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comments2.xml" ContentType="application/vnd.openxmlformats-officedocument.spreadsheetml.comments+xml"/>
  <Override PartName="/xl/drawings/drawing14.xml" ContentType="application/vnd.openxmlformats-officedocument.drawing+xml"/>
  <Override PartName="/xl/comments3.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invias-my.sharepoint.com/personal/madiaz_invias_gov_co/Documents/ZONA SUR OCCIDENTE - VERSIÓN FINAL/CAUCA/SANTANDER DE QUILICHAO/JAC La Palomera/"/>
    </mc:Choice>
  </mc:AlternateContent>
  <xr:revisionPtr revIDLastSave="12" documentId="13_ncr:1_{2CD9AFBB-6FA3-4AA2-BCA4-F1770B6C73C0}" xr6:coauthVersionLast="47" xr6:coauthVersionMax="47" xr10:uidLastSave="{562FEECE-965A-450F-80A8-FDF09362D248}"/>
  <bookViews>
    <workbookView minimized="1" xWindow="3240" yWindow="204" windowWidth="10752" windowHeight="12036" tabRatio="748" firstSheet="8" activeTab="8" xr2:uid="{31307AF1-B210-4B74-9208-8E1FA69A7A98}"/>
  </bookViews>
  <sheets>
    <sheet name="TRANSPORTE" sheetId="51" r:id="rId1"/>
    <sheet name="Distancia Fuentes Materiales" sheetId="21" r:id="rId2"/>
    <sheet name="Materiales" sheetId="26" r:id="rId3"/>
    <sheet name="Equipos" sheetId="25" r:id="rId4"/>
    <sheet name="Mano de Obra" sheetId="18" r:id="rId5"/>
    <sheet name="Rendimientos" sheetId="37" r:id="rId6"/>
    <sheet name="Costos Admon" sheetId="28" r:id="rId7"/>
    <sheet name="Alcance Convenio" sheetId="27" r:id="rId8"/>
    <sheet name="Presupuesto" sheetId="23" r:id="rId9"/>
    <sheet name="Memoria Mantenimiento" sheetId="34" state="hidden" r:id="rId10"/>
    <sheet name="Memoria Placa Huella" sheetId="29" r:id="rId11"/>
    <sheet name="Alcan Tipo I " sheetId="54" r:id="rId12"/>
    <sheet name="Alcan Tipo II" sheetId="55" r:id="rId13"/>
    <sheet name="Alcan Tipo III" sheetId="56" r:id="rId14"/>
    <sheet name="Memoria Box-Culvert" sheetId="33" r:id="rId15"/>
    <sheet name="Memoria Muro Gaviones" sheetId="24" r:id="rId16"/>
    <sheet name="200.2" sheetId="31" r:id="rId17"/>
    <sheet name="201.7" sheetId="1" r:id="rId18"/>
    <sheet name="230.1" sheetId="53" state="hidden" r:id="rId19"/>
    <sheet name="310.1" sheetId="12" state="hidden" r:id="rId20"/>
    <sheet name="311.1" sheetId="13" r:id="rId21"/>
    <sheet name="320.3.1" sheetId="3" r:id="rId22"/>
    <sheet name="600.1.1" sheetId="2" r:id="rId23"/>
    <sheet name="600.2.1" sheetId="4" r:id="rId24"/>
    <sheet name="610.1" sheetId="5" r:id="rId25"/>
    <sheet name="610.1 P" sheetId="38" r:id="rId26"/>
    <sheet name="610.2" sheetId="48" r:id="rId27"/>
    <sheet name="630.1.4.1" sheetId="6" r:id="rId28"/>
    <sheet name="630.1.6" sheetId="7" r:id="rId29"/>
    <sheet name="630.1.7" sheetId="8" r:id="rId30"/>
    <sheet name="640.1" sheetId="9" r:id="rId31"/>
    <sheet name="661.3" sheetId="10" r:id="rId32"/>
    <sheet name="671.3" sheetId="11" r:id="rId33"/>
    <sheet name="673.1.1" sheetId="46" state="hidden" r:id="rId34"/>
    <sheet name="673.2" sheetId="49" r:id="rId35"/>
    <sheet name="674.1.1P" sheetId="50" r:id="rId36"/>
    <sheet name="681.1" sheetId="47" r:id="rId37"/>
    <sheet name="800.1P" sheetId="30" r:id="rId38"/>
    <sheet name="900.2.2" sheetId="15" state="hidden" r:id="rId39"/>
  </sheets>
  <externalReferences>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s>
  <definedNames>
    <definedName name="\a">#REF!</definedName>
    <definedName name="\s">#REF!</definedName>
    <definedName name="\X">[0]!err</definedName>
    <definedName name="\Z">[0]!err</definedName>
    <definedName name="_________________________________________________AFC1">[1]INV!$A$25:$D$28</definedName>
    <definedName name="_________________________________________________AFC3">[1]INV!$F$25:$I$28</definedName>
    <definedName name="_________________________________________________AFC5">[1]INV!$K$25:$N$28</definedName>
    <definedName name="_________________________________________________BGC1">[1]INV!$A$5:$D$8</definedName>
    <definedName name="_________________________________________________BGC3">[1]INV!$F$5:$I$8</definedName>
    <definedName name="_________________________________________________BGC5">[1]INV!$K$5:$N$8</definedName>
    <definedName name="_________________________________________________CAC1">[1]INV!$A$19:$D$22</definedName>
    <definedName name="_________________________________________________CAC3">[1]INV!$F$19:$I$22</definedName>
    <definedName name="_________________________________________________CAC5">[1]INV!$K$19:$N$22</definedName>
    <definedName name="_________________________________________________i1">#REF!</definedName>
    <definedName name="_________________________________________________SBC1">[1]INV!$A$12:$D$15</definedName>
    <definedName name="_________________________________________________SBC3">[1]INV!$F$12:$I$15</definedName>
    <definedName name="_________________________________________________SBC5">[1]INV!$K$12:$N$15</definedName>
    <definedName name="________________________________________________AFC1">[1]INV!$A$25:$D$28</definedName>
    <definedName name="________________________________________________AFC3">[1]INV!$F$25:$I$28</definedName>
    <definedName name="________________________________________________AFC5">[1]INV!$K$25:$N$28</definedName>
    <definedName name="________________________________________________BGC1">[1]INV!$A$5:$D$8</definedName>
    <definedName name="________________________________________________BGC3">[1]INV!$F$5:$I$8</definedName>
    <definedName name="________________________________________________BGC5">[1]INV!$K$5:$N$8</definedName>
    <definedName name="________________________________________________CAC1">[1]INV!$A$19:$D$22</definedName>
    <definedName name="________________________________________________CAC3">[1]INV!$F$19:$I$22</definedName>
    <definedName name="________________________________________________CAC5">[1]INV!$K$19:$N$22</definedName>
    <definedName name="________________________________________________i1">#REF!</definedName>
    <definedName name="________________________________________________SBC1">[1]INV!$A$12:$D$15</definedName>
    <definedName name="________________________________________________SBC3">[1]INV!$F$12:$I$15</definedName>
    <definedName name="________________________________________________SBC5">[1]INV!$K$12:$N$15</definedName>
    <definedName name="_______________________________________________AFC1">[1]INV!$A$25:$D$28</definedName>
    <definedName name="_______________________________________________AFC3">[1]INV!$F$25:$I$28</definedName>
    <definedName name="_______________________________________________AFC5">[1]INV!$K$25:$N$28</definedName>
    <definedName name="_______________________________________________BGC1">[1]INV!$A$5:$D$8</definedName>
    <definedName name="_______________________________________________BGC3">[1]INV!$F$5:$I$8</definedName>
    <definedName name="_______________________________________________BGC5">[1]INV!$K$5:$N$8</definedName>
    <definedName name="_______________________________________________CAC1">[1]INV!$A$19:$D$22</definedName>
    <definedName name="_______________________________________________CAC3">[1]INV!$F$19:$I$22</definedName>
    <definedName name="_______________________________________________CAC5">[1]INV!$K$19:$N$22</definedName>
    <definedName name="_______________________________________________i1">#REF!</definedName>
    <definedName name="_______________________________________________SBC1">[1]INV!$A$12:$D$15</definedName>
    <definedName name="_______________________________________________SBC3">[1]INV!$F$12:$I$15</definedName>
    <definedName name="_______________________________________________SBC5">[1]INV!$K$12:$N$15</definedName>
    <definedName name="______________________________________________AFC1">[1]INV!$A$25:$D$28</definedName>
    <definedName name="______________________________________________AFC3">[1]INV!$F$25:$I$28</definedName>
    <definedName name="______________________________________________AFC5">[1]INV!$K$25:$N$28</definedName>
    <definedName name="______________________________________________BGC1">[1]INV!$A$5:$D$8</definedName>
    <definedName name="______________________________________________BGC3">[1]INV!$F$5:$I$8</definedName>
    <definedName name="______________________________________________BGC5">[1]INV!$K$5:$N$8</definedName>
    <definedName name="______________________________________________CAC1">[1]INV!$A$19:$D$22</definedName>
    <definedName name="______________________________________________CAC3">[1]INV!$F$19:$I$22</definedName>
    <definedName name="______________________________________________CAC5">[1]INV!$K$19:$N$22</definedName>
    <definedName name="______________________________________________i1">#REF!</definedName>
    <definedName name="______________________________________________SBC1">[1]INV!$A$12:$D$15</definedName>
    <definedName name="______________________________________________SBC3">[1]INV!$F$12:$I$15</definedName>
    <definedName name="______________________________________________SBC5">[1]INV!$K$12:$N$15</definedName>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i1">#REF!</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i1">#REF!</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i1">#REF!</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i1">#REF!</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i1">#REF!</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i1">#REF!</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i1">#REF!</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i1">#REF!</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i1">#REF!</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i1">#REF!</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i1">#REF!</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i1">#REF!</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i1">#REF!</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i1">#REF!</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i1">#REF!</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i1">#REF!</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i1">#REF!</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i1">#REF!</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i1">#REF!</definedName>
    <definedName name="___________________________SBC1">[1]INV!$A$12:$D$15</definedName>
    <definedName name="___________________________SBC3">[1]INV!$F$12:$I$15</definedName>
    <definedName name="___________________________SBC5">[1]INV!$K$12:$N$15</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i1">#REF!</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i1">#REF!</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i1">#REF!</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i1">#REF!</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i1">#REF!</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i1">#REF!</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i1">#REF!</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i1">#REF!</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i1">#REF!</definedName>
    <definedName name="__________________MA2">#REF!</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MA2">#REF!</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i1">#REF!</definedName>
    <definedName name="________________MA2">#REF!</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NF1">#REF!</definedName>
    <definedName name="_______________MA2">#REF!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i1">#REF!</definedName>
    <definedName name="______________MA2">#REF!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MA2">#REF!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i1">#REF!</definedName>
    <definedName name="____________MA2">#REF!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MA2">#REF!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APU221">#REF!</definedName>
    <definedName name="__________APU465" localSheetId="16">[2]!absc</definedName>
    <definedName name="__________APU465" localSheetId="18">[2]!absc</definedName>
    <definedName name="__________APU465" localSheetId="25">[2]!absc</definedName>
    <definedName name="__________APU465" localSheetId="26">[2]!absc</definedName>
    <definedName name="__________APU465" localSheetId="34">[2]!absc</definedName>
    <definedName name="__________APU465" localSheetId="35">[2]!absc</definedName>
    <definedName name="__________APU465" localSheetId="36">[2]!absc</definedName>
    <definedName name="__________APU465" localSheetId="37">[2]!absc</definedName>
    <definedName name="__________APU465" localSheetId="12">#REF!</definedName>
    <definedName name="__________APU465" localSheetId="13">#REF!</definedName>
    <definedName name="__________APU465" localSheetId="7">[2]!absc</definedName>
    <definedName name="__________APU465" localSheetId="14">[2]!absc</definedName>
    <definedName name="__________APU465" localSheetId="9">[2]!absc</definedName>
    <definedName name="__________APU465" localSheetId="15">[2]!absc</definedName>
    <definedName name="__________APU465" localSheetId="10">[2]!absc</definedName>
    <definedName name="__________APU465" localSheetId="5">[2]!absc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i1">#REF!</definedName>
    <definedName name="__________MA2">#REF!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#REF!</definedName>
    <definedName name="_________APU465" localSheetId="16">[2]!absc</definedName>
    <definedName name="_________APU465" localSheetId="18">[2]!absc</definedName>
    <definedName name="_________APU465" localSheetId="25">[2]!absc</definedName>
    <definedName name="_________APU465" localSheetId="26">[2]!absc</definedName>
    <definedName name="_________APU465" localSheetId="34">[2]!absc</definedName>
    <definedName name="_________APU465" localSheetId="35">[2]!absc</definedName>
    <definedName name="_________APU465" localSheetId="36">[2]!absc</definedName>
    <definedName name="_________APU465" localSheetId="37">[2]!absc</definedName>
    <definedName name="_________APU465" localSheetId="12">#REF!</definedName>
    <definedName name="_________APU465" localSheetId="13">#REF!</definedName>
    <definedName name="_________APU465" localSheetId="7">[2]!absc</definedName>
    <definedName name="_________APU465" localSheetId="14">[2]!absc</definedName>
    <definedName name="_________APU465" localSheetId="9">[2]!absc</definedName>
    <definedName name="_________APU465" localSheetId="15">[2]!absc</definedName>
    <definedName name="_________APU465" localSheetId="10">[2]!absc</definedName>
    <definedName name="_________APU465" localSheetId="5">[2]!absc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MA2">#REF!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#REF!</definedName>
    <definedName name="________APU465" localSheetId="16">[2]!absc</definedName>
    <definedName name="________APU465" localSheetId="18">[2]!absc</definedName>
    <definedName name="________APU465" localSheetId="25">[2]!absc</definedName>
    <definedName name="________APU465" localSheetId="26">[2]!absc</definedName>
    <definedName name="________APU465" localSheetId="34">[2]!absc</definedName>
    <definedName name="________APU465" localSheetId="35">[2]!absc</definedName>
    <definedName name="________APU465" localSheetId="36">[2]!absc</definedName>
    <definedName name="________APU465" localSheetId="37">[2]!absc</definedName>
    <definedName name="________APU465" localSheetId="12">#REF!</definedName>
    <definedName name="________APU465" localSheetId="13">#REF!</definedName>
    <definedName name="________APU465" localSheetId="7">[2]!absc</definedName>
    <definedName name="________APU465" localSheetId="14">[2]!absc</definedName>
    <definedName name="________APU465" localSheetId="9">[2]!absc</definedName>
    <definedName name="________APU465" localSheetId="15">[2]!absc</definedName>
    <definedName name="________APU465" localSheetId="10">[2]!absc</definedName>
    <definedName name="________APU465" localSheetId="5">[2]!absc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16">[2]!absc</definedName>
    <definedName name="_______APU465" localSheetId="18">[2]!absc</definedName>
    <definedName name="_______APU465" localSheetId="25">[2]!absc</definedName>
    <definedName name="_______APU465" localSheetId="26">[2]!absc</definedName>
    <definedName name="_______APU465" localSheetId="34">[2]!absc</definedName>
    <definedName name="_______APU465" localSheetId="35">[2]!absc</definedName>
    <definedName name="_______APU465" localSheetId="36">[2]!absc</definedName>
    <definedName name="_______APU465" localSheetId="37">[2]!absc</definedName>
    <definedName name="_______APU465" localSheetId="12">#REF!</definedName>
    <definedName name="_______APU465" localSheetId="13">#REF!</definedName>
    <definedName name="_______APU465" localSheetId="7">[2]!absc</definedName>
    <definedName name="_______APU465" localSheetId="14">[2]!absc</definedName>
    <definedName name="_______APU465" localSheetId="9">[2]!absc</definedName>
    <definedName name="_______APU465" localSheetId="15">[2]!absc</definedName>
    <definedName name="_______APU465" localSheetId="10">[2]!absc</definedName>
    <definedName name="_______APU465" localSheetId="5">[2]!absc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16">[2]!absc</definedName>
    <definedName name="______APU465" localSheetId="18">[2]!absc</definedName>
    <definedName name="______APU465" localSheetId="25">[2]!absc</definedName>
    <definedName name="______APU465" localSheetId="26">[2]!absc</definedName>
    <definedName name="______APU465" localSheetId="34">[2]!absc</definedName>
    <definedName name="______APU465" localSheetId="35">[2]!absc</definedName>
    <definedName name="______APU465" localSheetId="36">[2]!absc</definedName>
    <definedName name="______APU465" localSheetId="37">[2]!absc</definedName>
    <definedName name="______APU465" localSheetId="12">#REF!</definedName>
    <definedName name="______APU465" localSheetId="13">#REF!</definedName>
    <definedName name="______APU465" localSheetId="7">[2]!absc</definedName>
    <definedName name="______APU465" localSheetId="14">[2]!absc</definedName>
    <definedName name="______APU465" localSheetId="9">[2]!absc</definedName>
    <definedName name="______APU465" localSheetId="15">[2]!absc</definedName>
    <definedName name="______APU465" localSheetId="10">[2]!absc</definedName>
    <definedName name="______APU465" localSheetId="5">[2]!absc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APU221">#REF!</definedName>
    <definedName name="_____APU465" localSheetId="16">[2]!absc</definedName>
    <definedName name="_____APU465" localSheetId="18">[2]!absc</definedName>
    <definedName name="_____APU465" localSheetId="25">[2]!absc</definedName>
    <definedName name="_____APU465" localSheetId="26">[2]!absc</definedName>
    <definedName name="_____APU465" localSheetId="34">[2]!absc</definedName>
    <definedName name="_____APU465" localSheetId="35">[2]!absc</definedName>
    <definedName name="_____APU465" localSheetId="36">[2]!absc</definedName>
    <definedName name="_____APU465" localSheetId="37">[2]!absc</definedName>
    <definedName name="_____APU465" localSheetId="12">#REF!</definedName>
    <definedName name="_____APU465" localSheetId="13">#REF!</definedName>
    <definedName name="_____APU465" localSheetId="7">[2]!absc</definedName>
    <definedName name="_____APU465" localSheetId="14">[2]!absc</definedName>
    <definedName name="_____APU465" localSheetId="9">[2]!absc</definedName>
    <definedName name="_____APU465" localSheetId="15">[2]!absc</definedName>
    <definedName name="_____APU465" localSheetId="10">[2]!absc</definedName>
    <definedName name="_____APU465" localSheetId="5">[2]!absc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TM4">#REF!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es1">[3]COSTOS!$E$5</definedName>
    <definedName name="_____Mes2">[3]COSTOS!$F$5</definedName>
    <definedName name="_____Mes3">[3]COSTOS!$G$5</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PU221">#REF!</definedName>
    <definedName name="____APU465" localSheetId="16">[2]!absc</definedName>
    <definedName name="____APU465" localSheetId="18">[2]!absc</definedName>
    <definedName name="____APU465" localSheetId="25">[2]!absc</definedName>
    <definedName name="____APU465" localSheetId="26">[2]!absc</definedName>
    <definedName name="____APU465" localSheetId="34">[2]!absc</definedName>
    <definedName name="____APU465" localSheetId="35">[2]!absc</definedName>
    <definedName name="____APU465" localSheetId="36">[2]!absc</definedName>
    <definedName name="____APU465" localSheetId="37">[2]!absc</definedName>
    <definedName name="____APU465" localSheetId="12">#REF!</definedName>
    <definedName name="____APU465" localSheetId="13">#REF!</definedName>
    <definedName name="____APU465" localSheetId="7">[2]!absc</definedName>
    <definedName name="____APU465" localSheetId="14">[2]!absc</definedName>
    <definedName name="____APU465" localSheetId="9">[2]!absc</definedName>
    <definedName name="____APU465" localSheetId="15">[2]!absc</definedName>
    <definedName name="____APU465" localSheetId="10">[2]!absc</definedName>
    <definedName name="____APU465" localSheetId="5">[2]!absc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C5">[4]datos!$N$2,[4]datos!$N$2:$N$500</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HUM1">[5]DATBAND!$I$3:$I$469</definedName>
    <definedName name="____HUM2">[5]DATBAND!$J$3:$J$453</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TM4">#REF!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es1">[3]COSTOS!$E$5</definedName>
    <definedName name="____Mes2">[3]COSTOS!$F$5</definedName>
    <definedName name="____Mes3">[3]COSTOS!$G$5</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1">[5]DATBAND!$L$3:$L$652</definedName>
    <definedName name="____TA2">[5]DATBAND!$M$3:$M$570</definedName>
    <definedName name="____TA3">[5]DATBAND!$N$3:$N$446</definedName>
    <definedName name="____TA4">[5]DATBAND!$O$3:$O$678</definedName>
    <definedName name="____TA5">[5]DATBAND!$P$3:$P$601</definedName>
    <definedName name="____TA6">[5]DATBAND!$Q$3:$Q$531</definedName>
    <definedName name="____TA7">[5]DATBAND!$R$3:$R$504</definedName>
    <definedName name="____TA8">[5]DATBAND!$S$3:$S$674</definedName>
    <definedName name="____TA9">[5]DATBAND!$T$3:$T$544</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#REF!</definedName>
    <definedName name="___APU465" localSheetId="16">[2]!absc</definedName>
    <definedName name="___APU465" localSheetId="18">[2]!absc</definedName>
    <definedName name="___APU465" localSheetId="25">[2]!absc</definedName>
    <definedName name="___APU465" localSheetId="26">[2]!absc</definedName>
    <definedName name="___APU465" localSheetId="34">[2]!absc</definedName>
    <definedName name="___APU465" localSheetId="35">[2]!absc</definedName>
    <definedName name="___APU465" localSheetId="36">[2]!absc</definedName>
    <definedName name="___APU465" localSheetId="37">[2]!absc</definedName>
    <definedName name="___APU465" localSheetId="12">#REF!</definedName>
    <definedName name="___APU465" localSheetId="13">#REF!</definedName>
    <definedName name="___APU465" localSheetId="7">[2]!absc</definedName>
    <definedName name="___APU465" localSheetId="14">[2]!absc</definedName>
    <definedName name="___APU465" localSheetId="9">[2]!absc</definedName>
    <definedName name="___APU465" localSheetId="15">[2]!absc</definedName>
    <definedName name="___APU465" localSheetId="10">[2]!absc</definedName>
    <definedName name="___APU465" localSheetId="5">[2]!absc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EC5">[4]datos!$N$2,[4]datos!$N$2:$N$500</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HUM1">[5]DATBAND!$I$3:$I$469</definedName>
    <definedName name="___HUM2">[5]DATBAND!$J$3:$J$453</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TM4">#REF!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es1">[3]COSTOS!$E$5</definedName>
    <definedName name="___Mes2">[3]COSTOS!$F$5</definedName>
    <definedName name="___Mes3">[3]COSTOS!$G$5</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1">[5]DATBAND!$L$3:$L$652</definedName>
    <definedName name="___TA2">[5]DATBAND!$M$3:$M$570</definedName>
    <definedName name="___TA3">[5]DATBAND!$N$3:$N$446</definedName>
    <definedName name="___TA4">[5]DATBAND!$O$3:$O$678</definedName>
    <definedName name="___TA5">[5]DATBAND!$P$3:$P$601</definedName>
    <definedName name="___TA6">[5]DATBAND!$Q$3:$Q$531</definedName>
    <definedName name="___TA7">[5]DATBAND!$R$3:$R$504</definedName>
    <definedName name="___TA8">[5]DATBAND!$S$3:$S$674</definedName>
    <definedName name="___TA9">[5]DATBAND!$T$3:$T$544</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[6]AIU!$D$338:$D$357</definedName>
    <definedName name="__123Graph_Acaja" hidden="1">[6]EVA!$D$39:$AD$39</definedName>
    <definedName name="__123Graph_ACart_AnticAdic" hidden="1">[6]EVA!$F$95:$I$95</definedName>
    <definedName name="__123Graph_AFACTURAC" hidden="1">[6]Program!$B$120:$Y$120</definedName>
    <definedName name="__123Graph_AGraph2" hidden="1">[6]AIU!$D$338:$D$357</definedName>
    <definedName name="__123Graph_Bcaja" hidden="1">[6]EVA!$D$56:$AD$56</definedName>
    <definedName name="__123Graph_BCart_AnticAdic" hidden="1">[6]EVA!$F$96:$I$96</definedName>
    <definedName name="__123Graph_Ccaja" hidden="1">[6]EVA!$D$58:$AD$58</definedName>
    <definedName name="__123Graph_CCart_AnticAdic" hidden="1">[6]EVA!$F$97:$I$97</definedName>
    <definedName name="__123Graph_Dcaja" hidden="1">[6]EVA!$D$61:$AD$61</definedName>
    <definedName name="__123Graph_DCart_AnticAdic" hidden="1">[6]EVA!$F$99:$I$99</definedName>
    <definedName name="__123Graph_ECart_AnticAdic" hidden="1">[6]EVA!$F$99:$I$99</definedName>
    <definedName name="__123Graph_LBL_ACart_AnticAdic" hidden="1">[6]EVA!$J$95:$K$95</definedName>
    <definedName name="__123Graph_LBL_Ccaja" hidden="1">[6]EVA!$D$58:$AD$58</definedName>
    <definedName name="__123Graph_LBL_DCart_AnticAdic" hidden="1">[6]EVA!$F$98:$I$98</definedName>
    <definedName name="__123Graph_X" hidden="1">[6]AIU!$C$338:$C$357</definedName>
    <definedName name="__123Graph_Xcaja" hidden="1">[6]EVA!$D$6:$AD$6</definedName>
    <definedName name="__a1" localSheetId="6" hidden="1">{"TAB1",#N/A,TRUE,"GENERAL";"TAB2",#N/A,TRUE,"GENERAL";"TAB3",#N/A,TRUE,"GENERAL";"TAB4",#N/A,TRUE,"GENERAL";"TAB5",#N/A,TRUE,"GENERAL"}</definedName>
    <definedName name="__a1" localSheetId="4"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6" hidden="1">{"TAB1",#N/A,TRUE,"GENERAL";"TAB2",#N/A,TRUE,"GENERAL";"TAB3",#N/A,TRUE,"GENERAL";"TAB4",#N/A,TRUE,"GENERAL";"TAB5",#N/A,TRUE,"GENERAL"}</definedName>
    <definedName name="__a3" localSheetId="4"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6" hidden="1">{"via1",#N/A,TRUE,"general";"via2",#N/A,TRUE,"general";"via3",#N/A,TRUE,"general"}</definedName>
    <definedName name="__a4" localSheetId="4" hidden="1">{"via1",#N/A,TRUE,"general";"via2",#N/A,TRUE,"general";"via3",#N/A,TRUE,"general"}</definedName>
    <definedName name="__a4" hidden="1">{"via1",#N/A,TRUE,"general";"via2",#N/A,TRUE,"general";"via3",#N/A,TRUE,"general"}</definedName>
    <definedName name="__a5" localSheetId="6" hidden="1">{"TAB1",#N/A,TRUE,"GENERAL";"TAB2",#N/A,TRUE,"GENERAL";"TAB3",#N/A,TRUE,"GENERAL";"TAB4",#N/A,TRUE,"GENERAL";"TAB5",#N/A,TRUE,"GENERAL"}</definedName>
    <definedName name="__a5" localSheetId="4" hidden="1">{"TAB1",#N/A,TRUE,"GENERAL";"TAB2",#N/A,TRUE,"GENERAL";"TAB3",#N/A,TRUE,"GENERAL";"TAB4",#N/A,TRUE,"GENERAL";"TAB5",#N/A,TRUE,"GENERAL"}</definedName>
    <definedName name="__a5" hidden="1">{"TAB1",#N/A,TRUE,"GENERAL";"TAB2",#N/A,TRUE,"GENERAL";"TAB3",#N/A,TRUE,"GENERAL";"TAB4",#N/A,TRUE,"GENERAL";"TAB5",#N/A,TRUE,"GENERAL"}</definedName>
    <definedName name="__a6" localSheetId="6" hidden="1">{"TAB1",#N/A,TRUE,"GENERAL";"TAB2",#N/A,TRUE,"GENERAL";"TAB3",#N/A,TRUE,"GENERAL";"TAB4",#N/A,TRUE,"GENERAL";"TAB5",#N/A,TRUE,"GENERAL"}</definedName>
    <definedName name="__a6" localSheetId="4"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#REF!</definedName>
    <definedName name="__APU465" localSheetId="16">[2]!absc</definedName>
    <definedName name="__APU465" localSheetId="18">[2]!absc</definedName>
    <definedName name="__APU465" localSheetId="25">[2]!absc</definedName>
    <definedName name="__APU465" localSheetId="26">[2]!absc</definedName>
    <definedName name="__APU465" localSheetId="34">[2]!absc</definedName>
    <definedName name="__APU465" localSheetId="35">[2]!absc</definedName>
    <definedName name="__APU465" localSheetId="36">[2]!absc</definedName>
    <definedName name="__APU465" localSheetId="37">[2]!absc</definedName>
    <definedName name="__APU465" localSheetId="12">#REF!</definedName>
    <definedName name="__APU465" localSheetId="13">#REF!</definedName>
    <definedName name="__APU465" localSheetId="7">[2]!absc</definedName>
    <definedName name="__APU465" localSheetId="14">[2]!absc</definedName>
    <definedName name="__APU465" localSheetId="9">[2]!absc</definedName>
    <definedName name="__APU465" localSheetId="15">[2]!absc</definedName>
    <definedName name="__APU465" localSheetId="10">[2]!absc</definedName>
    <definedName name="__APU465" localSheetId="5">[2]!absc</definedName>
    <definedName name="__APU465">[2]!absc</definedName>
    <definedName name="__b2" localSheetId="6" hidden="1">{"TAB1",#N/A,TRUE,"GENERAL";"TAB2",#N/A,TRUE,"GENERAL";"TAB3",#N/A,TRUE,"GENERAL";"TAB4",#N/A,TRUE,"GENERAL";"TAB5",#N/A,TRUE,"GENERAL"}</definedName>
    <definedName name="__b2" localSheetId="4" hidden="1">{"TAB1",#N/A,TRUE,"GENERAL";"TAB2",#N/A,TRUE,"GENERAL";"TAB3",#N/A,TRUE,"GENERAL";"TAB4",#N/A,TRUE,"GENERAL";"TAB5",#N/A,TRUE,"GENERAL"}</definedName>
    <definedName name="__b2" hidden="1">{"TAB1",#N/A,TRUE,"GENERAL";"TAB2",#N/A,TRUE,"GENERAL";"TAB3",#N/A,TRUE,"GENERAL";"TAB4",#N/A,TRUE,"GENERAL";"TAB5",#N/A,TRUE,"GENERAL"}</definedName>
    <definedName name="__b3" localSheetId="6" hidden="1">{"TAB1",#N/A,TRUE,"GENERAL";"TAB2",#N/A,TRUE,"GENERAL";"TAB3",#N/A,TRUE,"GENERAL";"TAB4",#N/A,TRUE,"GENERAL";"TAB5",#N/A,TRUE,"GENERAL"}</definedName>
    <definedName name="__b3" localSheetId="4" hidden="1">{"TAB1",#N/A,TRUE,"GENERAL";"TAB2",#N/A,TRUE,"GENERAL";"TAB3",#N/A,TRUE,"GENERAL";"TAB4",#N/A,TRUE,"GENERAL";"TAB5",#N/A,TRUE,"GENERAL"}</definedName>
    <definedName name="__b3" hidden="1">{"TAB1",#N/A,TRUE,"GENERAL";"TAB2",#N/A,TRUE,"GENERAL";"TAB3",#N/A,TRUE,"GENERAL";"TAB4",#N/A,TRUE,"GENERAL";"TAB5",#N/A,TRUE,"GENERAL"}</definedName>
    <definedName name="__b4" localSheetId="6" hidden="1">{"TAB1",#N/A,TRUE,"GENERAL";"TAB2",#N/A,TRUE,"GENERAL";"TAB3",#N/A,TRUE,"GENERAL";"TAB4",#N/A,TRUE,"GENERAL";"TAB5",#N/A,TRUE,"GENERAL"}</definedName>
    <definedName name="__b4" localSheetId="4" hidden="1">{"TAB1",#N/A,TRUE,"GENERAL";"TAB2",#N/A,TRUE,"GENERAL";"TAB3",#N/A,TRUE,"GENERAL";"TAB4",#N/A,TRUE,"GENERAL";"TAB5",#N/A,TRUE,"GENERAL"}</definedName>
    <definedName name="__b4" hidden="1">{"TAB1",#N/A,TRUE,"GENERAL";"TAB2",#N/A,TRUE,"GENERAL";"TAB3",#N/A,TRUE,"GENERAL";"TAB4",#N/A,TRUE,"GENERAL";"TAB5",#N/A,TRUE,"GENERAL"}</definedName>
    <definedName name="__b5" localSheetId="6" hidden="1">{"TAB1",#N/A,TRUE,"GENERAL";"TAB2",#N/A,TRUE,"GENERAL";"TAB3",#N/A,TRUE,"GENERAL";"TAB4",#N/A,TRUE,"GENERAL";"TAB5",#N/A,TRUE,"GENERAL"}</definedName>
    <definedName name="__b5" localSheetId="4" hidden="1">{"TAB1",#N/A,TRUE,"GENERAL";"TAB2",#N/A,TRUE,"GENERAL";"TAB3",#N/A,TRUE,"GENERAL";"TAB4",#N/A,TRUE,"GENERAL";"TAB5",#N/A,TRUE,"GENERAL"}</definedName>
    <definedName name="__b5" hidden="1">{"TAB1",#N/A,TRUE,"GENERAL";"TAB2",#N/A,TRUE,"GENERAL";"TAB3",#N/A,TRUE,"GENERAL";"TAB4",#N/A,TRUE,"GENERAL";"TAB5",#N/A,TRUE,"GENERAL"}</definedName>
    <definedName name="__b6" localSheetId="6" hidden="1">{"TAB1",#N/A,TRUE,"GENERAL";"TAB2",#N/A,TRUE,"GENERAL";"TAB3",#N/A,TRUE,"GENERAL";"TAB4",#N/A,TRUE,"GENERAL";"TAB5",#N/A,TRUE,"GENERAL"}</definedName>
    <definedName name="__b6" localSheetId="4" hidden="1">{"TAB1",#N/A,TRUE,"GENERAL";"TAB2",#N/A,TRUE,"GENERAL";"TAB3",#N/A,TRUE,"GENERAL";"TAB4",#N/A,TRUE,"GENERAL";"TAB5",#N/A,TRUE,"GENERAL"}</definedName>
    <definedName name="__b6" hidden="1">{"TAB1",#N/A,TRUE,"GENERAL";"TAB2",#N/A,TRUE,"GENERAL";"TAB3",#N/A,TRUE,"GENERAL";"TAB4",#N/A,TRUE,"GENERAL";"TAB5",#N/A,TRUE,"GENERAL"}</definedName>
    <definedName name="__b7" localSheetId="6" hidden="1">{"via1",#N/A,TRUE,"general";"via2",#N/A,TRUE,"general";"via3",#N/A,TRUE,"general"}</definedName>
    <definedName name="__b7" localSheetId="4" hidden="1">{"via1",#N/A,TRUE,"general";"via2",#N/A,TRUE,"general";"via3",#N/A,TRUE,"general"}</definedName>
    <definedName name="__b7" hidden="1">{"via1",#N/A,TRUE,"general";"via2",#N/A,TRUE,"general";"via3",#N/A,TRUE,"general"}</definedName>
    <definedName name="__b8" localSheetId="6" hidden="1">{"via1",#N/A,TRUE,"general";"via2",#N/A,TRUE,"general";"via3",#N/A,TRUE,"general"}</definedName>
    <definedName name="__b8" localSheetId="4" hidden="1">{"via1",#N/A,TRUE,"general";"via2",#N/A,TRUE,"general";"via3",#N/A,TRUE,"general"}</definedName>
    <definedName name="__b8" hidden="1">{"via1",#N/A,TRUE,"general";"via2",#N/A,TRUE,"general";"via3",#N/A,TRUE,"general"}</definedName>
    <definedName name="__bb9" localSheetId="6" hidden="1">{"TAB1",#N/A,TRUE,"GENERAL";"TAB2",#N/A,TRUE,"GENERAL";"TAB3",#N/A,TRUE,"GENERAL";"TAB4",#N/A,TRUE,"GENERAL";"TAB5",#N/A,TRUE,"GENERAL"}</definedName>
    <definedName name="__bb9" localSheetId="4" hidden="1">{"TAB1",#N/A,TRUE,"GENERAL";"TAB2",#N/A,TRUE,"GENERAL";"TAB3",#N/A,TRUE,"GENERAL";"TAB4",#N/A,TRUE,"GENERAL";"TAB5",#N/A,TRUE,"GENERAL"}</definedName>
    <definedName name="__bb9"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4"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EC5">[4]datos!$N$2,[4]datos!$N$2:$N$500</definedName>
    <definedName name="__FS01">[0]!err</definedName>
    <definedName name="__g2" localSheetId="6" hidden="1">{"TAB1",#N/A,TRUE,"GENERAL";"TAB2",#N/A,TRUE,"GENERAL";"TAB3",#N/A,TRUE,"GENERAL";"TAB4",#N/A,TRUE,"GENERAL";"TAB5",#N/A,TRUE,"GENERAL"}</definedName>
    <definedName name="__g2" localSheetId="4" hidden="1">{"TAB1",#N/A,TRUE,"GENERAL";"TAB2",#N/A,TRUE,"GENERAL";"TAB3",#N/A,TRUE,"GENERAL";"TAB4",#N/A,TRUE,"GENERAL";"TAB5",#N/A,TRUE,"GENERAL"}</definedName>
    <definedName name="__g2" hidden="1">{"TAB1",#N/A,TRUE,"GENERAL";"TAB2",#N/A,TRUE,"GENERAL";"TAB3",#N/A,TRUE,"GENERAL";"TAB4",#N/A,TRUE,"GENERAL";"TAB5",#N/A,TRUE,"GENERAL"}</definedName>
    <definedName name="__g3" localSheetId="6" hidden="1">{"via1",#N/A,TRUE,"general";"via2",#N/A,TRUE,"general";"via3",#N/A,TRUE,"general"}</definedName>
    <definedName name="__g3" localSheetId="4" hidden="1">{"via1",#N/A,TRUE,"general";"via2",#N/A,TRUE,"general";"via3",#N/A,TRUE,"general"}</definedName>
    <definedName name="__g3" hidden="1">{"via1",#N/A,TRUE,"general";"via2",#N/A,TRUE,"general";"via3",#N/A,TRUE,"general"}</definedName>
    <definedName name="__g4" localSheetId="6" hidden="1">{"via1",#N/A,TRUE,"general";"via2",#N/A,TRUE,"general";"via3",#N/A,TRUE,"general"}</definedName>
    <definedName name="__g4" localSheetId="4" hidden="1">{"via1",#N/A,TRUE,"general";"via2",#N/A,TRUE,"general";"via3",#N/A,TRUE,"general"}</definedName>
    <definedName name="__g4" hidden="1">{"via1",#N/A,TRUE,"general";"via2",#N/A,TRUE,"general";"via3",#N/A,TRUE,"general"}</definedName>
    <definedName name="__g5" localSheetId="6" hidden="1">{"via1",#N/A,TRUE,"general";"via2",#N/A,TRUE,"general";"via3",#N/A,TRUE,"general"}</definedName>
    <definedName name="__g5" localSheetId="4" hidden="1">{"via1",#N/A,TRUE,"general";"via2",#N/A,TRUE,"general";"via3",#N/A,TRUE,"general"}</definedName>
    <definedName name="__g5" hidden="1">{"via1",#N/A,TRUE,"general";"via2",#N/A,TRUE,"general";"via3",#N/A,TRUE,"general"}</definedName>
    <definedName name="__g6" localSheetId="6" hidden="1">{"via1",#N/A,TRUE,"general";"via2",#N/A,TRUE,"general";"via3",#N/A,TRUE,"general"}</definedName>
    <definedName name="__g6" localSheetId="4" hidden="1">{"via1",#N/A,TRUE,"general";"via2",#N/A,TRUE,"general";"via3",#N/A,TRUE,"general"}</definedName>
    <definedName name="__g6" hidden="1">{"via1",#N/A,TRUE,"general";"via2",#N/A,TRUE,"general";"via3",#N/A,TRUE,"general"}</definedName>
    <definedName name="__g7" localSheetId="6" hidden="1">{"TAB1",#N/A,TRUE,"GENERAL";"TAB2",#N/A,TRUE,"GENERAL";"TAB3",#N/A,TRUE,"GENERAL";"TAB4",#N/A,TRUE,"GENERAL";"TAB5",#N/A,TRUE,"GENERAL"}</definedName>
    <definedName name="__g7" localSheetId="4" hidden="1">{"TAB1",#N/A,TRUE,"GENERAL";"TAB2",#N/A,TRUE,"GENERAL";"TAB3",#N/A,TRUE,"GENERAL";"TAB4",#N/A,TRUE,"GENERAL";"TAB5",#N/A,TRUE,"GENERAL"}</definedName>
    <definedName name="__g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4" hidden="1">{"TAB1",#N/A,TRUE,"GENERAL";"TAB2",#N/A,TRUE,"GENERAL";"TAB3",#N/A,TRUE,"GENERAL";"TAB4",#N/A,TRUE,"GENERAL";"TAB5",#N/A,TRUE,"GENERAL"}</definedName>
    <definedName name="__GR1" hidden="1">{"TAB1",#N/A,TRUE,"GENERAL";"TAB2",#N/A,TRUE,"GENERAL";"TAB3",#N/A,TRUE,"GENERAL";"TAB4",#N/A,TRUE,"GENERAL";"TAB5",#N/A,TRUE,"GENERAL"}</definedName>
    <definedName name="__gtr4" localSheetId="6" hidden="1">{"via1",#N/A,TRUE,"general";"via2",#N/A,TRUE,"general";"via3",#N/A,TRUE,"general"}</definedName>
    <definedName name="__gtr4" localSheetId="4" hidden="1">{"via1",#N/A,TRUE,"general";"via2",#N/A,TRUE,"general";"via3",#N/A,TRUE,"general"}</definedName>
    <definedName name="__gtr4" hidden="1">{"via1",#N/A,TRUE,"general";"via2",#N/A,TRUE,"general";"via3",#N/A,TRUE,"general"}</definedName>
    <definedName name="__h2" localSheetId="6" hidden="1">{"via1",#N/A,TRUE,"general";"via2",#N/A,TRUE,"general";"via3",#N/A,TRUE,"general"}</definedName>
    <definedName name="__h2" localSheetId="4" hidden="1">{"via1",#N/A,TRUE,"general";"via2",#N/A,TRUE,"general";"via3",#N/A,TRUE,"general"}</definedName>
    <definedName name="__h2" hidden="1">{"via1",#N/A,TRUE,"general";"via2",#N/A,TRUE,"general";"via3",#N/A,TRUE,"general"}</definedName>
    <definedName name="__h3" localSheetId="6" hidden="1">{"via1",#N/A,TRUE,"general";"via2",#N/A,TRUE,"general";"via3",#N/A,TRUE,"general"}</definedName>
    <definedName name="__h3" localSheetId="4" hidden="1">{"via1",#N/A,TRUE,"general";"via2",#N/A,TRUE,"general";"via3",#N/A,TRUE,"general"}</definedName>
    <definedName name="__h3" hidden="1">{"via1",#N/A,TRUE,"general";"via2",#N/A,TRUE,"general";"via3",#N/A,TRUE,"general"}</definedName>
    <definedName name="__h4" localSheetId="6" hidden="1">{"TAB1",#N/A,TRUE,"GENERAL";"TAB2",#N/A,TRUE,"GENERAL";"TAB3",#N/A,TRUE,"GENERAL";"TAB4",#N/A,TRUE,"GENERAL";"TAB5",#N/A,TRUE,"GENERAL"}</definedName>
    <definedName name="__h4" localSheetId="4" hidden="1">{"TAB1",#N/A,TRUE,"GENERAL";"TAB2",#N/A,TRUE,"GENERAL";"TAB3",#N/A,TRUE,"GENERAL";"TAB4",#N/A,TRUE,"GENERAL";"TAB5",#N/A,TRUE,"GENERAL"}</definedName>
    <definedName name="__h4" hidden="1">{"TAB1",#N/A,TRUE,"GENERAL";"TAB2",#N/A,TRUE,"GENERAL";"TAB3",#N/A,TRUE,"GENERAL";"TAB4",#N/A,TRUE,"GENERAL";"TAB5",#N/A,TRUE,"GENERAL"}</definedName>
    <definedName name="__h5" localSheetId="6" hidden="1">{"TAB1",#N/A,TRUE,"GENERAL";"TAB2",#N/A,TRUE,"GENERAL";"TAB3",#N/A,TRUE,"GENERAL";"TAB4",#N/A,TRUE,"GENERAL";"TAB5",#N/A,TRUE,"GENERAL"}</definedName>
    <definedName name="__h5" localSheetId="4" hidden="1">{"TAB1",#N/A,TRUE,"GENERAL";"TAB2",#N/A,TRUE,"GENERAL";"TAB3",#N/A,TRUE,"GENERAL";"TAB4",#N/A,TRUE,"GENERAL";"TAB5",#N/A,TRUE,"GENERAL"}</definedName>
    <definedName name="__h5" hidden="1">{"TAB1",#N/A,TRUE,"GENERAL";"TAB2",#N/A,TRUE,"GENERAL";"TAB3",#N/A,TRUE,"GENERAL";"TAB4",#N/A,TRUE,"GENERAL";"TAB5",#N/A,TRUE,"GENERAL"}</definedName>
    <definedName name="__h6" localSheetId="6" hidden="1">{"via1",#N/A,TRUE,"general";"via2",#N/A,TRUE,"general";"via3",#N/A,TRUE,"general"}</definedName>
    <definedName name="__h6" localSheetId="4" hidden="1">{"via1",#N/A,TRUE,"general";"via2",#N/A,TRUE,"general";"via3",#N/A,TRUE,"general"}</definedName>
    <definedName name="__h6" hidden="1">{"via1",#N/A,TRUE,"general";"via2",#N/A,TRUE,"general";"via3",#N/A,TRUE,"general"}</definedName>
    <definedName name="__h7" localSheetId="6" hidden="1">{"TAB1",#N/A,TRUE,"GENERAL";"TAB2",#N/A,TRUE,"GENERAL";"TAB3",#N/A,TRUE,"GENERAL";"TAB4",#N/A,TRUE,"GENERAL";"TAB5",#N/A,TRUE,"GENERAL"}</definedName>
    <definedName name="__h7" localSheetId="4" hidden="1">{"TAB1",#N/A,TRUE,"GENERAL";"TAB2",#N/A,TRUE,"GENERAL";"TAB3",#N/A,TRUE,"GENERAL";"TAB4",#N/A,TRUE,"GENERAL";"TAB5",#N/A,TRUE,"GENERAL"}</definedName>
    <definedName name="__h7" hidden="1">{"TAB1",#N/A,TRUE,"GENERAL";"TAB2",#N/A,TRUE,"GENERAL";"TAB3",#N/A,TRUE,"GENERAL";"TAB4",#N/A,TRUE,"GENERAL";"TAB5",#N/A,TRUE,"GENERAL"}</definedName>
    <definedName name="__h8" localSheetId="6" hidden="1">{"via1",#N/A,TRUE,"general";"via2",#N/A,TRUE,"general";"via3",#N/A,TRUE,"general"}</definedName>
    <definedName name="__h8" localSheetId="4" hidden="1">{"via1",#N/A,TRUE,"general";"via2",#N/A,TRUE,"general";"via3",#N/A,TRUE,"general"}</definedName>
    <definedName name="__h8" hidden="1">{"via1",#N/A,TRUE,"general";"via2",#N/A,TRUE,"general";"via3",#N/A,TRUE,"general"}</definedName>
    <definedName name="__hfh7" localSheetId="6" hidden="1">{"via1",#N/A,TRUE,"general";"via2",#N/A,TRUE,"general";"via3",#N/A,TRUE,"general"}</definedName>
    <definedName name="__hfh7" localSheetId="4" hidden="1">{"via1",#N/A,TRUE,"general";"via2",#N/A,TRUE,"general";"via3",#N/A,TRUE,"general"}</definedName>
    <definedName name="__hfh7" hidden="1">{"via1",#N/A,TRUE,"general";"via2",#N/A,TRUE,"general";"via3",#N/A,TRUE,"general"}</definedName>
    <definedName name="__HUM1">[5]DATBAND!$I$3:$I$469</definedName>
    <definedName name="__HUM2">[5]DATBAND!$J$3:$J$453</definedName>
    <definedName name="__i1">#REF!</definedName>
    <definedName name="__i4" localSheetId="6" hidden="1">{"via1",#N/A,TRUE,"general";"via2",#N/A,TRUE,"general";"via3",#N/A,TRUE,"general"}</definedName>
    <definedName name="__i4" localSheetId="4" hidden="1">{"via1",#N/A,TRUE,"general";"via2",#N/A,TRUE,"general";"via3",#N/A,TRUE,"general"}</definedName>
    <definedName name="__i4" hidden="1">{"via1",#N/A,TRUE,"general";"via2",#N/A,TRUE,"general";"via3",#N/A,TRUE,"general"}</definedName>
    <definedName name="__i5" localSheetId="6" hidden="1">{"TAB1",#N/A,TRUE,"GENERAL";"TAB2",#N/A,TRUE,"GENERAL";"TAB3",#N/A,TRUE,"GENERAL";"TAB4",#N/A,TRUE,"GENERAL";"TAB5",#N/A,TRUE,"GENERAL"}</definedName>
    <definedName name="__i5" localSheetId="4" hidden="1">{"TAB1",#N/A,TRUE,"GENERAL";"TAB2",#N/A,TRUE,"GENERAL";"TAB3",#N/A,TRUE,"GENERAL";"TAB4",#N/A,TRUE,"GENERAL";"TAB5",#N/A,TRUE,"GENERAL"}</definedName>
    <definedName name="__i5" hidden="1">{"TAB1",#N/A,TRUE,"GENERAL";"TAB2",#N/A,TRUE,"GENERAL";"TAB3",#N/A,TRUE,"GENERAL";"TAB4",#N/A,TRUE,"GENERAL";"TAB5",#N/A,TRUE,"GENERAL"}</definedName>
    <definedName name="__i6" localSheetId="6" hidden="1">{"TAB1",#N/A,TRUE,"GENERAL";"TAB2",#N/A,TRUE,"GENERAL";"TAB3",#N/A,TRUE,"GENERAL";"TAB4",#N/A,TRUE,"GENERAL";"TAB5",#N/A,TRUE,"GENERAL"}</definedName>
    <definedName name="__i6" localSheetId="4" hidden="1">{"TAB1",#N/A,TRUE,"GENERAL";"TAB2",#N/A,TRUE,"GENERAL";"TAB3",#N/A,TRUE,"GENERAL";"TAB4",#N/A,TRUE,"GENERAL";"TAB5",#N/A,TRUE,"GENERAL"}</definedName>
    <definedName name="__i6" hidden="1">{"TAB1",#N/A,TRUE,"GENERAL";"TAB2",#N/A,TRUE,"GENERAL";"TAB3",#N/A,TRUE,"GENERAL";"TAB4",#N/A,TRUE,"GENERAL";"TAB5",#N/A,TRUE,"GENERAL"}</definedName>
    <definedName name="__i7" localSheetId="6" hidden="1">{"via1",#N/A,TRUE,"general";"via2",#N/A,TRUE,"general";"via3",#N/A,TRUE,"general"}</definedName>
    <definedName name="__i7" localSheetId="4" hidden="1">{"via1",#N/A,TRUE,"general";"via2",#N/A,TRUE,"general";"via3",#N/A,TRUE,"general"}</definedName>
    <definedName name="__i7" hidden="1">{"via1",#N/A,TRUE,"general";"via2",#N/A,TRUE,"general";"via3",#N/A,TRUE,"general"}</definedName>
    <definedName name="__i77" localSheetId="6" hidden="1">{"TAB1",#N/A,TRUE,"GENERAL";"TAB2",#N/A,TRUE,"GENERAL";"TAB3",#N/A,TRUE,"GENERAL";"TAB4",#N/A,TRUE,"GENERAL";"TAB5",#N/A,TRUE,"GENERAL"}</definedName>
    <definedName name="__i77" localSheetId="4" hidden="1">{"TAB1",#N/A,TRUE,"GENERAL";"TAB2",#N/A,TRUE,"GENERAL";"TAB3",#N/A,TRUE,"GENERAL";"TAB4",#N/A,TRUE,"GENERAL";"TAB5",#N/A,TRUE,"GENERAL"}</definedName>
    <definedName name="__i77" hidden="1">{"TAB1",#N/A,TRUE,"GENERAL";"TAB2",#N/A,TRUE,"GENERAL";"TAB3",#N/A,TRUE,"GENERAL";"TAB4",#N/A,TRUE,"GENERAL";"TAB5",#N/A,TRUE,"GENERAL"}</definedName>
    <definedName name="__i8" localSheetId="6" hidden="1">{"via1",#N/A,TRUE,"general";"via2",#N/A,TRUE,"general";"via3",#N/A,TRUE,"general"}</definedName>
    <definedName name="__i8" localSheetId="4" hidden="1">{"via1",#N/A,TRUE,"general";"via2",#N/A,TRUE,"general";"via3",#N/A,TRUE,"general"}</definedName>
    <definedName name="__i8" hidden="1">{"via1",#N/A,TRUE,"general";"via2",#N/A,TRUE,"general";"via3",#N/A,TRUE,"general"}</definedName>
    <definedName name="__i9" localSheetId="6" hidden="1">{"TAB1",#N/A,TRUE,"GENERAL";"TAB2",#N/A,TRUE,"GENERAL";"TAB3",#N/A,TRUE,"GENERAL";"TAB4",#N/A,TRUE,"GENERAL";"TAB5",#N/A,TRUE,"GENERAL"}</definedName>
    <definedName name="__i9" localSheetId="4"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TM4">#REF!</definedName>
    <definedName name="__k3" localSheetId="6" hidden="1">{"TAB1",#N/A,TRUE,"GENERAL";"TAB2",#N/A,TRUE,"GENERAL";"TAB3",#N/A,TRUE,"GENERAL";"TAB4",#N/A,TRUE,"GENERAL";"TAB5",#N/A,TRUE,"GENERAL"}</definedName>
    <definedName name="__k3" localSheetId="4" hidden="1">{"TAB1",#N/A,TRUE,"GENERAL";"TAB2",#N/A,TRUE,"GENERAL";"TAB3",#N/A,TRUE,"GENERAL";"TAB4",#N/A,TRUE,"GENERAL";"TAB5",#N/A,TRUE,"GENERAL"}</definedName>
    <definedName name="__k3" hidden="1">{"TAB1",#N/A,TRUE,"GENERAL";"TAB2",#N/A,TRUE,"GENERAL";"TAB3",#N/A,TRUE,"GENERAL";"TAB4",#N/A,TRUE,"GENERAL";"TAB5",#N/A,TRUE,"GENERAL"}</definedName>
    <definedName name="__k4" localSheetId="6" hidden="1">{"via1",#N/A,TRUE,"general";"via2",#N/A,TRUE,"general";"via3",#N/A,TRUE,"general"}</definedName>
    <definedName name="__k4" localSheetId="4" hidden="1">{"via1",#N/A,TRUE,"general";"via2",#N/A,TRUE,"general";"via3",#N/A,TRUE,"general"}</definedName>
    <definedName name="__k4" hidden="1">{"via1",#N/A,TRUE,"general";"via2",#N/A,TRUE,"general";"via3",#N/A,TRUE,"general"}</definedName>
    <definedName name="__k5" localSheetId="6" hidden="1">{"via1",#N/A,TRUE,"general";"via2",#N/A,TRUE,"general";"via3",#N/A,TRUE,"general"}</definedName>
    <definedName name="__k5" localSheetId="4" hidden="1">{"via1",#N/A,TRUE,"general";"via2",#N/A,TRUE,"general";"via3",#N/A,TRUE,"general"}</definedName>
    <definedName name="__k5" hidden="1">{"via1",#N/A,TRUE,"general";"via2",#N/A,TRUE,"general";"via3",#N/A,TRUE,"general"}</definedName>
    <definedName name="__k6" localSheetId="6" hidden="1">{"TAB1",#N/A,TRUE,"GENERAL";"TAB2",#N/A,TRUE,"GENERAL";"TAB3",#N/A,TRUE,"GENERAL";"TAB4",#N/A,TRUE,"GENERAL";"TAB5",#N/A,TRUE,"GENERAL"}</definedName>
    <definedName name="__k6" localSheetId="4" hidden="1">{"TAB1",#N/A,TRUE,"GENERAL";"TAB2",#N/A,TRUE,"GENERAL";"TAB3",#N/A,TRUE,"GENERAL";"TAB4",#N/A,TRUE,"GENERAL";"TAB5",#N/A,TRUE,"GENERAL"}</definedName>
    <definedName name="__k6" hidden="1">{"TAB1",#N/A,TRUE,"GENERAL";"TAB2",#N/A,TRUE,"GENERAL";"TAB3",#N/A,TRUE,"GENERAL";"TAB4",#N/A,TRUE,"GENERAL";"TAB5",#N/A,TRUE,"GENERAL"}</definedName>
    <definedName name="__k7" localSheetId="6" hidden="1">{"via1",#N/A,TRUE,"general";"via2",#N/A,TRUE,"general";"via3",#N/A,TRUE,"general"}</definedName>
    <definedName name="__k7" localSheetId="4" hidden="1">{"via1",#N/A,TRUE,"general";"via2",#N/A,TRUE,"general";"via3",#N/A,TRUE,"general"}</definedName>
    <definedName name="__k7" hidden="1">{"via1",#N/A,TRUE,"general";"via2",#N/A,TRUE,"general";"via3",#N/A,TRUE,"general"}</definedName>
    <definedName name="__k8" localSheetId="6" hidden="1">{"via1",#N/A,TRUE,"general";"via2",#N/A,TRUE,"general";"via3",#N/A,TRUE,"general"}</definedName>
    <definedName name="__k8" localSheetId="4" hidden="1">{"via1",#N/A,TRUE,"general";"via2",#N/A,TRUE,"general";"via3",#N/A,TRUE,"general"}</definedName>
    <definedName name="__k8" hidden="1">{"via1",#N/A,TRUE,"general";"via2",#N/A,TRUE,"general";"via3",#N/A,TRUE,"general"}</definedName>
    <definedName name="__k9" localSheetId="6" hidden="1">{"TAB1",#N/A,TRUE,"GENERAL";"TAB2",#N/A,TRUE,"GENERAL";"TAB3",#N/A,TRUE,"GENERAL";"TAB4",#N/A,TRUE,"GENERAL";"TAB5",#N/A,TRUE,"GENERAL"}</definedName>
    <definedName name="__k9" localSheetId="4" hidden="1">{"TAB1",#N/A,TRUE,"GENERAL";"TAB2",#N/A,TRUE,"GENERAL";"TAB3",#N/A,TRUE,"GENERAL";"TAB4",#N/A,TRUE,"GENERAL";"TAB5",#N/A,TRUE,"GENERAL"}</definedName>
    <definedName name="__k9"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4" hidden="1">{"TAB1",#N/A,TRUE,"GENERAL";"TAB2",#N/A,TRUE,"GENERAL";"TAB3",#N/A,TRUE,"GENERAL";"TAB4",#N/A,TRUE,"GENERAL";"TAB5",#N/A,TRUE,"GENERAL"}</definedName>
    <definedName name="__kjk6" hidden="1">{"TAB1",#N/A,TRUE,"GENERAL";"TAB2",#N/A,TRUE,"GENERAL";"TAB3",#N/A,TRUE,"GENERAL";"TAB4",#N/A,TRUE,"GENERAL";"TAB5",#N/A,TRUE,"GENERAL"}</definedName>
    <definedName name="__m3" localSheetId="6" hidden="1">{"via1",#N/A,TRUE,"general";"via2",#N/A,TRUE,"general";"via3",#N/A,TRUE,"general"}</definedName>
    <definedName name="__m3" localSheetId="4" hidden="1">{"via1",#N/A,TRUE,"general";"via2",#N/A,TRUE,"general";"via3",#N/A,TRUE,"general"}</definedName>
    <definedName name="__m3" hidden="1">{"via1",#N/A,TRUE,"general";"via2",#N/A,TRUE,"general";"via3",#N/A,TRUE,"general"}</definedName>
    <definedName name="__m4" localSheetId="6" hidden="1">{"TAB1",#N/A,TRUE,"GENERAL";"TAB2",#N/A,TRUE,"GENERAL";"TAB3",#N/A,TRUE,"GENERAL";"TAB4",#N/A,TRUE,"GENERAL";"TAB5",#N/A,TRUE,"GENERAL"}</definedName>
    <definedName name="__m4" localSheetId="4" hidden="1">{"TAB1",#N/A,TRUE,"GENERAL";"TAB2",#N/A,TRUE,"GENERAL";"TAB3",#N/A,TRUE,"GENERAL";"TAB4",#N/A,TRUE,"GENERAL";"TAB5",#N/A,TRUE,"GENERAL"}</definedName>
    <definedName name="__m4" hidden="1">{"TAB1",#N/A,TRUE,"GENERAL";"TAB2",#N/A,TRUE,"GENERAL";"TAB3",#N/A,TRUE,"GENERAL";"TAB4",#N/A,TRUE,"GENERAL";"TAB5",#N/A,TRUE,"GENERAL"}</definedName>
    <definedName name="__m5" localSheetId="6" hidden="1">{"via1",#N/A,TRUE,"general";"via2",#N/A,TRUE,"general";"via3",#N/A,TRUE,"general"}</definedName>
    <definedName name="__m5" localSheetId="4" hidden="1">{"via1",#N/A,TRUE,"general";"via2",#N/A,TRUE,"general";"via3",#N/A,TRUE,"general"}</definedName>
    <definedName name="__m5" hidden="1">{"via1",#N/A,TRUE,"general";"via2",#N/A,TRUE,"general";"via3",#N/A,TRUE,"general"}</definedName>
    <definedName name="__m6" localSheetId="6" hidden="1">{"TAB1",#N/A,TRUE,"GENERAL";"TAB2",#N/A,TRUE,"GENERAL";"TAB3",#N/A,TRUE,"GENERAL";"TAB4",#N/A,TRUE,"GENERAL";"TAB5",#N/A,TRUE,"GENERAL"}</definedName>
    <definedName name="__m6" localSheetId="4" hidden="1">{"TAB1",#N/A,TRUE,"GENERAL";"TAB2",#N/A,TRUE,"GENERAL";"TAB3",#N/A,TRUE,"GENERAL";"TAB4",#N/A,TRUE,"GENERAL";"TAB5",#N/A,TRUE,"GENERAL"}</definedName>
    <definedName name="__m6" hidden="1">{"TAB1",#N/A,TRUE,"GENERAL";"TAB2",#N/A,TRUE,"GENERAL";"TAB3",#N/A,TRUE,"GENERAL";"TAB4",#N/A,TRUE,"GENERAL";"TAB5",#N/A,TRUE,"GENERAL"}</definedName>
    <definedName name="__m7" localSheetId="6" hidden="1">{"TAB1",#N/A,TRUE,"GENERAL";"TAB2",#N/A,TRUE,"GENERAL";"TAB3",#N/A,TRUE,"GENERAL";"TAB4",#N/A,TRUE,"GENERAL";"TAB5",#N/A,TRUE,"GENERAL"}</definedName>
    <definedName name="__m7" localSheetId="4" hidden="1">{"TAB1",#N/A,TRUE,"GENERAL";"TAB2",#N/A,TRUE,"GENERAL";"TAB3",#N/A,TRUE,"GENERAL";"TAB4",#N/A,TRUE,"GENERAL";"TAB5",#N/A,TRUE,"GENERAL"}</definedName>
    <definedName name="__m7" hidden="1">{"TAB1",#N/A,TRUE,"GENERAL";"TAB2",#N/A,TRUE,"GENERAL";"TAB3",#N/A,TRUE,"GENERAL";"TAB4",#N/A,TRUE,"GENERAL";"TAB5",#N/A,TRUE,"GENERAL"}</definedName>
    <definedName name="__m8" localSheetId="6" hidden="1">{"via1",#N/A,TRUE,"general";"via2",#N/A,TRUE,"general";"via3",#N/A,TRUE,"general"}</definedName>
    <definedName name="__m8" localSheetId="4" hidden="1">{"via1",#N/A,TRUE,"general";"via2",#N/A,TRUE,"general";"via3",#N/A,TRUE,"general"}</definedName>
    <definedName name="__m8" hidden="1">{"via1",#N/A,TRUE,"general";"via2",#N/A,TRUE,"general";"via3",#N/A,TRUE,"general"}</definedName>
    <definedName name="__m9" localSheetId="6" hidden="1">{"via1",#N/A,TRUE,"general";"via2",#N/A,TRUE,"general";"via3",#N/A,TRUE,"general"}</definedName>
    <definedName name="__m9" localSheetId="4" hidden="1">{"via1",#N/A,TRUE,"general";"via2",#N/A,TRUE,"general";"via3",#N/A,TRUE,"general"}</definedName>
    <definedName name="__m9" hidden="1">{"via1",#N/A,TRUE,"general";"via2",#N/A,TRUE,"general";"via3",#N/A,TRUE,"general"}</definedName>
    <definedName name="__MA2">#REF!</definedName>
    <definedName name="__mes1">[3]COSTOS!$E$5</definedName>
    <definedName name="__Mes2">[3]COSTOS!$F$5</definedName>
    <definedName name="__Mes3">[3]COSTOS!$G$5</definedName>
    <definedName name="__mun2">[7]PESOS!#REF!</definedName>
    <definedName name="__n3" localSheetId="6" hidden="1">{"TAB1",#N/A,TRUE,"GENERAL";"TAB2",#N/A,TRUE,"GENERAL";"TAB3",#N/A,TRUE,"GENERAL";"TAB4",#N/A,TRUE,"GENERAL";"TAB5",#N/A,TRUE,"GENERAL"}</definedName>
    <definedName name="__n3" localSheetId="4" hidden="1">{"TAB1",#N/A,TRUE,"GENERAL";"TAB2",#N/A,TRUE,"GENERAL";"TAB3",#N/A,TRUE,"GENERAL";"TAB4",#N/A,TRUE,"GENERAL";"TAB5",#N/A,TRUE,"GENERAL"}</definedName>
    <definedName name="__n3" hidden="1">{"TAB1",#N/A,TRUE,"GENERAL";"TAB2",#N/A,TRUE,"GENERAL";"TAB3",#N/A,TRUE,"GENERAL";"TAB4",#N/A,TRUE,"GENERAL";"TAB5",#N/A,TRUE,"GENERAL"}</definedName>
    <definedName name="__n4" localSheetId="6" hidden="1">{"via1",#N/A,TRUE,"general";"via2",#N/A,TRUE,"general";"via3",#N/A,TRUE,"general"}</definedName>
    <definedName name="__n4" localSheetId="4" hidden="1">{"via1",#N/A,TRUE,"general";"via2",#N/A,TRUE,"general";"via3",#N/A,TRUE,"general"}</definedName>
    <definedName name="__n4" hidden="1">{"via1",#N/A,TRUE,"general";"via2",#N/A,TRUE,"general";"via3",#N/A,TRUE,"general"}</definedName>
    <definedName name="__n5" localSheetId="6" hidden="1">{"TAB1",#N/A,TRUE,"GENERAL";"TAB2",#N/A,TRUE,"GENERAL";"TAB3",#N/A,TRUE,"GENERAL";"TAB4",#N/A,TRUE,"GENERAL";"TAB5",#N/A,TRUE,"GENERAL"}</definedName>
    <definedName name="__n5" localSheetId="4"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6" hidden="1">{"via1",#N/A,TRUE,"general";"via2",#N/A,TRUE,"general";"via3",#N/A,TRUE,"general"}</definedName>
    <definedName name="__nyn7" localSheetId="4" hidden="1">{"via1",#N/A,TRUE,"general";"via2",#N/A,TRUE,"general";"via3",#N/A,TRUE,"general"}</definedName>
    <definedName name="__nyn7" hidden="1">{"via1",#N/A,TRUE,"general";"via2",#N/A,TRUE,"general";"via3",#N/A,TRUE,"general"}</definedName>
    <definedName name="__o4" localSheetId="6" hidden="1">{"via1",#N/A,TRUE,"general";"via2",#N/A,TRUE,"general";"via3",#N/A,TRUE,"general"}</definedName>
    <definedName name="__o4" localSheetId="4" hidden="1">{"via1",#N/A,TRUE,"general";"via2",#N/A,TRUE,"general";"via3",#N/A,TRUE,"general"}</definedName>
    <definedName name="__o4" hidden="1">{"via1",#N/A,TRUE,"general";"via2",#N/A,TRUE,"general";"via3",#N/A,TRUE,"general"}</definedName>
    <definedName name="__o5" localSheetId="6" hidden="1">{"TAB1",#N/A,TRUE,"GENERAL";"TAB2",#N/A,TRUE,"GENERAL";"TAB3",#N/A,TRUE,"GENERAL";"TAB4",#N/A,TRUE,"GENERAL";"TAB5",#N/A,TRUE,"GENERAL"}</definedName>
    <definedName name="__o5" localSheetId="4" hidden="1">{"TAB1",#N/A,TRUE,"GENERAL";"TAB2",#N/A,TRUE,"GENERAL";"TAB3",#N/A,TRUE,"GENERAL";"TAB4",#N/A,TRUE,"GENERAL";"TAB5",#N/A,TRUE,"GENERAL"}</definedName>
    <definedName name="__o5" hidden="1">{"TAB1",#N/A,TRUE,"GENERAL";"TAB2",#N/A,TRUE,"GENERAL";"TAB3",#N/A,TRUE,"GENERAL";"TAB4",#N/A,TRUE,"GENERAL";"TAB5",#N/A,TRUE,"GENERAL"}</definedName>
    <definedName name="__o6" localSheetId="6" hidden="1">{"TAB1",#N/A,TRUE,"GENERAL";"TAB2",#N/A,TRUE,"GENERAL";"TAB3",#N/A,TRUE,"GENERAL";"TAB4",#N/A,TRUE,"GENERAL";"TAB5",#N/A,TRUE,"GENERAL"}</definedName>
    <definedName name="__o6" localSheetId="4" hidden="1">{"TAB1",#N/A,TRUE,"GENERAL";"TAB2",#N/A,TRUE,"GENERAL";"TAB3",#N/A,TRUE,"GENERAL";"TAB4",#N/A,TRUE,"GENERAL";"TAB5",#N/A,TRUE,"GENERAL"}</definedName>
    <definedName name="__o6" hidden="1">{"TAB1",#N/A,TRUE,"GENERAL";"TAB2",#N/A,TRUE,"GENERAL";"TAB3",#N/A,TRUE,"GENERAL";"TAB4",#N/A,TRUE,"GENERAL";"TAB5",#N/A,TRUE,"GENERAL"}</definedName>
    <definedName name="__o7" localSheetId="6" hidden="1">{"TAB1",#N/A,TRUE,"GENERAL";"TAB2",#N/A,TRUE,"GENERAL";"TAB3",#N/A,TRUE,"GENERAL";"TAB4",#N/A,TRUE,"GENERAL";"TAB5",#N/A,TRUE,"GENERAL"}</definedName>
    <definedName name="__o7" localSheetId="4" hidden="1">{"TAB1",#N/A,TRUE,"GENERAL";"TAB2",#N/A,TRUE,"GENERAL";"TAB3",#N/A,TRUE,"GENERAL";"TAB4",#N/A,TRUE,"GENERAL";"TAB5",#N/A,TRUE,"GENERAL"}</definedName>
    <definedName name="__o7" hidden="1">{"TAB1",#N/A,TRUE,"GENERAL";"TAB2",#N/A,TRUE,"GENERAL";"TAB3",#N/A,TRUE,"GENERAL";"TAB4",#N/A,TRUE,"GENERAL";"TAB5",#N/A,TRUE,"GENERAL"}</definedName>
    <definedName name="__o8" localSheetId="6" hidden="1">{"via1",#N/A,TRUE,"general";"via2",#N/A,TRUE,"general";"via3",#N/A,TRUE,"general"}</definedName>
    <definedName name="__o8" localSheetId="4" hidden="1">{"via1",#N/A,TRUE,"general";"via2",#N/A,TRUE,"general";"via3",#N/A,TRUE,"general"}</definedName>
    <definedName name="__o8" hidden="1">{"via1",#N/A,TRUE,"general";"via2",#N/A,TRUE,"general";"via3",#N/A,TRUE,"general"}</definedName>
    <definedName name="__o9" localSheetId="6" hidden="1">{"TAB1",#N/A,TRUE,"GENERAL";"TAB2",#N/A,TRUE,"GENERAL";"TAB3",#N/A,TRUE,"GENERAL";"TAB4",#N/A,TRUE,"GENERAL";"TAB5",#N/A,TRUE,"GENERAL"}</definedName>
    <definedName name="__o9" localSheetId="4" hidden="1">{"TAB1",#N/A,TRUE,"GENERAL";"TAB2",#N/A,TRUE,"GENERAL";"TAB3",#N/A,TRUE,"GENERAL";"TAB4",#N/A,TRUE,"GENERAL";"TAB5",#N/A,TRUE,"GENERAL"}</definedName>
    <definedName name="__o9" hidden="1">{"TAB1",#N/A,TRUE,"GENERAL";"TAB2",#N/A,TRUE,"GENERAL";"TAB3",#N/A,TRUE,"GENERAL";"TAB4",#N/A,TRUE,"GENERAL";"TAB5",#N/A,TRUE,"GENERAL"}</definedName>
    <definedName name="__p6" localSheetId="6" hidden="1">{"via1",#N/A,TRUE,"general";"via2",#N/A,TRUE,"general";"via3",#N/A,TRUE,"general"}</definedName>
    <definedName name="__p6" localSheetId="4" hidden="1">{"via1",#N/A,TRUE,"general";"via2",#N/A,TRUE,"general";"via3",#N/A,TRUE,"general"}</definedName>
    <definedName name="__p6" hidden="1">{"via1",#N/A,TRUE,"general";"via2",#N/A,TRUE,"general";"via3",#N/A,TRUE,"general"}</definedName>
    <definedName name="__p7" localSheetId="6" hidden="1">{"via1",#N/A,TRUE,"general";"via2",#N/A,TRUE,"general";"via3",#N/A,TRUE,"general"}</definedName>
    <definedName name="__p7" localSheetId="4" hidden="1">{"via1",#N/A,TRUE,"general";"via2",#N/A,TRUE,"general";"via3",#N/A,TRUE,"general"}</definedName>
    <definedName name="__p7" hidden="1">{"via1",#N/A,TRUE,"general";"via2",#N/A,TRUE,"general";"via3",#N/A,TRUE,"general"}</definedName>
    <definedName name="__p8" localSheetId="6" hidden="1">{"TAB1",#N/A,TRUE,"GENERAL";"TAB2",#N/A,TRUE,"GENERAL";"TAB3",#N/A,TRUE,"GENERAL";"TAB4",#N/A,TRUE,"GENERAL";"TAB5",#N/A,TRUE,"GENERAL"}</definedName>
    <definedName name="__p8" localSheetId="4"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6" hidden="1">{"TAB1",#N/A,TRUE,"GENERAL";"TAB2",#N/A,TRUE,"GENERAL";"TAB3",#N/A,TRUE,"GENERAL";"TAB4",#N/A,TRUE,"GENERAL";"TAB5",#N/A,TRUE,"GENERAL"}</definedName>
    <definedName name="__r" localSheetId="4" hidden="1">{"TAB1",#N/A,TRUE,"GENERAL";"TAB2",#N/A,TRUE,"GENERAL";"TAB3",#N/A,TRUE,"GENERAL";"TAB4",#N/A,TRUE,"GENERAL";"TAB5",#N/A,TRUE,"GENERAL"}</definedName>
    <definedName name="__r" hidden="1">{"TAB1",#N/A,TRUE,"GENERAL";"TAB2",#N/A,TRUE,"GENERAL";"TAB3",#N/A,TRUE,"GENERAL";"TAB4",#N/A,TRUE,"GENERAL";"TAB5",#N/A,TRUE,"GENERAL"}</definedName>
    <definedName name="__r4r" localSheetId="6" hidden="1">{"via1",#N/A,TRUE,"general";"via2",#N/A,TRUE,"general";"via3",#N/A,TRUE,"general"}</definedName>
    <definedName name="__r4r" localSheetId="4" hidden="1">{"via1",#N/A,TRUE,"general";"via2",#N/A,TRUE,"general";"via3",#N/A,TRUE,"general"}</definedName>
    <definedName name="__r4r" hidden="1">{"via1",#N/A,TRUE,"general";"via2",#N/A,TRUE,"general";"via3",#N/A,TRUE,"general"}</definedName>
    <definedName name="__rc">#REF!</definedName>
    <definedName name="__ref4">#REF!</definedName>
    <definedName name="__rtu6" localSheetId="6" hidden="1">{"via1",#N/A,TRUE,"general";"via2",#N/A,TRUE,"general";"via3",#N/A,TRUE,"general"}</definedName>
    <definedName name="__rtu6" localSheetId="4" hidden="1">{"via1",#N/A,TRUE,"general";"via2",#N/A,TRUE,"general";"via3",#N/A,TRUE,"general"}</definedName>
    <definedName name="__rtu6" hidden="1">{"via1",#N/A,TRUE,"general";"via2",#N/A,TRUE,"general";"via3",#N/A,TRUE,"general"}</definedName>
    <definedName name="__s1" localSheetId="6" hidden="1">{"via1",#N/A,TRUE,"general";"via2",#N/A,TRUE,"general";"via3",#N/A,TRUE,"general"}</definedName>
    <definedName name="__s1" localSheetId="4" hidden="1">{"via1",#N/A,TRUE,"general";"via2",#N/A,TRUE,"general";"via3",#N/A,TRUE,"general"}</definedName>
    <definedName name="__s1" hidden="1">{"via1",#N/A,TRUE,"general";"via2",#N/A,TRUE,"general";"via3",#N/A,TRUE,"general"}</definedName>
    <definedName name="__s2" localSheetId="6" hidden="1">{"TAB1",#N/A,TRUE,"GENERAL";"TAB2",#N/A,TRUE,"GENERAL";"TAB3",#N/A,TRUE,"GENERAL";"TAB4",#N/A,TRUE,"GENERAL";"TAB5",#N/A,TRUE,"GENERAL"}</definedName>
    <definedName name="__s2" localSheetId="4" hidden="1">{"TAB1",#N/A,TRUE,"GENERAL";"TAB2",#N/A,TRUE,"GENERAL";"TAB3",#N/A,TRUE,"GENERAL";"TAB4",#N/A,TRUE,"GENERAL";"TAB5",#N/A,TRUE,"GENERAL"}</definedName>
    <definedName name="__s2" hidden="1">{"TAB1",#N/A,TRUE,"GENERAL";"TAB2",#N/A,TRUE,"GENERAL";"TAB3",#N/A,TRUE,"GENERAL";"TAB4",#N/A,TRUE,"GENERAL";"TAB5",#N/A,TRUE,"GENERAL"}</definedName>
    <definedName name="__s3" localSheetId="6" hidden="1">{"TAB1",#N/A,TRUE,"GENERAL";"TAB2",#N/A,TRUE,"GENERAL";"TAB3",#N/A,TRUE,"GENERAL";"TAB4",#N/A,TRUE,"GENERAL";"TAB5",#N/A,TRUE,"GENERAL"}</definedName>
    <definedName name="__s3" localSheetId="4" hidden="1">{"TAB1",#N/A,TRUE,"GENERAL";"TAB2",#N/A,TRUE,"GENERAL";"TAB3",#N/A,TRUE,"GENERAL";"TAB4",#N/A,TRUE,"GENERAL";"TAB5",#N/A,TRUE,"GENERAL"}</definedName>
    <definedName name="__s3" hidden="1">{"TAB1",#N/A,TRUE,"GENERAL";"TAB2",#N/A,TRUE,"GENERAL";"TAB3",#N/A,TRUE,"GENERAL";"TAB4",#N/A,TRUE,"GENERAL";"TAB5",#N/A,TRUE,"GENERAL"}</definedName>
    <definedName name="__s4" localSheetId="6" hidden="1">{"via1",#N/A,TRUE,"general";"via2",#N/A,TRUE,"general";"via3",#N/A,TRUE,"general"}</definedName>
    <definedName name="__s4" localSheetId="4" hidden="1">{"via1",#N/A,TRUE,"general";"via2",#N/A,TRUE,"general";"via3",#N/A,TRUE,"general"}</definedName>
    <definedName name="__s4" hidden="1">{"via1",#N/A,TRUE,"general";"via2",#N/A,TRUE,"general";"via3",#N/A,TRUE,"general"}</definedName>
    <definedName name="__s5" localSheetId="6" hidden="1">{"via1",#N/A,TRUE,"general";"via2",#N/A,TRUE,"general";"via3",#N/A,TRUE,"general"}</definedName>
    <definedName name="__s5" localSheetId="4" hidden="1">{"via1",#N/A,TRUE,"general";"via2",#N/A,TRUE,"general";"via3",#N/A,TRUE,"general"}</definedName>
    <definedName name="__s5" hidden="1">{"via1",#N/A,TRUE,"general";"via2",#N/A,TRUE,"general";"via3",#N/A,TRUE,"general"}</definedName>
    <definedName name="__s6" localSheetId="6" hidden="1">{"TAB1",#N/A,TRUE,"GENERAL";"TAB2",#N/A,TRUE,"GENERAL";"TAB3",#N/A,TRUE,"GENERAL";"TAB4",#N/A,TRUE,"GENERAL";"TAB5",#N/A,TRUE,"GENERAL"}</definedName>
    <definedName name="__s6" localSheetId="4" hidden="1">{"TAB1",#N/A,TRUE,"GENERAL";"TAB2",#N/A,TRUE,"GENERAL";"TAB3",#N/A,TRUE,"GENERAL";"TAB4",#N/A,TRUE,"GENERAL";"TAB5",#N/A,TRUE,"GENERAL"}</definedName>
    <definedName name="__s6" hidden="1">{"TAB1",#N/A,TRUE,"GENERAL";"TAB2",#N/A,TRUE,"GENERAL";"TAB3",#N/A,TRUE,"GENERAL";"TAB4",#N/A,TRUE,"GENERAL";"TAB5",#N/A,TRUE,"GENERAL"}</definedName>
    <definedName name="__s7" localSheetId="6" hidden="1">{"via1",#N/A,TRUE,"general";"via2",#N/A,TRUE,"general";"via3",#N/A,TRUE,"general"}</definedName>
    <definedName name="__s7" localSheetId="4"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6" hidden="1">{"TAB1",#N/A,TRUE,"GENERAL";"TAB2",#N/A,TRUE,"GENERAL";"TAB3",#N/A,TRUE,"GENERAL";"TAB4",#N/A,TRUE,"GENERAL";"TAB5",#N/A,TRUE,"GENERAL"}</definedName>
    <definedName name="__t3" localSheetId="4" hidden="1">{"TAB1",#N/A,TRUE,"GENERAL";"TAB2",#N/A,TRUE,"GENERAL";"TAB3",#N/A,TRUE,"GENERAL";"TAB4",#N/A,TRUE,"GENERAL";"TAB5",#N/A,TRUE,"GENERAL"}</definedName>
    <definedName name="__t3" hidden="1">{"TAB1",#N/A,TRUE,"GENERAL";"TAB2",#N/A,TRUE,"GENERAL";"TAB3",#N/A,TRUE,"GENERAL";"TAB4",#N/A,TRUE,"GENERAL";"TAB5",#N/A,TRUE,"GENERAL"}</definedName>
    <definedName name="__t4" localSheetId="6" hidden="1">{"via1",#N/A,TRUE,"general";"via2",#N/A,TRUE,"general";"via3",#N/A,TRUE,"general"}</definedName>
    <definedName name="__t4" localSheetId="4" hidden="1">{"via1",#N/A,TRUE,"general";"via2",#N/A,TRUE,"general";"via3",#N/A,TRUE,"general"}</definedName>
    <definedName name="__t4" hidden="1">{"via1",#N/A,TRUE,"general";"via2",#N/A,TRUE,"general";"via3",#N/A,TRUE,"general"}</definedName>
    <definedName name="__t5" localSheetId="6" hidden="1">{"TAB1",#N/A,TRUE,"GENERAL";"TAB2",#N/A,TRUE,"GENERAL";"TAB3",#N/A,TRUE,"GENERAL";"TAB4",#N/A,TRUE,"GENERAL";"TAB5",#N/A,TRUE,"GENERAL"}</definedName>
    <definedName name="__t5" localSheetId="4" hidden="1">{"TAB1",#N/A,TRUE,"GENERAL";"TAB2",#N/A,TRUE,"GENERAL";"TAB3",#N/A,TRUE,"GENERAL";"TAB4",#N/A,TRUE,"GENERAL";"TAB5",#N/A,TRUE,"GENERAL"}</definedName>
    <definedName name="__t5" hidden="1">{"TAB1",#N/A,TRUE,"GENERAL";"TAB2",#N/A,TRUE,"GENERAL";"TAB3",#N/A,TRUE,"GENERAL";"TAB4",#N/A,TRUE,"GENERAL";"TAB5",#N/A,TRUE,"GENERAL"}</definedName>
    <definedName name="__t6" localSheetId="6" hidden="1">{"via1",#N/A,TRUE,"general";"via2",#N/A,TRUE,"general";"via3",#N/A,TRUE,"general"}</definedName>
    <definedName name="__t6" localSheetId="4" hidden="1">{"via1",#N/A,TRUE,"general";"via2",#N/A,TRUE,"general";"via3",#N/A,TRUE,"general"}</definedName>
    <definedName name="__t6" hidden="1">{"via1",#N/A,TRUE,"general";"via2",#N/A,TRUE,"general";"via3",#N/A,TRUE,"general"}</definedName>
    <definedName name="__t66" localSheetId="6" hidden="1">{"TAB1",#N/A,TRUE,"GENERAL";"TAB2",#N/A,TRUE,"GENERAL";"TAB3",#N/A,TRUE,"GENERAL";"TAB4",#N/A,TRUE,"GENERAL";"TAB5",#N/A,TRUE,"GENERAL"}</definedName>
    <definedName name="__t66" localSheetId="4" hidden="1">{"TAB1",#N/A,TRUE,"GENERAL";"TAB2",#N/A,TRUE,"GENERAL";"TAB3",#N/A,TRUE,"GENERAL";"TAB4",#N/A,TRUE,"GENERAL";"TAB5",#N/A,TRUE,"GENERAL"}</definedName>
    <definedName name="__t66" hidden="1">{"TAB1",#N/A,TRUE,"GENERAL";"TAB2",#N/A,TRUE,"GENERAL";"TAB3",#N/A,TRUE,"GENERAL";"TAB4",#N/A,TRUE,"GENERAL";"TAB5",#N/A,TRUE,"GENERAL"}</definedName>
    <definedName name="__t7" localSheetId="6" hidden="1">{"via1",#N/A,TRUE,"general";"via2",#N/A,TRUE,"general";"via3",#N/A,TRUE,"general"}</definedName>
    <definedName name="__t7" localSheetId="4" hidden="1">{"via1",#N/A,TRUE,"general";"via2",#N/A,TRUE,"general";"via3",#N/A,TRUE,"general"}</definedName>
    <definedName name="__t7" hidden="1">{"via1",#N/A,TRUE,"general";"via2",#N/A,TRUE,"general";"via3",#N/A,TRUE,"general"}</definedName>
    <definedName name="__t77" localSheetId="6" hidden="1">{"TAB1",#N/A,TRUE,"GENERAL";"TAB2",#N/A,TRUE,"GENERAL";"TAB3",#N/A,TRUE,"GENERAL";"TAB4",#N/A,TRUE,"GENERAL";"TAB5",#N/A,TRUE,"GENERAL"}</definedName>
    <definedName name="__t77" localSheetId="4" hidden="1">{"TAB1",#N/A,TRUE,"GENERAL";"TAB2",#N/A,TRUE,"GENERAL";"TAB3",#N/A,TRUE,"GENERAL";"TAB4",#N/A,TRUE,"GENERAL";"TAB5",#N/A,TRUE,"GENERAL"}</definedName>
    <definedName name="__t77" hidden="1">{"TAB1",#N/A,TRUE,"GENERAL";"TAB2",#N/A,TRUE,"GENERAL";"TAB3",#N/A,TRUE,"GENERAL";"TAB4",#N/A,TRUE,"GENERAL";"TAB5",#N/A,TRUE,"GENERAL"}</definedName>
    <definedName name="__t8" localSheetId="6" hidden="1">{"TAB1",#N/A,TRUE,"GENERAL";"TAB2",#N/A,TRUE,"GENERAL";"TAB3",#N/A,TRUE,"GENERAL";"TAB4",#N/A,TRUE,"GENERAL";"TAB5",#N/A,TRUE,"GENERAL"}</definedName>
    <definedName name="__t8" localSheetId="4" hidden="1">{"TAB1",#N/A,TRUE,"GENERAL";"TAB2",#N/A,TRUE,"GENERAL";"TAB3",#N/A,TRUE,"GENERAL";"TAB4",#N/A,TRUE,"GENERAL";"TAB5",#N/A,TRUE,"GENERAL"}</definedName>
    <definedName name="__t8" hidden="1">{"TAB1",#N/A,TRUE,"GENERAL";"TAB2",#N/A,TRUE,"GENERAL";"TAB3",#N/A,TRUE,"GENERAL";"TAB4",#N/A,TRUE,"GENERAL";"TAB5",#N/A,TRUE,"GENERAL"}</definedName>
    <definedName name="__t88" localSheetId="6" hidden="1">{"via1",#N/A,TRUE,"general";"via2",#N/A,TRUE,"general";"via3",#N/A,TRUE,"general"}</definedName>
    <definedName name="__t88" localSheetId="4" hidden="1">{"via1",#N/A,TRUE,"general";"via2",#N/A,TRUE,"general";"via3",#N/A,TRUE,"general"}</definedName>
    <definedName name="__t88" hidden="1">{"via1",#N/A,TRUE,"general";"via2",#N/A,TRUE,"general";"via3",#N/A,TRUE,"general"}</definedName>
    <definedName name="__t9" localSheetId="6" hidden="1">{"TAB1",#N/A,TRUE,"GENERAL";"TAB2",#N/A,TRUE,"GENERAL";"TAB3",#N/A,TRUE,"GENERAL";"TAB4",#N/A,TRUE,"GENERAL";"TAB5",#N/A,TRUE,"GENERAL"}</definedName>
    <definedName name="__t9" localSheetId="4" hidden="1">{"TAB1",#N/A,TRUE,"GENERAL";"TAB2",#N/A,TRUE,"GENERAL";"TAB3",#N/A,TRUE,"GENERAL";"TAB4",#N/A,TRUE,"GENERAL";"TAB5",#N/A,TRUE,"GENERAL"}</definedName>
    <definedName name="__t9" hidden="1">{"TAB1",#N/A,TRUE,"GENERAL";"TAB2",#N/A,TRUE,"GENERAL";"TAB3",#N/A,TRUE,"GENERAL";"TAB4",#N/A,TRUE,"GENERAL";"TAB5",#N/A,TRUE,"GENERAL"}</definedName>
    <definedName name="__t99" localSheetId="6" hidden="1">{"via1",#N/A,TRUE,"general";"via2",#N/A,TRUE,"general";"via3",#N/A,TRUE,"general"}</definedName>
    <definedName name="__t99" localSheetId="4" hidden="1">{"via1",#N/A,TRUE,"general";"via2",#N/A,TRUE,"general";"via3",#N/A,TRUE,"general"}</definedName>
    <definedName name="__t99" hidden="1">{"via1",#N/A,TRUE,"general";"via2",#N/A,TRUE,"general";"via3",#N/A,TRUE,"general"}</definedName>
    <definedName name="__TA1">[5]DATBAND!$L$3:$L$652</definedName>
    <definedName name="__TA2">[5]DATBAND!$M$3:$M$570</definedName>
    <definedName name="__TA3">[5]DATBAND!$N$3:$N$446</definedName>
    <definedName name="__TA4">[5]DATBAND!$O$3:$O$678</definedName>
    <definedName name="__TA5">[5]DATBAND!$P$3:$P$601</definedName>
    <definedName name="__TA6">[5]DATBAND!$Q$3:$Q$531</definedName>
    <definedName name="__TA7">[5]DATBAND!$R$3:$R$504</definedName>
    <definedName name="__TA8">[5]DATBAND!$S$3:$S$674</definedName>
    <definedName name="__TA9">[5]DATBAND!$T$3:$T$544</definedName>
    <definedName name="__u4" localSheetId="6" hidden="1">{"TAB1",#N/A,TRUE,"GENERAL";"TAB2",#N/A,TRUE,"GENERAL";"TAB3",#N/A,TRUE,"GENERAL";"TAB4",#N/A,TRUE,"GENERAL";"TAB5",#N/A,TRUE,"GENERAL"}</definedName>
    <definedName name="__u4" localSheetId="4" hidden="1">{"TAB1",#N/A,TRUE,"GENERAL";"TAB2",#N/A,TRUE,"GENERAL";"TAB3",#N/A,TRUE,"GENERAL";"TAB4",#N/A,TRUE,"GENERAL";"TAB5",#N/A,TRUE,"GENERAL"}</definedName>
    <definedName name="__u4" hidden="1">{"TAB1",#N/A,TRUE,"GENERAL";"TAB2",#N/A,TRUE,"GENERAL";"TAB3",#N/A,TRUE,"GENERAL";"TAB4",#N/A,TRUE,"GENERAL";"TAB5",#N/A,TRUE,"GENERAL"}</definedName>
    <definedName name="__u5" localSheetId="6" hidden="1">{"TAB1",#N/A,TRUE,"GENERAL";"TAB2",#N/A,TRUE,"GENERAL";"TAB3",#N/A,TRUE,"GENERAL";"TAB4",#N/A,TRUE,"GENERAL";"TAB5",#N/A,TRUE,"GENERAL"}</definedName>
    <definedName name="__u5" localSheetId="4" hidden="1">{"TAB1",#N/A,TRUE,"GENERAL";"TAB2",#N/A,TRUE,"GENERAL";"TAB3",#N/A,TRUE,"GENERAL";"TAB4",#N/A,TRUE,"GENERAL";"TAB5",#N/A,TRUE,"GENERAL"}</definedName>
    <definedName name="__u5" hidden="1">{"TAB1",#N/A,TRUE,"GENERAL";"TAB2",#N/A,TRUE,"GENERAL";"TAB3",#N/A,TRUE,"GENERAL";"TAB4",#N/A,TRUE,"GENERAL";"TAB5",#N/A,TRUE,"GENERAL"}</definedName>
    <definedName name="__u6" localSheetId="6" hidden="1">{"TAB1",#N/A,TRUE,"GENERAL";"TAB2",#N/A,TRUE,"GENERAL";"TAB3",#N/A,TRUE,"GENERAL";"TAB4",#N/A,TRUE,"GENERAL";"TAB5",#N/A,TRUE,"GENERAL"}</definedName>
    <definedName name="__u6" localSheetId="4" hidden="1">{"TAB1",#N/A,TRUE,"GENERAL";"TAB2",#N/A,TRUE,"GENERAL";"TAB3",#N/A,TRUE,"GENERAL";"TAB4",#N/A,TRUE,"GENERAL";"TAB5",#N/A,TRUE,"GENERAL"}</definedName>
    <definedName name="__u6" hidden="1">{"TAB1",#N/A,TRUE,"GENERAL";"TAB2",#N/A,TRUE,"GENERAL";"TAB3",#N/A,TRUE,"GENERAL";"TAB4",#N/A,TRUE,"GENERAL";"TAB5",#N/A,TRUE,"GENERAL"}</definedName>
    <definedName name="__u7" localSheetId="6" hidden="1">{"via1",#N/A,TRUE,"general";"via2",#N/A,TRUE,"general";"via3",#N/A,TRUE,"general"}</definedName>
    <definedName name="__u7" localSheetId="4" hidden="1">{"via1",#N/A,TRUE,"general";"via2",#N/A,TRUE,"general";"via3",#N/A,TRUE,"general"}</definedName>
    <definedName name="__u7" hidden="1">{"via1",#N/A,TRUE,"general";"via2",#N/A,TRUE,"general";"via3",#N/A,TRUE,"general"}</definedName>
    <definedName name="__u8" localSheetId="6" hidden="1">{"TAB1",#N/A,TRUE,"GENERAL";"TAB2",#N/A,TRUE,"GENERAL";"TAB3",#N/A,TRUE,"GENERAL";"TAB4",#N/A,TRUE,"GENERAL";"TAB5",#N/A,TRUE,"GENERAL"}</definedName>
    <definedName name="__u8" localSheetId="4" hidden="1">{"TAB1",#N/A,TRUE,"GENERAL";"TAB2",#N/A,TRUE,"GENERAL";"TAB3",#N/A,TRUE,"GENERAL";"TAB4",#N/A,TRUE,"GENERAL";"TAB5",#N/A,TRUE,"GENERAL"}</definedName>
    <definedName name="__u8" hidden="1">{"TAB1",#N/A,TRUE,"GENERAL";"TAB2",#N/A,TRUE,"GENERAL";"TAB3",#N/A,TRUE,"GENERAL";"TAB4",#N/A,TRUE,"GENERAL";"TAB5",#N/A,TRUE,"GENERAL"}</definedName>
    <definedName name="__u9" localSheetId="6" hidden="1">{"TAB1",#N/A,TRUE,"GENERAL";"TAB2",#N/A,TRUE,"GENERAL";"TAB3",#N/A,TRUE,"GENERAL";"TAB4",#N/A,TRUE,"GENERAL";"TAB5",#N/A,TRUE,"GENERAL"}</definedName>
    <definedName name="__u9" localSheetId="4" hidden="1">{"TAB1",#N/A,TRUE,"GENERAL";"TAB2",#N/A,TRUE,"GENERAL";"TAB3",#N/A,TRUE,"GENERAL";"TAB4",#N/A,TRUE,"GENERAL";"TAB5",#N/A,TRUE,"GENERAL"}</definedName>
    <definedName name="__u9" hidden="1">{"TAB1",#N/A,TRUE,"GENERAL";"TAB2",#N/A,TRUE,"GENERAL";"TAB3",#N/A,TRUE,"GENERAL";"TAB4",#N/A,TRUE,"GENERAL";"TAB5",#N/A,TRUE,"GENERAL"}</definedName>
    <definedName name="__ur7" localSheetId="6" hidden="1">{"TAB1",#N/A,TRUE,"GENERAL";"TAB2",#N/A,TRUE,"GENERAL";"TAB3",#N/A,TRUE,"GENERAL";"TAB4",#N/A,TRUE,"GENERAL";"TAB5",#N/A,TRUE,"GENERAL"}</definedName>
    <definedName name="__ur7" localSheetId="4" hidden="1">{"TAB1",#N/A,TRUE,"GENERAL";"TAB2",#N/A,TRUE,"GENERAL";"TAB3",#N/A,TRUE,"GENERAL";"TAB4",#N/A,TRUE,"GENERAL";"TAB5",#N/A,TRUE,"GENERAL"}</definedName>
    <definedName name="__ur7" hidden="1">{"TAB1",#N/A,TRUE,"GENERAL";"TAB2",#N/A,TRUE,"GENERAL";"TAB3",#N/A,TRUE,"GENERAL";"TAB4",#N/A,TRUE,"GENERAL";"TAB5",#N/A,TRUE,"GENERAL"}</definedName>
    <definedName name="__v2" localSheetId="6" hidden="1">{"via1",#N/A,TRUE,"general";"via2",#N/A,TRUE,"general";"via3",#N/A,TRUE,"general"}</definedName>
    <definedName name="__v2" localSheetId="4" hidden="1">{"via1",#N/A,TRUE,"general";"via2",#N/A,TRUE,"general";"via3",#N/A,TRUE,"general"}</definedName>
    <definedName name="__v2" hidden="1">{"via1",#N/A,TRUE,"general";"via2",#N/A,TRUE,"general";"via3",#N/A,TRUE,"general"}</definedName>
    <definedName name="__v3" localSheetId="6" hidden="1">{"TAB1",#N/A,TRUE,"GENERAL";"TAB2",#N/A,TRUE,"GENERAL";"TAB3",#N/A,TRUE,"GENERAL";"TAB4",#N/A,TRUE,"GENERAL";"TAB5",#N/A,TRUE,"GENERAL"}</definedName>
    <definedName name="__v3" localSheetId="4" hidden="1">{"TAB1",#N/A,TRUE,"GENERAL";"TAB2",#N/A,TRUE,"GENERAL";"TAB3",#N/A,TRUE,"GENERAL";"TAB4",#N/A,TRUE,"GENERAL";"TAB5",#N/A,TRUE,"GENERAL"}</definedName>
    <definedName name="__v3" hidden="1">{"TAB1",#N/A,TRUE,"GENERAL";"TAB2",#N/A,TRUE,"GENERAL";"TAB3",#N/A,TRUE,"GENERAL";"TAB4",#N/A,TRUE,"GENERAL";"TAB5",#N/A,TRUE,"GENERAL"}</definedName>
    <definedName name="__v4" localSheetId="6" hidden="1">{"TAB1",#N/A,TRUE,"GENERAL";"TAB2",#N/A,TRUE,"GENERAL";"TAB3",#N/A,TRUE,"GENERAL";"TAB4",#N/A,TRUE,"GENERAL";"TAB5",#N/A,TRUE,"GENERAL"}</definedName>
    <definedName name="__v4" localSheetId="4" hidden="1">{"TAB1",#N/A,TRUE,"GENERAL";"TAB2",#N/A,TRUE,"GENERAL";"TAB3",#N/A,TRUE,"GENERAL";"TAB4",#N/A,TRUE,"GENERAL";"TAB5",#N/A,TRUE,"GENERAL"}</definedName>
    <definedName name="__v4" hidden="1">{"TAB1",#N/A,TRUE,"GENERAL";"TAB2",#N/A,TRUE,"GENERAL";"TAB3",#N/A,TRUE,"GENERAL";"TAB4",#N/A,TRUE,"GENERAL";"TAB5",#N/A,TRUE,"GENERAL"}</definedName>
    <definedName name="__v5" localSheetId="6" hidden="1">{"TAB1",#N/A,TRUE,"GENERAL";"TAB2",#N/A,TRUE,"GENERAL";"TAB3",#N/A,TRUE,"GENERAL";"TAB4",#N/A,TRUE,"GENERAL";"TAB5",#N/A,TRUE,"GENERAL"}</definedName>
    <definedName name="__v5" localSheetId="4" hidden="1">{"TAB1",#N/A,TRUE,"GENERAL";"TAB2",#N/A,TRUE,"GENERAL";"TAB3",#N/A,TRUE,"GENERAL";"TAB4",#N/A,TRUE,"GENERAL";"TAB5",#N/A,TRUE,"GENERAL"}</definedName>
    <definedName name="__v5" hidden="1">{"TAB1",#N/A,TRUE,"GENERAL";"TAB2",#N/A,TRUE,"GENERAL";"TAB3",#N/A,TRUE,"GENERAL";"TAB4",#N/A,TRUE,"GENERAL";"TAB5",#N/A,TRUE,"GENERAL"}</definedName>
    <definedName name="__v6" localSheetId="6" hidden="1">{"TAB1",#N/A,TRUE,"GENERAL";"TAB2",#N/A,TRUE,"GENERAL";"TAB3",#N/A,TRUE,"GENERAL";"TAB4",#N/A,TRUE,"GENERAL";"TAB5",#N/A,TRUE,"GENERAL"}</definedName>
    <definedName name="__v6" localSheetId="4" hidden="1">{"TAB1",#N/A,TRUE,"GENERAL";"TAB2",#N/A,TRUE,"GENERAL";"TAB3",#N/A,TRUE,"GENERAL";"TAB4",#N/A,TRUE,"GENERAL";"TAB5",#N/A,TRUE,"GENERAL"}</definedName>
    <definedName name="__v6" hidden="1">{"TAB1",#N/A,TRUE,"GENERAL";"TAB2",#N/A,TRUE,"GENERAL";"TAB3",#N/A,TRUE,"GENERAL";"TAB4",#N/A,TRUE,"GENERAL";"TAB5",#N/A,TRUE,"GENERAL"}</definedName>
    <definedName name="__v7" localSheetId="6" hidden="1">{"via1",#N/A,TRUE,"general";"via2",#N/A,TRUE,"general";"via3",#N/A,TRUE,"general"}</definedName>
    <definedName name="__v7" localSheetId="4" hidden="1">{"via1",#N/A,TRUE,"general";"via2",#N/A,TRUE,"general";"via3",#N/A,TRUE,"general"}</definedName>
    <definedName name="__v7" hidden="1">{"via1",#N/A,TRUE,"general";"via2",#N/A,TRUE,"general";"via3",#N/A,TRUE,"general"}</definedName>
    <definedName name="__v8" localSheetId="6" hidden="1">{"TAB1",#N/A,TRUE,"GENERAL";"TAB2",#N/A,TRUE,"GENERAL";"TAB3",#N/A,TRUE,"GENERAL";"TAB4",#N/A,TRUE,"GENERAL";"TAB5",#N/A,TRUE,"GENERAL"}</definedName>
    <definedName name="__v8" localSheetId="4" hidden="1">{"TAB1",#N/A,TRUE,"GENERAL";"TAB2",#N/A,TRUE,"GENERAL";"TAB3",#N/A,TRUE,"GENERAL";"TAB4",#N/A,TRUE,"GENERAL";"TAB5",#N/A,TRUE,"GENERAL"}</definedName>
    <definedName name="__v8" hidden="1">{"TAB1",#N/A,TRUE,"GENERAL";"TAB2",#N/A,TRUE,"GENERAL";"TAB3",#N/A,TRUE,"GENERAL";"TAB4",#N/A,TRUE,"GENERAL";"TAB5",#N/A,TRUE,"GENERAL"}</definedName>
    <definedName name="__v9" localSheetId="6" hidden="1">{"TAB1",#N/A,TRUE,"GENERAL";"TAB2",#N/A,TRUE,"GENERAL";"TAB3",#N/A,TRUE,"GENERAL";"TAB4",#N/A,TRUE,"GENERAL";"TAB5",#N/A,TRUE,"GENERAL"}</definedName>
    <definedName name="__v9" localSheetId="4" hidden="1">{"TAB1",#N/A,TRUE,"GENERAL";"TAB2",#N/A,TRUE,"GENERAL";"TAB3",#N/A,TRUE,"GENERAL";"TAB4",#N/A,TRUE,"GENERAL";"TAB5",#N/A,TRUE,"GENERAL"}</definedName>
    <definedName name="__v9" hidden="1">{"TAB1",#N/A,TRUE,"GENERAL";"TAB2",#N/A,TRUE,"GENERAL";"TAB3",#N/A,TRUE,"GENERAL";"TAB4",#N/A,TRUE,"GENERAL";"TAB5",#N/A,TRUE,"GENERAL"}</definedName>
    <definedName name="__vfv4" localSheetId="6" hidden="1">{"via1",#N/A,TRUE,"general";"via2",#N/A,TRUE,"general";"via3",#N/A,TRUE,"general"}</definedName>
    <definedName name="__vfv4" localSheetId="4" hidden="1">{"via1",#N/A,TRUE,"general";"via2",#N/A,TRUE,"general";"via3",#N/A,TRUE,"general"}</definedName>
    <definedName name="__vfv4" hidden="1">{"via1",#N/A,TRUE,"general";"via2",#N/A,TRUE,"general";"via3",#N/A,TRUE,"general"}</definedName>
    <definedName name="__x1" localSheetId="6" hidden="1">{"TAB1",#N/A,TRUE,"GENERAL";"TAB2",#N/A,TRUE,"GENERAL";"TAB3",#N/A,TRUE,"GENERAL";"TAB4",#N/A,TRUE,"GENERAL";"TAB5",#N/A,TRUE,"GENERAL"}</definedName>
    <definedName name="__x1" localSheetId="4" hidden="1">{"TAB1",#N/A,TRUE,"GENERAL";"TAB2",#N/A,TRUE,"GENERAL";"TAB3",#N/A,TRUE,"GENERAL";"TAB4",#N/A,TRUE,"GENERAL";"TAB5",#N/A,TRUE,"GENERAL"}</definedName>
    <definedName name="__x1" hidden="1">{"TAB1",#N/A,TRUE,"GENERAL";"TAB2",#N/A,TRUE,"GENERAL";"TAB3",#N/A,TRUE,"GENERAL";"TAB4",#N/A,TRUE,"GENERAL";"TAB5",#N/A,TRUE,"GENERAL"}</definedName>
    <definedName name="__x2" localSheetId="6" hidden="1">{"via1",#N/A,TRUE,"general";"via2",#N/A,TRUE,"general";"via3",#N/A,TRUE,"general"}</definedName>
    <definedName name="__x2" localSheetId="4" hidden="1">{"via1",#N/A,TRUE,"general";"via2",#N/A,TRUE,"general";"via3",#N/A,TRUE,"general"}</definedName>
    <definedName name="__x2" hidden="1">{"via1",#N/A,TRUE,"general";"via2",#N/A,TRUE,"general";"via3",#N/A,TRUE,"general"}</definedName>
    <definedName name="__x3" localSheetId="6" hidden="1">{"via1",#N/A,TRUE,"general";"via2",#N/A,TRUE,"general";"via3",#N/A,TRUE,"general"}</definedName>
    <definedName name="__x3" localSheetId="4" hidden="1">{"via1",#N/A,TRUE,"general";"via2",#N/A,TRUE,"general";"via3",#N/A,TRUE,"general"}</definedName>
    <definedName name="__x3" hidden="1">{"via1",#N/A,TRUE,"general";"via2",#N/A,TRUE,"general";"via3",#N/A,TRUE,"general"}</definedName>
    <definedName name="__x4" localSheetId="6" hidden="1">{"via1",#N/A,TRUE,"general";"via2",#N/A,TRUE,"general";"via3",#N/A,TRUE,"general"}</definedName>
    <definedName name="__x4" localSheetId="4" hidden="1">{"via1",#N/A,TRUE,"general";"via2",#N/A,TRUE,"general";"via3",#N/A,TRUE,"general"}</definedName>
    <definedName name="__x4" hidden="1">{"via1",#N/A,TRUE,"general";"via2",#N/A,TRUE,"general";"via3",#N/A,TRUE,"general"}</definedName>
    <definedName name="__x5" localSheetId="6" hidden="1">{"TAB1",#N/A,TRUE,"GENERAL";"TAB2",#N/A,TRUE,"GENERAL";"TAB3",#N/A,TRUE,"GENERAL";"TAB4",#N/A,TRUE,"GENERAL";"TAB5",#N/A,TRUE,"GENERAL"}</definedName>
    <definedName name="__x5" localSheetId="4" hidden="1">{"TAB1",#N/A,TRUE,"GENERAL";"TAB2",#N/A,TRUE,"GENERAL";"TAB3",#N/A,TRUE,"GENERAL";"TAB4",#N/A,TRUE,"GENERAL";"TAB5",#N/A,TRUE,"GENERAL"}</definedName>
    <definedName name="__x5" hidden="1">{"TAB1",#N/A,TRUE,"GENERAL";"TAB2",#N/A,TRUE,"GENERAL";"TAB3",#N/A,TRUE,"GENERAL";"TAB4",#N/A,TRUE,"GENERAL";"TAB5",#N/A,TRUE,"GENERAL"}</definedName>
    <definedName name="__x6" localSheetId="6" hidden="1">{"TAB1",#N/A,TRUE,"GENERAL";"TAB2",#N/A,TRUE,"GENERAL";"TAB3",#N/A,TRUE,"GENERAL";"TAB4",#N/A,TRUE,"GENERAL";"TAB5",#N/A,TRUE,"GENERAL"}</definedName>
    <definedName name="__x6" localSheetId="4" hidden="1">{"TAB1",#N/A,TRUE,"GENERAL";"TAB2",#N/A,TRUE,"GENERAL";"TAB3",#N/A,TRUE,"GENERAL";"TAB4",#N/A,TRUE,"GENERAL";"TAB5",#N/A,TRUE,"GENERAL"}</definedName>
    <definedName name="__x6" hidden="1">{"TAB1",#N/A,TRUE,"GENERAL";"TAB2",#N/A,TRUE,"GENERAL";"TAB3",#N/A,TRUE,"GENERAL";"TAB4",#N/A,TRUE,"GENERAL";"TAB5",#N/A,TRUE,"GENERAL"}</definedName>
    <definedName name="__x7" localSheetId="6" hidden="1">{"TAB1",#N/A,TRUE,"GENERAL";"TAB2",#N/A,TRUE,"GENERAL";"TAB3",#N/A,TRUE,"GENERAL";"TAB4",#N/A,TRUE,"GENERAL";"TAB5",#N/A,TRUE,"GENERAL"}</definedName>
    <definedName name="__x7" localSheetId="4" hidden="1">{"TAB1",#N/A,TRUE,"GENERAL";"TAB2",#N/A,TRUE,"GENERAL";"TAB3",#N/A,TRUE,"GENERAL";"TAB4",#N/A,TRUE,"GENERAL";"TAB5",#N/A,TRUE,"GENERAL"}</definedName>
    <definedName name="__x7" hidden="1">{"TAB1",#N/A,TRUE,"GENERAL";"TAB2",#N/A,TRUE,"GENERAL";"TAB3",#N/A,TRUE,"GENERAL";"TAB4",#N/A,TRUE,"GENERAL";"TAB5",#N/A,TRUE,"GENERAL"}</definedName>
    <definedName name="__x8" localSheetId="6" hidden="1">{"via1",#N/A,TRUE,"general";"via2",#N/A,TRUE,"general";"via3",#N/A,TRUE,"general"}</definedName>
    <definedName name="__x8" localSheetId="4" hidden="1">{"via1",#N/A,TRUE,"general";"via2",#N/A,TRUE,"general";"via3",#N/A,TRUE,"general"}</definedName>
    <definedName name="__x8" hidden="1">{"via1",#N/A,TRUE,"general";"via2",#N/A,TRUE,"general";"via3",#N/A,TRUE,"general"}</definedName>
    <definedName name="__x9" localSheetId="6" hidden="1">{"TAB1",#N/A,TRUE,"GENERAL";"TAB2",#N/A,TRUE,"GENERAL";"TAB3",#N/A,TRUE,"GENERAL";"TAB4",#N/A,TRUE,"GENERAL";"TAB5",#N/A,TRUE,"GENERAL"}</definedName>
    <definedName name="__x9" localSheetId="4" hidden="1">{"TAB1",#N/A,TRUE,"GENERAL";"TAB2",#N/A,TRUE,"GENERAL";"TAB3",#N/A,TRUE,"GENERAL";"TAB4",#N/A,TRUE,"GENERAL";"TAB5",#N/A,TRUE,"GENERAL"}</definedName>
    <definedName name="__x9" hidden="1">{"TAB1",#N/A,TRUE,"GENERAL";"TAB2",#N/A,TRUE,"GENERAL";"TAB3",#N/A,TRUE,"GENERAL";"TAB4",#N/A,TRUE,"GENERAL";"TAB5",#N/A,TRUE,"GENERAL"}</definedName>
    <definedName name="__y2" localSheetId="6" hidden="1">{"TAB1",#N/A,TRUE,"GENERAL";"TAB2",#N/A,TRUE,"GENERAL";"TAB3",#N/A,TRUE,"GENERAL";"TAB4",#N/A,TRUE,"GENERAL";"TAB5",#N/A,TRUE,"GENERAL"}</definedName>
    <definedName name="__y2" localSheetId="4" hidden="1">{"TAB1",#N/A,TRUE,"GENERAL";"TAB2",#N/A,TRUE,"GENERAL";"TAB3",#N/A,TRUE,"GENERAL";"TAB4",#N/A,TRUE,"GENERAL";"TAB5",#N/A,TRUE,"GENERAL"}</definedName>
    <definedName name="__y2" hidden="1">{"TAB1",#N/A,TRUE,"GENERAL";"TAB2",#N/A,TRUE,"GENERAL";"TAB3",#N/A,TRUE,"GENERAL";"TAB4",#N/A,TRUE,"GENERAL";"TAB5",#N/A,TRUE,"GENERAL"}</definedName>
    <definedName name="__y3" localSheetId="6" hidden="1">{"via1",#N/A,TRUE,"general";"via2",#N/A,TRUE,"general";"via3",#N/A,TRUE,"general"}</definedName>
    <definedName name="__y3" localSheetId="4" hidden="1">{"via1",#N/A,TRUE,"general";"via2",#N/A,TRUE,"general";"via3",#N/A,TRUE,"general"}</definedName>
    <definedName name="__y3" hidden="1">{"via1",#N/A,TRUE,"general";"via2",#N/A,TRUE,"general";"via3",#N/A,TRUE,"general"}</definedName>
    <definedName name="__y4" localSheetId="6" hidden="1">{"via1",#N/A,TRUE,"general";"via2",#N/A,TRUE,"general";"via3",#N/A,TRUE,"general"}</definedName>
    <definedName name="__y4" localSheetId="4" hidden="1">{"via1",#N/A,TRUE,"general";"via2",#N/A,TRUE,"general";"via3",#N/A,TRUE,"general"}</definedName>
    <definedName name="__y4" hidden="1">{"via1",#N/A,TRUE,"general";"via2",#N/A,TRUE,"general";"via3",#N/A,TRUE,"general"}</definedName>
    <definedName name="__y5" localSheetId="6" hidden="1">{"TAB1",#N/A,TRUE,"GENERAL";"TAB2",#N/A,TRUE,"GENERAL";"TAB3",#N/A,TRUE,"GENERAL";"TAB4",#N/A,TRUE,"GENERAL";"TAB5",#N/A,TRUE,"GENERAL"}</definedName>
    <definedName name="__y5" localSheetId="4" hidden="1">{"TAB1",#N/A,TRUE,"GENERAL";"TAB2",#N/A,TRUE,"GENERAL";"TAB3",#N/A,TRUE,"GENERAL";"TAB4",#N/A,TRUE,"GENERAL";"TAB5",#N/A,TRUE,"GENERAL"}</definedName>
    <definedName name="__y5" hidden="1">{"TAB1",#N/A,TRUE,"GENERAL";"TAB2",#N/A,TRUE,"GENERAL";"TAB3",#N/A,TRUE,"GENERAL";"TAB4",#N/A,TRUE,"GENERAL";"TAB5",#N/A,TRUE,"GENERAL"}</definedName>
    <definedName name="__y6" localSheetId="6" hidden="1">{"via1",#N/A,TRUE,"general";"via2",#N/A,TRUE,"general";"via3",#N/A,TRUE,"general"}</definedName>
    <definedName name="__y6" localSheetId="4" hidden="1">{"via1",#N/A,TRUE,"general";"via2",#N/A,TRUE,"general";"via3",#N/A,TRUE,"general"}</definedName>
    <definedName name="__y6" hidden="1">{"via1",#N/A,TRUE,"general";"via2",#N/A,TRUE,"general";"via3",#N/A,TRUE,"general"}</definedName>
    <definedName name="__y7" localSheetId="6" hidden="1">{"via1",#N/A,TRUE,"general";"via2",#N/A,TRUE,"general";"via3",#N/A,TRUE,"general"}</definedName>
    <definedName name="__y7" localSheetId="4" hidden="1">{"via1",#N/A,TRUE,"general";"via2",#N/A,TRUE,"general";"via3",#N/A,TRUE,"general"}</definedName>
    <definedName name="__y7" hidden="1">{"via1",#N/A,TRUE,"general";"via2",#N/A,TRUE,"general";"via3",#N/A,TRUE,"general"}</definedName>
    <definedName name="__y8" localSheetId="6" hidden="1">{"via1",#N/A,TRUE,"general";"via2",#N/A,TRUE,"general";"via3",#N/A,TRUE,"general"}</definedName>
    <definedName name="__y8" localSheetId="4" hidden="1">{"via1",#N/A,TRUE,"general";"via2",#N/A,TRUE,"general";"via3",#N/A,TRUE,"general"}</definedName>
    <definedName name="__y8" hidden="1">{"via1",#N/A,TRUE,"general";"via2",#N/A,TRUE,"general";"via3",#N/A,TRUE,"general"}</definedName>
    <definedName name="__y9" localSheetId="6" hidden="1">{"TAB1",#N/A,TRUE,"GENERAL";"TAB2",#N/A,TRUE,"GENERAL";"TAB3",#N/A,TRUE,"GENERAL";"TAB4",#N/A,TRUE,"GENERAL";"TAB5",#N/A,TRUE,"GENERAL"}</definedName>
    <definedName name="__y9" localSheetId="4" hidden="1">{"TAB1",#N/A,TRUE,"GENERAL";"TAB2",#N/A,TRUE,"GENERAL";"TAB3",#N/A,TRUE,"GENERAL";"TAB4",#N/A,TRUE,"GENERAL";"TAB5",#N/A,TRUE,"GENERAL"}</definedName>
    <definedName name="__y9" hidden="1">{"TAB1",#N/A,TRUE,"GENERAL";"TAB2",#N/A,TRUE,"GENERAL";"TAB3",#N/A,TRUE,"GENERAL";"TAB4",#N/A,TRUE,"GENERAL";"TAB5",#N/A,TRUE,"GENERAL"}</definedName>
    <definedName name="__z1" localSheetId="6" hidden="1">{"TAB1",#N/A,TRUE,"GENERAL";"TAB2",#N/A,TRUE,"GENERAL";"TAB3",#N/A,TRUE,"GENERAL";"TAB4",#N/A,TRUE,"GENERAL";"TAB5",#N/A,TRUE,"GENERAL"}</definedName>
    <definedName name="__z1" localSheetId="4" hidden="1">{"TAB1",#N/A,TRUE,"GENERAL";"TAB2",#N/A,TRUE,"GENERAL";"TAB3",#N/A,TRUE,"GENERAL";"TAB4",#N/A,TRUE,"GENERAL";"TAB5",#N/A,TRUE,"GENERAL"}</definedName>
    <definedName name="__z1" hidden="1">{"TAB1",#N/A,TRUE,"GENERAL";"TAB2",#N/A,TRUE,"GENERAL";"TAB3",#N/A,TRUE,"GENERAL";"TAB4",#N/A,TRUE,"GENERAL";"TAB5",#N/A,TRUE,"GENERAL"}</definedName>
    <definedName name="__z2" localSheetId="6" hidden="1">{"via1",#N/A,TRUE,"general";"via2",#N/A,TRUE,"general";"via3",#N/A,TRUE,"general"}</definedName>
    <definedName name="__z2" localSheetId="4" hidden="1">{"via1",#N/A,TRUE,"general";"via2",#N/A,TRUE,"general";"via3",#N/A,TRUE,"general"}</definedName>
    <definedName name="__z2" hidden="1">{"via1",#N/A,TRUE,"general";"via2",#N/A,TRUE,"general";"via3",#N/A,TRUE,"general"}</definedName>
    <definedName name="__z3" localSheetId="6" hidden="1">{"via1",#N/A,TRUE,"general";"via2",#N/A,TRUE,"general";"via3",#N/A,TRUE,"general"}</definedName>
    <definedName name="__z3" localSheetId="4" hidden="1">{"via1",#N/A,TRUE,"general";"via2",#N/A,TRUE,"general";"via3",#N/A,TRUE,"general"}</definedName>
    <definedName name="__z3" hidden="1">{"via1",#N/A,TRUE,"general";"via2",#N/A,TRUE,"general";"via3",#N/A,TRUE,"general"}</definedName>
    <definedName name="__z4" localSheetId="6" hidden="1">{"TAB1",#N/A,TRUE,"GENERAL";"TAB2",#N/A,TRUE,"GENERAL";"TAB3",#N/A,TRUE,"GENERAL";"TAB4",#N/A,TRUE,"GENERAL";"TAB5",#N/A,TRUE,"GENERAL"}</definedName>
    <definedName name="__z4" localSheetId="4" hidden="1">{"TAB1",#N/A,TRUE,"GENERAL";"TAB2",#N/A,TRUE,"GENERAL";"TAB3",#N/A,TRUE,"GENERAL";"TAB4",#N/A,TRUE,"GENERAL";"TAB5",#N/A,TRUE,"GENERAL"}</definedName>
    <definedName name="__z4" hidden="1">{"TAB1",#N/A,TRUE,"GENERAL";"TAB2",#N/A,TRUE,"GENERAL";"TAB3",#N/A,TRUE,"GENERAL";"TAB4",#N/A,TRUE,"GENERAL";"TAB5",#N/A,TRUE,"GENERAL"}</definedName>
    <definedName name="__z5" localSheetId="6" hidden="1">{"via1",#N/A,TRUE,"general";"via2",#N/A,TRUE,"general";"via3",#N/A,TRUE,"general"}</definedName>
    <definedName name="__z5" localSheetId="4" hidden="1">{"via1",#N/A,TRUE,"general";"via2",#N/A,TRUE,"general";"via3",#N/A,TRUE,"general"}</definedName>
    <definedName name="__z5" hidden="1">{"via1",#N/A,TRUE,"general";"via2",#N/A,TRUE,"general";"via3",#N/A,TRUE,"general"}</definedName>
    <definedName name="__z6" localSheetId="6" hidden="1">{"TAB1",#N/A,TRUE,"GENERAL";"TAB2",#N/A,TRUE,"GENERAL";"TAB3",#N/A,TRUE,"GENERAL";"TAB4",#N/A,TRUE,"GENERAL";"TAB5",#N/A,TRUE,"GENERAL"}</definedName>
    <definedName name="__z6" localSheetId="4"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[6]EVA!$F$104:$I$104</definedName>
    <definedName name="_123" hidden="1">[8]G.G!#REF!</definedName>
    <definedName name="_2__123Graph_BCart_Utilidad" hidden="1">[6]EVA!$F$105:$I$105</definedName>
    <definedName name="_3__123Graph_CCart_Utilidad" hidden="1">[6]EVA!$F$106:$I$106</definedName>
    <definedName name="_4__123Graph_LBL_ACart_Utilidad" hidden="1">[6]EVA!$F$109:$I$109</definedName>
    <definedName name="_5__123Graph_LBL_BCart_Utilidad" hidden="1">[6]EVA!$F$110:$I$110</definedName>
    <definedName name="_6__123Graph_LBL_CCart_Utilidad" hidden="1">[6]EVA!$F$111:$I$111</definedName>
    <definedName name="_7__123Graph_XCart_Utilidad" hidden="1">[6]EVA!$F$103:$I$103</definedName>
    <definedName name="_a1" localSheetId="6"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6"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6"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3">#REF!</definedName>
    <definedName name="_APU465" localSheetId="16">[2]!absc</definedName>
    <definedName name="_APU465" localSheetId="18">[2]!absc</definedName>
    <definedName name="_APU465" localSheetId="25">[2]!absc</definedName>
    <definedName name="_APU465" localSheetId="26">[2]!absc</definedName>
    <definedName name="_APU465" localSheetId="34">[2]!absc</definedName>
    <definedName name="_APU465" localSheetId="35">[2]!absc</definedName>
    <definedName name="_APU465" localSheetId="36">[2]!absc</definedName>
    <definedName name="_APU465" localSheetId="37">[2]!absc</definedName>
    <definedName name="_APU465" localSheetId="12">#REF!</definedName>
    <definedName name="_APU465" localSheetId="13">#REF!</definedName>
    <definedName name="_APU465" localSheetId="7">[2]!absc</definedName>
    <definedName name="_APU465" localSheetId="14">[2]!absc</definedName>
    <definedName name="_APU465" localSheetId="9">[2]!absc</definedName>
    <definedName name="_APU465" localSheetId="15">[2]!absc</definedName>
    <definedName name="_APU465" localSheetId="10">[2]!absc</definedName>
    <definedName name="_APU465" localSheetId="5">[2]!absc</definedName>
    <definedName name="_APU465">[2]!absc</definedName>
    <definedName name="_b2" localSheetId="6"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[9]Dimensiones!$B$13</definedName>
    <definedName name="_dhc2">[9]Dimensiones!$B$17</definedName>
    <definedName name="_dhc3">[9]Dimensiones!$B$21</definedName>
    <definedName name="_dhc4">[9]Dimensiones!$B$25</definedName>
    <definedName name="_dhc5">[9]Dimensiones!$B$29</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[9]Dimensiones!$B$9</definedName>
    <definedName name="_FEC5">[4]datos!$N$2,[4]datos!$N$2:$N$500</definedName>
    <definedName name="_Fill" localSheetId="6" hidden="1">#REF!</definedName>
    <definedName name="_Fill" hidden="1">#REF!</definedName>
    <definedName name="_xlnm._FilterDatabase" localSheetId="7" hidden="1">'Alcance Convenio'!$A$7:$L$7</definedName>
    <definedName name="_xlnm._FilterDatabase" localSheetId="3" hidden="1">Equipos!$A$5:$H$137</definedName>
    <definedName name="_xlnm._FilterDatabase" localSheetId="2" hidden="1">Materiales!$5:$5</definedName>
    <definedName name="_xlnm._FilterDatabase" localSheetId="0" hidden="1">TRANSPORTE!$B$5:$F$5</definedName>
    <definedName name="_FS01">[0]!err</definedName>
    <definedName name="_g2" localSheetId="6"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fh7" localSheetId="6"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UM1">[5]DATBAND!$I$3:$I$469</definedName>
    <definedName name="_HUM2">[5]DATBAND!$J$3:$J$453</definedName>
    <definedName name="_i1">#REF!</definedName>
    <definedName name="_i4" localSheetId="6"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ITM4">#REF!</definedName>
    <definedName name="_k3" localSheetId="6"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6" hidden="1">[10]OCTUBRE!#REF!</definedName>
    <definedName name="_Key1" hidden="1">[10]OCTUBRE!#REF!</definedName>
    <definedName name="_kjk6" localSheetId="6"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lar03">#REF!</definedName>
    <definedName name="_m3" localSheetId="6"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#REF!</definedName>
    <definedName name="_MAT1">#REF!</definedName>
    <definedName name="_mun2">[7]PESOS!#REF!</definedName>
    <definedName name="_n3" localSheetId="6"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6"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B">[11]Otros!$D$14</definedName>
    <definedName name="_OF">[11]Otros!$D$15</definedName>
    <definedName name="_Order1" hidden="1">0</definedName>
    <definedName name="_Order2" hidden="1">255</definedName>
    <definedName name="_p6" localSheetId="6"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L">[11]Otros!$D$17</definedName>
    <definedName name="_PJ50">#REF!</definedName>
    <definedName name="_pj51">#REF!</definedName>
    <definedName name="_PRE1" localSheetId="11">#REF!</definedName>
    <definedName name="_PRE1" localSheetId="12">#REF!</definedName>
    <definedName name="_PRE1" localSheetId="13">#REF!</definedName>
    <definedName name="_PRE1">#REF!</definedName>
    <definedName name="_r" localSheetId="6"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AS">[11]Otros!$D$18</definedName>
    <definedName name="_rc">#REF!</definedName>
    <definedName name="_ref4">#REF!</definedName>
    <definedName name="_rtu6" localSheetId="6"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6" hidden="1">[10]OCTUBRE!#REF!</definedName>
    <definedName name="_Sort" hidden="1">[10]OCTUBRE!#REF!</definedName>
    <definedName name="_srn001">#REF!</definedName>
    <definedName name="_t3" localSheetId="6"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TA1">[5]DATBAND!$L$3:$L$652</definedName>
    <definedName name="_TA2">[5]DATBAND!$M$3:$M$570</definedName>
    <definedName name="_TA3">[5]DATBAND!$N$3:$N$446</definedName>
    <definedName name="_TA4">[5]DATBAND!$O$3:$O$678</definedName>
    <definedName name="_TA5">[5]DATBAND!$P$3:$P$601</definedName>
    <definedName name="_TA6">[5]DATBAND!$Q$3:$Q$531</definedName>
    <definedName name="_TA7">[5]DATBAND!$R$3:$R$504</definedName>
    <definedName name="_TA8">[5]DATBAND!$S$3:$S$674</definedName>
    <definedName name="_TA9">[5]DATBAND!$T$3:$T$544</definedName>
    <definedName name="_u4" localSheetId="6"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r7" localSheetId="6"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11">#REF!</definedName>
    <definedName name="A" localSheetId="12">#REF!</definedName>
    <definedName name="A" localSheetId="13">#REF!</definedName>
    <definedName name="A">#REF!</definedName>
    <definedName name="A_impresión_IM" localSheetId="11">#REF!</definedName>
    <definedName name="A_impresión_IM" localSheetId="12">#REF!</definedName>
    <definedName name="A_impresión_IM" localSheetId="13">#REF!</definedName>
    <definedName name="A_impresión_IM">#REF!</definedName>
    <definedName name="a2a" localSheetId="6"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A">'[12]AC2-AG96'!#REF!</definedName>
    <definedName name="aaaa">'[12]AC2-AG96'!#REF!</definedName>
    <definedName name="aaaaa">'[12]AC2-AG96'!#REF!</definedName>
    <definedName name="aaaaaa">[13]otros!$C$5</definedName>
    <definedName name="aaaaas" localSheetId="6"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6"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FIN">[5]DATBAND!$F$3:$F$742</definedName>
    <definedName name="ABG">[1]AASHTO!$A$2:$F$5</definedName>
    <definedName name="ABIN">[5]DATBAND!$E$3:$E$465</definedName>
    <definedName name="absc" localSheetId="11">#REF!</definedName>
    <definedName name="absc" localSheetId="12">#REF!</definedName>
    <definedName name="absc" localSheetId="13">#REF!</definedName>
    <definedName name="absc">#N/A</definedName>
    <definedName name="absc_">#N/A</definedName>
    <definedName name="absc_1">#N/A</definedName>
    <definedName name="absc1" localSheetId="11">#REF!</definedName>
    <definedName name="absc1" localSheetId="12">#REF!</definedName>
    <definedName name="absc1" localSheetId="13">#REF!</definedName>
    <definedName name="ABSC1">[14]Datos!$D$3:$D$381</definedName>
    <definedName name="ABSC2">[14]Datos!$E$3:$E$454</definedName>
    <definedName name="ABSCF">'[5]DAT NUC'!$K$2:$K$521</definedName>
    <definedName name="ABSCI">'[5]DAT NUC'!$J$2:$J$1084</definedName>
    <definedName name="ac">[9]Dimensiones!$B$8</definedName>
    <definedName name="AccessDatabase" hidden="1">"C:\C-314\VOLUMENES\volfin4.mdb"</definedName>
    <definedName name="acci">#REF!</definedName>
    <definedName name="ACEITES">#REF!,#REF!,#REF!,#REF!,#REF!</definedName>
    <definedName name="acero">#REF!</definedName>
    <definedName name="actas">[15]TRASMILENIO!$A$4:$F$18</definedName>
    <definedName name="actual">'[16]ESTADO RED'!#REF!</definedName>
    <definedName name="Acumulado">[17]Datos!$S$3:$S$1912</definedName>
    <definedName name="ad">#REF!</definedName>
    <definedName name="ADFGSDB" localSheetId="6"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[13]otros!$C$2</definedName>
    <definedName name="ADMINISTRADOR">[18]CUMPLIMIENTO!$C$5</definedName>
    <definedName name="ADMINISTRADOR_VIAL__ARMANDO_SANCHEZ_SANCHEZ">[19]INDICMICROEMP!$A$20</definedName>
    <definedName name="admon">[20]DATOS!$B$16</definedName>
    <definedName name="admon1">[21]DATOS!$B$16</definedName>
    <definedName name="adoc1" localSheetId="16">[22]!absc</definedName>
    <definedName name="adoc1" localSheetId="18">[22]!absc</definedName>
    <definedName name="adoc1" localSheetId="25">[22]!absc</definedName>
    <definedName name="adoc1" localSheetId="26">[22]!absc</definedName>
    <definedName name="adoc1" localSheetId="34">[22]!absc</definedName>
    <definedName name="adoc1" localSheetId="35">[22]!absc</definedName>
    <definedName name="adoc1" localSheetId="36">[22]!absc</definedName>
    <definedName name="adoc1" localSheetId="37">[22]!absc</definedName>
    <definedName name="adoc1" localSheetId="11">#REF!</definedName>
    <definedName name="adoc1" localSheetId="12">#REF!</definedName>
    <definedName name="adoc1" localSheetId="13">#REF!</definedName>
    <definedName name="adoc1" localSheetId="7">[22]!absc</definedName>
    <definedName name="adoc1" localSheetId="14">[22]!absc</definedName>
    <definedName name="adoc1" localSheetId="9">[22]!absc</definedName>
    <definedName name="adoc1" localSheetId="15">[22]!absc</definedName>
    <definedName name="adoc1" localSheetId="10">[22]!absc</definedName>
    <definedName name="adoc1" localSheetId="5">[22]!absc</definedName>
    <definedName name="adoc1">[22]!absc</definedName>
    <definedName name="ADOC125" localSheetId="16">[23]!absc</definedName>
    <definedName name="ADOC125" localSheetId="18">[23]!absc</definedName>
    <definedName name="ADOC125" localSheetId="25">[23]!absc</definedName>
    <definedName name="ADOC125" localSheetId="26">[23]!absc</definedName>
    <definedName name="ADOC125" localSheetId="34">[23]!absc</definedName>
    <definedName name="ADOC125" localSheetId="35">[23]!absc</definedName>
    <definedName name="ADOC125" localSheetId="36">[23]!absc</definedName>
    <definedName name="ADOC125" localSheetId="37">[23]!absc</definedName>
    <definedName name="ADOC125" localSheetId="12">#REF!</definedName>
    <definedName name="ADOC125" localSheetId="13">#REF!</definedName>
    <definedName name="ADOC125" localSheetId="7">[23]!absc</definedName>
    <definedName name="ADOC125" localSheetId="14">[23]!absc</definedName>
    <definedName name="ADOC125" localSheetId="9">[23]!absc</definedName>
    <definedName name="ADOC125" localSheetId="15">[23]!absc</definedName>
    <definedName name="ADOC125" localSheetId="10">[23]!absc</definedName>
    <definedName name="ADOC125" localSheetId="5">[23]!absc</definedName>
    <definedName name="ADOC125">[23]!absc</definedName>
    <definedName name="adoq" localSheetId="16">[24]!absc</definedName>
    <definedName name="adoq" localSheetId="18">[24]!absc</definedName>
    <definedName name="adoq" localSheetId="25">[24]!absc</definedName>
    <definedName name="adoq" localSheetId="26">[24]!absc</definedName>
    <definedName name="adoq" localSheetId="34">[24]!absc</definedName>
    <definedName name="adoq" localSheetId="35">[24]!absc</definedName>
    <definedName name="adoq" localSheetId="36">[24]!absc</definedName>
    <definedName name="adoq" localSheetId="37">[24]!absc</definedName>
    <definedName name="adoq" localSheetId="11">#REF!</definedName>
    <definedName name="adoq" localSheetId="12">#REF!</definedName>
    <definedName name="adoq" localSheetId="13">#REF!</definedName>
    <definedName name="adoq" localSheetId="7">[24]!absc</definedName>
    <definedName name="adoq" localSheetId="14">[24]!absc</definedName>
    <definedName name="adoq" localSheetId="9">[24]!absc</definedName>
    <definedName name="adoq" localSheetId="15">[24]!absc</definedName>
    <definedName name="adoq" localSheetId="10">[24]!absc</definedName>
    <definedName name="adoq" localSheetId="5">[24]!absc</definedName>
    <definedName name="adoq">[24]!absc</definedName>
    <definedName name="ADSAD" localSheetId="6"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GUA">'[5]DAT NUC'!$R$2:$R$485</definedName>
    <definedName name="ah">#REF!</definedName>
    <definedName name="ahe">#REF!</definedName>
    <definedName name="AIRE">'[5]DAT NUC'!$P$2:$P$401</definedName>
    <definedName name="AIU">#REF!</definedName>
    <definedName name="aj">#REF!</definedName>
    <definedName name="AjustDelAIU">#REF!</definedName>
    <definedName name="alc" localSheetId="16">[25]!absc</definedName>
    <definedName name="alc" localSheetId="18">[25]!absc</definedName>
    <definedName name="alc" localSheetId="25">[25]!absc</definedName>
    <definedName name="alc" localSheetId="26">[25]!absc</definedName>
    <definedName name="alc" localSheetId="34">[25]!absc</definedName>
    <definedName name="alc" localSheetId="35">[25]!absc</definedName>
    <definedName name="alc" localSheetId="36">[25]!absc</definedName>
    <definedName name="alc" localSheetId="37">[25]!absc</definedName>
    <definedName name="alc" localSheetId="11">#REF!</definedName>
    <definedName name="alc" localSheetId="12">#REF!</definedName>
    <definedName name="alc" localSheetId="13">#REF!</definedName>
    <definedName name="alc" localSheetId="7">[25]!absc</definedName>
    <definedName name="alc" localSheetId="14">[25]!absc</definedName>
    <definedName name="alc" localSheetId="9">[25]!absc</definedName>
    <definedName name="alc" localSheetId="15">[25]!absc</definedName>
    <definedName name="alc" localSheetId="10">[25]!absc</definedName>
    <definedName name="alc" localSheetId="5">[25]!absc</definedName>
    <definedName name="alc">[25]!absc</definedName>
    <definedName name="AMBIENTAL">[26]ELDORADO!$A$2:$H$15</definedName>
    <definedName name="ANCLAJE">'[27]MC SF GAVIONES'!#REF!</definedName>
    <definedName name="anscount" hidden="1">1</definedName>
    <definedName name="Antic">[28]BASES!$B$33</definedName>
    <definedName name="ANTICIPO">[29]BASES!$B$33</definedName>
    <definedName name="ANTONIA">#N/A</definedName>
    <definedName name="año">'[16]ESTADO RED'!#REF!</definedName>
    <definedName name="año1">'[30]ESTADO RED'!#REF!</definedName>
    <definedName name="AÑOWUIE">'[31]Res-Accide-10'!$R$2:$R$7</definedName>
    <definedName name="ao">#REF!</definedName>
    <definedName name="APU" localSheetId="16">[24]!absc</definedName>
    <definedName name="APU" localSheetId="18">[24]!absc</definedName>
    <definedName name="APU" localSheetId="25">[24]!absc</definedName>
    <definedName name="APU" localSheetId="26">[24]!absc</definedName>
    <definedName name="APU" localSheetId="34">[24]!absc</definedName>
    <definedName name="APU" localSheetId="35">[24]!absc</definedName>
    <definedName name="APU" localSheetId="36">[24]!absc</definedName>
    <definedName name="APU" localSheetId="37">[24]!absc</definedName>
    <definedName name="APU" localSheetId="12">#REF!</definedName>
    <definedName name="APU" localSheetId="13">#REF!</definedName>
    <definedName name="APU" localSheetId="7">[24]!absc</definedName>
    <definedName name="APU" localSheetId="14">[24]!absc</definedName>
    <definedName name="APU" localSheetId="9">[24]!absc</definedName>
    <definedName name="APU" localSheetId="15">[24]!absc</definedName>
    <definedName name="APU" localSheetId="10">[24]!absc</definedName>
    <definedName name="APU" localSheetId="5">[24]!absc</definedName>
    <definedName name="APU">[24]!absc</definedName>
    <definedName name="APU_directos">#REF!</definedName>
    <definedName name="APU221.1">#REF!</definedName>
    <definedName name="APU221.2">#REF!</definedName>
    <definedName name="APU5P" localSheetId="16">[2]!absc</definedName>
    <definedName name="APU5P" localSheetId="18">[2]!absc</definedName>
    <definedName name="APU5P" localSheetId="25">[2]!absc</definedName>
    <definedName name="APU5P" localSheetId="26">[2]!absc</definedName>
    <definedName name="APU5P" localSheetId="34">[2]!absc</definedName>
    <definedName name="APU5P" localSheetId="35">[2]!absc</definedName>
    <definedName name="APU5P" localSheetId="36">[2]!absc</definedName>
    <definedName name="APU5P" localSheetId="37">[2]!absc</definedName>
    <definedName name="APU5P" localSheetId="12">#REF!</definedName>
    <definedName name="APU5P" localSheetId="13">#REF!</definedName>
    <definedName name="APU5P" localSheetId="7">[2]!absc</definedName>
    <definedName name="APU5P" localSheetId="14">[2]!absc</definedName>
    <definedName name="APU5P" localSheetId="9">[2]!absc</definedName>
    <definedName name="APU5P" localSheetId="15">[2]!absc</definedName>
    <definedName name="APU5P" localSheetId="10">[2]!absc</definedName>
    <definedName name="APU5P" localSheetId="5">[2]!absc</definedName>
    <definedName name="APU5P">[2]!absc</definedName>
    <definedName name="aq">[0]!err</definedName>
    <definedName name="aqaq" localSheetId="6"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rea_canal">[9]Dimensiones!$B$36</definedName>
    <definedName name="_xlnm.Extract">'[12]AC2-AG96'!#REF!</definedName>
    <definedName name="_xlnm.Print_Area" localSheetId="26">'610.2'!$A$1:$M$111</definedName>
    <definedName name="_xlnm.Print_Area" localSheetId="34">'673.2'!$A$1:$M$111</definedName>
    <definedName name="_xlnm.Print_Area" localSheetId="35">'674.1.1P'!$A$1:$M$121</definedName>
    <definedName name="_xlnm.Print_Area" localSheetId="36">'681.1'!$A$1:$M$111</definedName>
    <definedName name="_xlnm.Print_Area" localSheetId="11">'Alcan Tipo I '!$A$1:$R$133</definedName>
    <definedName name="_xlnm.Print_Area" localSheetId="12">'Alcan Tipo II'!$A$1:$R$116</definedName>
    <definedName name="_xlnm.Print_Area" localSheetId="13">'Alcan Tipo III'!$A$1:$R$117</definedName>
    <definedName name="_xlnm.Print_Area" localSheetId="7">'Alcance Convenio'!$A:$L</definedName>
    <definedName name="_xlnm.Print_Area" localSheetId="6">'Costos Admon'!$A$1:$H$53</definedName>
    <definedName name="_xlnm.Print_Area" localSheetId="1">'Distancia Fuentes Materiales'!$A$1:$F$22</definedName>
    <definedName name="_xlnm.Print_Area" localSheetId="3">Equipos!$A$1:$H$138</definedName>
    <definedName name="_xlnm.Print_Area" localSheetId="4">'Mano de Obra'!$A$1:$C$6</definedName>
    <definedName name="_xlnm.Print_Area" localSheetId="2">Materiales!$A$1:$F$376</definedName>
    <definedName name="_xlnm.Print_Area" localSheetId="14">'Memoria Box-Culvert'!$A$1:$H$43</definedName>
    <definedName name="_xlnm.Print_Area" localSheetId="9">'Memoria Mantenimiento'!$A$1:$M$30</definedName>
    <definedName name="_xlnm.Print_Area" localSheetId="15">'Memoria Muro Gaviones'!$A:$K</definedName>
    <definedName name="_xlnm.Print_Area" localSheetId="10">'Memoria Placa Huella'!$A$1:$Q$56</definedName>
    <definedName name="_xlnm.Print_Area" localSheetId="8">Presupuesto!$A:$K</definedName>
    <definedName name="_xlnm.Print_Area" localSheetId="5">Rendimientos!$A$1:$L$32</definedName>
    <definedName name="_xlnm.Print_Area" localSheetId="0">TRANSPORTE!$A$1:$G$41</definedName>
    <definedName name="_xlnm.Print_Area">#REF!</definedName>
    <definedName name="armuve">[0]!err</definedName>
    <definedName name="as">#REF!</definedName>
    <definedName name="asas">[32]formulario!$A$6:$D$37</definedName>
    <definedName name="asasasa">[32]equipos!$A$2:$E$772</definedName>
    <definedName name="asasasas">[32]MATERIALES!$A$3:$D$192</definedName>
    <definedName name="asasasasa">[32]ACARREO!$A$3:$C$26</definedName>
    <definedName name="asasasasas">[32]CUADBASI!$A$13:$F$46</definedName>
    <definedName name="ASB">[1]AASHTO!$A$8:$F$11</definedName>
    <definedName name="ASD" localSheetId="6"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[0]!err</definedName>
    <definedName name="asdfñk">#N/A</definedName>
    <definedName name="asfasd" localSheetId="6"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f" localSheetId="6"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[9]Dimensiones!$D$10</definedName>
    <definedName name="au">#REF!</definedName>
    <definedName name="aur">#REF!</definedName>
    <definedName name="auto1">#REF!</definedName>
    <definedName name="auto123">#REF!</definedName>
    <definedName name="auto2">#REF!</definedName>
    <definedName name="av">#REF!</definedName>
    <definedName name="AW">#REF!</definedName>
    <definedName name="ax">#REF!</definedName>
    <definedName name="azaz" localSheetId="6"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4" hidden="1">{"via1",#N/A,TRUE,"general";"via2",#N/A,TRUE,"general";"via3",#N/A,TRUE,"general"}</definedName>
    <definedName name="B" hidden="1">{"via1",#N/A,TRUE,"general";"via2",#N/A,TRUE,"general";"via3",#N/A,TRUE,"general"}</definedName>
    <definedName name="_xlnm.Database">#REF!</definedName>
    <definedName name="bb">#REF!</definedName>
    <definedName name="bbbbbb" localSheetId="6"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BBB">#REF!</definedName>
    <definedName name="bbbbbh" localSheetId="6"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6"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h">#REF!</definedName>
    <definedName name="bgvfcdx" localSheetId="6"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HT">#REF!</definedName>
    <definedName name="bimestre">'[33]ESTADO RED'!$E$8</definedName>
    <definedName name="BJHVVHGH" localSheetId="16">DATE(YEAR([0]!Loan_Start),MONTH([0]!Loan_Start)+Payment_Number,DAY([0]!Loan_Start))</definedName>
    <definedName name="BJHVVHGH" localSheetId="18">DATE(YEAR([0]!Loan_Start),MONTH([0]!Loan_Start)+Payment_Number,DAY([0]!Loan_Start))</definedName>
    <definedName name="BJHVVHGH" localSheetId="25">DATE(YEAR([0]!Loan_Start),MONTH([0]!Loan_Start)+Payment_Number,DAY([0]!Loan_Start))</definedName>
    <definedName name="BJHVVHGH" localSheetId="26">DATE(YEAR([0]!Loan_Start),MONTH([0]!Loan_Start)+Payment_Number,DAY([0]!Loan_Start))</definedName>
    <definedName name="BJHVVHGH" localSheetId="34">DATE(YEAR([0]!Loan_Start),MONTH([0]!Loan_Start)+Payment_Number,DAY([0]!Loan_Start))</definedName>
    <definedName name="BJHVVHGH" localSheetId="35">DATE(YEAR([0]!Loan_Start),MONTH([0]!Loan_Start)+Payment_Number,DAY([0]!Loan_Start))</definedName>
    <definedName name="BJHVVHGH" localSheetId="36">DATE(YEAR([0]!Loan_Start),MONTH([0]!Loan_Start)+Payment_Number,DAY([0]!Loan_Start))</definedName>
    <definedName name="BJHVVHGH" localSheetId="37">DATE(YEAR([0]!Loan_Start),MONTH([0]!Loan_Start)+Payment_Number,DAY([0]!Loan_Start))</definedName>
    <definedName name="BJHVVHGH" localSheetId="12">DATE(YEAR([0]!Loan_Start),MONTH([0]!Loan_Start)+Payment_Number,DAY([0]!Loan_Start))</definedName>
    <definedName name="BJHVVHGH" localSheetId="13">DATE(YEAR([0]!Loan_Start),MONTH([0]!Loan_Start)+Payment_Number,DAY([0]!Loan_Start))</definedName>
    <definedName name="BJHVVHGH" localSheetId="7">DATE(YEAR([0]!Loan_Start),MONTH([0]!Loan_Start)+Payment_Number,DAY([0]!Loan_Start))</definedName>
    <definedName name="BJHVVHGH" localSheetId="14">DATE(YEAR([0]!Loan_Start),MONTH([0]!Loan_Start)+Payment_Number,DAY([0]!Loan_Start))</definedName>
    <definedName name="BJHVVHGH" localSheetId="9">DATE(YEAR([0]!Loan_Start),MONTH([0]!Loan_Start)+Payment_Number,DAY([0]!Loan_Start))</definedName>
    <definedName name="BJHVVHGH" localSheetId="15">DATE(YEAR([0]!Loan_Start),MONTH([0]!Loan_Start)+Payment_Number,DAY([0]!Loan_Start))</definedName>
    <definedName name="BJHVVHGH" localSheetId="10">DATE(YEAR([0]!Loan_Start),MONTH([0]!Loan_Start)+Payment_Number,DAY([0]!Loan_Start))</definedName>
    <definedName name="BJHVVHGH" localSheetId="5">DATE(YEAR([0]!Loan_Start),MONTH([0]!Loan_Start)+Payment_Number,DAY([0]!Loan_Start))</definedName>
    <definedName name="BJHVVHGH">DATE(YEAR(Loan_Start),MONTH(Loan_Start)+Payment_Number,DAY(Loan_Start))</definedName>
    <definedName name="bl">#REF!</definedName>
    <definedName name="bn">#REF!</definedName>
    <definedName name="bnm">#REF!</definedName>
    <definedName name="br" localSheetId="6"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IQ">[5]DATBAND!$D$3:$D$395</definedName>
    <definedName name="bsb" localSheetId="6"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ENO">'[34]ESTADO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vbc" localSheetId="6"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w">#REF!</definedName>
    <definedName name="by" localSheetId="6"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 localSheetId="11">#REF!</definedName>
    <definedName name="C_" localSheetId="12">#REF!</definedName>
    <definedName name="C_" localSheetId="13">#REF!</definedName>
    <definedName name="C_">#REF!</definedName>
    <definedName name="C900.2">#REF!</definedName>
    <definedName name="CANT" localSheetId="11">#REF!</definedName>
    <definedName name="CANT" localSheetId="12">#REF!</definedName>
    <definedName name="CANT" localSheetId="13">#REF!</definedName>
    <definedName name="cant">[35]BASE!$C$4:$H$261</definedName>
    <definedName name="CARLOS" localSheetId="16">DATE(YEAR([0]!Loan_Start),MONTH([0]!Loan_Start)+Payment_Number,DAY([0]!Loan_Start))</definedName>
    <definedName name="CARLOS" localSheetId="18">DATE(YEAR([0]!Loan_Start),MONTH([0]!Loan_Start)+Payment_Number,DAY([0]!Loan_Start))</definedName>
    <definedName name="CARLOS" localSheetId="25">DATE(YEAR([0]!Loan_Start),MONTH([0]!Loan_Start)+Payment_Number,DAY([0]!Loan_Start))</definedName>
    <definedName name="CARLOS" localSheetId="26">DATE(YEAR([0]!Loan_Start),MONTH([0]!Loan_Start)+Payment_Number,DAY([0]!Loan_Start))</definedName>
    <definedName name="CARLOS" localSheetId="34">DATE(YEAR([0]!Loan_Start),MONTH([0]!Loan_Start)+Payment_Number,DAY([0]!Loan_Start))</definedName>
    <definedName name="CARLOS" localSheetId="35">DATE(YEAR([0]!Loan_Start),MONTH([0]!Loan_Start)+Payment_Number,DAY([0]!Loan_Start))</definedName>
    <definedName name="CARLOS" localSheetId="36">DATE(YEAR([0]!Loan_Start),MONTH([0]!Loan_Start)+Payment_Number,DAY([0]!Loan_Start))</definedName>
    <definedName name="CARLOS" localSheetId="37">DATE(YEAR([0]!Loan_Start),MONTH([0]!Loan_Start)+Payment_Number,DAY([0]!Loan_Start))</definedName>
    <definedName name="CARLOS" localSheetId="12">DATE(YEAR([0]!Loan_Start),MONTH([0]!Loan_Start)+Payment_Number,DAY([0]!Loan_Start))</definedName>
    <definedName name="CARLOS" localSheetId="13">DATE(YEAR([0]!Loan_Start),MONTH([0]!Loan_Start)+Payment_Number,DAY([0]!Loan_Start))</definedName>
    <definedName name="CARLOS" localSheetId="7">DATE(YEAR([0]!Loan_Start),MONTH([0]!Loan_Start)+Payment_Number,DAY([0]!Loan_Start))</definedName>
    <definedName name="CARLOS" localSheetId="14">DATE(YEAR([0]!Loan_Start),MONTH([0]!Loan_Start)+Payment_Number,DAY([0]!Loan_Start))</definedName>
    <definedName name="CARLOS" localSheetId="9">DATE(YEAR([0]!Loan_Start),MONTH([0]!Loan_Start)+Payment_Number,DAY([0]!Loan_Start))</definedName>
    <definedName name="CARLOS" localSheetId="15">DATE(YEAR([0]!Loan_Start),MONTH([0]!Loan_Start)+Payment_Number,DAY([0]!Loan_Start))</definedName>
    <definedName name="CARLOS" localSheetId="10">DATE(YEAR([0]!Loan_Start),MONTH([0]!Loan_Start)+Payment_Number,DAY([0]!Loan_Start))</definedName>
    <definedName name="CARLOS" localSheetId="5">DATE(YEAR([0]!Loan_Start),MONTH([0]!Loan_Start)+Payment_Number,DAY([0]!Loan_Start))</definedName>
    <definedName name="CARLOS">DATE(YEAR(Loan_Start),MONTH(Loan_Start)+Payment_Number,DAY(Loan_Start))</definedName>
    <definedName name="CAROL">'[20]precios-básicos2002'!$C$12:$C$56</definedName>
    <definedName name="carol1">'[21]precios-básicos2002'!$C$12:$C$56</definedName>
    <definedName name="CARRETERAS">[20]DATOS!$A$9</definedName>
    <definedName name="causa">#REF!</definedName>
    <definedName name="CC">[36]Personalizar!$G$22:$G$25</definedName>
    <definedName name="ccccc" localSheetId="6"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'[37]A. P. U.'!#REF!</definedName>
    <definedName name="ccto210">#REF!</definedName>
    <definedName name="cd">#REF!</definedName>
    <definedName name="cdcdc" localSheetId="6"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[38]CDItem!$G$8</definedName>
    <definedName name="cds" hidden="1">{#N/A,#N/A,FALSE,"sumi ";#N/A,#N/A,FALSE,"RESUMEN"}</definedName>
    <definedName name="ceerf" localSheetId="6"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[39]Insum!$A$3:$H$63</definedName>
    <definedName name="CINTA">#REF!</definedName>
    <definedName name="clase">#REF!</definedName>
    <definedName name="CLASIFIC">[14]Datos!$V$3:$V$646</definedName>
    <definedName name="co">#REF!</definedName>
    <definedName name="CobroSuspencion">"Elipse 8"</definedName>
    <definedName name="COMP">'[5]DAT NUC'!$M$2:$M$518</definedName>
    <definedName name="concreto">#REF!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stante">[5]DATOS!$AO$3:$AO$483</definedName>
    <definedName name="Contreto_3000">#REF!</definedName>
    <definedName name="COPIA">[0]!err</definedName>
    <definedName name="copiao4">[0]!err</definedName>
    <definedName name="copiar">[40]Sheet1!$AC$68</definedName>
    <definedName name="corri">[0]!err</definedName>
    <definedName name="COSTO_TRANSPORTE">[41]Distanc!$B$5:$E$19</definedName>
    <definedName name="COSTODIRECTO">#REF!</definedName>
    <definedName name="COSTOS">[42]TARIFAS!$A$1:$F$52</definedName>
    <definedName name="cp">#REF!</definedName>
    <definedName name="_xlnm.Criteria">'[12]AC2-AG96'!#REF!</definedName>
    <definedName name="Criticos">#REF!</definedName>
    <definedName name="CTA">#REF!</definedName>
    <definedName name="Cu">[14]Datos!$S$3:$S$227</definedName>
    <definedName name="cual">#REF!</definedName>
    <definedName name="CUBS">#REF!</definedName>
    <definedName name="CUNET" localSheetId="6"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v">#REF!</definedName>
    <definedName name="cvfvd" localSheetId="6"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cx">#REF!</definedName>
    <definedName name="d" localSheetId="6"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ANI">[20]ITEMS!$B$6:$B$176</definedName>
    <definedName name="dario">'[43]GPI 526'!#REF!</definedName>
    <definedName name="DASD" localSheetId="6"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oseq">'[44]Dto Equipos'!$A$3:$E$20</definedName>
    <definedName name="dbfdfbi" localSheetId="6"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6"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#REF!</definedName>
    <definedName name="DDD">'[12]AC2-AG96'!#REF!</definedName>
    <definedName name="DDDD">#N/A</definedName>
    <definedName name="ddddt" localSheetId="6"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d" localSheetId="6"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#REF!</definedName>
    <definedName name="Descripcion">[14]Datos!$B$3:$B$16384</definedName>
    <definedName name="DEX">#REF!</definedName>
    <definedName name="df">#REF!</definedName>
    <definedName name="dfa" localSheetId="6"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[45]EQALT!$G$10:$BL$65</definedName>
    <definedName name="DFGDFG" localSheetId="6"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#REF!</definedName>
    <definedName name="DIA">[13]PRESUPUESTO!$B$13</definedName>
    <definedName name="diego">#REF!</definedName>
    <definedName name="diego1">#REF!</definedName>
    <definedName name="dife">#REF!</definedName>
    <definedName name="DistanciasPRS7801">[46]Hoja1!$K$3:$L$55</definedName>
    <definedName name="DistanciasPRS9003">[46]Hoja1!$A$3:$B$52</definedName>
    <definedName name="DistanciasPRS9004">[46]Hoja1!$F$3:$G$33</definedName>
    <definedName name="dj">#REF!</definedName>
    <definedName name="djdytj" localSheetId="6"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localSheetId="6"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A">#REF!</definedName>
    <definedName name="DSAD" localSheetId="6"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6"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t">#REF!</definedName>
    <definedName name="dtrhj" localSheetId="6"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TS">#REF!</definedName>
    <definedName name="dxfgg" localSheetId="6"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3e33" localSheetId="6"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c">[9]Dimensiones!$B$11</definedName>
    <definedName name="ece">#REF!</definedName>
    <definedName name="EDEDWSWQA" localSheetId="6"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11">#REF!</definedName>
    <definedName name="ee" localSheetId="12">#REF!</definedName>
    <definedName name="ee" localSheetId="13">#REF!</definedName>
    <definedName name="ee">#REF!</definedName>
    <definedName name="eeedfr" localSheetId="6"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#REF!</definedName>
    <definedName name="efef" localSheetId="6"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[13]PRESUPUESTO!$E$7</definedName>
    <definedName name="el">#REF!</definedName>
    <definedName name="emanto">#REF!</definedName>
    <definedName name="eme">[0]!err</definedName>
    <definedName name="End_Bal">#REF!</definedName>
    <definedName name="ENTRADASP">#REF!</definedName>
    <definedName name="equi">'[20]precios-básicos2002'!$C$12:$C$56</definedName>
    <definedName name="EQUIPO" localSheetId="11">#REF!</definedName>
    <definedName name="EQUIPO" localSheetId="12">#REF!</definedName>
    <definedName name="EQUIPO" localSheetId="13">#REF!</definedName>
    <definedName name="EQUIPO">[47]EQALT!$G$10:$BU$58</definedName>
    <definedName name="equipos_cargue">[48]equipos!$A$1:$A$3</definedName>
    <definedName name="eqw" localSheetId="6"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#REF!</definedName>
    <definedName name="ere">#REF!</definedName>
    <definedName name="erg" localSheetId="6"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r" localSheetId="6" hidden="1">{"TAB1",#N/A,TRUE,"GENERAL";"TAB2",#N/A,TRUE,"GENERAL";"TAB3",#N/A,TRUE,"GENERAL";"TAB4",#N/A,TRUE,"GENERAL";"TAB5",#N/A,TRUE,"GENERAL"}</definedName>
    <definedName name="err" localSheetId="4"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[0]!err</definedName>
    <definedName name="ESP201.15">'[49]201.15'!$H$49</definedName>
    <definedName name="ESP201.21">'[49]201.21'!$H$50</definedName>
    <definedName name="ESP201.7">'[49]201.7'!$H$52</definedName>
    <definedName name="ESP201.8">'[49]201.8'!$H$53</definedName>
    <definedName name="ESP210.2.2">#REF!</definedName>
    <definedName name="ESP220.1">'[50]220.1'!$H$52</definedName>
    <definedName name="ESP225P">#REF!</definedName>
    <definedName name="ESP320.1">'[51]320.1'!$H$52</definedName>
    <definedName name="ESP330.1">'[50]330.1'!$H$52</definedName>
    <definedName name="ESP330.1P">'[49]330.1P (7801)'!$H$50</definedName>
    <definedName name="ESP330.2">'[51]330.2'!$H$52</definedName>
    <definedName name="ESP632.1P">'[49]632.1P '!$H$57</definedName>
    <definedName name="ESP632.4P">'[49]632.4P'!$H$51</definedName>
    <definedName name="ESP640.1.2">'[50]640.1.2'!$H$50</definedName>
    <definedName name="ESP673.1">'[50]673.1'!$H$49</definedName>
    <definedName name="ESP673.2">'[50]673.2'!$H$53</definedName>
    <definedName name="ESP700.1">'[51]700.1'!$H$52</definedName>
    <definedName name="ESPECIFICACION">#REF!</definedName>
    <definedName name="Especificación">#REF!</definedName>
    <definedName name="ESPESOR">'[5]DAT NUC'!$O$2:$O$218</definedName>
    <definedName name="Estabilidad">[5]DATOS!$AF$3:$AF$1398</definedName>
    <definedName name="Estabilidad2">[5]DATOS!$AH$3:$AH$1399</definedName>
    <definedName name="Estabilidad3">[5]DATOS!$AJ$3:$AJ$1399</definedName>
    <definedName name="et">[9]Dimensiones!$D$11</definedName>
    <definedName name="etertgg" localSheetId="6"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wt" localSheetId="6"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egt" localSheetId="6"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Print_Area_3">#REF!</definedName>
    <definedName name="Excel_BuiltIn_Print_Area_3_X">#REF!</definedName>
    <definedName name="Excel_BuiltIn_Print_Titles_10">[43]SKJ452!#REF!</definedName>
    <definedName name="Excel_BuiltIn_Print_Titles_11">[43]ITA878!#REF!</definedName>
    <definedName name="Excel_BuiltIn_Print_Titles_12">'[43]AEA-944'!#REF!</definedName>
    <definedName name="Excel_BuiltIn_Print_Titles_13">'[43]DUB-823'!#REF!</definedName>
    <definedName name="Excel_BuiltIn_Print_Titles_14">'[43]GPI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[43]XXJ617!#REF!</definedName>
    <definedName name="Excel_BuiltIn_Print_Titles_20">#REF!</definedName>
    <definedName name="Excel_BuiltIn_Print_Titles_21">[43]SNG_855!#REF!</definedName>
    <definedName name="Excel_BuiltIn_Print_Titles_23">#REF!</definedName>
    <definedName name="Excel_BuiltIn_Print_Titles_3">#REF!</definedName>
    <definedName name="Excel_BuiltIn_Print_Titles_5">'[43]VEA 374'!#REF!</definedName>
    <definedName name="Excel_BuiltIn_Print_Titles_5_XX">'[43]VEA 374'!#REF!</definedName>
    <definedName name="Excel_BuiltIn_Print_Titles_6">#REF!</definedName>
    <definedName name="Excel_BuiltIn_Print_Titles_7">[43]HFB024!#REF!</definedName>
    <definedName name="Excel_BuiltIn_Print_Titles_8">#REF!</definedName>
    <definedName name="Excel_BuiltIn_Print_Titles_9">[43]PAJ825!#REF!</definedName>
    <definedName name="EXCROC">'[52]Análisis de precios'!$H$52</definedName>
    <definedName name="EXTRA">[5]DATBAND!$D$3:$D$549</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16">Scheduled_Payment+Extra_Payment</definedName>
    <definedName name="FABI" localSheetId="18">Scheduled_Payment+Extra_Payment</definedName>
    <definedName name="FABI" localSheetId="25">Scheduled_Payment+Extra_Payment</definedName>
    <definedName name="FABI" localSheetId="26">Scheduled_Payment+Extra_Payment</definedName>
    <definedName name="FABI" localSheetId="34">Scheduled_Payment+Extra_Payment</definedName>
    <definedName name="FABI" localSheetId="35">Scheduled_Payment+Extra_Payment</definedName>
    <definedName name="FABI" localSheetId="36">Scheduled_Payment+Extra_Payment</definedName>
    <definedName name="FABI" localSheetId="37">Scheduled_Payment+Extra_Payment</definedName>
    <definedName name="FABI" localSheetId="12">Scheduled_Payment+Extra_Payment</definedName>
    <definedName name="FABI" localSheetId="13">Scheduled_Payment+Extra_Payment</definedName>
    <definedName name="FABI" localSheetId="7">Scheduled_Payment+Extra_Payment</definedName>
    <definedName name="FABI" localSheetId="14">Scheduled_Payment+Extra_Payment</definedName>
    <definedName name="FABI" localSheetId="9">Scheduled_Payment+Extra_Payment</definedName>
    <definedName name="FABI" localSheetId="15">Scheduled_Payment+Extra_Payment</definedName>
    <definedName name="FABI" localSheetId="10">Scheduled_Payment+Extra_Payment</definedName>
    <definedName name="FABI" localSheetId="5">Scheduled_Payment+Extra_Payment</definedName>
    <definedName name="FABI">Scheduled_Payment+Extra_Payment</definedName>
    <definedName name="FABIAN">#N/A</definedName>
    <definedName name="factor3">#REF!</definedName>
    <definedName name="FACTOR4">#REF!</definedName>
    <definedName name="FACTOR5">#REF!</definedName>
    <definedName name="factura">[15]SUAZA2!$A$1:$J$13</definedName>
    <definedName name="FACTURADO">'[53]Itemes Renovación'!#REF!</definedName>
    <definedName name="FALTANTES1">'[54]CANT OBRA'!$1:$1048576</definedName>
    <definedName name="fb">#REF!</definedName>
    <definedName name="fd">'[37]A. P. U.'!#REF!</definedName>
    <definedName name="fda" localSheetId="6"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6"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6"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EC">'[5]DAT NUC'!$B$2:$B$472</definedName>
    <definedName name="FECH">[5]DATBAND!$B$3:$B$390</definedName>
    <definedName name="Fecha">[5]DATOS!$B$3:$B$1399</definedName>
    <definedName name="FECHA5">[4]datos!$N$2,[4]datos!$N$2:$N$500</definedName>
    <definedName name="fer">'[31]Res-Accide-10'!#REF!</definedName>
    <definedName name="ferfer" localSheetId="6"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#REF!</definedName>
    <definedName name="fff" localSheetId="6"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 localSheetId="6" hidden="1">#REF!</definedName>
    <definedName name="FFFF" hidden="1">#REF!</definedName>
    <definedName name="ffffd" localSheetId="6"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6"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#REF!</definedName>
    <definedName name="fgghhj" localSheetId="6"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6"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h" localSheetId="6"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ll" hidden="1">#REF!</definedName>
    <definedName name="fin">#REF!</definedName>
    <definedName name="final">[5]DATOS!$F$3:$F$900</definedName>
    <definedName name="FINANCIACION">[0]!err</definedName>
    <definedName name="fk">#REF!</definedName>
    <definedName name="flq">#REF!</definedName>
    <definedName name="Flujo">[5]DATOS!$AG$3:$AG$1398</definedName>
    <definedName name="Flujo2">[5]DATOS!$AI$3:$AI$1399</definedName>
    <definedName name="Flujo3">[5]DATOS!$AK$3:$AK$1399</definedName>
    <definedName name="fm">#REF!</definedName>
    <definedName name="Fondo">[5]DATOS!$U$3:$U$1398</definedName>
    <definedName name="form">[35]BASE!$C$4:$H$261</definedName>
    <definedName name="formu">[35]BASE!$C$4:$H$261</definedName>
    <definedName name="FOTO">#REF!</definedName>
    <definedName name="FOTOS" localSheetId="16">[55]!absc</definedName>
    <definedName name="FOTOS" localSheetId="18">[55]!absc</definedName>
    <definedName name="FOTOS" localSheetId="25">[55]!absc</definedName>
    <definedName name="FOTOS" localSheetId="26">[55]!absc</definedName>
    <definedName name="FOTOS" localSheetId="34">[55]!absc</definedName>
    <definedName name="FOTOS" localSheetId="35">[55]!absc</definedName>
    <definedName name="FOTOS" localSheetId="36">[55]!absc</definedName>
    <definedName name="FOTOS" localSheetId="37">[55]!absc</definedName>
    <definedName name="FOTOS" localSheetId="12">#REF!</definedName>
    <definedName name="FOTOS" localSheetId="13">#REF!</definedName>
    <definedName name="FOTOS" localSheetId="7">[55]!absc</definedName>
    <definedName name="FOTOS" localSheetId="14">[55]!absc</definedName>
    <definedName name="FOTOS" localSheetId="9">[55]!absc</definedName>
    <definedName name="FOTOS" localSheetId="15">[55]!absc</definedName>
    <definedName name="FOTOS" localSheetId="10">[55]!absc</definedName>
    <definedName name="FOTOS" localSheetId="5">[55]!absc</definedName>
    <definedName name="FOTOS">[55]!absc</definedName>
    <definedName name="frbgsd" localSheetId="6"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es">#REF!</definedName>
    <definedName name="frfa" localSheetId="6"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t">[9]Dimensiones!$D$12</definedName>
    <definedName name="fu">#REF!</definedName>
    <definedName name="Full_Print">#REF!</definedName>
    <definedName name="fv">#REF!</definedName>
    <definedName name="fwff" localSheetId="6"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fy">#REF!</definedName>
    <definedName name="ga">#REF!</definedName>
    <definedName name="GAJ">#REF!</definedName>
    <definedName name="gb">#REF!</definedName>
    <definedName name="gbbfghghj" localSheetId="6"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6"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otex">#REF!</definedName>
    <definedName name="gerg" localSheetId="6"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6"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gfgr" localSheetId="6"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t">#REF!</definedName>
    <definedName name="gfutyj6" localSheetId="6"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6"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tgt" localSheetId="6"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#REF!</definedName>
    <definedName name="ghdghuy" localSheetId="6"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localSheetId="6"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D">'[5]DAT NUC'!$N$2:$N$514</definedName>
    <definedName name="GRADA">[5]Nucleos!$D$14</definedName>
    <definedName name="gradacion">[5]DATOS!$N$3:$AK$1203</definedName>
    <definedName name="GRAF1ANO" localSheetId="6"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[5]DATOS!$AL$3:$AL$1328</definedName>
    <definedName name="gregds" localSheetId="6"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l">#REF!</definedName>
    <definedName name="grtyerh" localSheetId="6"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6"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[56]BASE!$C$4:$H$255</definedName>
    <definedName name="gte">#REF!</definedName>
    <definedName name="gtgt" localSheetId="6"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y">#REF!</definedName>
    <definedName name="h">#REF!</definedName>
    <definedName name="h9h" localSheetId="6"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a">#REF!</definedName>
    <definedName name="hbfdhrw" localSheetId="6"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c">[9]Dimensiones!$B$10</definedName>
    <definedName name="hdfh" localSheetId="6"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nan">'[57]Itemes Renovación'!#REF!</definedName>
    <definedName name="hfgh" localSheetId="6"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[9]Dimensiones!$D$9</definedName>
    <definedName name="hfthr" localSheetId="6"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6"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t">[9]Dimensiones!$D$8</definedName>
    <definedName name="hj">#REF!</definedName>
    <definedName name="hjfg" localSheetId="6"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6"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[0]!err</definedName>
    <definedName name="hl">#REF!</definedName>
    <definedName name="hn" localSheetId="6"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 localSheetId="16">DATE(YEAR([0]!Loan_Start),MONTH([0]!Loan_Start)+Payment_Number,DAY([0]!Loan_Start))</definedName>
    <definedName name="HOJA" localSheetId="18">DATE(YEAR([0]!Loan_Start),MONTH([0]!Loan_Start)+Payment_Number,DAY([0]!Loan_Start))</definedName>
    <definedName name="HOJA" localSheetId="25">DATE(YEAR([0]!Loan_Start),MONTH([0]!Loan_Start)+Payment_Number,DAY([0]!Loan_Start))</definedName>
    <definedName name="HOJA" localSheetId="26">DATE(YEAR([0]!Loan_Start),MONTH([0]!Loan_Start)+Payment_Number,DAY([0]!Loan_Start))</definedName>
    <definedName name="HOJA" localSheetId="34">DATE(YEAR([0]!Loan_Start),MONTH([0]!Loan_Start)+Payment_Number,DAY([0]!Loan_Start))</definedName>
    <definedName name="HOJA" localSheetId="35">DATE(YEAR([0]!Loan_Start),MONTH([0]!Loan_Start)+Payment_Number,DAY([0]!Loan_Start))</definedName>
    <definedName name="HOJA" localSheetId="36">DATE(YEAR([0]!Loan_Start),MONTH([0]!Loan_Start)+Payment_Number,DAY([0]!Loan_Start))</definedName>
    <definedName name="HOJA" localSheetId="37">DATE(YEAR([0]!Loan_Start),MONTH([0]!Loan_Start)+Payment_Number,DAY([0]!Loan_Start))</definedName>
    <definedName name="HOJA" localSheetId="12">DATE(YEAR([0]!Loan_Start),MONTH([0]!Loan_Start)+Payment_Number,DAY([0]!Loan_Start))</definedName>
    <definedName name="HOJA" localSheetId="13">DATE(YEAR([0]!Loan_Start),MONTH([0]!Loan_Start)+Payment_Number,DAY([0]!Loan_Start))</definedName>
    <definedName name="HOJA" localSheetId="7">DATE(YEAR([0]!Loan_Start),MONTH([0]!Loan_Start)+Payment_Number,DAY([0]!Loan_Start))</definedName>
    <definedName name="HOJA" localSheetId="14">DATE(YEAR([0]!Loan_Start),MONTH([0]!Loan_Start)+Payment_Number,DAY([0]!Loan_Start))</definedName>
    <definedName name="HOJA" localSheetId="9">DATE(YEAR([0]!Loan_Start),MONTH([0]!Loan_Start)+Payment_Number,DAY([0]!Loan_Start))</definedName>
    <definedName name="HOJA" localSheetId="15">DATE(YEAR([0]!Loan_Start),MONTH([0]!Loan_Start)+Payment_Number,DAY([0]!Loan_Start))</definedName>
    <definedName name="HOJA" localSheetId="10">DATE(YEAR([0]!Loan_Start),MONTH([0]!Loan_Start)+Payment_Number,DAY([0]!Loan_Start))</definedName>
    <definedName name="HOJA" localSheetId="5">DATE(YEAR([0]!Loan_Start),MONTH([0]!Loan_Start)+Payment_Number,DAY([0]!Loan_Start))</definedName>
    <definedName name="HOJA">DATE(YEAR([0]!Loan_Start),MONTH([0]!Loan_Start)+Payment_Number,DAY([0]!Loan_Start))</definedName>
    <definedName name="HOJA1" localSheetId="11">#REF!</definedName>
    <definedName name="HOJA1" localSheetId="12">#REF!</definedName>
    <definedName name="HOJA1" localSheetId="13">#REF!</definedName>
    <definedName name="HOJA1">#REF!</definedName>
    <definedName name="HOJA444" localSheetId="16">DATE(YEAR([0]!Loan_Start),MONTH([0]!Loan_Start)+Payment_Number,DAY([0]!Loan_Start))</definedName>
    <definedName name="HOJA444" localSheetId="18">DATE(YEAR([0]!Loan_Start),MONTH([0]!Loan_Start)+Payment_Number,DAY([0]!Loan_Start))</definedName>
    <definedName name="HOJA444" localSheetId="25">DATE(YEAR([0]!Loan_Start),MONTH([0]!Loan_Start)+Payment_Number,DAY([0]!Loan_Start))</definedName>
    <definedName name="HOJA444" localSheetId="26">DATE(YEAR([0]!Loan_Start),MONTH([0]!Loan_Start)+Payment_Number,DAY([0]!Loan_Start))</definedName>
    <definedName name="HOJA444" localSheetId="34">DATE(YEAR([0]!Loan_Start),MONTH([0]!Loan_Start)+Payment_Number,DAY([0]!Loan_Start))</definedName>
    <definedName name="HOJA444" localSheetId="35">DATE(YEAR([0]!Loan_Start),MONTH([0]!Loan_Start)+Payment_Number,DAY([0]!Loan_Start))</definedName>
    <definedName name="HOJA444" localSheetId="36">DATE(YEAR([0]!Loan_Start),MONTH([0]!Loan_Start)+Payment_Number,DAY([0]!Loan_Start))</definedName>
    <definedName name="HOJA444" localSheetId="37">DATE(YEAR([0]!Loan_Start),MONTH([0]!Loan_Start)+Payment_Number,DAY([0]!Loan_Start))</definedName>
    <definedName name="HOJA444" localSheetId="12">DATE(YEAR([0]!Loan_Start),MONTH([0]!Loan_Start)+Payment_Number,DAY([0]!Loan_Start))</definedName>
    <definedName name="HOJA444" localSheetId="13">DATE(YEAR([0]!Loan_Start),MONTH([0]!Loan_Start)+Payment_Number,DAY([0]!Loan_Start))</definedName>
    <definedName name="HOJA444" localSheetId="7">DATE(YEAR([0]!Loan_Start),MONTH([0]!Loan_Start)+Payment_Number,DAY([0]!Loan_Start))</definedName>
    <definedName name="HOJA444" localSheetId="14">DATE(YEAR([0]!Loan_Start),MONTH([0]!Loan_Start)+Payment_Number,DAY([0]!Loan_Start))</definedName>
    <definedName name="HOJA444" localSheetId="9">DATE(YEAR([0]!Loan_Start),MONTH([0]!Loan_Start)+Payment_Number,DAY([0]!Loan_Start))</definedName>
    <definedName name="HOJA444" localSheetId="15">DATE(YEAR([0]!Loan_Start),MONTH([0]!Loan_Start)+Payment_Number,DAY([0]!Loan_Start))</definedName>
    <definedName name="HOJA444" localSheetId="10">DATE(YEAR([0]!Loan_Start),MONTH([0]!Loan_Start)+Payment_Number,DAY([0]!Loan_Start))</definedName>
    <definedName name="HOJA444" localSheetId="5">DATE(YEAR([0]!Loan_Start),MONTH([0]!Loan_Start)+Payment_Number,DAY([0]!Loan_Start))</definedName>
    <definedName name="HOJA444">DATE(YEAR([0]!Loan_Start),MONTH([0]!Loan_Start)+Payment_Number,DAY([0]!Loan_Start))</definedName>
    <definedName name="HOJA8">#REF!</definedName>
    <definedName name="HOR">[5]DATBAND!$C$3:$C$410</definedName>
    <definedName name="HORA">[5]DATOS!$C$3:$C$318</definedName>
    <definedName name="HORA2">'[58]Itemes Renovación'!#REF!</definedName>
    <definedName name="HORALL">'[5]DAT NUC'!$E$2:$E$477</definedName>
    <definedName name="HORAS">'[5]DAT NUC'!$D$2:$D$493</definedName>
    <definedName name="horat">'[59]Itemes Renovación'!#REF!</definedName>
    <definedName name="horat2">'[60]Itemes Renovación'!#REF!</definedName>
    <definedName name="hp">#REF!</definedName>
    <definedName name="hqi">#REF!</definedName>
    <definedName name="hreer" localSheetId="6"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#REF!</definedName>
    <definedName name="hthdrf" localSheetId="6"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6"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6"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11">#REF!</definedName>
    <definedName name="I" localSheetId="12">#REF!</definedName>
    <definedName name="I" localSheetId="13">#REF!</definedName>
    <definedName name="I">#REF!</definedName>
    <definedName name="i8i" localSheetId="6"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'[37]A. P. U.'!#REF!</definedName>
    <definedName name="ig">#REF!</definedName>
    <definedName name="ii" localSheetId="6"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6"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MP">[13]otros!$C$3</definedName>
    <definedName name="imprevistos">[20]DATOS!$B$17</definedName>
    <definedName name="IND">#N/A</definedName>
    <definedName name="IND_CALIDAD">'[61]BSC VS OBJ. CALIDAD'!$D$4:$I$4</definedName>
    <definedName name="INDI">[62]ICCP!$C$103:$J$104</definedName>
    <definedName name="INDICE">#REF!</definedName>
    <definedName name="inf" localSheetId="11">#REF!</definedName>
    <definedName name="inf" localSheetId="12">#REF!</definedName>
    <definedName name="inf" localSheetId="13">#REF!</definedName>
    <definedName name="inf">#REF!</definedName>
    <definedName name="INFG">#REF!</definedName>
    <definedName name="inicial">[5]DATOS!$E$3:$E$1655</definedName>
    <definedName name="Inicio">[38]BASES!$E$26</definedName>
    <definedName name="inme">#REF!</definedName>
    <definedName name="INMEL">[63]ELECTRICO!$A$6:$G$101</definedName>
    <definedName name="Insumos_auxiliares">[64]Insumos!#REF!</definedName>
    <definedName name="Insumos_basicos">#REF!</definedName>
    <definedName name="Int">#REF!</definedName>
    <definedName name="Interest_Rate">#REF!</definedName>
    <definedName name="INV_11">'[65]PR 1'!$A$2:$N$655</definedName>
    <definedName name="io">#REF!</definedName>
    <definedName name="IOUHH">[0]!err</definedName>
    <definedName name="ir">#REF!</definedName>
    <definedName name="it.">#REF!</definedName>
    <definedName name="ITEM" localSheetId="11">#REF!</definedName>
    <definedName name="ITEM" localSheetId="12">#REF!</definedName>
    <definedName name="ITEM" localSheetId="13">#REF!</definedName>
    <definedName name="ITEM">[66]BASE!$C$4:$H$261</definedName>
    <definedName name="ITEM1" localSheetId="11">#REF!</definedName>
    <definedName name="ITEM1" localSheetId="12">#REF!</definedName>
    <definedName name="ITEM1" localSheetId="13">#REF!</definedName>
    <definedName name="ITEM1">#REF!</definedName>
    <definedName name="ITEM15" localSheetId="11">#REF!</definedName>
    <definedName name="ITEM15" localSheetId="12">#REF!</definedName>
    <definedName name="ITEM15" localSheetId="13">#REF!</definedName>
    <definedName name="ITEM15">#REF!</definedName>
    <definedName name="ITEM16">#REF!</definedName>
    <definedName name="ITEM2" localSheetId="11">#REF!</definedName>
    <definedName name="ITEM2" localSheetId="12">#REF!</definedName>
    <definedName name="ITEM2" localSheetId="13">#REF!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'[67]1'!#REF!</definedName>
    <definedName name="ITEM230">#REF!</definedName>
    <definedName name="item230.1">#REF!</definedName>
    <definedName name="ITEM3" localSheetId="11">#REF!</definedName>
    <definedName name="ITEM3" localSheetId="12">#REF!</definedName>
    <definedName name="ITEM3" localSheetId="13">#REF!</definedName>
    <definedName name="ITEM3">#REF!</definedName>
    <definedName name="item310">#REF!</definedName>
    <definedName name="ITEM32">#REF!</definedName>
    <definedName name="item320">#REF!</definedName>
    <definedName name="item320.2">#REF!</definedName>
    <definedName name="ITEM330">#REF!</definedName>
    <definedName name="item330.1">#REF!</definedName>
    <definedName name="ITEM4">#REF!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ES">[68]todos!$A$7:$D$38</definedName>
    <definedName name="items">[20]ITEMS!$B$6:$B$176</definedName>
    <definedName name="ITEN320">#REF!</definedName>
    <definedName name="IUI" localSheetId="6"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6"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v">'[69]Desmonte y Limpieza'!$J$4</definedName>
    <definedName name="jeytj" localSheetId="6"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6"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6" hidden="1">{"via1",#N/A,TRUE,"general";"via2",#N/A,TRUE,"general";"via3",#N/A,TRUE,"general"}</definedName>
    <definedName name="jj" localSheetId="4"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'[70]ACTA DE OBRA'!$B$147</definedName>
    <definedName name="jjjhjddfg" localSheetId="6"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#REF!</definedName>
    <definedName name="jkk" localSheetId="6"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6" hidden="1">{"TAB1",#N/A,TRUE,"GENERAL";"TAB2",#N/A,TRUE,"GENERAL";"TAB3",#N/A,TRUE,"GENERAL";"TAB4",#N/A,TRUE,"GENERAL";"TAB5",#N/A,TRUE,"GENERAL"}</definedName>
    <definedName name="jkl" localSheetId="4"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localSheetId="6"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#REF!</definedName>
    <definedName name="jtyj" localSheetId="6"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6"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6"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6"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6"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6"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 hidden="1">[71]OCTUBRE!#REF!</definedName>
    <definedName name="kkkk">'[72]ACTA DE OBRA'!$B$234</definedName>
    <definedName name="kkkki" localSheetId="6"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[73]items!$C$4:$J$247</definedName>
    <definedName name="krtrk" localSheetId="6"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uh">#REF!</definedName>
    <definedName name="kuy">#REF!</definedName>
    <definedName name="kyr" localSheetId="6"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_L">#N/A</definedName>
    <definedName name="La" localSheetId="16">[74]!absc</definedName>
    <definedName name="La" localSheetId="18">[74]!absc</definedName>
    <definedName name="La" localSheetId="25">[74]!absc</definedName>
    <definedName name="La" localSheetId="26">[74]!absc</definedName>
    <definedName name="La" localSheetId="34">[74]!absc</definedName>
    <definedName name="La" localSheetId="35">[74]!absc</definedName>
    <definedName name="La" localSheetId="36">[74]!absc</definedName>
    <definedName name="La" localSheetId="37">[74]!absc</definedName>
    <definedName name="La" localSheetId="12">#REF!</definedName>
    <definedName name="La" localSheetId="13">#REF!</definedName>
    <definedName name="La" localSheetId="7">[74]!absc</definedName>
    <definedName name="La" localSheetId="14">[74]!absc</definedName>
    <definedName name="La" localSheetId="9">[74]!absc</definedName>
    <definedName name="La" localSheetId="15">[74]!absc</definedName>
    <definedName name="La" localSheetId="10">[74]!absc</definedName>
    <definedName name="La" localSheetId="5">[74]!absc</definedName>
    <definedName name="La">[74]!absc</definedName>
    <definedName name="LAD">[5]DATBAND!$G$3:$G$795</definedName>
    <definedName name="LADO">'[5]DAT NUC'!$L$2:$L$143</definedName>
    <definedName name="Last_Row">#N/A</definedName>
    <definedName name="lia">#REF!</definedName>
    <definedName name="LICITACION">#REF!</definedName>
    <definedName name="linc1">[9]Dimensiones!$B$15</definedName>
    <definedName name="linc2">[9]Dimensiones!$B$19</definedName>
    <definedName name="linc3">[9]Dimensiones!$B$23</definedName>
    <definedName name="linc4">[9]Dimensiones!$B$27</definedName>
    <definedName name="linc5">[9]Dimensiones!$B$31</definedName>
    <definedName name="LINEA">[20]DATOS!$B$16</definedName>
    <definedName name="liuoo" localSheetId="6"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#REF!</definedName>
    <definedName name="lllllh" localSheetId="6"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ÑP">#REF!</definedName>
    <definedName name="lo">#REF!</definedName>
    <definedName name="Loan_Amount">#REF!</definedName>
    <definedName name="Loan_Start">#REF!</definedName>
    <definedName name="Loan_Years">#REF!</definedName>
    <definedName name="loc">[75]INDICE!#REF!</definedName>
    <definedName name="LOCA" localSheetId="16">[24]!absc</definedName>
    <definedName name="LOCA" localSheetId="18">[24]!absc</definedName>
    <definedName name="LOCA" localSheetId="25">[24]!absc</definedName>
    <definedName name="LOCA" localSheetId="26">[24]!absc</definedName>
    <definedName name="LOCA" localSheetId="34">[24]!absc</definedName>
    <definedName name="LOCA" localSheetId="35">[24]!absc</definedName>
    <definedName name="LOCA" localSheetId="36">[24]!absc</definedName>
    <definedName name="LOCA" localSheetId="37">[24]!absc</definedName>
    <definedName name="LOCA" localSheetId="11">#REF!</definedName>
    <definedName name="LOCA" localSheetId="12">#REF!</definedName>
    <definedName name="LOCA" localSheetId="13">#REF!</definedName>
    <definedName name="LOCA" localSheetId="7">[24]!absc</definedName>
    <definedName name="LOCA" localSheetId="14">[24]!absc</definedName>
    <definedName name="LOCA" localSheetId="9">[24]!absc</definedName>
    <definedName name="LOCA" localSheetId="15">[24]!absc</definedName>
    <definedName name="LOCA" localSheetId="10">[24]!absc</definedName>
    <definedName name="LOCA" localSheetId="5">[24]!absc</definedName>
    <definedName name="LOCA">[24]!absc</definedName>
    <definedName name="LOCA1" localSheetId="16">[24]!absc</definedName>
    <definedName name="LOCA1" localSheetId="18">[24]!absc</definedName>
    <definedName name="LOCA1" localSheetId="25">[24]!absc</definedName>
    <definedName name="LOCA1" localSheetId="26">[24]!absc</definedName>
    <definedName name="LOCA1" localSheetId="34">[24]!absc</definedName>
    <definedName name="LOCA1" localSheetId="35">[24]!absc</definedName>
    <definedName name="LOCA1" localSheetId="36">[24]!absc</definedName>
    <definedName name="LOCA1" localSheetId="37">[24]!absc</definedName>
    <definedName name="LOCA1" localSheetId="12">#REF!</definedName>
    <definedName name="LOCA1" localSheetId="13">#REF!</definedName>
    <definedName name="LOCA1" localSheetId="7">[24]!absc</definedName>
    <definedName name="LOCA1" localSheetId="14">[24]!absc</definedName>
    <definedName name="LOCA1" localSheetId="9">[24]!absc</definedName>
    <definedName name="LOCA1" localSheetId="15">[24]!absc</definedName>
    <definedName name="LOCA1" localSheetId="10">[24]!absc</definedName>
    <definedName name="LOCA1" localSheetId="5">[24]!absc</definedName>
    <definedName name="LOCA1">[24]!absc</definedName>
    <definedName name="LOCA2" localSheetId="16">[76]!absc</definedName>
    <definedName name="LOCA2" localSheetId="18">[76]!absc</definedName>
    <definedName name="LOCA2" localSheetId="25">[76]!absc</definedName>
    <definedName name="LOCA2" localSheetId="26">[76]!absc</definedName>
    <definedName name="LOCA2" localSheetId="34">[76]!absc</definedName>
    <definedName name="LOCA2" localSheetId="35">[76]!absc</definedName>
    <definedName name="LOCA2" localSheetId="36">[76]!absc</definedName>
    <definedName name="LOCA2" localSheetId="37">[76]!absc</definedName>
    <definedName name="LOCA2" localSheetId="12">#REF!</definedName>
    <definedName name="LOCA2" localSheetId="13">#REF!</definedName>
    <definedName name="LOCA2" localSheetId="7">[76]!absc</definedName>
    <definedName name="LOCA2" localSheetId="14">[76]!absc</definedName>
    <definedName name="LOCA2" localSheetId="9">[76]!absc</definedName>
    <definedName name="LOCA2" localSheetId="15">[76]!absc</definedName>
    <definedName name="LOCA2" localSheetId="10">[76]!absc</definedName>
    <definedName name="LOCA2" localSheetId="5">[76]!absc</definedName>
    <definedName name="LOCA2">[76]!absc</definedName>
    <definedName name="LOCALIZACION_Y_REPLANTEO">#REF!</definedName>
    <definedName name="LOCALIZACIÓN_Y_REPLANTEO._ESTRUCTURAS">[77]INDICE!#REF!</definedName>
    <definedName name="LOGO">[0]!err</definedName>
    <definedName name="LOI">#REF!</definedName>
    <definedName name="lolol" localSheetId="6"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PE">#REF!</definedName>
    <definedName name="lplpl" localSheetId="6"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UCY">#N/A</definedName>
    <definedName name="lun">'[31]Res-Accide-10'!#REF!</definedName>
    <definedName name="m" localSheetId="16">Scheduled_Payment+Extra_Payment</definedName>
    <definedName name="m" localSheetId="18">Scheduled_Payment+Extra_Payment</definedName>
    <definedName name="m" localSheetId="25">Scheduled_Payment+Extra_Payment</definedName>
    <definedName name="m" localSheetId="26">Scheduled_Payment+Extra_Payment</definedName>
    <definedName name="m" localSheetId="34">Scheduled_Payment+Extra_Payment</definedName>
    <definedName name="m" localSheetId="35">Scheduled_Payment+Extra_Payment</definedName>
    <definedName name="m" localSheetId="36">Scheduled_Payment+Extra_Payment</definedName>
    <definedName name="m" localSheetId="37">Scheduled_Payment+Extra_Payment</definedName>
    <definedName name="m" localSheetId="12">Scheduled_Payment+Extra_Payment</definedName>
    <definedName name="m" localSheetId="13">Scheduled_Payment+Extra_Payment</definedName>
    <definedName name="m" localSheetId="7">Scheduled_Payment+Extra_Payment</definedName>
    <definedName name="m" localSheetId="14">Scheduled_Payment+Extra_Payment</definedName>
    <definedName name="m" localSheetId="9">Scheduled_Payment+Extra_Payment</definedName>
    <definedName name="m" localSheetId="15">Scheduled_Payment+Extra_Payment</definedName>
    <definedName name="m" localSheetId="10">Scheduled_Payment+Extra_Payment</definedName>
    <definedName name="m" localSheetId="5">Scheduled_Payment+Extra_Payment</definedName>
    <definedName name="m">Scheduled_Payment+Extra_Payment</definedName>
    <definedName name="MA">'[31]Res-Accide-10'!#REF!</definedName>
    <definedName name="mafdsf" localSheetId="6"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L">'[78]Estado Resumen'!#REF!&lt;2.5</definedName>
    <definedName name="MALO">'[79]ESTADO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o" localSheetId="6"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P">'[80]PU (2)'!#REF!</definedName>
    <definedName name="MAQUINAR">[39]Insum!$A$68:$H$98</definedName>
    <definedName name="mar">'[31]Res-Accide-10'!#REF!</definedName>
    <definedName name="margen">[5]DATOS!$G$3:$G$900</definedName>
    <definedName name="MARTA">IF(Loan_Amount*Interest_Rate*Loan_Years*Loan_Start&gt;0,1,0)</definedName>
    <definedName name="MARTHA">[20]DATOS!$A$9</definedName>
    <definedName name="masor" localSheetId="6"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11">#REF!</definedName>
    <definedName name="MAT" localSheetId="12">#REF!</definedName>
    <definedName name="MAT" localSheetId="13">#REF!</definedName>
    <definedName name="MAT">#REF!</definedName>
    <definedName name="mater">'[20]precios-básicos2002'!$C$59:$C$127</definedName>
    <definedName name="MATERIALES">[81]Materiales!$B$3:$D$280</definedName>
    <definedName name="matriz">#REF!,#REF!</definedName>
    <definedName name="mdd" localSheetId="6"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do">'[20]precios-básicos2002'!$C$131:$C$140</definedName>
    <definedName name="meg" localSheetId="6"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S">[13]PRESUPUESTO!$C$13</definedName>
    <definedName name="MESES">[82]meses!$A$1:$B$12</definedName>
    <definedName name="mf">#REF!</definedName>
    <definedName name="mfgjrdt" localSheetId="6"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jmj" localSheetId="6"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6"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[83]otros!$A$21:$A$74</definedName>
    <definedName name="mobra">'[20]precios-básicos2002'!$C$131:$E$140</definedName>
    <definedName name="mr">#REF!</definedName>
    <definedName name="MUEST">'[84]Mezclas asfálticas'!$G$6</definedName>
    <definedName name="MuestNo">[85]DATOS!$AI$3:$AI$1127</definedName>
    <definedName name="muestra">[5]Proc0009m!$G$6</definedName>
    <definedName name="MuestraNo">[5]DATOS!$A$3:$A$1398</definedName>
    <definedName name="n" localSheetId="6" hidden="1">{"via1",#N/A,TRUE,"general";"via2",#N/A,TRUE,"general";"via3",#N/A,TRUE,"general"}</definedName>
    <definedName name="n" localSheetId="4" hidden="1">{"via1",#N/A,TRUE,"general";"via2",#N/A,TRUE,"general";"via3",#N/A,TRUE,"general"}</definedName>
    <definedName name="n" hidden="1">{"via1",#N/A,TRUE,"general";"via2",#N/A,TRUE,"general";"via3",#N/A,TRUE,"general"}</definedName>
    <definedName name="nb">#REF!</definedName>
    <definedName name="nbv">#REF!</definedName>
    <definedName name="nbvnv" localSheetId="6"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S">#REF!</definedName>
    <definedName name="nf" localSheetId="6"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G">#REF!</definedName>
    <definedName name="nhn" localSheetId="6"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JH">#REF!</definedName>
    <definedName name="nm">#REF!</definedName>
    <definedName name="nmmmm" localSheetId="6"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[0]!err</definedName>
    <definedName name="No._tanques">[9]Dimensiones!$D$36</definedName>
    <definedName name="NOMBRE">#REF!</definedName>
    <definedName name="NoMuestra">'[14]Proc 0009h'!$G$4</definedName>
    <definedName name="nr">#REF!</definedName>
    <definedName name="nt">#REF!</definedName>
    <definedName name="NUCLEO">'[5]DAT NUC'!$A$2:$A$830</definedName>
    <definedName name="NUCNUM">[5]Nucleos!$I$5</definedName>
    <definedName name="NUEVO">[86]ACARREO!$A$3:$C$24</definedName>
    <definedName name="NÚM">'[5]Proc 0009h'!$G$4</definedName>
    <definedName name="Num_Pmt_Per_Year">#REF!</definedName>
    <definedName name="Number_of_Payments">MATCH(0.01,End_Bal,-1)+1</definedName>
    <definedName name="NÚMERO">[5]DATBAND!$A$3:$A$422</definedName>
    <definedName name="nxn" localSheetId="6"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6"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ñpo">#REF!</definedName>
    <definedName name="º1">#REF!</definedName>
    <definedName name="o9o9" localSheetId="6"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J">[13]PRESUPUESTO!$C$10</definedName>
    <definedName name="OBJETO">#REF!</definedName>
    <definedName name="Obra">#REF!</definedName>
    <definedName name="OBSERVACION">[14]Datos!$C$3:$C$235</definedName>
    <definedName name="observaciones">[5]DATOS!$I$3:$I$834</definedName>
    <definedName name="oiret" localSheetId="6"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jo" hidden="1">#N/A</definedName>
    <definedName name="oo">#REF!</definedName>
    <definedName name="ooo" localSheetId="6"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s">#REF!</definedName>
    <definedName name="otros">#N/A</definedName>
    <definedName name="p">#REF!</definedName>
    <definedName name="p0p0" localSheetId="6"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RAFINA">'[5]DAT NUC'!$Q$2:$Q$550</definedName>
    <definedName name="PATIOS">[87]INDICE!$A$9:$G$290</definedName>
    <definedName name="pav">#REF!</definedName>
    <definedName name="Pay_Date">#REF!</definedName>
    <definedName name="Pay_Num">#REF!</definedName>
    <definedName name="Payment_Date" localSheetId="16">DATE(YEAR([0]!Loan_Start),MONTH([0]!Loan_Start)+Payment_Number,DAY([0]!Loan_Start))</definedName>
    <definedName name="Payment_Date" localSheetId="18">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7">DATE(YEAR([0]!Loan_Start),MONTH([0]!Loan_Start)+Payment_Number,DAY([0]!Loan_Start))</definedName>
    <definedName name="Payment_Date" localSheetId="14">DATE(YEAR([0]!Loan_Start),MONTH([0]!Loan_Start)+Payment_Number,DAY([0]!Loan_Start))</definedName>
    <definedName name="Payment_Date" localSheetId="9">DATE(YEAR([0]!Loan_Start),MONTH([0]!Loan_Start)+Payment_Number,DAY([0]!Loan_Start))</definedName>
    <definedName name="Payment_Date" localSheetId="15">DATE(YEAR([0]!Loan_Start),MONTH([0]!Loan_Start)+Payment_Number,DAY([0]!Loan_Start))</definedName>
    <definedName name="Payment_Date" localSheetId="10">DATE(YEAR([0]!Loan_Start),MONTH([0]!Loan_Start)+Payment_Number,DAY([0]!Loan_Start))</definedName>
    <definedName name="Payment_Date" localSheetId="5">DATE(YEAR([0]!Loan_Start),MONTH([0]!Loan_Start)+Payment_Number,DAY([0]!Loan_Start))</definedName>
    <definedName name="Payment_Date">DATE(YEAR(Loan_Start),MONTH(Loan_Start)+Payment_Number,DAY(Loan_Start))</definedName>
    <definedName name="Payment_Needed">"Pago necesario"</definedName>
    <definedName name="PAZ">#N/A</definedName>
    <definedName name="pendiente" hidden="1">#N/A</definedName>
    <definedName name="PEPE">[0]!err</definedName>
    <definedName name="periodo">#REF!</definedName>
    <definedName name="peso">[88]acero!$O$13:$P$22</definedName>
    <definedName name="Peso1A">[5]DATOS!$J$3:$J$1398</definedName>
    <definedName name="Peso2A">[5]DATOS!$K$3:$K$1398</definedName>
    <definedName name="Pesoagua2">[5]DATOS!$AB$3:$AB$1399</definedName>
    <definedName name="Pesoagua3">[5]DATOS!$AE$3:$AE$1399</definedName>
    <definedName name="PesoAire">[5]DATOS!$W$3:$W$1438</definedName>
    <definedName name="PesoAire2">[5]DATOS!$Z$3:$Z$1399</definedName>
    <definedName name="Pesoaire3">[5]DATOS!$AC$3:$AC$1399</definedName>
    <definedName name="Pesoenagua">[5]DATOS!$Y$3:$Y$1398</definedName>
    <definedName name="Pesoparaf3">[5]DATOS!$AD$3:$AD$1399</definedName>
    <definedName name="Pesoparafinada">[5]DATOS!$X$3:$X$1398</definedName>
    <definedName name="PesoParf2">[5]DATOS!$AA$3:$AA$1399</definedName>
    <definedName name="pi">#REF!</definedName>
    <definedName name="PILOTE">#REF!</definedName>
    <definedName name="pk">#REF!</definedName>
    <definedName name="PKHK" localSheetId="6"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nta">[5]DATOS!$AN$3:$AN$2313</definedName>
    <definedName name="Plaz">[38]BASES!$E$27</definedName>
    <definedName name="Plazo">[28]BASES!$E$27</definedName>
    <definedName name="PlazoAIU">#REF!</definedName>
    <definedName name="PLPLUNN" localSheetId="6"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6"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O">#REF!</definedName>
    <definedName name="popop" localSheetId="6"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#REF!</definedName>
    <definedName name="popvds" localSheetId="6"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[29]BASES!$E$26</definedName>
    <definedName name="pouig" localSheetId="6"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p">#REF!</definedName>
    <definedName name="ppp">#REF!</definedName>
    <definedName name="pppp">#REF!</definedName>
    <definedName name="ppppp9" localSheetId="6"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qroj" localSheetId="6"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E" localSheetId="11">#REF!</definedName>
    <definedName name="PRE" localSheetId="12">#REF!</definedName>
    <definedName name="PRE" localSheetId="13">#REF!</definedName>
    <definedName name="PRE">#REF!</definedName>
    <definedName name="PRECIO">[66]PRECIOS!$A$5:$M$152</definedName>
    <definedName name="precios">#REF!</definedName>
    <definedName name="PREST">#REF!</definedName>
    <definedName name="prestaciones">[20]DATOS!$B$14</definedName>
    <definedName name="Prestaciones_sociales">#N/A</definedName>
    <definedName name="PRESUPUESTO">#REF!</definedName>
    <definedName name="PRIMER" localSheetId="6"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_Titles2">#N/A</definedName>
    <definedName name="PROCESO">#REF!</definedName>
    <definedName name="Producto">[14]Datos!$R$3:$R$160</definedName>
    <definedName name="PrOfic">[38]BASES!$B$31</definedName>
    <definedName name="programainv">[0]!err</definedName>
    <definedName name="Proponente">#REF!</definedName>
    <definedName name="Prov">#REF!</definedName>
    <definedName name="PRUEBA" localSheetId="11">#REF!</definedName>
    <definedName name="PRUEBA" localSheetId="12">#REF!</definedName>
    <definedName name="PRUEBA" localSheetId="13">#REF!</definedName>
    <definedName name="PRUEBA">#N/A</definedName>
    <definedName name="prueba1" localSheetId="16">[89]!absc</definedName>
    <definedName name="prueba1" localSheetId="18">[89]!absc</definedName>
    <definedName name="prueba1" localSheetId="25">[89]!absc</definedName>
    <definedName name="prueba1" localSheetId="26">[89]!absc</definedName>
    <definedName name="prueba1" localSheetId="34">[89]!absc</definedName>
    <definedName name="prueba1" localSheetId="35">[89]!absc</definedName>
    <definedName name="prueba1" localSheetId="36">[89]!absc</definedName>
    <definedName name="prueba1" localSheetId="37">[89]!absc</definedName>
    <definedName name="prueba1" localSheetId="11">#REF!</definedName>
    <definedName name="prueba1" localSheetId="12">#REF!</definedName>
    <definedName name="prueba1" localSheetId="13">#REF!</definedName>
    <definedName name="prueba1" localSheetId="7">[89]!absc</definedName>
    <definedName name="prueba1" localSheetId="14">[89]!absc</definedName>
    <definedName name="prueba1" localSheetId="9">[89]!absc</definedName>
    <definedName name="prueba1" localSheetId="15">[89]!absc</definedName>
    <definedName name="prueba1" localSheetId="10">[89]!absc</definedName>
    <definedName name="prueba1" localSheetId="5">[89]!absc</definedName>
    <definedName name="prueba1">[89]!absc</definedName>
    <definedName name="PRUEBA2" localSheetId="11">#REF!</definedName>
    <definedName name="PRUEBA2" localSheetId="12">#REF!</definedName>
    <definedName name="PRUEBA2" localSheetId="13">#REF!</definedName>
    <definedName name="PRUEBA2">#REF!</definedName>
    <definedName name="ptope" localSheetId="6"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q" localSheetId="6" hidden="1">{"via1",#N/A,TRUE,"general";"via2",#N/A,TRUE,"general";"via3",#N/A,TRUE,"general"}</definedName>
    <definedName name="q" localSheetId="4" hidden="1">{"via1",#N/A,TRUE,"general";"via2",#N/A,TRUE,"general";"via3",#N/A,TRUE,"general"}</definedName>
    <definedName name="q" hidden="1">{"via1",#N/A,TRUE,"general";"via2",#N/A,TRUE,"general";"via3",#N/A,TRUE,"general"}</definedName>
    <definedName name="q1q1q" localSheetId="6"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#REF!</definedName>
    <definedName name="qedcd" localSheetId="6"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q" hidden="1">{"TAB1",#N/A,TRUE,"GENERAL";"TAB2",#N/A,TRUE,"GENERAL";"TAB3",#N/A,TRUE,"GENERAL";"TAB4",#N/A,TRUE,"GENERAL";"TAB5",#N/A,TRUE,"GENERAL"}</definedName>
    <definedName name="qqqqqw" localSheetId="6"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w" localSheetId="6"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6"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angofin">#REF!,#REF!</definedName>
    <definedName name="rds">#REF!</definedName>
    <definedName name="RE4NTA">[90]EQUIPOS!$D$8</definedName>
    <definedName name="REG">'[78]Estado Resumen'!XFC1&gt;2.5</definedName>
    <definedName name="rege" localSheetId="6"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onal">[33]CARRETERAS!$A$2</definedName>
    <definedName name="regresd" localSheetId="6"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GULAR">'[79]ESTADO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mbursement">"Reembolso"</definedName>
    <definedName name="reinicio">[0]!err</definedName>
    <definedName name="REJHE" localSheetId="6"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ACUION">#REF!</definedName>
    <definedName name="rell">#REF!</definedName>
    <definedName name="RELLG">#REF!</definedName>
    <definedName name="rer" localSheetId="6"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idente">'[33]GENERALIDADES '!$E$9</definedName>
    <definedName name="RESUM">'[67]1'!#REF!</definedName>
    <definedName name="resum2">'[91]PU (2)'!#REF!</definedName>
    <definedName name="Retenc">[38]BASES!$E$31</definedName>
    <definedName name="Retenido1">[14]Datos!$I$3:$I$16384</definedName>
    <definedName name="Retenido10">[14]Datos!$M$3:$M$16384</definedName>
    <definedName name="Retenido100">[5]DATOS!$S$3:$S$1398</definedName>
    <definedName name="Retenido112">[14]Datos!$H$3:$H$16384</definedName>
    <definedName name="RETENIDO2">[14]Datos!$G$3:$G$363</definedName>
    <definedName name="Retenido200">[5]DATOS!$T$3:$T$1398</definedName>
    <definedName name="Retenido30">[5]DATOS!$Q$3:$Q$1398</definedName>
    <definedName name="Retenido34">[5]DATOS!$M$3:$M$1400</definedName>
    <definedName name="Retenido38">[5]DATOS!$N$3:$N$1398</definedName>
    <definedName name="Retenido4">[5]DATOS!$O$3:$O$1398</definedName>
    <definedName name="Retenido40">[14]Datos!$N$3:$N$16384</definedName>
    <definedName name="Retenido50">[5]DATOS!$R$3:$R$1398</definedName>
    <definedName name="Retenido8">[5]DATOS!$P$3:$P$1398</definedName>
    <definedName name="RETTRE" localSheetId="6"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j" localSheetId="6"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6"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adf">#REF!</definedName>
    <definedName name="rsdgsd5" localSheetId="6"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#REF!</definedName>
    <definedName name="rtyhr" localSheetId="6"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A" localSheetId="16">DATE(YEAR([0]!Loan_Start),MONTH([0]!Loan_Start)+Payment_Number,DAY([0]!Loan_Start))</definedName>
    <definedName name="RUTA" localSheetId="18">DATE(YEAR([0]!Loan_Start),MONTH([0]!Loan_Start)+Payment_Number,DAY([0]!Loan_Start))</definedName>
    <definedName name="RUTA" localSheetId="25">DATE(YEAR([0]!Loan_Start),MONTH([0]!Loan_Start)+Payment_Number,DAY([0]!Loan_Start))</definedName>
    <definedName name="RUTA" localSheetId="26">DATE(YEAR([0]!Loan_Start),MONTH([0]!Loan_Start)+Payment_Number,DAY([0]!Loan_Start))</definedName>
    <definedName name="RUTA" localSheetId="34">DATE(YEAR([0]!Loan_Start),MONTH([0]!Loan_Start)+Payment_Number,DAY([0]!Loan_Start))</definedName>
    <definedName name="RUTA" localSheetId="35">DATE(YEAR([0]!Loan_Start),MONTH([0]!Loan_Start)+Payment_Number,DAY([0]!Loan_Start))</definedName>
    <definedName name="RUTA" localSheetId="36">DATE(YEAR([0]!Loan_Start),MONTH([0]!Loan_Start)+Payment_Number,DAY([0]!Loan_Start))</definedName>
    <definedName name="RUTA" localSheetId="37">DATE(YEAR([0]!Loan_Start),MONTH([0]!Loan_Start)+Payment_Number,DAY([0]!Loan_Start))</definedName>
    <definedName name="RUTA" localSheetId="12">DATE(YEAR([0]!Loan_Start),MONTH([0]!Loan_Start)+Payment_Number,DAY([0]!Loan_Start))</definedName>
    <definedName name="RUTA" localSheetId="13">DATE(YEAR([0]!Loan_Start),MONTH([0]!Loan_Start)+Payment_Number,DAY([0]!Loan_Start))</definedName>
    <definedName name="RUTA" localSheetId="7">DATE(YEAR([0]!Loan_Start),MONTH([0]!Loan_Start)+Payment_Number,DAY([0]!Loan_Start))</definedName>
    <definedName name="RUTA" localSheetId="14">DATE(YEAR([0]!Loan_Start),MONTH([0]!Loan_Start)+Payment_Number,DAY([0]!Loan_Start))</definedName>
    <definedName name="RUTA" localSheetId="9">DATE(YEAR([0]!Loan_Start),MONTH([0]!Loan_Start)+Payment_Number,DAY([0]!Loan_Start))</definedName>
    <definedName name="RUTA" localSheetId="15">DATE(YEAR([0]!Loan_Start),MONTH([0]!Loan_Start)+Payment_Number,DAY([0]!Loan_Start))</definedName>
    <definedName name="RUTA" localSheetId="10">DATE(YEAR([0]!Loan_Start),MONTH([0]!Loan_Start)+Payment_Number,DAY([0]!Loan_Start))</definedName>
    <definedName name="RUTA" localSheetId="5">DATE(YEAR([0]!Loan_Start),MONTH([0]!Loan_Start)+Payment_Number,DAY([0]!Loan_Start))</definedName>
    <definedName name="RUTA">DATE(YEAR([0]!Loan_Start),MONTH([0]!Loan_Start)+Payment_Number,DAY([0]!Loan_Start))</definedName>
    <definedName name="rutu" localSheetId="6"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[92]items!$C$4:$J$248</definedName>
    <definedName name="rwt" localSheetId="6"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[0]!err</definedName>
    <definedName name="saa" localSheetId="6"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Minimo">[38]BASES!$E$41</definedName>
    <definedName name="sbe">#REF!</definedName>
    <definedName name="sbgfbgdr" localSheetId="6"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6"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6"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s" localSheetId="6"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F" localSheetId="6"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E">[93]Datos!$B$3:$D$72</definedName>
    <definedName name="SECTOR">#REF!</definedName>
    <definedName name="segundo">'[16]ESTADO RED'!#REF!</definedName>
    <definedName name="SERO">[0]!err</definedName>
    <definedName name="setrj" localSheetId="6"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ARED_FORMULA_10___0">NA()</definedName>
    <definedName name="SHARED_FORMULA_14___0">NA()</definedName>
    <definedName name="SHARED_FORMULA_18___0">NA()</definedName>
    <definedName name="SHARED_FORMULA_2___0">1/13</definedName>
    <definedName name="SHARED_FORMULA_22___0">NA()</definedName>
    <definedName name="SHARED_FORMULA_26___0">NA()</definedName>
    <definedName name="SHARED_FORMULA_30___0">NA()</definedName>
    <definedName name="SHARED_FORMULA_34">NA()</definedName>
    <definedName name="SHARED_FORMULA_38">NA()</definedName>
    <definedName name="SHARED_FORMULA_6___0">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r">#REF!</definedName>
    <definedName name="srwrwr" localSheetId="6"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[0]!err</definedName>
    <definedName name="sssss7" localSheetId="6"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SS">IF(Loan_Amount*Interest_Rate*Loan_Years*Loan_Start&gt;0,1,0)</definedName>
    <definedName name="sssssy" localSheetId="6"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base2">#REF!</definedName>
    <definedName name="SUELDOS">[94]SALARIOS!$A$9:$I$200</definedName>
    <definedName name="suma">[95]Hoja1!$F$60</definedName>
    <definedName name="Summary">#REF!</definedName>
    <definedName name="sw">[0]!err</definedName>
    <definedName name="swsw" localSheetId="6"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16">[2]!absc</definedName>
    <definedName name="t" localSheetId="18">[2]!absc</definedName>
    <definedName name="t" localSheetId="25">[2]!absc</definedName>
    <definedName name="t" localSheetId="26">[2]!absc</definedName>
    <definedName name="t" localSheetId="34">[2]!absc</definedName>
    <definedName name="t" localSheetId="35">[2]!absc</definedName>
    <definedName name="t" localSheetId="36">[2]!absc</definedName>
    <definedName name="t" localSheetId="37">[2]!absc</definedName>
    <definedName name="t" localSheetId="11">#REF!</definedName>
    <definedName name="t" localSheetId="12">#REF!</definedName>
    <definedName name="t" localSheetId="13">#REF!</definedName>
    <definedName name="t" localSheetId="7">[2]!absc</definedName>
    <definedName name="t" localSheetId="14">[2]!absc</definedName>
    <definedName name="t" localSheetId="9">[2]!absc</definedName>
    <definedName name="t" localSheetId="15">[2]!absc</definedName>
    <definedName name="t" localSheetId="10">[2]!absc</definedName>
    <definedName name="t" localSheetId="5">[2]!absc</definedName>
    <definedName name="t">[2]!absc</definedName>
    <definedName name="t5t5" localSheetId="6"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 localSheetId="11">#REF!</definedName>
    <definedName name="TABLA" localSheetId="12">#REF!</definedName>
    <definedName name="TABLA" localSheetId="13">#REF!</definedName>
    <definedName name="TABLA">#REF!</definedName>
    <definedName name="TABLA_DE_CONTENIDO__A1" comment="VOLVER A TABLA DE CONTENIDO">#REF!</definedName>
    <definedName name="TABLA1.2.2">'[96]A.P.U'!#REF!</definedName>
    <definedName name="TablaElDorado">[15]ELDORADO!$A$2:$H$15</definedName>
    <definedName name="TablaIbague">[15]IBAGUE!$A$2:$G$18</definedName>
    <definedName name="TablaStarosa">'[15]STA ROSA'!$A$6:$I$23</definedName>
    <definedName name="tarifas">[97]Equipo!$A$4:$E$72</definedName>
    <definedName name="Tasa_Cambio">[98]PRESUPUESTO!#REF!</definedName>
    <definedName name="tb">#REF!</definedName>
    <definedName name="tdy" localSheetId="6"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CHINT_INTERNATIONAL_CONSTRUCTION">"CP03"</definedName>
    <definedName name="TECN" localSheetId="16">DATE(YEAR([0]!Loan_Start),MONTH([0]!Loan_Start)+Payment_Number,DAY([0]!Loan_Start))</definedName>
    <definedName name="TECN" localSheetId="18">DATE(YEAR([0]!Loan_Start),MONTH([0]!Loan_Start)+Payment_Number,DAY([0]!Loan_Start))</definedName>
    <definedName name="TECN" localSheetId="25">DATE(YEAR([0]!Loan_Start),MONTH([0]!Loan_Start)+Payment_Number,DAY([0]!Loan_Start))</definedName>
    <definedName name="TECN" localSheetId="26">DATE(YEAR([0]!Loan_Start),MONTH([0]!Loan_Start)+Payment_Number,DAY([0]!Loan_Start))</definedName>
    <definedName name="TECN" localSheetId="34">DATE(YEAR([0]!Loan_Start),MONTH([0]!Loan_Start)+Payment_Number,DAY([0]!Loan_Start))</definedName>
    <definedName name="TECN" localSheetId="35">DATE(YEAR([0]!Loan_Start),MONTH([0]!Loan_Start)+Payment_Number,DAY([0]!Loan_Start))</definedName>
    <definedName name="TECN" localSheetId="36">DATE(YEAR([0]!Loan_Start),MONTH([0]!Loan_Start)+Payment_Number,DAY([0]!Loan_Start))</definedName>
    <definedName name="TECN" localSheetId="37">DATE(YEAR([0]!Loan_Start),MONTH([0]!Loan_Start)+Payment_Number,DAY([0]!Loan_Start))</definedName>
    <definedName name="TECN" localSheetId="12">DATE(YEAR([0]!Loan_Start),MONTH([0]!Loan_Start)+Payment_Number,DAY([0]!Loan_Start))</definedName>
    <definedName name="TECN" localSheetId="13">DATE(YEAR([0]!Loan_Start),MONTH([0]!Loan_Start)+Payment_Number,DAY([0]!Loan_Start))</definedName>
    <definedName name="TECN" localSheetId="7">DATE(YEAR([0]!Loan_Start),MONTH([0]!Loan_Start)+Payment_Number,DAY([0]!Loan_Start))</definedName>
    <definedName name="TECN" localSheetId="14">DATE(YEAR([0]!Loan_Start),MONTH([0]!Loan_Start)+Payment_Number,DAY([0]!Loan_Start))</definedName>
    <definedName name="TECN" localSheetId="9">DATE(YEAR([0]!Loan_Start),MONTH([0]!Loan_Start)+Payment_Number,DAY([0]!Loan_Start))</definedName>
    <definedName name="TECN" localSheetId="15">DATE(YEAR([0]!Loan_Start),MONTH([0]!Loan_Start)+Payment_Number,DAY([0]!Loan_Start))</definedName>
    <definedName name="TECN" localSheetId="10">DATE(YEAR([0]!Loan_Start),MONTH([0]!Loan_Start)+Payment_Number,DAY([0]!Loan_Start))</definedName>
    <definedName name="TECN" localSheetId="5">DATE(YEAR([0]!Loan_Start),MONTH([0]!Loan_Start)+Payment_Number,DAY([0]!Loan_Start))</definedName>
    <definedName name="TECN">DATE(YEAR(Loan_Start),MONTH(Loan_Start)+Payment_Number,DAY(Loan_Start))</definedName>
    <definedName name="TEMPLL">'[5]DAT NUC'!$G$2:$G$532</definedName>
    <definedName name="TEMPS">'[5]DAT NUC'!$F$2:$F$444</definedName>
    <definedName name="TER">[0]!err</definedName>
    <definedName name="TERM">[0]!err</definedName>
    <definedName name="TÉRMINOS">[0]!err</definedName>
    <definedName name="TERR">[13]PRESUPUESTO!$I$7</definedName>
    <definedName name="TERRITORIALES">[99]Hoja1!$A$2:$A$27</definedName>
    <definedName name="tewst" localSheetId="6"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h">#REF!</definedName>
    <definedName name="thdh" localSheetId="6"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[29]BASES!$E$27</definedName>
    <definedName name="tipov">#REF!</definedName>
    <definedName name="TIT">#REF!</definedName>
    <definedName name="titi">IF(Loan_Amount*Interest_Rate*Loan_Years*Loan_Start&gt;0,1,0)</definedName>
    <definedName name="TITO">#N/A</definedName>
    <definedName name="TITOF">#N/A</definedName>
    <definedName name="TITULO" localSheetId="11">#REF!</definedName>
    <definedName name="TITULO" localSheetId="12">#REF!</definedName>
    <definedName name="TITULO" localSheetId="13">#REF!</definedName>
    <definedName name="TITULO">#REF!</definedName>
    <definedName name="_xlnm.Print_Titles" localSheetId="11">'Alcan Tipo I '!$6:$10</definedName>
    <definedName name="_xlnm.Print_Titles" localSheetId="12">'Alcan Tipo II'!$6:$10</definedName>
    <definedName name="_xlnm.Print_Titles" localSheetId="13">'Alcan Tipo III'!$6:$10</definedName>
    <definedName name="_xlnm.Print_Titles">#N/A</definedName>
    <definedName name="Títulos_a_imprimir_IM">#REF!</definedName>
    <definedName name="tj">#REF!</definedName>
    <definedName name="tl">#REF!</definedName>
    <definedName name="tn">#REF!</definedName>
    <definedName name="TOMADO">'[5]DAT NUC'!$H$2:$H$902</definedName>
    <definedName name="tortas" localSheetId="6"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AL" localSheetId="11">#REF!</definedName>
    <definedName name="TOTAL" localSheetId="12">#REF!</definedName>
    <definedName name="TOTAL" localSheetId="13">#REF!</definedName>
    <definedName name="TOTAL">#REF!</definedName>
    <definedName name="Total_Interest">#REF!</definedName>
    <definedName name="Total_Pay">#REF!</definedName>
    <definedName name="Total_Payment" localSheetId="16">Scheduled_Payment+Extra_Payment</definedName>
    <definedName name="Total_Payment" localSheetId="18">Scheduled_Payment+Extra_Payment</definedName>
    <definedName name="Total_Payment" localSheetId="25">Scheduled_Payment+Extra_Payment</definedName>
    <definedName name="Total_Payment" localSheetId="26">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12">Scheduled_Payment+Extra_Payment</definedName>
    <definedName name="Total_Payment" localSheetId="13">Scheduled_Payment+Extra_Payment</definedName>
    <definedName name="Total_Payment" localSheetId="7">Scheduled_Payment+Extra_Payment</definedName>
    <definedName name="Total_Payment" localSheetId="14">Scheduled_Payment+Extra_Payment</definedName>
    <definedName name="Total_Payment" localSheetId="9">Scheduled_Payment+Extra_Payment</definedName>
    <definedName name="Total_Payment" localSheetId="15">Scheduled_Payment+Extra_Payment</definedName>
    <definedName name="Total_Payment" localSheetId="10">Scheduled_Payment+Extra_Payment</definedName>
    <definedName name="Total_Payment" localSheetId="5">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ITEM1.1">'[96]A.P.U'!#REF!</definedName>
    <definedName name="TOTALITEM1.1.1">'[96]A.P.U'!#REF!</definedName>
    <definedName name="TOTALITEM1.1.2">'[96]A.P.U'!#REF!</definedName>
    <definedName name="TOTALITEM1.1.3">'[96]A.P.U'!#REF!</definedName>
    <definedName name="TOTALITEM1.1.4">'[96]A.P.U'!#REF!</definedName>
    <definedName name="TOTALITEM1.2.1">'[96]A.P.U'!#REF!</definedName>
    <definedName name="TOTALITEM1.2.2">'[96]A.P.U'!#REF!</definedName>
    <definedName name="TOTALITEM1.2.3">'[96]A.P.U'!#REF!</definedName>
    <definedName name="TOTALITEM1.2.4">'[96]A.P.U'!#REF!</definedName>
    <definedName name="TOTALITEM1.2.5">'[96]A.P.U'!#REF!</definedName>
    <definedName name="TOTALITEM1.2.6">'[96]A.P.U'!#REF!</definedName>
    <definedName name="TOTALITEM1.3.1">'[96]A.P.U'!#REF!</definedName>
    <definedName name="TOTALITEM1.4">'[96]A.P.U'!#REF!</definedName>
    <definedName name="TOTALITEM1.5">'[96]A.P.U'!#REF!</definedName>
    <definedName name="TOTALITEM1.6">'[96]A.P.U'!#REF!</definedName>
    <definedName name="TOTALITEM1.7">'[96]A.P.U'!#REF!</definedName>
    <definedName name="TOTALITEM1.8">'[96]A.P.U'!#REF!</definedName>
    <definedName name="TOTALITEM10.1">'[96]A.P.U'!#REF!</definedName>
    <definedName name="TOTALITEM11.1">'[96]A.P.U'!#REF!</definedName>
    <definedName name="TOTALITEM11.2">'[96]A.P.U'!#REF!</definedName>
    <definedName name="TOTALITEM11.3">'[96]A.P.U'!#REF!</definedName>
    <definedName name="TOTALITEM11.4">'[96]A.P.U'!#REF!</definedName>
    <definedName name="TOTALITEM11.5">'[96]A.P.U'!#REF!</definedName>
    <definedName name="TOTALITEM11.6">'[96]A.P.U'!#REF!</definedName>
    <definedName name="TOTALITEM12.1">'[96]A.P.U'!#REF!</definedName>
    <definedName name="TOTALITEM12.10">'[96]A.P.U'!#REF!</definedName>
    <definedName name="TOTALITEM12.2">'[96]A.P.U'!#REF!</definedName>
    <definedName name="TOTALITEM12.3">'[96]A.P.U'!#REF!</definedName>
    <definedName name="TOTALITEM12.4">'[96]A.P.U'!#REF!</definedName>
    <definedName name="TOTALITEM12.5">'[96]A.P.U'!#REF!</definedName>
    <definedName name="TOTALITEM12.6">'[96]A.P.U'!#REF!</definedName>
    <definedName name="TOTALITEM12.7">'[96]A.P.U'!#REF!</definedName>
    <definedName name="TOTALITEM12.8">'[96]A.P.U'!#REF!</definedName>
    <definedName name="TOTALITEM12.9">'[96]A.P.U'!#REF!</definedName>
    <definedName name="TOTALITEM13.1.1">'[96]A.P.U'!#REF!</definedName>
    <definedName name="TOTALITEM13.1.2">'[96]A.P.U'!#REF!</definedName>
    <definedName name="TOTALITEM13.1.3">'[96]A.P.U'!#REF!</definedName>
    <definedName name="TOTALITEM13.2.2">'[96]A.P.U'!#REF!</definedName>
    <definedName name="TOTALITEM14.2">'[96]A.P.U'!#REF!</definedName>
    <definedName name="TOTALITEM14.3">'[96]A.P.U'!#REF!</definedName>
    <definedName name="TOTALITEM14.4">'[96]A.P.U'!#REF!</definedName>
    <definedName name="TOTALITEM14.5">'[96]A.P.U'!#REF!</definedName>
    <definedName name="TOTALITEM14.6">'[96]A.P.U'!#REF!</definedName>
    <definedName name="TOTALITEM15">'[96]A.P.U'!#REF!</definedName>
    <definedName name="TOTALITEM16">'[96]A.P.U'!#REF!</definedName>
    <definedName name="TOTALITEM2.1">'[96]A.P.U'!#REF!</definedName>
    <definedName name="TOTALITEM2.10">'[96]A.P.U'!#REF!</definedName>
    <definedName name="TOTALITEM2.11.1">'[96]A.P.U'!#REF!</definedName>
    <definedName name="TOTALITEM2.11.2">'[96]A.P.U'!#REF!</definedName>
    <definedName name="TOTALITEM2.12.1">'[96]A.P.U'!#REF!</definedName>
    <definedName name="TOTALITEM2.2">'[96]A.P.U'!#REF!</definedName>
    <definedName name="TOTALITEM2.3">'[96]A.P.U'!#REF!</definedName>
    <definedName name="TOTALITEM2.4">'[96]A.P.U'!#REF!</definedName>
    <definedName name="TOTALITEM2.5">'[96]A.P.U'!#REF!</definedName>
    <definedName name="TOTALITEM2.6">'[96]A.P.U'!#REF!</definedName>
    <definedName name="TOTALITEM2.7">'[96]A.P.U'!#REF!</definedName>
    <definedName name="TOTALITEM3.1.1">'[96]A.P.U'!#REF!</definedName>
    <definedName name="TOTALITEM3.1.2">'[96]A.P.U'!#REF!</definedName>
    <definedName name="TOTALITEM3.2">'[96]A.P.U'!#REF!</definedName>
    <definedName name="TOTALITEM3.3">'[96]A.P.U'!#REF!</definedName>
    <definedName name="TOTALITEM3.4.1">'[96]A.P.U'!#REF!</definedName>
    <definedName name="TOTALITEM3.4.2">'[96]A.P.U'!#REF!</definedName>
    <definedName name="TOTALITEM3.4.3">'[96]A.P.U'!#REF!</definedName>
    <definedName name="TOTALITEM3.5.1">'[96]A.P.U'!#REF!</definedName>
    <definedName name="TOTALITEM3.5.2">'[96]A.P.U'!#REF!</definedName>
    <definedName name="TOTALITEM3.5.3">'[96]A.P.U'!#REF!</definedName>
    <definedName name="TOTALITEM4.1.2">'[96]A.P.U'!#REF!</definedName>
    <definedName name="TOTALITEM4.1.3">'[96]A.P.U'!#REF!</definedName>
    <definedName name="TOTALITEM4.1.4">'[96]A.P.U'!#REF!</definedName>
    <definedName name="TOTALITEM4.2">'[96]A.P.U'!#REF!</definedName>
    <definedName name="TOTALITEM4.3">'[96]A.P.U'!#REF!</definedName>
    <definedName name="TOTALITEM4.4">'[96]A.P.U'!#REF!</definedName>
    <definedName name="TOTALITEM4.5">'[96]A.P.U'!#REF!</definedName>
    <definedName name="TOTALITEM4.6">'[96]A.P.U'!#REF!</definedName>
    <definedName name="TOTALITEM5.1">'[96]A.P.U'!#REF!</definedName>
    <definedName name="TOTALITEM5.2">'[96]A.P.U'!#REF!</definedName>
    <definedName name="TOTALITEM5.3">'[96]A.P.U'!#REF!</definedName>
    <definedName name="TOTALITEM5.4">'[96]A.P.U'!#REF!</definedName>
    <definedName name="TOTALITEM6.1">'[96]A.P.U'!#REF!</definedName>
    <definedName name="TOTALITEM6.2">'[96]A.P.U'!#REF!</definedName>
    <definedName name="TOTALITEM6.3">'[96]A.P.U'!#REF!</definedName>
    <definedName name="TOTALITEM7.1">'[96]A.P.U'!#REF!</definedName>
    <definedName name="TOTALITEM7.2">'[96]A.P.U'!#REF!</definedName>
    <definedName name="TOTALITEM7.3">'[96]A.P.U'!#REF!</definedName>
    <definedName name="TOTALITEM7.4">'[96]A.P.U'!#REF!</definedName>
    <definedName name="TOTALITEM7.5">'[96]A.P.U'!#REF!</definedName>
    <definedName name="TOTALITEM8.1">'[96]A.P.U'!#REF!</definedName>
    <definedName name="TOTALITEM8.2">'[96]A.P.U'!#REF!</definedName>
    <definedName name="TOTALITEM8.3">'[96]A.P.U'!#REF!</definedName>
    <definedName name="TOTALITEM8.4">'[96]A.P.U'!#REF!</definedName>
    <definedName name="TOTALITEM8.5">'[96]A.P.U'!#REF!</definedName>
    <definedName name="TOTALITEM8.6">'[96]A.P.U'!#REF!</definedName>
    <definedName name="TOTALITEM8.7">'[96]A.P.U'!#REF!</definedName>
    <definedName name="TOTALITEM8.8">'[96]A.P.U'!#REF!</definedName>
    <definedName name="TOTALITEM9.1">'[96]A.P.U'!#REF!</definedName>
    <definedName name="TOTALITEM9.2">'[96]A.P.U'!#REF!</definedName>
    <definedName name="TOTALITEM9.3">'[96]A.P.U'!#REF!</definedName>
    <definedName name="TOTALITEM9.4">'[96]A.P.U'!#REF!</definedName>
    <definedName name="TOTALITEM9.5">'[96]A.P.U'!#REF!</definedName>
    <definedName name="TOTALITEM9.6">'[96]A.P.U'!#REF!</definedName>
    <definedName name="TOTALITEM9.7">'[96]A.P.U'!#REF!</definedName>
    <definedName name="TOTALITEM9.8">'[96]A.P.U'!#REF!</definedName>
    <definedName name="TOTALITEN1.2.4">'[96]A.P.U'!#REF!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6"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sporte">#REF!</definedName>
    <definedName name="TRAT">[100]desmonte!$E$48</definedName>
    <definedName name="trest" localSheetId="6"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mestre1">'[30]ESTADO RED'!$E$8</definedName>
    <definedName name="trjfgjh" localSheetId="6"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[101]Hoja3!$N$1</definedName>
    <definedName name="tru" localSheetId="6"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6"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TTTTT">[102]glvc!#REF!</definedName>
    <definedName name="tu" localSheetId="6"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PI">MATCH(0.01,End_Bal,-1)+1</definedName>
    <definedName name="tur" localSheetId="6"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6"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11">#REF!</definedName>
    <definedName name="U" localSheetId="12">#REF!</definedName>
    <definedName name="U" localSheetId="13">#REF!</definedName>
    <definedName name="U">#REF!</definedName>
    <definedName name="u3u" localSheetId="6"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6"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TARIO">[103]Unitarios!$A$3:$D$13</definedName>
    <definedName name="Unitarios">#REF!</definedName>
    <definedName name="uno">[0]!err</definedName>
    <definedName name="UOUIV" localSheetId="6"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6"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'[104]Resumen APU'!$E$74</definedName>
    <definedName name="Utilidad">#REF!</definedName>
    <definedName name="Utilidadrev">#REF!</definedName>
    <definedName name="UTL">[13]otros!$C$4</definedName>
    <definedName name="uu" localSheetId="6"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6"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 localSheetId="11">#REF!</definedName>
    <definedName name="valor1" localSheetId="12">#REF!</definedName>
    <definedName name="valor1" localSheetId="13">#REF!</definedName>
    <definedName name="valor1">#REF!</definedName>
    <definedName name="valor2" localSheetId="11">#REF!</definedName>
    <definedName name="valor2" localSheetId="12">#REF!</definedName>
    <definedName name="valor2" localSheetId="13">#REF!</definedName>
    <definedName name="valor2">#REF!</definedName>
    <definedName name="VALOR3" localSheetId="11">#REF!</definedName>
    <definedName name="VALOR3" localSheetId="12">#REF!</definedName>
    <definedName name="VALOR3" localSheetId="13">#REF!</definedName>
    <definedName name="VALOR3">#REF!</definedName>
    <definedName name="Values_Entered">IF(Loan_Amount*Interest_Rate*Loan_Years*Loan_Start&gt;0,1,0)</definedName>
    <definedName name="Varios">#REF!</definedName>
    <definedName name="Varios2">#REF!</definedName>
    <definedName name="vb">#REF!</definedName>
    <definedName name="vbvbvbvb" localSheetId="6"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6"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#REF!</definedName>
    <definedName name="Version4OK" localSheetId="6" hidden="1">{"Datos de las Curvas",#N/A,TRUE,"TABLA-CALCULOS"}</definedName>
    <definedName name="Version4OK" localSheetId="4" hidden="1">{"Datos de las Curvas",#N/A,TRUE,"TABLA-CALCULOS"}</definedName>
    <definedName name="Version4OK" hidden="1">{"Datos de las Curvas",#N/A,TRUE,"TABLA-CALCULOS"}</definedName>
    <definedName name="vfbgnhyt" localSheetId="6"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n">#REF!</definedName>
    <definedName name="vfvdv" localSheetId="6"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AJ">[5]DATOS!$D$3:$D$365</definedName>
    <definedName name="VIAJE">'[5]DAT NUC'!$C$2:$C$361</definedName>
    <definedName name="vias">[93]Datos!$H$2:$H$6</definedName>
    <definedName name="victor">'[105]ARMENIA-CLUB DE TIRO'!$A$59:$Q$114</definedName>
    <definedName name="vk" localSheetId="6"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m">#REF!</definedName>
    <definedName name="vnbvxb" localSheetId="6"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olumen">[5]DATOS!$AM$3:$AM$2292</definedName>
    <definedName name="vsdfj" localSheetId="6"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t" localSheetId="6"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UELTA">[63]Vuelta!$C$6:$J$500</definedName>
    <definedName name="vv">#REF!</definedName>
    <definedName name="vvcxv" localSheetId="6"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6"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 localSheetId="16">Scheduled_Payment+Extra_Payment</definedName>
    <definedName name="w" localSheetId="18">Scheduled_Payment+Extra_Payment</definedName>
    <definedName name="w" localSheetId="25">Scheduled_Payment+Extra_Payment</definedName>
    <definedName name="w" localSheetId="26">Scheduled_Payment+Extra_Payment</definedName>
    <definedName name="w" localSheetId="34">Scheduled_Payment+Extra_Payment</definedName>
    <definedName name="w" localSheetId="35">Scheduled_Payment+Extra_Payment</definedName>
    <definedName name="w" localSheetId="36">Scheduled_Payment+Extra_Payment</definedName>
    <definedName name="w" localSheetId="37">Scheduled_Payment+Extra_Payment</definedName>
    <definedName name="w" localSheetId="12">Scheduled_Payment+Extra_Payment</definedName>
    <definedName name="w" localSheetId="13">Scheduled_Payment+Extra_Payment</definedName>
    <definedName name="w" localSheetId="7">Scheduled_Payment+Extra_Payment</definedName>
    <definedName name="w" localSheetId="14">Scheduled_Payment+Extra_Payment</definedName>
    <definedName name="w" localSheetId="9">Scheduled_Payment+Extra_Payment</definedName>
    <definedName name="w" localSheetId="15">Scheduled_Payment+Extra_Payment</definedName>
    <definedName name="w" localSheetId="10">Scheduled_Payment+Extra_Payment</definedName>
    <definedName name="w" localSheetId="5">Scheduled_Payment+Extra_Payment</definedName>
    <definedName name="w">Scheduled_Payment+Extra_Payment</definedName>
    <definedName name="w2w2w" localSheetId="6"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DFSDF">'[31]Res-Accide-10'!#REF!</definedName>
    <definedName name="we">#REF!</definedName>
    <definedName name="WEFWE">'[31]Res-Accide-10'!#REF!</definedName>
    <definedName name="WER">'[31]Res-Accide-10'!$S$2:$S$7</definedName>
    <definedName name="werew" localSheetId="6"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'[31]Res-Accide-10'!#REF!</definedName>
    <definedName name="wj">#REF!</definedName>
    <definedName name="wl">#REF!</definedName>
    <definedName name="WQEEWQ" localSheetId="6"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6"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Impresion._.Datos._.de._.las._.Curvas." localSheetId="6" hidden="1">{"Datos de las Curvas",#N/A,TRUE,"TABLA-CALCULOS"}</definedName>
    <definedName name="wrn.Impresion._.Datos._.de._.las._.Curvas." localSheetId="4" hidden="1">{"Datos de las Curvas",#N/A,TRUE,"TABLA-CALCULOS"}</definedName>
    <definedName name="wrn.Impresion._.Datos._.de._.las._.Curvas." hidden="1">{"Datos de las Curvas",#N/A,TRUE,"TABLA-CALCULOS"}</definedName>
    <definedName name="wrn.procurement." hidden="1">{#N/A,#N/A,FALSE,"sumi ";#N/A,#N/A,FALSE,"RESUMEN"}</definedName>
    <definedName name="wrn.via." localSheetId="6"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#REF!</definedName>
    <definedName name="wsnhed" localSheetId="6"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6"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#REF!</definedName>
    <definedName name="xb">#REF!</definedName>
    <definedName name="xcbvbs" localSheetId="6"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6"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6"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#REF!</definedName>
    <definedName name="xxxxx" localSheetId="16">[106]!absc</definedName>
    <definedName name="xxxxx" localSheetId="18">[106]!absc</definedName>
    <definedName name="xxxxx" localSheetId="25">[106]!absc</definedName>
    <definedName name="xxxxx" localSheetId="26">[106]!absc</definedName>
    <definedName name="xxxxx" localSheetId="34">[106]!absc</definedName>
    <definedName name="xxxxx" localSheetId="35">[106]!absc</definedName>
    <definedName name="xxxxx" localSheetId="36">[106]!absc</definedName>
    <definedName name="xxxxx" localSheetId="37">[106]!absc</definedName>
    <definedName name="xxxxx" localSheetId="11">#REF!</definedName>
    <definedName name="xxxxx" localSheetId="12">#REF!</definedName>
    <definedName name="xxxxx" localSheetId="13">#REF!</definedName>
    <definedName name="xxxxx" localSheetId="7">[106]!absc</definedName>
    <definedName name="xxxxx" localSheetId="14">[106]!absc</definedName>
    <definedName name="xxxxx" localSheetId="9">[106]!absc</definedName>
    <definedName name="xxxxx" localSheetId="15">[106]!absc</definedName>
    <definedName name="xxxxx" localSheetId="10">[106]!absc</definedName>
    <definedName name="xxxxx" localSheetId="5">[106]!absc</definedName>
    <definedName name="xxxxx">[106]!absc</definedName>
    <definedName name="xxxxxds" localSheetId="6"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XXXX">#REF!</definedName>
    <definedName name="xxxxxxxxxx29" localSheetId="6"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X">#REF!</definedName>
    <definedName name="XZXZV" localSheetId="6"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16">[22]!absc</definedName>
    <definedName name="Y" localSheetId="18">[22]!absc</definedName>
    <definedName name="Y" localSheetId="25">[22]!absc</definedName>
    <definedName name="Y" localSheetId="26">[22]!absc</definedName>
    <definedName name="Y" localSheetId="34">[22]!absc</definedName>
    <definedName name="Y" localSheetId="35">[22]!absc</definedName>
    <definedName name="Y" localSheetId="36">[22]!absc</definedName>
    <definedName name="Y" localSheetId="37">[22]!absc</definedName>
    <definedName name="Y" localSheetId="12">#REF!</definedName>
    <definedName name="Y" localSheetId="13">#REF!</definedName>
    <definedName name="Y" localSheetId="7">[22]!absc</definedName>
    <definedName name="Y" localSheetId="14">[22]!absc</definedName>
    <definedName name="Y" localSheetId="9">[22]!absc</definedName>
    <definedName name="Y" localSheetId="15">[22]!absc</definedName>
    <definedName name="Y" localSheetId="10">[22]!absc</definedName>
    <definedName name="Y" localSheetId="5">[22]!absc</definedName>
    <definedName name="Y">[22]!absc</definedName>
    <definedName name="y6y6" localSheetId="6"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#REF!</definedName>
    <definedName name="yamile">[14]Datos!$C$2:$C$254</definedName>
    <definedName name="yery" localSheetId="6"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'[107]cant y precios'!$A$11:$J$56</definedName>
    <definedName name="yrey" localSheetId="6"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6"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#REF!</definedName>
    <definedName name="zc">#REF!</definedName>
    <definedName name="zd">#REF!</definedName>
    <definedName name="zdervr" localSheetId="6"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6"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#REF!</definedName>
    <definedName name="ZZZZZZZZZZZ">'[37]A.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5" i="23" l="1"/>
  <c r="L58" i="23" s="1"/>
  <c r="J37" i="23"/>
  <c r="J26" i="23"/>
  <c r="D19" i="21"/>
  <c r="E92" i="56"/>
  <c r="D17" i="21"/>
  <c r="D16" i="21"/>
  <c r="D15" i="21"/>
  <c r="D14" i="21"/>
  <c r="D13" i="21"/>
  <c r="E19" i="21"/>
  <c r="E17" i="21"/>
  <c r="E16" i="21"/>
  <c r="E15" i="21"/>
  <c r="E14" i="21"/>
  <c r="E13" i="21"/>
  <c r="F290" i="26"/>
  <c r="F243" i="26"/>
  <c r="F26" i="26"/>
  <c r="F63" i="26"/>
  <c r="P111" i="56"/>
  <c r="N111" i="56"/>
  <c r="A111" i="56"/>
  <c r="J111" i="56" s="1"/>
  <c r="AD106" i="56"/>
  <c r="AF106" i="56" s="1"/>
  <c r="AC106" i="56"/>
  <c r="AB106" i="56"/>
  <c r="AD105" i="56"/>
  <c r="AF105" i="56" s="1"/>
  <c r="AC105" i="56"/>
  <c r="AB105" i="56"/>
  <c r="AD104" i="56"/>
  <c r="AF104" i="56" s="1"/>
  <c r="AC104" i="56"/>
  <c r="AB104" i="56"/>
  <c r="AD103" i="56"/>
  <c r="AF103" i="56" s="1"/>
  <c r="AC103" i="56"/>
  <c r="AB103" i="56"/>
  <c r="AD102" i="56"/>
  <c r="AF102" i="56" s="1"/>
  <c r="AC102" i="56"/>
  <c r="AB102" i="56"/>
  <c r="AD101" i="56"/>
  <c r="AF101" i="56" s="1"/>
  <c r="AC101" i="56"/>
  <c r="AB101" i="56"/>
  <c r="AG101" i="56" s="1"/>
  <c r="AD100" i="56"/>
  <c r="AF100" i="56" s="1"/>
  <c r="AC100" i="56"/>
  <c r="AB100" i="56"/>
  <c r="AD99" i="56"/>
  <c r="AF99" i="56" s="1"/>
  <c r="AC99" i="56"/>
  <c r="AB99" i="56"/>
  <c r="G99" i="56"/>
  <c r="F99" i="56"/>
  <c r="L99" i="56" s="1"/>
  <c r="E99" i="56"/>
  <c r="D99" i="56"/>
  <c r="C99" i="56"/>
  <c r="F90" i="56"/>
  <c r="F89" i="56"/>
  <c r="F88" i="56"/>
  <c r="F87" i="56"/>
  <c r="F86" i="56"/>
  <c r="F85" i="56"/>
  <c r="F84" i="56"/>
  <c r="F83" i="56"/>
  <c r="B78" i="56"/>
  <c r="G79" i="56" s="1"/>
  <c r="B76" i="56"/>
  <c r="H74" i="56"/>
  <c r="G74" i="56"/>
  <c r="I72" i="56"/>
  <c r="B70" i="56"/>
  <c r="I70" i="56" s="1"/>
  <c r="I74" i="56" s="1"/>
  <c r="G19" i="56" s="1"/>
  <c r="F63" i="56"/>
  <c r="B62" i="56"/>
  <c r="I63" i="56" s="1"/>
  <c r="B59" i="56"/>
  <c r="A59" i="56"/>
  <c r="H54" i="56"/>
  <c r="G54" i="56"/>
  <c r="B49" i="56"/>
  <c r="I56" i="56" s="1"/>
  <c r="B46" i="56"/>
  <c r="A46" i="56"/>
  <c r="E43" i="56"/>
  <c r="F42" i="56"/>
  <c r="F41" i="56"/>
  <c r="H40" i="56"/>
  <c r="B38" i="56"/>
  <c r="I39" i="56" s="1"/>
  <c r="B35" i="56"/>
  <c r="A35" i="56"/>
  <c r="I32" i="56"/>
  <c r="G43" i="56" s="1"/>
  <c r="F31" i="56"/>
  <c r="F30" i="56"/>
  <c r="F29" i="56"/>
  <c r="B29" i="56"/>
  <c r="I31" i="56" s="1"/>
  <c r="A29" i="56"/>
  <c r="A38" i="56" s="1"/>
  <c r="A49" i="56" s="1"/>
  <c r="A62" i="56" s="1"/>
  <c r="A70" i="56" s="1"/>
  <c r="A78" i="56" s="1"/>
  <c r="B26" i="56"/>
  <c r="A26" i="56"/>
  <c r="P110" i="55"/>
  <c r="A110" i="55"/>
  <c r="J110" i="55" s="1"/>
  <c r="AD105" i="55"/>
  <c r="AF105" i="55" s="1"/>
  <c r="AC105" i="55"/>
  <c r="AB105" i="55"/>
  <c r="AD104" i="55"/>
  <c r="AF104" i="55" s="1"/>
  <c r="AC104" i="55"/>
  <c r="AB104" i="55"/>
  <c r="AD103" i="55"/>
  <c r="AF103" i="55" s="1"/>
  <c r="AC103" i="55"/>
  <c r="AB103" i="55"/>
  <c r="AG103" i="55" s="1"/>
  <c r="AD102" i="55"/>
  <c r="AF102" i="55" s="1"/>
  <c r="AC102" i="55"/>
  <c r="AB102" i="55"/>
  <c r="AD101" i="55"/>
  <c r="AF101" i="55" s="1"/>
  <c r="AC101" i="55"/>
  <c r="AB101" i="55"/>
  <c r="AD100" i="55"/>
  <c r="AF100" i="55" s="1"/>
  <c r="AC100" i="55"/>
  <c r="AB100" i="55"/>
  <c r="AD99" i="55"/>
  <c r="AF99" i="55" s="1"/>
  <c r="AC99" i="55"/>
  <c r="AB99" i="55"/>
  <c r="AG99" i="55" s="1"/>
  <c r="AD98" i="55"/>
  <c r="AF98" i="55" s="1"/>
  <c r="AC98" i="55"/>
  <c r="AB98" i="55"/>
  <c r="G98" i="55"/>
  <c r="F98" i="55"/>
  <c r="L98" i="55" s="1"/>
  <c r="E98" i="55"/>
  <c r="D98" i="55"/>
  <c r="C98" i="55"/>
  <c r="F89" i="55"/>
  <c r="F88" i="55"/>
  <c r="F87" i="55"/>
  <c r="F86" i="55"/>
  <c r="F85" i="55"/>
  <c r="F84" i="55"/>
  <c r="F83" i="55"/>
  <c r="F82" i="55"/>
  <c r="E90" i="55" s="1"/>
  <c r="E92" i="55" s="1"/>
  <c r="B77" i="55"/>
  <c r="G78" i="55" s="1"/>
  <c r="B75" i="55"/>
  <c r="H73" i="55"/>
  <c r="G73" i="55"/>
  <c r="I72" i="55"/>
  <c r="B70" i="55"/>
  <c r="I70" i="55" s="1"/>
  <c r="I73" i="55" s="1"/>
  <c r="G19" i="55" s="1"/>
  <c r="F63" i="55"/>
  <c r="B62" i="55"/>
  <c r="I64" i="55" s="1"/>
  <c r="B59" i="55"/>
  <c r="A59" i="55"/>
  <c r="H54" i="55"/>
  <c r="G54" i="55"/>
  <c r="B49" i="55"/>
  <c r="I55" i="55" s="1"/>
  <c r="B46" i="55"/>
  <c r="A46" i="55"/>
  <c r="E43" i="55"/>
  <c r="F42" i="55"/>
  <c r="F41" i="55"/>
  <c r="H40" i="55"/>
  <c r="B38" i="55"/>
  <c r="I38" i="55" s="1"/>
  <c r="B35" i="55"/>
  <c r="A35" i="55"/>
  <c r="I32" i="55"/>
  <c r="F31" i="55"/>
  <c r="F30" i="55"/>
  <c r="F29" i="55"/>
  <c r="G29" i="55" s="1"/>
  <c r="B29" i="55"/>
  <c r="A29" i="55"/>
  <c r="A38" i="55" s="1"/>
  <c r="A49" i="55" s="1"/>
  <c r="A62" i="55" s="1"/>
  <c r="A70" i="55" s="1"/>
  <c r="A77" i="55" s="1"/>
  <c r="B26" i="55"/>
  <c r="A26" i="55"/>
  <c r="P110" i="54"/>
  <c r="N110" i="54"/>
  <c r="J110" i="54"/>
  <c r="G110" i="54"/>
  <c r="F110" i="54"/>
  <c r="E110" i="54"/>
  <c r="H110" i="54" s="1"/>
  <c r="C110" i="54"/>
  <c r="B110" i="54"/>
  <c r="AD105" i="54"/>
  <c r="AF105" i="54" s="1"/>
  <c r="AC105" i="54"/>
  <c r="AB105" i="54"/>
  <c r="AD104" i="54"/>
  <c r="AF104" i="54" s="1"/>
  <c r="AC104" i="54"/>
  <c r="AB104" i="54"/>
  <c r="AD103" i="54"/>
  <c r="AF103" i="54" s="1"/>
  <c r="AC103" i="54"/>
  <c r="AB103" i="54"/>
  <c r="AD102" i="54"/>
  <c r="AF102" i="54" s="1"/>
  <c r="AC102" i="54"/>
  <c r="AB102" i="54"/>
  <c r="AD101" i="54"/>
  <c r="AF101" i="54" s="1"/>
  <c r="AC101" i="54"/>
  <c r="AB101" i="54"/>
  <c r="AD100" i="54"/>
  <c r="AF100" i="54" s="1"/>
  <c r="AC100" i="54"/>
  <c r="AB100" i="54"/>
  <c r="AD99" i="54"/>
  <c r="AF99" i="54" s="1"/>
  <c r="AC99" i="54"/>
  <c r="AB99" i="54"/>
  <c r="AD98" i="54"/>
  <c r="AF98" i="54" s="1"/>
  <c r="AC98" i="54"/>
  <c r="AB98" i="54"/>
  <c r="G98" i="54"/>
  <c r="F98" i="54"/>
  <c r="E98" i="54"/>
  <c r="D98" i="54"/>
  <c r="C98" i="54"/>
  <c r="E93" i="54"/>
  <c r="F91" i="54"/>
  <c r="F90" i="54"/>
  <c r="F89" i="54"/>
  <c r="F88" i="54"/>
  <c r="F87" i="54"/>
  <c r="F86" i="54"/>
  <c r="F85" i="54"/>
  <c r="F84" i="54"/>
  <c r="B79" i="54"/>
  <c r="G80" i="54" s="1"/>
  <c r="B77" i="54"/>
  <c r="H75" i="54"/>
  <c r="G75" i="54"/>
  <c r="I74" i="54"/>
  <c r="B72" i="54"/>
  <c r="I72" i="54" s="1"/>
  <c r="I75" i="54" s="1"/>
  <c r="G19" i="54" s="1"/>
  <c r="F65" i="54"/>
  <c r="B64" i="54"/>
  <c r="I66" i="54" s="1"/>
  <c r="B61" i="54"/>
  <c r="A61" i="54"/>
  <c r="H56" i="54"/>
  <c r="G56" i="54"/>
  <c r="B51" i="54"/>
  <c r="I57" i="54" s="1"/>
  <c r="B48" i="54"/>
  <c r="A48" i="54"/>
  <c r="E45" i="54"/>
  <c r="F44" i="54"/>
  <c r="F43" i="54"/>
  <c r="H42" i="54"/>
  <c r="B40" i="54"/>
  <c r="I40" i="54" s="1"/>
  <c r="B37" i="54"/>
  <c r="A37" i="54"/>
  <c r="I34" i="54"/>
  <c r="F33" i="54"/>
  <c r="F32" i="54"/>
  <c r="F31" i="54"/>
  <c r="G31" i="54" s="1"/>
  <c r="B31" i="54"/>
  <c r="A31" i="54"/>
  <c r="A40" i="54" s="1"/>
  <c r="A51" i="54" s="1"/>
  <c r="A64" i="54" s="1"/>
  <c r="A72" i="54" s="1"/>
  <c r="A79" i="54" s="1"/>
  <c r="B28" i="54"/>
  <c r="A28" i="54"/>
  <c r="P18" i="54"/>
  <c r="P19" i="54" s="1"/>
  <c r="O110" i="54" l="1"/>
  <c r="I31" i="55"/>
  <c r="I43" i="54"/>
  <c r="I58" i="54"/>
  <c r="I32" i="54"/>
  <c r="I33" i="54"/>
  <c r="I30" i="55"/>
  <c r="H35" i="23"/>
  <c r="AG98" i="55"/>
  <c r="I54" i="56"/>
  <c r="AG103" i="56"/>
  <c r="K110" i="54"/>
  <c r="I64" i="54"/>
  <c r="I98" i="54"/>
  <c r="I30" i="56"/>
  <c r="I99" i="56"/>
  <c r="H98" i="54"/>
  <c r="AG103" i="54"/>
  <c r="AG104" i="56"/>
  <c r="I65" i="54"/>
  <c r="I41" i="54"/>
  <c r="AG100" i="55"/>
  <c r="AG99" i="56"/>
  <c r="AG104" i="54"/>
  <c r="C110" i="55"/>
  <c r="AG99" i="54"/>
  <c r="G110" i="55"/>
  <c r="G43" i="55"/>
  <c r="I43" i="55" s="1"/>
  <c r="AG101" i="55"/>
  <c r="I40" i="56"/>
  <c r="AG100" i="56"/>
  <c r="I41" i="56"/>
  <c r="G45" i="54"/>
  <c r="I45" i="54" s="1"/>
  <c r="E92" i="54"/>
  <c r="E94" i="54" s="1"/>
  <c r="AG105" i="54"/>
  <c r="I42" i="56"/>
  <c r="E91" i="56"/>
  <c r="E93" i="56" s="1"/>
  <c r="AG100" i="54"/>
  <c r="AG102" i="55"/>
  <c r="I52" i="54"/>
  <c r="L110" i="54"/>
  <c r="I98" i="55"/>
  <c r="I31" i="54"/>
  <c r="I56" i="54"/>
  <c r="AG101" i="54"/>
  <c r="I29" i="55"/>
  <c r="I33" i="55" s="1"/>
  <c r="G15" i="55" s="1"/>
  <c r="I51" i="56"/>
  <c r="AG102" i="56"/>
  <c r="I54" i="55"/>
  <c r="I39" i="55"/>
  <c r="I56" i="55"/>
  <c r="I62" i="55"/>
  <c r="I50" i="55"/>
  <c r="I41" i="55"/>
  <c r="I63" i="55"/>
  <c r="AG104" i="55"/>
  <c r="AG102" i="54"/>
  <c r="AG106" i="56"/>
  <c r="AG98" i="54"/>
  <c r="AG106" i="54" s="1"/>
  <c r="M110" i="54"/>
  <c r="AG105" i="55"/>
  <c r="AG105" i="56"/>
  <c r="I43" i="56"/>
  <c r="I64" i="56"/>
  <c r="C111" i="56"/>
  <c r="G111" i="56"/>
  <c r="L98" i="54"/>
  <c r="I53" i="54"/>
  <c r="D110" i="54"/>
  <c r="I110" i="54" s="1"/>
  <c r="I51" i="55"/>
  <c r="H98" i="55"/>
  <c r="I52" i="56"/>
  <c r="I62" i="56"/>
  <c r="H99" i="56"/>
  <c r="M99" i="56" s="1"/>
  <c r="I42" i="54"/>
  <c r="I44" i="54"/>
  <c r="I54" i="54"/>
  <c r="I40" i="55"/>
  <c r="I42" i="55"/>
  <c r="I52" i="55"/>
  <c r="E110" i="55"/>
  <c r="G29" i="56"/>
  <c r="I29" i="56" s="1"/>
  <c r="I38" i="56"/>
  <c r="I49" i="56"/>
  <c r="I53" i="56"/>
  <c r="I55" i="56"/>
  <c r="E111" i="56"/>
  <c r="I51" i="54"/>
  <c r="I55" i="54"/>
  <c r="I49" i="55"/>
  <c r="I53" i="55"/>
  <c r="B110" i="55"/>
  <c r="F110" i="55"/>
  <c r="O110" i="55" s="1"/>
  <c r="I50" i="56"/>
  <c r="B111" i="56"/>
  <c r="F111" i="56"/>
  <c r="O111" i="56" s="1"/>
  <c r="I67" i="54" l="1"/>
  <c r="G18" i="54" s="1"/>
  <c r="I35" i="54"/>
  <c r="G14" i="54" s="1"/>
  <c r="I65" i="56"/>
  <c r="G18" i="56" s="1"/>
  <c r="G14" i="55"/>
  <c r="I46" i="54"/>
  <c r="G16" i="54" s="1"/>
  <c r="G15" i="54"/>
  <c r="M98" i="55"/>
  <c r="M98" i="54"/>
  <c r="I65" i="55"/>
  <c r="G18" i="55" s="1"/>
  <c r="Q110" i="54"/>
  <c r="R110" i="54" s="1"/>
  <c r="G20" i="54" s="1"/>
  <c r="G21" i="54"/>
  <c r="H30" i="23"/>
  <c r="I44" i="56"/>
  <c r="G16" i="56" s="1"/>
  <c r="I33" i="56"/>
  <c r="G14" i="56" s="1"/>
  <c r="AG107" i="56"/>
  <c r="AG106" i="55"/>
  <c r="I57" i="55"/>
  <c r="I44" i="55"/>
  <c r="G16" i="55" s="1"/>
  <c r="H110" i="55"/>
  <c r="K110" i="55"/>
  <c r="L110" i="55"/>
  <c r="D110" i="55"/>
  <c r="I110" i="55" s="1"/>
  <c r="I59" i="54"/>
  <c r="G17" i="54" s="1"/>
  <c r="I57" i="56"/>
  <c r="G17" i="56" s="1"/>
  <c r="L111" i="56"/>
  <c r="D111" i="56"/>
  <c r="H111" i="56"/>
  <c r="K111" i="56"/>
  <c r="H31" i="23" l="1"/>
  <c r="G17" i="55"/>
  <c r="H28" i="23"/>
  <c r="I111" i="56"/>
  <c r="M110" i="55"/>
  <c r="Q110" i="55" s="1"/>
  <c r="R110" i="55" s="1"/>
  <c r="G20" i="55" s="1"/>
  <c r="G15" i="56"/>
  <c r="H32" i="23"/>
  <c r="H34" i="23"/>
  <c r="M111" i="56"/>
  <c r="Q111" i="56" s="1"/>
  <c r="R111" i="56" s="1"/>
  <c r="G20" i="56" s="1"/>
  <c r="H29" i="23" l="1"/>
  <c r="H33" i="23"/>
  <c r="G9" i="28"/>
  <c r="A5" i="23"/>
  <c r="H41" i="23" l="1"/>
  <c r="L72" i="8"/>
  <c r="L71" i="8"/>
  <c r="L72" i="7"/>
  <c r="L71" i="7"/>
  <c r="L72" i="6"/>
  <c r="L71" i="6"/>
  <c r="J59" i="11"/>
  <c r="M59" i="11"/>
  <c r="K59" i="11"/>
  <c r="L59" i="11" s="1"/>
  <c r="N59" i="11" s="1"/>
  <c r="J6" i="29"/>
  <c r="C6" i="29" l="1"/>
  <c r="J61" i="6"/>
  <c r="L46" i="11"/>
  <c r="N46" i="11" s="1"/>
  <c r="N48" i="13"/>
  <c r="L52" i="11"/>
  <c r="L51" i="11"/>
  <c r="L50" i="11"/>
  <c r="L49" i="11"/>
  <c r="L48" i="11"/>
  <c r="L47" i="11"/>
  <c r="L34" i="11"/>
  <c r="K34" i="11"/>
  <c r="K34" i="6"/>
  <c r="N34" i="6" s="1"/>
  <c r="C34" i="13"/>
  <c r="C33" i="13"/>
  <c r="C32" i="13"/>
  <c r="E20" i="29" l="1"/>
  <c r="H22" i="23" s="1"/>
  <c r="K61" i="5"/>
  <c r="L61" i="5" s="1"/>
  <c r="K61" i="3"/>
  <c r="D15" i="1"/>
  <c r="E14" i="34"/>
  <c r="E11" i="34"/>
  <c r="E12" i="34"/>
  <c r="E13" i="34"/>
  <c r="E10" i="34"/>
  <c r="C12" i="33"/>
  <c r="H12" i="33" s="1"/>
  <c r="H40" i="23" s="1"/>
  <c r="C11" i="33"/>
  <c r="C10" i="33" s="1"/>
  <c r="H10" i="33" s="1"/>
  <c r="D13" i="33"/>
  <c r="H13" i="33" s="1"/>
  <c r="H42" i="23" s="1"/>
  <c r="J7" i="23"/>
  <c r="C7" i="23"/>
  <c r="M61" i="53"/>
  <c r="K61" i="53"/>
  <c r="C47" i="53"/>
  <c r="B47" i="53"/>
  <c r="L47" i="53" s="1"/>
  <c r="N47" i="53" s="1"/>
  <c r="C46" i="53"/>
  <c r="B46" i="53"/>
  <c r="L46" i="53" s="1"/>
  <c r="N46" i="53" s="1"/>
  <c r="J61" i="53"/>
  <c r="C34" i="53"/>
  <c r="B34" i="53"/>
  <c r="K34" i="53"/>
  <c r="N34" i="53" s="1"/>
  <c r="B33" i="53"/>
  <c r="K33" i="53" s="1"/>
  <c r="C33" i="53"/>
  <c r="C32" i="53"/>
  <c r="K32" i="53"/>
  <c r="N32" i="53" s="1"/>
  <c r="N33" i="53"/>
  <c r="N35" i="53"/>
  <c r="N36" i="53"/>
  <c r="N37" i="53"/>
  <c r="N38" i="53"/>
  <c r="N39" i="53"/>
  <c r="N48" i="53"/>
  <c r="N49" i="53"/>
  <c r="N50" i="53"/>
  <c r="N51" i="53"/>
  <c r="N52" i="53"/>
  <c r="N53" i="53"/>
  <c r="N54" i="53"/>
  <c r="N55" i="53"/>
  <c r="N62" i="53"/>
  <c r="N63" i="53"/>
  <c r="N64" i="53"/>
  <c r="N65" i="53"/>
  <c r="K11" i="53"/>
  <c r="L32" i="2"/>
  <c r="K32" i="2"/>
  <c r="N32" i="2" s="1"/>
  <c r="K33" i="2"/>
  <c r="L46" i="2"/>
  <c r="N46" i="2" s="1"/>
  <c r="K61" i="2"/>
  <c r="C6" i="18"/>
  <c r="I71" i="5" s="1"/>
  <c r="K71" i="5" s="1"/>
  <c r="N71" i="5" s="1"/>
  <c r="N76" i="5" s="1"/>
  <c r="G10" i="28"/>
  <c r="G46" i="28"/>
  <c r="G40" i="28"/>
  <c r="G41" i="28"/>
  <c r="G42" i="28"/>
  <c r="K61" i="30"/>
  <c r="L61" i="30"/>
  <c r="K32" i="31"/>
  <c r="K33" i="31"/>
  <c r="K61" i="31"/>
  <c r="L61" i="31"/>
  <c r="I71" i="2"/>
  <c r="K71" i="2"/>
  <c r="N71" i="2" s="1"/>
  <c r="E6" i="29"/>
  <c r="K32" i="3"/>
  <c r="K33" i="3"/>
  <c r="K34" i="3"/>
  <c r="L46" i="3"/>
  <c r="N46" i="3" s="1"/>
  <c r="L47" i="3"/>
  <c r="N47" i="3" s="1"/>
  <c r="K32" i="6"/>
  <c r="N32" i="6"/>
  <c r="K33" i="6"/>
  <c r="N33" i="6" s="1"/>
  <c r="L46" i="6"/>
  <c r="N46" i="6" s="1"/>
  <c r="L47" i="6"/>
  <c r="N47" i="6" s="1"/>
  <c r="L48" i="6"/>
  <c r="N48" i="6" s="1"/>
  <c r="L49" i="6"/>
  <c r="N49" i="6" s="1"/>
  <c r="L50" i="6"/>
  <c r="N50" i="6" s="1"/>
  <c r="L51" i="6"/>
  <c r="N51" i="6" s="1"/>
  <c r="K61" i="6"/>
  <c r="D11" i="29"/>
  <c r="D12" i="29" s="1"/>
  <c r="K32" i="8"/>
  <c r="L46" i="8"/>
  <c r="N46" i="8" s="1"/>
  <c r="L47" i="8"/>
  <c r="N47" i="8" s="1"/>
  <c r="L48" i="8"/>
  <c r="N48" i="8" s="1"/>
  <c r="L49" i="8"/>
  <c r="N49" i="8" s="1"/>
  <c r="L50" i="8"/>
  <c r="N50" i="8" s="1"/>
  <c r="K61" i="8"/>
  <c r="L61" i="8" s="1"/>
  <c r="K62" i="8"/>
  <c r="K32" i="9"/>
  <c r="L46" i="9"/>
  <c r="N46" i="9" s="1"/>
  <c r="L47" i="9"/>
  <c r="N47" i="9" s="1"/>
  <c r="K61" i="9"/>
  <c r="L61" i="9" s="1"/>
  <c r="K48" i="46"/>
  <c r="M48" i="46" s="1"/>
  <c r="H73" i="47"/>
  <c r="J73" i="47"/>
  <c r="M73" i="47"/>
  <c r="K48" i="47"/>
  <c r="M48" i="47" s="1"/>
  <c r="K49" i="47"/>
  <c r="M49" i="47" s="1"/>
  <c r="K50" i="47"/>
  <c r="M50" i="47" s="1"/>
  <c r="K51" i="47"/>
  <c r="M51" i="47" s="1"/>
  <c r="J63" i="47"/>
  <c r="K63" i="47" s="1"/>
  <c r="K32" i="7"/>
  <c r="K33" i="7"/>
  <c r="N33" i="7"/>
  <c r="L46" i="7"/>
  <c r="N46" i="7" s="1"/>
  <c r="L47" i="7"/>
  <c r="N47" i="7" s="1"/>
  <c r="L48" i="7"/>
  <c r="N48" i="7" s="1"/>
  <c r="L49" i="7"/>
  <c r="N49" i="7" s="1"/>
  <c r="K61" i="7"/>
  <c r="J33" i="48"/>
  <c r="K42" i="48"/>
  <c r="M42" i="48" s="1"/>
  <c r="K43" i="48"/>
  <c r="M43" i="48" s="1"/>
  <c r="K48" i="49"/>
  <c r="M48" i="49" s="1"/>
  <c r="J63" i="49"/>
  <c r="H73" i="50"/>
  <c r="J73" i="50"/>
  <c r="M73" i="50"/>
  <c r="K48" i="50"/>
  <c r="M48" i="50" s="1"/>
  <c r="G36" i="28"/>
  <c r="G37" i="28"/>
  <c r="G38" i="28"/>
  <c r="G16" i="28"/>
  <c r="G17" i="28"/>
  <c r="G18" i="28"/>
  <c r="G21" i="28"/>
  <c r="G22" i="28"/>
  <c r="G23" i="28"/>
  <c r="G24" i="28"/>
  <c r="G25" i="28"/>
  <c r="G28" i="28"/>
  <c r="G29" i="28"/>
  <c r="G30" i="28"/>
  <c r="G31" i="28"/>
  <c r="G32" i="28"/>
  <c r="G33" i="28"/>
  <c r="M61" i="15"/>
  <c r="K61" i="15"/>
  <c r="M61" i="30"/>
  <c r="L63" i="47"/>
  <c r="L63" i="49"/>
  <c r="M58" i="11"/>
  <c r="M61" i="10"/>
  <c r="M61" i="9"/>
  <c r="M62" i="8"/>
  <c r="M61" i="8"/>
  <c r="M61" i="7"/>
  <c r="M61" i="6"/>
  <c r="L62" i="48"/>
  <c r="M61" i="5"/>
  <c r="M61" i="4"/>
  <c r="M61" i="2"/>
  <c r="M61" i="3"/>
  <c r="M61" i="13"/>
  <c r="M61" i="1"/>
  <c r="M61" i="31"/>
  <c r="K58" i="11"/>
  <c r="J12" i="28"/>
  <c r="I12" i="28"/>
  <c r="I13" i="28" s="1"/>
  <c r="E7" i="23"/>
  <c r="A39" i="23"/>
  <c r="A40" i="23" s="1"/>
  <c r="A41" i="23" s="1"/>
  <c r="A42" i="23" s="1"/>
  <c r="A43" i="23" s="1"/>
  <c r="A44" i="23" s="1"/>
  <c r="A47" i="23" s="1"/>
  <c r="A48" i="23" s="1"/>
  <c r="A49" i="23" s="1"/>
  <c r="A50" i="23" s="1"/>
  <c r="A51" i="23" s="1"/>
  <c r="K32" i="4"/>
  <c r="K33" i="4"/>
  <c r="K61" i="4"/>
  <c r="L46" i="4"/>
  <c r="N46" i="4" s="1"/>
  <c r="L47" i="4"/>
  <c r="N47" i="4" s="1"/>
  <c r="L48" i="4"/>
  <c r="N48" i="4" s="1"/>
  <c r="L49" i="4"/>
  <c r="N49" i="4" s="1"/>
  <c r="L50" i="4"/>
  <c r="N50" i="4" s="1"/>
  <c r="L51" i="4"/>
  <c r="N51" i="4" s="1"/>
  <c r="K32" i="5"/>
  <c r="N32" i="5"/>
  <c r="L46" i="5"/>
  <c r="N46" i="5" s="1"/>
  <c r="L47" i="5"/>
  <c r="N47" i="5" s="1"/>
  <c r="H17" i="29"/>
  <c r="G7" i="23"/>
  <c r="G11" i="28"/>
  <c r="G13" i="28"/>
  <c r="E45" i="28"/>
  <c r="G45" i="28" s="1"/>
  <c r="J11" i="47"/>
  <c r="M67" i="47"/>
  <c r="M66" i="47"/>
  <c r="M65" i="47"/>
  <c r="M64" i="47"/>
  <c r="M57" i="47"/>
  <c r="M56" i="47"/>
  <c r="M55" i="47"/>
  <c r="M54" i="47"/>
  <c r="M53" i="47"/>
  <c r="M52" i="47"/>
  <c r="M41" i="47"/>
  <c r="M40" i="47"/>
  <c r="M39" i="47"/>
  <c r="M38" i="47"/>
  <c r="M37" i="47"/>
  <c r="M36" i="47"/>
  <c r="M35" i="47"/>
  <c r="M34" i="47"/>
  <c r="M33" i="47"/>
  <c r="J11" i="49"/>
  <c r="M67" i="49"/>
  <c r="M66" i="49"/>
  <c r="M65" i="49"/>
  <c r="M64" i="49"/>
  <c r="I63" i="49"/>
  <c r="M57" i="49"/>
  <c r="M56" i="49"/>
  <c r="M55" i="49"/>
  <c r="M54" i="49"/>
  <c r="M53" i="49"/>
  <c r="M52" i="49"/>
  <c r="M51" i="49"/>
  <c r="M50" i="49"/>
  <c r="M49" i="49"/>
  <c r="J11" i="50"/>
  <c r="M67" i="50"/>
  <c r="M66" i="50"/>
  <c r="M65" i="50"/>
  <c r="M64" i="50"/>
  <c r="M63" i="50"/>
  <c r="M57" i="50"/>
  <c r="M56" i="50"/>
  <c r="M55" i="50"/>
  <c r="M54" i="50"/>
  <c r="M53" i="50"/>
  <c r="M52" i="50"/>
  <c r="M51" i="50"/>
  <c r="M50" i="50"/>
  <c r="M49" i="50"/>
  <c r="J11" i="46"/>
  <c r="M67" i="46"/>
  <c r="M66" i="46"/>
  <c r="M65" i="46"/>
  <c r="M64" i="46"/>
  <c r="M63" i="46"/>
  <c r="M68" i="46" s="1"/>
  <c r="M57" i="46"/>
  <c r="M56" i="46"/>
  <c r="M55" i="46"/>
  <c r="M54" i="46"/>
  <c r="M53" i="46"/>
  <c r="M52" i="46"/>
  <c r="M51" i="46"/>
  <c r="M50" i="46"/>
  <c r="M49" i="46"/>
  <c r="M41" i="46"/>
  <c r="M40" i="46"/>
  <c r="M39" i="46"/>
  <c r="M38" i="46"/>
  <c r="M37" i="46"/>
  <c r="M36" i="46"/>
  <c r="M35" i="46"/>
  <c r="M34" i="46"/>
  <c r="M33" i="46"/>
  <c r="M43" i="46" s="1"/>
  <c r="J11" i="48"/>
  <c r="K11" i="38"/>
  <c r="M66" i="48"/>
  <c r="M65" i="48"/>
  <c r="M64" i="48"/>
  <c r="M63" i="48"/>
  <c r="M56" i="48"/>
  <c r="M55" i="48"/>
  <c r="M54" i="48"/>
  <c r="M53" i="48"/>
  <c r="M52" i="48"/>
  <c r="M51" i="48"/>
  <c r="M50" i="48"/>
  <c r="M49" i="48"/>
  <c r="M48" i="48"/>
  <c r="M47" i="48"/>
  <c r="M46" i="48"/>
  <c r="M45" i="48"/>
  <c r="M44" i="48"/>
  <c r="M34" i="48"/>
  <c r="K33" i="48"/>
  <c r="D45" i="24"/>
  <c r="D18" i="24"/>
  <c r="E35" i="24"/>
  <c r="D35" i="24"/>
  <c r="C34" i="24"/>
  <c r="E34" i="24"/>
  <c r="F34" i="24" s="1"/>
  <c r="D29" i="24"/>
  <c r="C29" i="24"/>
  <c r="C14" i="24"/>
  <c r="B40" i="24" s="1"/>
  <c r="F40" i="24" s="1"/>
  <c r="F41" i="24" s="1"/>
  <c r="H49" i="23" s="1"/>
  <c r="E18" i="24"/>
  <c r="E50" i="24"/>
  <c r="C50" i="24"/>
  <c r="M43" i="50"/>
  <c r="M43" i="49"/>
  <c r="C24" i="24"/>
  <c r="D24" i="24"/>
  <c r="E23" i="24"/>
  <c r="C23" i="24"/>
  <c r="C18" i="24"/>
  <c r="D15" i="33"/>
  <c r="H15" i="33" s="1"/>
  <c r="H44" i="23" s="1"/>
  <c r="D14" i="33"/>
  <c r="H14" i="33" s="1"/>
  <c r="H43" i="23" s="1"/>
  <c r="G22" i="34"/>
  <c r="H17" i="23" s="1"/>
  <c r="G44" i="28"/>
  <c r="E48" i="28"/>
  <c r="G48" i="28" s="1"/>
  <c r="E47" i="28"/>
  <c r="G47" i="28" s="1"/>
  <c r="G43" i="28"/>
  <c r="E20" i="28"/>
  <c r="G20" i="28" s="1"/>
  <c r="E19" i="28"/>
  <c r="G19" i="28" s="1"/>
  <c r="N65" i="38"/>
  <c r="N64" i="38"/>
  <c r="N63" i="38"/>
  <c r="N62" i="38"/>
  <c r="N66" i="38"/>
  <c r="N55" i="38"/>
  <c r="N54" i="38"/>
  <c r="N53" i="38"/>
  <c r="N52" i="38"/>
  <c r="N51" i="38"/>
  <c r="N50" i="38"/>
  <c r="N49" i="38"/>
  <c r="N48" i="38"/>
  <c r="L47" i="38"/>
  <c r="N47" i="38" s="1"/>
  <c r="N39" i="38"/>
  <c r="N38" i="38"/>
  <c r="N37" i="38"/>
  <c r="N36" i="38"/>
  <c r="N35" i="38"/>
  <c r="N34" i="38"/>
  <c r="N33" i="38"/>
  <c r="K32" i="38"/>
  <c r="N32" i="38"/>
  <c r="N41" i="38" s="1"/>
  <c r="L33" i="31"/>
  <c r="N33" i="31" s="1"/>
  <c r="L32" i="31"/>
  <c r="L27" i="31"/>
  <c r="B27" i="31"/>
  <c r="E12" i="28"/>
  <c r="G12" i="28" s="1"/>
  <c r="L27" i="30"/>
  <c r="B27" i="30"/>
  <c r="N46" i="31"/>
  <c r="N47" i="31"/>
  <c r="N48" i="31"/>
  <c r="N49" i="31"/>
  <c r="N50" i="31"/>
  <c r="N51" i="31"/>
  <c r="N52" i="31"/>
  <c r="N53" i="31"/>
  <c r="N54" i="31"/>
  <c r="N55" i="31"/>
  <c r="N62" i="31"/>
  <c r="N63" i="31"/>
  <c r="N64" i="31"/>
  <c r="N65" i="31"/>
  <c r="N34" i="31"/>
  <c r="N35" i="31"/>
  <c r="N36" i="31"/>
  <c r="N37" i="31"/>
  <c r="N38" i="31"/>
  <c r="N39" i="31"/>
  <c r="K11" i="31"/>
  <c r="N47" i="30"/>
  <c r="N48" i="30"/>
  <c r="N49" i="30"/>
  <c r="N50" i="30"/>
  <c r="N51" i="30"/>
  <c r="N52" i="30"/>
  <c r="N53" i="30"/>
  <c r="N54" i="30"/>
  <c r="N55" i="30"/>
  <c r="N62" i="30"/>
  <c r="N63" i="30"/>
  <c r="N64" i="30"/>
  <c r="N65" i="30"/>
  <c r="N32" i="30"/>
  <c r="N33" i="30"/>
  <c r="N34" i="30"/>
  <c r="N35" i="30"/>
  <c r="N36" i="30"/>
  <c r="N37" i="30"/>
  <c r="N38" i="30"/>
  <c r="N39" i="30"/>
  <c r="K11" i="30"/>
  <c r="L48" i="10"/>
  <c r="N48" i="10" s="1"/>
  <c r="K11" i="9"/>
  <c r="K11" i="1"/>
  <c r="K11" i="2"/>
  <c r="K11" i="3"/>
  <c r="K11" i="4"/>
  <c r="K11" i="5"/>
  <c r="K11" i="6"/>
  <c r="K11" i="7"/>
  <c r="K11" i="8"/>
  <c r="K11" i="10"/>
  <c r="K11" i="11"/>
  <c r="K11" i="13"/>
  <c r="K11" i="12"/>
  <c r="K11" i="15"/>
  <c r="K61" i="13"/>
  <c r="K61" i="10"/>
  <c r="L61" i="10" s="1"/>
  <c r="K61" i="1"/>
  <c r="I71" i="10"/>
  <c r="K71" i="10" s="1"/>
  <c r="N71" i="10" s="1"/>
  <c r="A28" i="23"/>
  <c r="A29" i="23" s="1"/>
  <c r="A30" i="23" s="1"/>
  <c r="A31" i="23" s="1"/>
  <c r="A32" i="23" s="1"/>
  <c r="A33" i="23" s="1"/>
  <c r="A34" i="23" s="1"/>
  <c r="A35" i="23" s="1"/>
  <c r="N76" i="15"/>
  <c r="N65" i="15"/>
  <c r="N64" i="15"/>
  <c r="N63" i="15"/>
  <c r="N62" i="15"/>
  <c r="L61" i="15"/>
  <c r="N55" i="15"/>
  <c r="N54" i="15"/>
  <c r="N53" i="15"/>
  <c r="N52" i="15"/>
  <c r="N51" i="15"/>
  <c r="N50" i="15"/>
  <c r="N49" i="15"/>
  <c r="N48" i="15"/>
  <c r="N47" i="15"/>
  <c r="N46" i="15"/>
  <c r="N56" i="15" s="1"/>
  <c r="N39" i="15"/>
  <c r="N38" i="15"/>
  <c r="N37" i="15"/>
  <c r="N36" i="15"/>
  <c r="N35" i="15"/>
  <c r="N34" i="15"/>
  <c r="N33" i="15"/>
  <c r="N32" i="15"/>
  <c r="N41" i="15" s="1"/>
  <c r="N65" i="13"/>
  <c r="N64" i="13"/>
  <c r="N63" i="13"/>
  <c r="N62" i="13"/>
  <c r="L61" i="13"/>
  <c r="N55" i="13"/>
  <c r="N54" i="13"/>
  <c r="N53" i="13"/>
  <c r="N52" i="13"/>
  <c r="N51" i="13"/>
  <c r="N50" i="13"/>
  <c r="N49" i="13"/>
  <c r="L47" i="13"/>
  <c r="N47" i="13" s="1"/>
  <c r="L46" i="13"/>
  <c r="N46" i="13" s="1"/>
  <c r="N39" i="13"/>
  <c r="N38" i="13"/>
  <c r="N37" i="13"/>
  <c r="N36" i="13"/>
  <c r="N35" i="13"/>
  <c r="L34" i="13"/>
  <c r="K34" i="13"/>
  <c r="N34" i="13" s="1"/>
  <c r="L33" i="13"/>
  <c r="K33" i="13"/>
  <c r="N33" i="13"/>
  <c r="L32" i="13"/>
  <c r="K32" i="13"/>
  <c r="N32" i="13" s="1"/>
  <c r="N65" i="12"/>
  <c r="N64" i="12"/>
  <c r="N63" i="12"/>
  <c r="N62" i="12"/>
  <c r="N61" i="12"/>
  <c r="N66" i="12" s="1"/>
  <c r="N55" i="12"/>
  <c r="N54" i="12"/>
  <c r="N53" i="12"/>
  <c r="N52" i="12"/>
  <c r="N51" i="12"/>
  <c r="N50" i="12"/>
  <c r="N49" i="12"/>
  <c r="N48" i="12"/>
  <c r="N47" i="12"/>
  <c r="L46" i="12"/>
  <c r="N46" i="12" s="1"/>
  <c r="N39" i="12"/>
  <c r="N38" i="12"/>
  <c r="N37" i="12"/>
  <c r="N36" i="12"/>
  <c r="L35" i="12"/>
  <c r="K35" i="12"/>
  <c r="N35" i="12" s="1"/>
  <c r="L34" i="12"/>
  <c r="K34" i="12"/>
  <c r="N34" i="12" s="1"/>
  <c r="L33" i="12"/>
  <c r="K33" i="12"/>
  <c r="N33" i="12" s="1"/>
  <c r="L32" i="12"/>
  <c r="K32" i="12"/>
  <c r="N32" i="12" s="1"/>
  <c r="N62" i="11"/>
  <c r="N61" i="11"/>
  <c r="N60" i="11"/>
  <c r="J58" i="11"/>
  <c r="N52" i="11"/>
  <c r="N51" i="11"/>
  <c r="N50" i="11"/>
  <c r="N49" i="11"/>
  <c r="N48" i="11"/>
  <c r="N47" i="11"/>
  <c r="N39" i="11"/>
  <c r="N38" i="11"/>
  <c r="N37" i="11"/>
  <c r="N36" i="11"/>
  <c r="N35" i="11"/>
  <c r="N34" i="11"/>
  <c r="K33" i="11"/>
  <c r="N33" i="11"/>
  <c r="K32" i="11"/>
  <c r="N32" i="11" s="1"/>
  <c r="N41" i="11" s="1"/>
  <c r="N65" i="10"/>
  <c r="N64" i="10"/>
  <c r="N63" i="10"/>
  <c r="N62" i="10"/>
  <c r="N55" i="10"/>
  <c r="N54" i="10"/>
  <c r="N53" i="10"/>
  <c r="N52" i="10"/>
  <c r="N51" i="10"/>
  <c r="N50" i="10"/>
  <c r="N49" i="10"/>
  <c r="L47" i="10"/>
  <c r="N47" i="10" s="1"/>
  <c r="L46" i="10"/>
  <c r="N46" i="10" s="1"/>
  <c r="N39" i="10"/>
  <c r="N38" i="10"/>
  <c r="N37" i="10"/>
  <c r="N36" i="10"/>
  <c r="N35" i="10"/>
  <c r="N34" i="10"/>
  <c r="L32" i="10"/>
  <c r="K32" i="10"/>
  <c r="N32" i="10" s="1"/>
  <c r="N41" i="10" s="1"/>
  <c r="N65" i="9"/>
  <c r="N64" i="9"/>
  <c r="N63" i="9"/>
  <c r="N62" i="9"/>
  <c r="N55" i="9"/>
  <c r="N54" i="9"/>
  <c r="N53" i="9"/>
  <c r="N52" i="9"/>
  <c r="N51" i="9"/>
  <c r="N50" i="9"/>
  <c r="N49" i="9"/>
  <c r="N48" i="9"/>
  <c r="N39" i="9"/>
  <c r="N38" i="9"/>
  <c r="N37" i="9"/>
  <c r="N36" i="9"/>
  <c r="N35" i="9"/>
  <c r="N34" i="9"/>
  <c r="N33" i="9"/>
  <c r="L32" i="9"/>
  <c r="N32" i="9" s="1"/>
  <c r="N41" i="9" s="1"/>
  <c r="N65" i="8"/>
  <c r="N64" i="8"/>
  <c r="N63" i="8"/>
  <c r="J62" i="8"/>
  <c r="N55" i="8"/>
  <c r="N54" i="8"/>
  <c r="N53" i="8"/>
  <c r="N52" i="8"/>
  <c r="N51" i="8"/>
  <c r="N39" i="8"/>
  <c r="N38" i="8"/>
  <c r="N37" i="8"/>
  <c r="N36" i="8"/>
  <c r="N35" i="8"/>
  <c r="N34" i="8"/>
  <c r="N33" i="8"/>
  <c r="N32" i="8"/>
  <c r="N41" i="8" s="1"/>
  <c r="N65" i="7"/>
  <c r="N64" i="7"/>
  <c r="N63" i="7"/>
  <c r="N62" i="7"/>
  <c r="J61" i="7"/>
  <c r="N55" i="7"/>
  <c r="N54" i="7"/>
  <c r="N53" i="7"/>
  <c r="N52" i="7"/>
  <c r="N51" i="7"/>
  <c r="N50" i="7"/>
  <c r="N39" i="7"/>
  <c r="N38" i="7"/>
  <c r="N37" i="7"/>
  <c r="N36" i="7"/>
  <c r="N35" i="7"/>
  <c r="N34" i="7"/>
  <c r="N65" i="6"/>
  <c r="N64" i="6"/>
  <c r="N63" i="6"/>
  <c r="N62" i="6"/>
  <c r="N55" i="6"/>
  <c r="N54" i="6"/>
  <c r="N53" i="6"/>
  <c r="N52" i="6"/>
  <c r="N39" i="6"/>
  <c r="N38" i="6"/>
  <c r="N37" i="6"/>
  <c r="N36" i="6"/>
  <c r="N35" i="6"/>
  <c r="N65" i="5"/>
  <c r="N64" i="5"/>
  <c r="N63" i="5"/>
  <c r="N62" i="5"/>
  <c r="N55" i="5"/>
  <c r="N54" i="5"/>
  <c r="N53" i="5"/>
  <c r="N52" i="5"/>
  <c r="N51" i="5"/>
  <c r="N50" i="5"/>
  <c r="N49" i="5"/>
  <c r="N48" i="5"/>
  <c r="N39" i="5"/>
  <c r="N38" i="5"/>
  <c r="N37" i="5"/>
  <c r="N36" i="5"/>
  <c r="N35" i="5"/>
  <c r="N34" i="5"/>
  <c r="N33" i="5"/>
  <c r="N65" i="4"/>
  <c r="N64" i="4"/>
  <c r="N63" i="4"/>
  <c r="N62" i="4"/>
  <c r="J61" i="4"/>
  <c r="N55" i="4"/>
  <c r="N54" i="4"/>
  <c r="N53" i="4"/>
  <c r="N52" i="4"/>
  <c r="N39" i="4"/>
  <c r="N38" i="4"/>
  <c r="N37" i="4"/>
  <c r="N36" i="4"/>
  <c r="N35" i="4"/>
  <c r="N34" i="4"/>
  <c r="L33" i="4"/>
  <c r="L32" i="4"/>
  <c r="L71" i="3"/>
  <c r="N65" i="3"/>
  <c r="N64" i="3"/>
  <c r="N63" i="3"/>
  <c r="N62" i="3"/>
  <c r="J61" i="3"/>
  <c r="N55" i="3"/>
  <c r="N54" i="3"/>
  <c r="N53" i="3"/>
  <c r="N52" i="3"/>
  <c r="N51" i="3"/>
  <c r="N50" i="3"/>
  <c r="N49" i="3"/>
  <c r="N48" i="3"/>
  <c r="N38" i="3"/>
  <c r="N37" i="3"/>
  <c r="N36" i="3"/>
  <c r="N35" i="3"/>
  <c r="L34" i="3"/>
  <c r="L33" i="3"/>
  <c r="L32" i="3"/>
  <c r="N32" i="3" s="1"/>
  <c r="N65" i="2"/>
  <c r="N64" i="2"/>
  <c r="N63" i="2"/>
  <c r="N62" i="2"/>
  <c r="J61" i="2"/>
  <c r="N55" i="2"/>
  <c r="N54" i="2"/>
  <c r="N53" i="2"/>
  <c r="N52" i="2"/>
  <c r="N51" i="2"/>
  <c r="N50" i="2"/>
  <c r="N49" i="2"/>
  <c r="N48" i="2"/>
  <c r="N47" i="2"/>
  <c r="N39" i="2"/>
  <c r="N38" i="2"/>
  <c r="N37" i="2"/>
  <c r="N36" i="2"/>
  <c r="N35" i="2"/>
  <c r="N34" i="2"/>
  <c r="L33" i="2"/>
  <c r="N65" i="1"/>
  <c r="N64" i="1"/>
  <c r="N63" i="1"/>
  <c r="N62" i="1"/>
  <c r="L61" i="1"/>
  <c r="N55" i="1"/>
  <c r="N54" i="1"/>
  <c r="N53" i="1"/>
  <c r="N52" i="1"/>
  <c r="N51" i="1"/>
  <c r="N50" i="1"/>
  <c r="N49" i="1"/>
  <c r="N48" i="1"/>
  <c r="N47" i="1"/>
  <c r="L46" i="1"/>
  <c r="N46" i="1" s="1"/>
  <c r="N56" i="1" s="1"/>
  <c r="N39" i="1"/>
  <c r="N38" i="1"/>
  <c r="N37" i="1"/>
  <c r="N36" i="1"/>
  <c r="N35" i="1"/>
  <c r="L34" i="1"/>
  <c r="K34" i="1"/>
  <c r="L33" i="1"/>
  <c r="K33" i="1"/>
  <c r="L32" i="1"/>
  <c r="K32" i="1"/>
  <c r="N32" i="1" s="1"/>
  <c r="N33" i="1"/>
  <c r="N61" i="1"/>
  <c r="N66" i="1"/>
  <c r="N61" i="15"/>
  <c r="N66" i="15"/>
  <c r="N34" i="1"/>
  <c r="M43" i="47"/>
  <c r="N41" i="1" l="1"/>
  <c r="N41" i="30"/>
  <c r="N56" i="30"/>
  <c r="N56" i="31"/>
  <c r="M68" i="50"/>
  <c r="N61" i="13"/>
  <c r="N66" i="13" s="1"/>
  <c r="G34" i="28"/>
  <c r="N78" i="15"/>
  <c r="I68" i="11"/>
  <c r="K68" i="11" s="1"/>
  <c r="N68" i="11" s="1"/>
  <c r="I72" i="13"/>
  <c r="K72" i="13" s="1"/>
  <c r="N72" i="13" s="1"/>
  <c r="I71" i="7"/>
  <c r="K71" i="7" s="1"/>
  <c r="N71" i="7" s="1"/>
  <c r="I71" i="38"/>
  <c r="K71" i="38" s="1"/>
  <c r="N71" i="38" s="1"/>
  <c r="N76" i="38" s="1"/>
  <c r="I71" i="8"/>
  <c r="K71" i="8" s="1"/>
  <c r="N71" i="8" s="1"/>
  <c r="N56" i="12"/>
  <c r="N41" i="5"/>
  <c r="N56" i="38"/>
  <c r="N78" i="38" s="1"/>
  <c r="I71" i="4"/>
  <c r="K71" i="4" s="1"/>
  <c r="N71" i="4" s="1"/>
  <c r="N61" i="30"/>
  <c r="N66" i="30" s="1"/>
  <c r="I71" i="6"/>
  <c r="K71" i="6" s="1"/>
  <c r="N71" i="6" s="1"/>
  <c r="I71" i="31"/>
  <c r="K71" i="31" s="1"/>
  <c r="N71" i="31" s="1"/>
  <c r="N76" i="31" s="1"/>
  <c r="N33" i="2"/>
  <c r="N41" i="2" s="1"/>
  <c r="I71" i="1"/>
  <c r="K71" i="1" s="1"/>
  <c r="N71" i="1" s="1"/>
  <c r="H72" i="48"/>
  <c r="J72" i="48" s="1"/>
  <c r="M72" i="48" s="1"/>
  <c r="M82" i="48" s="1"/>
  <c r="I71" i="9"/>
  <c r="K71" i="9" s="1"/>
  <c r="N71" i="9" s="1"/>
  <c r="I71" i="3"/>
  <c r="K71" i="3" s="1"/>
  <c r="N71" i="3" s="1"/>
  <c r="N76" i="3" s="1"/>
  <c r="C5" i="18"/>
  <c r="H73" i="46"/>
  <c r="J73" i="46" s="1"/>
  <c r="M73" i="46" s="1"/>
  <c r="M83" i="46" s="1"/>
  <c r="H73" i="49"/>
  <c r="J73" i="49" s="1"/>
  <c r="M73" i="49" s="1"/>
  <c r="M83" i="49" s="1"/>
  <c r="L61" i="2"/>
  <c r="N61" i="2" s="1"/>
  <c r="N66" i="2" s="1"/>
  <c r="N61" i="10"/>
  <c r="N66" i="10" s="1"/>
  <c r="I72" i="12"/>
  <c r="K72" i="12" s="1"/>
  <c r="N72" i="12" s="1"/>
  <c r="N32" i="4"/>
  <c r="L61" i="4"/>
  <c r="N61" i="4" s="1"/>
  <c r="N66" i="4" s="1"/>
  <c r="N61" i="31"/>
  <c r="N66" i="31" s="1"/>
  <c r="N34" i="3"/>
  <c r="L61" i="53"/>
  <c r="N61" i="53" s="1"/>
  <c r="N66" i="53" s="1"/>
  <c r="G49" i="28"/>
  <c r="N56" i="13"/>
  <c r="M57" i="48"/>
  <c r="N56" i="3"/>
  <c r="N56" i="10"/>
  <c r="N56" i="2"/>
  <c r="G26" i="28"/>
  <c r="N41" i="12"/>
  <c r="F23" i="24"/>
  <c r="F50" i="24"/>
  <c r="F51" i="24" s="1"/>
  <c r="H52" i="23" s="1"/>
  <c r="G14" i="28"/>
  <c r="N56" i="5"/>
  <c r="N33" i="4"/>
  <c r="L58" i="11"/>
  <c r="N58" i="11" s="1"/>
  <c r="N63" i="11" s="1"/>
  <c r="M58" i="50"/>
  <c r="K63" i="49"/>
  <c r="M63" i="49" s="1"/>
  <c r="M68" i="49" s="1"/>
  <c r="M58" i="49"/>
  <c r="M33" i="48"/>
  <c r="M37" i="48" s="1"/>
  <c r="L61" i="7"/>
  <c r="N61" i="7" s="1"/>
  <c r="N66" i="7" s="1"/>
  <c r="N56" i="7"/>
  <c r="N32" i="7"/>
  <c r="N41" i="7" s="1"/>
  <c r="M63" i="47"/>
  <c r="M68" i="47" s="1"/>
  <c r="M58" i="46"/>
  <c r="M85" i="46" s="1"/>
  <c r="I48" i="23" s="1"/>
  <c r="N61" i="9"/>
  <c r="N66" i="9" s="1"/>
  <c r="L62" i="8"/>
  <c r="N62" i="8" s="1"/>
  <c r="N61" i="8"/>
  <c r="L61" i="6"/>
  <c r="N61" i="6" s="1"/>
  <c r="N66" i="6" s="1"/>
  <c r="N33" i="3"/>
  <c r="N32" i="31"/>
  <c r="N41" i="31" s="1"/>
  <c r="I72" i="53"/>
  <c r="K72" i="53" s="1"/>
  <c r="N72" i="53" s="1"/>
  <c r="I71" i="53"/>
  <c r="K71" i="53" s="1"/>
  <c r="N71" i="53" s="1"/>
  <c r="N76" i="53" s="1"/>
  <c r="N41" i="53"/>
  <c r="G7" i="29"/>
  <c r="N9" i="29" s="1"/>
  <c r="L61" i="3"/>
  <c r="N61" i="3" s="1"/>
  <c r="N66" i="3" s="1"/>
  <c r="N61" i="5"/>
  <c r="N66" i="5" s="1"/>
  <c r="P13" i="29"/>
  <c r="D15" i="30"/>
  <c r="J62" i="48"/>
  <c r="K62" i="48" s="1"/>
  <c r="M62" i="48" s="1"/>
  <c r="M67" i="48" s="1"/>
  <c r="N53" i="11"/>
  <c r="N56" i="9"/>
  <c r="N56" i="8"/>
  <c r="N56" i="53"/>
  <c r="N78" i="53" s="1"/>
  <c r="M58" i="47"/>
  <c r="N56" i="4"/>
  <c r="N56" i="6"/>
  <c r="N41" i="6"/>
  <c r="N41" i="13"/>
  <c r="P16" i="29"/>
  <c r="H19" i="29"/>
  <c r="H20" i="29" s="1"/>
  <c r="H36" i="23" s="1"/>
  <c r="N15" i="29"/>
  <c r="D15" i="12"/>
  <c r="B16" i="48"/>
  <c r="D15" i="6"/>
  <c r="D15" i="13"/>
  <c r="B16" i="47"/>
  <c r="D15" i="7"/>
  <c r="D15" i="3"/>
  <c r="B16" i="50"/>
  <c r="D15" i="8"/>
  <c r="D15" i="2"/>
  <c r="B16" i="49"/>
  <c r="D15" i="9"/>
  <c r="D15" i="4"/>
  <c r="B16" i="46"/>
  <c r="D15" i="5"/>
  <c r="D15" i="11"/>
  <c r="D15" i="31"/>
  <c r="D15" i="10"/>
  <c r="D15" i="53"/>
  <c r="D15" i="15"/>
  <c r="D15" i="34"/>
  <c r="H14" i="23" s="1"/>
  <c r="F24" i="24"/>
  <c r="F35" i="24"/>
  <c r="F29" i="24"/>
  <c r="F30" i="24" s="1"/>
  <c r="H50" i="23" s="1"/>
  <c r="F18" i="24"/>
  <c r="F19" i="24" s="1"/>
  <c r="H47" i="23" s="1"/>
  <c r="F25" i="24"/>
  <c r="H48" i="23" s="1"/>
  <c r="F36" i="24"/>
  <c r="H51" i="23" s="1"/>
  <c r="B45" i="24"/>
  <c r="F45" i="24" s="1"/>
  <c r="F46" i="24" s="1"/>
  <c r="H53" i="23" s="1"/>
  <c r="H11" i="33"/>
  <c r="H39" i="23" s="1"/>
  <c r="P15" i="29"/>
  <c r="N10" i="29"/>
  <c r="N41" i="4" l="1"/>
  <c r="I36" i="23"/>
  <c r="H16" i="56"/>
  <c r="I16" i="56" s="1"/>
  <c r="H16" i="55"/>
  <c r="I16" i="55" s="1"/>
  <c r="H16" i="54"/>
  <c r="I16" i="54" s="1"/>
  <c r="N78" i="31"/>
  <c r="I17" i="23" s="1"/>
  <c r="J17" i="23" s="1"/>
  <c r="J18" i="23" s="1"/>
  <c r="N41" i="3"/>
  <c r="H74" i="47"/>
  <c r="J74" i="47" s="1"/>
  <c r="M74" i="47" s="1"/>
  <c r="M83" i="47" s="1"/>
  <c r="M85" i="47" s="1"/>
  <c r="L5" i="34"/>
  <c r="I72" i="4"/>
  <c r="K72" i="4" s="1"/>
  <c r="N72" i="4" s="1"/>
  <c r="N76" i="4" s="1"/>
  <c r="N78" i="4" s="1"/>
  <c r="I72" i="8"/>
  <c r="K72" i="8" s="1"/>
  <c r="N72" i="8" s="1"/>
  <c r="N76" i="8" s="1"/>
  <c r="I72" i="6"/>
  <c r="K72" i="6" s="1"/>
  <c r="N72" i="6" s="1"/>
  <c r="N76" i="6" s="1"/>
  <c r="N78" i="6" s="1"/>
  <c r="I69" i="11"/>
  <c r="K69" i="11" s="1"/>
  <c r="N69" i="11" s="1"/>
  <c r="N73" i="11" s="1"/>
  <c r="N75" i="11" s="1"/>
  <c r="H74" i="50"/>
  <c r="J74" i="50" s="1"/>
  <c r="M74" i="50" s="1"/>
  <c r="M83" i="50" s="1"/>
  <c r="M85" i="50" s="1"/>
  <c r="I71" i="30"/>
  <c r="K71" i="30" s="1"/>
  <c r="N71" i="30" s="1"/>
  <c r="N76" i="30" s="1"/>
  <c r="N78" i="30" s="1"/>
  <c r="I14" i="23" s="1"/>
  <c r="J14" i="23" s="1"/>
  <c r="J15" i="23" s="1"/>
  <c r="I72" i="1"/>
  <c r="K72" i="1" s="1"/>
  <c r="N72" i="1" s="1"/>
  <c r="N76" i="1" s="1"/>
  <c r="N78" i="1" s="1"/>
  <c r="I71" i="13"/>
  <c r="K71" i="13" s="1"/>
  <c r="N71" i="13" s="1"/>
  <c r="N76" i="13" s="1"/>
  <c r="N78" i="13" s="1"/>
  <c r="I72" i="10"/>
  <c r="K72" i="10" s="1"/>
  <c r="N72" i="10" s="1"/>
  <c r="N76" i="10" s="1"/>
  <c r="N78" i="10" s="1"/>
  <c r="I71" i="12"/>
  <c r="K71" i="12" s="1"/>
  <c r="N71" i="12" s="1"/>
  <c r="N76" i="12" s="1"/>
  <c r="N78" i="12" s="1"/>
  <c r="I72" i="9"/>
  <c r="K72" i="9" s="1"/>
  <c r="N72" i="9" s="1"/>
  <c r="N76" i="9" s="1"/>
  <c r="N78" i="9" s="1"/>
  <c r="I72" i="7"/>
  <c r="K72" i="7" s="1"/>
  <c r="N72" i="7" s="1"/>
  <c r="N76" i="7" s="1"/>
  <c r="I72" i="2"/>
  <c r="K72" i="2" s="1"/>
  <c r="N72" i="2" s="1"/>
  <c r="N76" i="2" s="1"/>
  <c r="N78" i="2"/>
  <c r="N78" i="5"/>
  <c r="J48" i="23"/>
  <c r="M85" i="49"/>
  <c r="N78" i="7"/>
  <c r="N78" i="3"/>
  <c r="I22" i="23" s="1"/>
  <c r="J22" i="23" s="1"/>
  <c r="M84" i="48"/>
  <c r="N66" i="8"/>
  <c r="G50" i="28"/>
  <c r="J58" i="23" s="1"/>
  <c r="P8" i="29"/>
  <c r="P7" i="29"/>
  <c r="G6" i="29"/>
  <c r="P14" i="29"/>
  <c r="P17" i="29" s="1"/>
  <c r="N7" i="29"/>
  <c r="N16" i="29"/>
  <c r="J36" i="23"/>
  <c r="I28" i="23" l="1"/>
  <c r="H14" i="56"/>
  <c r="I14" i="56" s="1"/>
  <c r="H14" i="55"/>
  <c r="I14" i="55" s="1"/>
  <c r="H14" i="54"/>
  <c r="I14" i="54" s="1"/>
  <c r="I30" i="23"/>
  <c r="J30" i="23" s="1"/>
  <c r="H21" i="54"/>
  <c r="I21" i="54" s="1"/>
  <c r="H15" i="56"/>
  <c r="I15" i="56" s="1"/>
  <c r="H15" i="55"/>
  <c r="I15" i="55" s="1"/>
  <c r="H15" i="54"/>
  <c r="I15" i="54" s="1"/>
  <c r="H17" i="55"/>
  <c r="I17" i="55" s="1"/>
  <c r="H17" i="54"/>
  <c r="I17" i="54" s="1"/>
  <c r="H17" i="56"/>
  <c r="I17" i="56" s="1"/>
  <c r="I35" i="23"/>
  <c r="J35" i="23" s="1"/>
  <c r="H19" i="55"/>
  <c r="I19" i="55" s="1"/>
  <c r="H19" i="54"/>
  <c r="I19" i="54" s="1"/>
  <c r="H19" i="56"/>
  <c r="I19" i="56" s="1"/>
  <c r="I44" i="23"/>
  <c r="J44" i="23" s="1"/>
  <c r="H20" i="55"/>
  <c r="I20" i="55" s="1"/>
  <c r="H20" i="54"/>
  <c r="I20" i="54" s="1"/>
  <c r="H20" i="56"/>
  <c r="I20" i="56" s="1"/>
  <c r="H18" i="55"/>
  <c r="I18" i="55" s="1"/>
  <c r="H18" i="54"/>
  <c r="I18" i="54" s="1"/>
  <c r="H18" i="56"/>
  <c r="I18" i="56" s="1"/>
  <c r="I21" i="23"/>
  <c r="K90" i="50"/>
  <c r="K92" i="50"/>
  <c r="K91" i="50"/>
  <c r="N78" i="8"/>
  <c r="I24" i="23" s="1"/>
  <c r="I40" i="23"/>
  <c r="J40" i="23" s="1"/>
  <c r="I47" i="23"/>
  <c r="J47" i="23" s="1"/>
  <c r="I39" i="23"/>
  <c r="J39" i="23" s="1"/>
  <c r="I25" i="23"/>
  <c r="I33" i="23"/>
  <c r="J33" i="23" s="1"/>
  <c r="I49" i="23"/>
  <c r="J49" i="23" s="1"/>
  <c r="I52" i="23"/>
  <c r="J52" i="23" s="1"/>
  <c r="I34" i="23"/>
  <c r="J34" i="23" s="1"/>
  <c r="I51" i="23"/>
  <c r="J51" i="23" s="1"/>
  <c r="I32" i="23"/>
  <c r="J32" i="23" s="1"/>
  <c r="I42" i="23"/>
  <c r="J42" i="23" s="1"/>
  <c r="I50" i="23"/>
  <c r="J50" i="23" s="1"/>
  <c r="I43" i="23"/>
  <c r="I41" i="23"/>
  <c r="J41" i="23" s="1"/>
  <c r="N14" i="29"/>
  <c r="E22" i="29"/>
  <c r="H21" i="23" s="1"/>
  <c r="I31" i="23"/>
  <c r="J31" i="23" s="1"/>
  <c r="I23" i="23"/>
  <c r="P11" i="29"/>
  <c r="E21" i="29" s="1"/>
  <c r="H24" i="23" s="1"/>
  <c r="I29" i="23"/>
  <c r="J28" i="23"/>
  <c r="N8" i="29"/>
  <c r="N11" i="29" s="1"/>
  <c r="E17" i="29" s="1"/>
  <c r="H23" i="23" s="1"/>
  <c r="N13" i="29"/>
  <c r="I21" i="56" l="1"/>
  <c r="I22" i="54"/>
  <c r="I21" i="55"/>
  <c r="M93" i="50"/>
  <c r="M95" i="50" s="1"/>
  <c r="I53" i="23" s="1"/>
  <c r="J53" i="23" s="1"/>
  <c r="J54" i="23" s="1"/>
  <c r="J24" i="23"/>
  <c r="J45" i="23"/>
  <c r="N17" i="29"/>
  <c r="E19" i="29" s="1"/>
  <c r="H25" i="23" s="1"/>
  <c r="J25" i="23" s="1"/>
  <c r="J23" i="23"/>
  <c r="J29" i="23"/>
  <c r="L37" i="23" s="1"/>
  <c r="J21" i="23"/>
  <c r="L26" i="23" l="1"/>
  <c r="G53" i="28" l="1" a="1"/>
  <c r="G53" i="28" s="1"/>
  <c r="J56" i="23"/>
  <c r="J59" i="23" l="1"/>
  <c r="L59" i="23" s="1"/>
  <c r="L61" i="23" s="1"/>
  <c r="L63"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31" authorId="0" shapeId="0" xr:uid="{99F4ADEE-324E-4F2C-96A2-2B80554EC3F7}">
      <text>
        <r>
          <rPr>
            <b/>
            <sz val="9"/>
            <color indexed="81"/>
            <rFont val="Tahoma"/>
            <family val="2"/>
          </rPr>
          <t>Autor:</t>
        </r>
        <r>
          <rPr>
            <sz val="9"/>
            <color indexed="81"/>
            <rFont val="Tahoma"/>
            <family val="2"/>
          </rPr>
          <t xml:space="preserve">
ANCHO CAJA MAS SOBRE ANCHO PARA FORMALETA</t>
        </r>
      </text>
    </comment>
    <comment ref="H31" authorId="0" shapeId="0" xr:uid="{50C1ECF2-3FBC-44D5-9366-BEF1CA414AFA}">
      <text>
        <r>
          <rPr>
            <b/>
            <sz val="9"/>
            <color indexed="81"/>
            <rFont val="Tahoma"/>
            <family val="2"/>
          </rPr>
          <t>Autor:</t>
        </r>
        <r>
          <rPr>
            <sz val="9"/>
            <color indexed="81"/>
            <rFont val="Tahoma"/>
            <family val="2"/>
          </rPr>
          <t xml:space="preserve">
TOMADO DE CARTILLA</t>
        </r>
      </text>
    </comment>
    <comment ref="F32" authorId="0" shapeId="0" xr:uid="{B302173D-7695-45A7-B1E8-45324604D224}">
      <text>
        <r>
          <rPr>
            <b/>
            <sz val="9"/>
            <color indexed="81"/>
            <rFont val="Tahoma"/>
            <family val="2"/>
          </rPr>
          <t>Autor:</t>
        </r>
        <r>
          <rPr>
            <sz val="9"/>
            <color indexed="81"/>
            <rFont val="Tahoma"/>
            <family val="2"/>
          </rPr>
          <t xml:space="preserve">
LONGITUD PROMEDI TRAPECIO</t>
        </r>
      </text>
    </comment>
    <comment ref="H32" authorId="0" shapeId="0" xr:uid="{8944F774-A401-40EE-8E55-D6C588F1427E}">
      <text>
        <r>
          <rPr>
            <b/>
            <sz val="9"/>
            <color indexed="81"/>
            <rFont val="Tahoma"/>
            <family val="2"/>
          </rPr>
          <t>Autor:</t>
        </r>
        <r>
          <rPr>
            <sz val="9"/>
            <color indexed="81"/>
            <rFont val="Tahoma"/>
            <family val="2"/>
          </rPr>
          <t xml:space="preserve">
¨NO SE TOMA PROMEDIO TRAPECIO ALETAS SI NO EL TOTAL DE ALTURA</t>
        </r>
      </text>
    </comment>
    <comment ref="H33" authorId="0" shapeId="0" xr:uid="{DBDB95F5-5F49-4F8F-9757-33C818AE8F65}">
      <text>
        <r>
          <rPr>
            <b/>
            <sz val="9"/>
            <color indexed="81"/>
            <rFont val="Tahoma"/>
            <family val="2"/>
          </rPr>
          <t>Autor:</t>
        </r>
        <r>
          <rPr>
            <sz val="9"/>
            <color indexed="81"/>
            <rFont val="Tahoma"/>
            <family val="2"/>
          </rPr>
          <t xml:space="preserve">
ajustadoa a decimales</t>
        </r>
      </text>
    </comment>
    <comment ref="H42" authorId="0" shapeId="0" xr:uid="{E2601A4B-9A10-45FF-BC54-FD281A69501F}">
      <text>
        <r>
          <rPr>
            <b/>
            <sz val="9"/>
            <color indexed="81"/>
            <rFont val="Tahoma"/>
            <family val="2"/>
          </rPr>
          <t>Autor:</t>
        </r>
        <r>
          <rPr>
            <sz val="9"/>
            <color indexed="81"/>
            <rFont val="Tahoma"/>
            <family val="2"/>
          </rPr>
          <t xml:space="preserve">
ALTURA PROMEDIO DEL TRAPECIO</t>
        </r>
      </text>
    </comment>
    <comment ref="H43" authorId="0" shapeId="0" xr:uid="{0ABC283E-5479-4092-9A20-83689BA58087}">
      <text>
        <r>
          <rPr>
            <b/>
            <sz val="9"/>
            <color indexed="81"/>
            <rFont val="Tahoma"/>
            <family val="2"/>
          </rPr>
          <t>Autor:</t>
        </r>
        <r>
          <rPr>
            <sz val="9"/>
            <color indexed="81"/>
            <rFont val="Tahoma"/>
            <family val="2"/>
          </rPr>
          <t xml:space="preserve">
ALTURA DEL TUBO</t>
        </r>
      </text>
    </comment>
    <comment ref="H44" authorId="0" shapeId="0" xr:uid="{D9BAACEF-A6AA-42C5-B3F9-D1C80DE6768A}">
      <text>
        <r>
          <rPr>
            <b/>
            <sz val="9"/>
            <color indexed="81"/>
            <rFont val="Tahoma"/>
            <family val="2"/>
          </rPr>
          <t>Autor:</t>
        </r>
        <r>
          <rPr>
            <sz val="9"/>
            <color indexed="81"/>
            <rFont val="Tahoma"/>
            <family val="2"/>
          </rPr>
          <t xml:space="preserve">
ALTURA DESPUES DEL TUBO HASTA SUBRASANTE</t>
        </r>
      </text>
    </comment>
    <comment ref="G56" authorId="0" shapeId="0" xr:uid="{34F36A3F-3EFC-49FC-B8EA-2376A4A3D552}">
      <text>
        <r>
          <rPr>
            <b/>
            <sz val="9"/>
            <color indexed="81"/>
            <rFont val="Tahoma"/>
            <family val="2"/>
          </rPr>
          <t>Autor:</t>
        </r>
        <r>
          <rPr>
            <sz val="9"/>
            <color indexed="81"/>
            <rFont val="Tahoma"/>
            <family val="2"/>
          </rPr>
          <t xml:space="preserve">
ANCHO PROMEDIO TRAPECIO ALETA</t>
        </r>
      </text>
    </comment>
    <comment ref="H56" authorId="0" shapeId="0" xr:uid="{EDD07B7B-3FA0-43D5-ACB7-049D8AC77D4B}">
      <text>
        <r>
          <rPr>
            <b/>
            <sz val="9"/>
            <color indexed="81"/>
            <rFont val="Tahoma"/>
            <family val="2"/>
          </rPr>
          <t>Autor:</t>
        </r>
        <r>
          <rPr>
            <sz val="9"/>
            <color indexed="81"/>
            <rFont val="Tahoma"/>
            <family val="2"/>
          </rPr>
          <t xml:space="preserve">
ALTURA PROMEDIO TRAPECIO</t>
        </r>
      </text>
    </comment>
    <comment ref="F57" authorId="0" shapeId="0" xr:uid="{45A73DFC-58A7-4457-B58B-42B781968BE4}">
      <text>
        <r>
          <rPr>
            <b/>
            <sz val="9"/>
            <color indexed="81"/>
            <rFont val="Tahoma"/>
            <family val="2"/>
          </rPr>
          <t>Autor:</t>
        </r>
        <r>
          <rPr>
            <sz val="9"/>
            <color indexed="81"/>
            <rFont val="Tahoma"/>
            <family val="2"/>
          </rPr>
          <t xml:space="preserve">
promedio lados trapecio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29" authorId="0" shapeId="0" xr:uid="{26D1C7A8-CD38-424D-A50B-FDB5E393F294}">
      <text>
        <r>
          <rPr>
            <b/>
            <sz val="9"/>
            <color indexed="81"/>
            <rFont val="Tahoma"/>
            <family val="2"/>
          </rPr>
          <t>Autor:</t>
        </r>
        <r>
          <rPr>
            <sz val="9"/>
            <color indexed="81"/>
            <rFont val="Tahoma"/>
            <family val="2"/>
          </rPr>
          <t xml:space="preserve">
ANCHO CAJA MAS SOBRE ANCHO PARA FORMALETA</t>
        </r>
      </text>
    </comment>
    <comment ref="H29" authorId="0" shapeId="0" xr:uid="{8A4E527C-9763-4B1A-B30E-C976BA033DD5}">
      <text>
        <r>
          <rPr>
            <b/>
            <sz val="9"/>
            <color indexed="81"/>
            <rFont val="Tahoma"/>
            <family val="2"/>
          </rPr>
          <t>Autor:</t>
        </r>
        <r>
          <rPr>
            <sz val="9"/>
            <color indexed="81"/>
            <rFont val="Tahoma"/>
            <family val="2"/>
          </rPr>
          <t xml:space="preserve">
TOMADO DE CARTILLA</t>
        </r>
      </text>
    </comment>
    <comment ref="F30" authorId="0" shapeId="0" xr:uid="{3ECAF16F-66EF-4066-9D7B-CAAC34E9E76B}">
      <text>
        <r>
          <rPr>
            <b/>
            <sz val="9"/>
            <color indexed="81"/>
            <rFont val="Tahoma"/>
            <family val="2"/>
          </rPr>
          <t>Autor:</t>
        </r>
        <r>
          <rPr>
            <sz val="9"/>
            <color indexed="81"/>
            <rFont val="Tahoma"/>
            <family val="2"/>
          </rPr>
          <t xml:space="preserve">
LONGITUD PROMEDI TRAPECIO</t>
        </r>
      </text>
    </comment>
    <comment ref="H30" authorId="0" shapeId="0" xr:uid="{E72BEDD9-5D4A-4A8A-8FD3-D59BAB8DED2A}">
      <text>
        <r>
          <rPr>
            <b/>
            <sz val="9"/>
            <color indexed="81"/>
            <rFont val="Tahoma"/>
            <family val="2"/>
          </rPr>
          <t>Autor:</t>
        </r>
        <r>
          <rPr>
            <sz val="9"/>
            <color indexed="81"/>
            <rFont val="Tahoma"/>
            <family val="2"/>
          </rPr>
          <t xml:space="preserve">
¨NO SE TOMA PROMEDIO TRAPECIO ALETAS SI NO EL TOTAL DE ALTURA</t>
        </r>
      </text>
    </comment>
    <comment ref="H31" authorId="0" shapeId="0" xr:uid="{A1090CA7-C09B-4DD1-B8C7-CB48472A6A96}">
      <text>
        <r>
          <rPr>
            <b/>
            <sz val="9"/>
            <color indexed="81"/>
            <rFont val="Tahoma"/>
            <family val="2"/>
          </rPr>
          <t>Autor:</t>
        </r>
        <r>
          <rPr>
            <sz val="9"/>
            <color indexed="81"/>
            <rFont val="Tahoma"/>
            <family val="2"/>
          </rPr>
          <t xml:space="preserve">
ajustadoa a decimales</t>
        </r>
      </text>
    </comment>
    <comment ref="H40" authorId="0" shapeId="0" xr:uid="{E11E0F0A-4446-4B8E-8094-C471A48F57CD}">
      <text>
        <r>
          <rPr>
            <b/>
            <sz val="9"/>
            <color indexed="81"/>
            <rFont val="Tahoma"/>
            <family val="2"/>
          </rPr>
          <t>Autor:</t>
        </r>
        <r>
          <rPr>
            <sz val="9"/>
            <color indexed="81"/>
            <rFont val="Tahoma"/>
            <family val="2"/>
          </rPr>
          <t xml:space="preserve">
ALTURA PROMEDIO DEL TRAPECIO</t>
        </r>
      </text>
    </comment>
    <comment ref="H41" authorId="0" shapeId="0" xr:uid="{B0A1B128-3A1F-48D8-AE53-3900959C6DB5}">
      <text>
        <r>
          <rPr>
            <b/>
            <sz val="9"/>
            <color indexed="81"/>
            <rFont val="Tahoma"/>
            <family val="2"/>
          </rPr>
          <t>Autor:</t>
        </r>
        <r>
          <rPr>
            <sz val="9"/>
            <color indexed="81"/>
            <rFont val="Tahoma"/>
            <family val="2"/>
          </rPr>
          <t xml:space="preserve">
ALTURA DEL TUBO</t>
        </r>
      </text>
    </comment>
    <comment ref="H42" authorId="0" shapeId="0" xr:uid="{2C9D811D-1EBF-4717-B694-13BDEB5D10C3}">
      <text>
        <r>
          <rPr>
            <b/>
            <sz val="9"/>
            <color indexed="81"/>
            <rFont val="Tahoma"/>
            <family val="2"/>
          </rPr>
          <t>Autor:</t>
        </r>
        <r>
          <rPr>
            <sz val="9"/>
            <color indexed="81"/>
            <rFont val="Tahoma"/>
            <family val="2"/>
          </rPr>
          <t xml:space="preserve">
ALTURA DESPUES DEL TUBO HASTA SUBRASANTE</t>
        </r>
      </text>
    </comment>
    <comment ref="G54" authorId="0" shapeId="0" xr:uid="{BBF9472C-ADEC-4A85-BA68-C5A155589B96}">
      <text>
        <r>
          <rPr>
            <b/>
            <sz val="9"/>
            <color indexed="81"/>
            <rFont val="Tahoma"/>
            <family val="2"/>
          </rPr>
          <t>Autor:</t>
        </r>
        <r>
          <rPr>
            <sz val="9"/>
            <color indexed="81"/>
            <rFont val="Tahoma"/>
            <family val="2"/>
          </rPr>
          <t xml:space="preserve">
ANCHO PROMEDIO TRAPECIO ALETA</t>
        </r>
      </text>
    </comment>
    <comment ref="H54" authorId="0" shapeId="0" xr:uid="{133DF41F-6937-4E1C-9ED7-F5763B01546F}">
      <text>
        <r>
          <rPr>
            <b/>
            <sz val="9"/>
            <color indexed="81"/>
            <rFont val="Tahoma"/>
            <family val="2"/>
          </rPr>
          <t>Autor:</t>
        </r>
        <r>
          <rPr>
            <sz val="9"/>
            <color indexed="81"/>
            <rFont val="Tahoma"/>
            <family val="2"/>
          </rPr>
          <t xml:space="preserve">
ALTURA PROMEDIO TRAPECIO</t>
        </r>
      </text>
    </comment>
    <comment ref="F55" authorId="0" shapeId="0" xr:uid="{8122E2FD-13BE-4214-A1A5-F9FD0DE55E4F}">
      <text>
        <r>
          <rPr>
            <b/>
            <sz val="9"/>
            <color indexed="81"/>
            <rFont val="Tahoma"/>
            <family val="2"/>
          </rPr>
          <t>Autor:</t>
        </r>
        <r>
          <rPr>
            <sz val="9"/>
            <color indexed="81"/>
            <rFont val="Tahoma"/>
            <family val="2"/>
          </rPr>
          <t xml:space="preserve">
promedio lados trapecio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29" authorId="0" shapeId="0" xr:uid="{38B71D45-4911-4423-BBF1-6ECC688D5BDB}">
      <text>
        <r>
          <rPr>
            <b/>
            <sz val="9"/>
            <color indexed="81"/>
            <rFont val="Tahoma"/>
            <family val="2"/>
          </rPr>
          <t>Autor:</t>
        </r>
        <r>
          <rPr>
            <sz val="9"/>
            <color indexed="81"/>
            <rFont val="Tahoma"/>
            <family val="2"/>
          </rPr>
          <t xml:space="preserve">
ANCHO CAJA MAS SOBRE ANCHO PARA FORMALETA</t>
        </r>
      </text>
    </comment>
    <comment ref="H29" authorId="0" shapeId="0" xr:uid="{A5170EB0-9651-488C-88A6-BC3C4D0D359F}">
      <text>
        <r>
          <rPr>
            <b/>
            <sz val="9"/>
            <color indexed="81"/>
            <rFont val="Tahoma"/>
            <family val="2"/>
          </rPr>
          <t>Autor:</t>
        </r>
        <r>
          <rPr>
            <sz val="9"/>
            <color indexed="81"/>
            <rFont val="Tahoma"/>
            <family val="2"/>
          </rPr>
          <t xml:space="preserve">
TOMADO DE CARTILLA</t>
        </r>
      </text>
    </comment>
    <comment ref="F30" authorId="0" shapeId="0" xr:uid="{4A274B44-1299-4957-9352-9808DC6C6121}">
      <text>
        <r>
          <rPr>
            <b/>
            <sz val="9"/>
            <color indexed="81"/>
            <rFont val="Tahoma"/>
            <family val="2"/>
          </rPr>
          <t>Autor:</t>
        </r>
        <r>
          <rPr>
            <sz val="9"/>
            <color indexed="81"/>
            <rFont val="Tahoma"/>
            <family val="2"/>
          </rPr>
          <t xml:space="preserve">
LONGITUD PROMEDI TRAPECIO</t>
        </r>
      </text>
    </comment>
    <comment ref="H30" authorId="0" shapeId="0" xr:uid="{7B7126F3-994E-4CCF-918F-53906B36C831}">
      <text>
        <r>
          <rPr>
            <b/>
            <sz val="9"/>
            <color indexed="81"/>
            <rFont val="Tahoma"/>
            <family val="2"/>
          </rPr>
          <t>Autor:</t>
        </r>
        <r>
          <rPr>
            <sz val="9"/>
            <color indexed="81"/>
            <rFont val="Tahoma"/>
            <family val="2"/>
          </rPr>
          <t xml:space="preserve">
¨NO SE TOMA PROMEDIO TRAPECIO ALETAS SI NO EL TOTAL DE ALTURA</t>
        </r>
      </text>
    </comment>
    <comment ref="H31" authorId="0" shapeId="0" xr:uid="{C0A0287B-AA9B-449B-ADC8-F08E85DA6229}">
      <text>
        <r>
          <rPr>
            <b/>
            <sz val="9"/>
            <color indexed="81"/>
            <rFont val="Tahoma"/>
            <family val="2"/>
          </rPr>
          <t>Autor:</t>
        </r>
        <r>
          <rPr>
            <sz val="9"/>
            <color indexed="81"/>
            <rFont val="Tahoma"/>
            <family val="2"/>
          </rPr>
          <t xml:space="preserve">
ajustadoa a decimales</t>
        </r>
      </text>
    </comment>
    <comment ref="H40" authorId="0" shapeId="0" xr:uid="{E79F8E57-73D5-4414-8B7A-B6F27FF1CFDB}">
      <text>
        <r>
          <rPr>
            <b/>
            <sz val="9"/>
            <color indexed="81"/>
            <rFont val="Tahoma"/>
            <family val="2"/>
          </rPr>
          <t>Autor:</t>
        </r>
        <r>
          <rPr>
            <sz val="9"/>
            <color indexed="81"/>
            <rFont val="Tahoma"/>
            <family val="2"/>
          </rPr>
          <t xml:space="preserve">
ALTURA PROMEDIO DEL TRAPECIO</t>
        </r>
      </text>
    </comment>
    <comment ref="H41" authorId="0" shapeId="0" xr:uid="{0E44D943-3F4A-458C-A1B5-AA6CAF6BDFC6}">
      <text>
        <r>
          <rPr>
            <b/>
            <sz val="9"/>
            <color indexed="81"/>
            <rFont val="Tahoma"/>
            <family val="2"/>
          </rPr>
          <t>Autor:</t>
        </r>
        <r>
          <rPr>
            <sz val="9"/>
            <color indexed="81"/>
            <rFont val="Tahoma"/>
            <family val="2"/>
          </rPr>
          <t xml:space="preserve">
ALTURA DEL TUBO</t>
        </r>
      </text>
    </comment>
    <comment ref="H42" authorId="0" shapeId="0" xr:uid="{F4F191B4-9A5B-4DB3-9972-52F05A14AE2B}">
      <text>
        <r>
          <rPr>
            <b/>
            <sz val="9"/>
            <color indexed="81"/>
            <rFont val="Tahoma"/>
            <family val="2"/>
          </rPr>
          <t>Autor:</t>
        </r>
        <r>
          <rPr>
            <sz val="9"/>
            <color indexed="81"/>
            <rFont val="Tahoma"/>
            <family val="2"/>
          </rPr>
          <t xml:space="preserve">
ALTURA DESPUES DEL TUBO HASTA SUBRASANTE</t>
        </r>
      </text>
    </comment>
    <comment ref="G54" authorId="0" shapeId="0" xr:uid="{15043C14-E3E5-44DF-8F0B-2EA623ACC977}">
      <text>
        <r>
          <rPr>
            <b/>
            <sz val="9"/>
            <color indexed="81"/>
            <rFont val="Tahoma"/>
            <family val="2"/>
          </rPr>
          <t>Autor:</t>
        </r>
        <r>
          <rPr>
            <sz val="9"/>
            <color indexed="81"/>
            <rFont val="Tahoma"/>
            <family val="2"/>
          </rPr>
          <t xml:space="preserve">
ANCHO PROMEDIO TRAPECIO ALETA</t>
        </r>
      </text>
    </comment>
    <comment ref="H54" authorId="0" shapeId="0" xr:uid="{8261C453-1D39-49C2-BE0A-23E4FC44EF57}">
      <text>
        <r>
          <rPr>
            <b/>
            <sz val="9"/>
            <color indexed="81"/>
            <rFont val="Tahoma"/>
            <family val="2"/>
          </rPr>
          <t>Autor:</t>
        </r>
        <r>
          <rPr>
            <sz val="9"/>
            <color indexed="81"/>
            <rFont val="Tahoma"/>
            <family val="2"/>
          </rPr>
          <t xml:space="preserve">
ALTURA PROMEDIO TRAPECIO</t>
        </r>
      </text>
    </comment>
    <comment ref="F55" authorId="0" shapeId="0" xr:uid="{FB12D06C-26C7-43FC-8C69-E1B40F5C412E}">
      <text>
        <r>
          <rPr>
            <b/>
            <sz val="9"/>
            <color indexed="81"/>
            <rFont val="Tahoma"/>
            <family val="2"/>
          </rPr>
          <t>Autor:</t>
        </r>
        <r>
          <rPr>
            <sz val="9"/>
            <color indexed="81"/>
            <rFont val="Tahoma"/>
            <family val="2"/>
          </rPr>
          <t xml:space="preserve">
promedio lados trapecio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<sst xmlns="http://schemas.openxmlformats.org/spreadsheetml/2006/main" count="5714" uniqueCount="1677">
  <si>
    <t>INSTITUTO NACIONAL DE VÍAS
SUBDIRECCIÓN DE PLANIFICACIÓN DE INFRAESTRUCTURA
ANÁLISIS DE PRECIOS UNITARIOS DE REFERENCIA</t>
  </si>
  <si>
    <t>OBSERVACIONES</t>
  </si>
  <si>
    <t>LISTADO DE TRANSPORTE</t>
  </si>
  <si>
    <t>#</t>
  </si>
  <si>
    <t>Código</t>
  </si>
  <si>
    <t>unidad</t>
  </si>
  <si>
    <t>Insumo</t>
  </si>
  <si>
    <t>Precio ($ COP)</t>
  </si>
  <si>
    <t>T0100002</t>
  </si>
  <si>
    <t>kg-km</t>
  </si>
  <si>
    <t>Transporte de acero</t>
  </si>
  <si>
    <t>T0010001</t>
  </si>
  <si>
    <t>t-km</t>
  </si>
  <si>
    <t>T0010011</t>
  </si>
  <si>
    <t>m3-km</t>
  </si>
  <si>
    <t>Transporte de adoquín e=8cm</t>
  </si>
  <si>
    <t>T0010400</t>
  </si>
  <si>
    <t>Transporte de agregados</t>
  </si>
  <si>
    <t>T0010004</t>
  </si>
  <si>
    <t>Transporte de arena</t>
  </si>
  <si>
    <t>T0010053</t>
  </si>
  <si>
    <t>Transporte de barrera de seguridad en concreto</t>
  </si>
  <si>
    <t>T0010550</t>
  </si>
  <si>
    <t>Transporte de cal</t>
  </si>
  <si>
    <t>T0015011</t>
  </si>
  <si>
    <t>Transporte de cemento asfáltico</t>
  </si>
  <si>
    <t>T0010500</t>
  </si>
  <si>
    <t>Transporte de cemento hidráulico</t>
  </si>
  <si>
    <t>T0010009</t>
  </si>
  <si>
    <t>Transporte de concreto</t>
  </si>
  <si>
    <t>T0010120</t>
  </si>
  <si>
    <t>Transporte de emulsión asfáltica</t>
  </si>
  <si>
    <t>T0010160</t>
  </si>
  <si>
    <t xml:space="preserve">Transporte de estructuras metálicas </t>
  </si>
  <si>
    <t>T0010570</t>
  </si>
  <si>
    <t>T0010560</t>
  </si>
  <si>
    <t>Transporte de formaleta</t>
  </si>
  <si>
    <t>T0010088</t>
  </si>
  <si>
    <t>Transporte de madera</t>
  </si>
  <si>
    <t>T0010010</t>
  </si>
  <si>
    <t>Transporte de material de afirmado</t>
  </si>
  <si>
    <t>T0010020</t>
  </si>
  <si>
    <t>Transporte de material de base</t>
  </si>
  <si>
    <t>T0010032</t>
  </si>
  <si>
    <t>Transporte de material de demolición</t>
  </si>
  <si>
    <t>T0010025</t>
  </si>
  <si>
    <t>Transporte de material de excavación</t>
  </si>
  <si>
    <t>T0010062</t>
  </si>
  <si>
    <t>Transporte de material de relleno</t>
  </si>
  <si>
    <t>T0010036</t>
  </si>
  <si>
    <t>Transporte de material de remoción</t>
  </si>
  <si>
    <t>T0010030</t>
  </si>
  <si>
    <t>Transporte de material de sub-base</t>
  </si>
  <si>
    <t>T0010040</t>
  </si>
  <si>
    <t>Transporte de material desmontado</t>
  </si>
  <si>
    <t>T0010028</t>
  </si>
  <si>
    <t>Transporte de material drenante</t>
  </si>
  <si>
    <t>T0010006</t>
  </si>
  <si>
    <t>Transporte de material fresado</t>
  </si>
  <si>
    <t>T0010480</t>
  </si>
  <si>
    <t>Transporte de material sobrante de poda</t>
  </si>
  <si>
    <t>T0010130</t>
  </si>
  <si>
    <t>Transporte de mezcla asfáltica drenante</t>
  </si>
  <si>
    <t>T0010510</t>
  </si>
  <si>
    <t>Transporte de mezcla de mortero</t>
  </si>
  <si>
    <t>T0010065</t>
  </si>
  <si>
    <t>Transporte de mezcla en caliente</t>
  </si>
  <si>
    <t>T0010240</t>
  </si>
  <si>
    <t>Transporte de mezcla en frío</t>
  </si>
  <si>
    <t>T0010091</t>
  </si>
  <si>
    <t>Transporte de piedra para concreto ciclópeo</t>
  </si>
  <si>
    <t>T0010094</t>
  </si>
  <si>
    <t>Transporte de piedra para gaviones</t>
  </si>
  <si>
    <t>T0010114</t>
  </si>
  <si>
    <t>Transporte de tubería</t>
  </si>
  <si>
    <t>T0010115</t>
  </si>
  <si>
    <t>Transporte de tubería de concreto</t>
  </si>
  <si>
    <t>T0010016</t>
  </si>
  <si>
    <t>Transporte tierra abonada</t>
  </si>
  <si>
    <t>DISTANCIAS DE FUENTE DE MATERIALES</t>
  </si>
  <si>
    <t>MATERIAL</t>
  </si>
  <si>
    <t>UNIDAD</t>
  </si>
  <si>
    <t>DISTANCIA</t>
  </si>
  <si>
    <t>Material de afirmado</t>
  </si>
  <si>
    <t>km</t>
  </si>
  <si>
    <t xml:space="preserve">Transporte de material de Sub Base CBR=40% </t>
  </si>
  <si>
    <t>PETRAE S.A.S</t>
  </si>
  <si>
    <t>Terraplén (con material seleccionado)</t>
  </si>
  <si>
    <t>Terraplén (Material de la zona)</t>
  </si>
  <si>
    <t>Recebo para relleno</t>
  </si>
  <si>
    <t>Agregado Triturado</t>
  </si>
  <si>
    <t>Arena Lavada</t>
  </si>
  <si>
    <t>Agregado Piedra Rajón</t>
  </si>
  <si>
    <t>Material de piedra para gavión</t>
  </si>
  <si>
    <t>Acero de refuerzo de FY = 4.200 Kg/cm 2</t>
  </si>
  <si>
    <t>SANTANDER DE QUILICHAO</t>
  </si>
  <si>
    <t>Tubo de Concreto de 900 mm</t>
  </si>
  <si>
    <t>Botadero</t>
  </si>
  <si>
    <t>Transporte Fluvial</t>
  </si>
  <si>
    <t>Gl</t>
  </si>
  <si>
    <t>LISTADO DE MATERIALES</t>
  </si>
  <si>
    <t>CATEGORÍA</t>
  </si>
  <si>
    <t>B0010045</t>
  </si>
  <si>
    <t>kg</t>
  </si>
  <si>
    <t>Abrasivo para sandblasting (arena sílica, de cuarzo y/o abrasivo sintético)</t>
  </si>
  <si>
    <t>Agregados</t>
  </si>
  <si>
    <t>B0020001</t>
  </si>
  <si>
    <t>Acero A-36 para estructura metálica</t>
  </si>
  <si>
    <t>Acero, alambres, soldadura y mallas metálicas</t>
  </si>
  <si>
    <t>B0020004</t>
  </si>
  <si>
    <t>Acero A-37</t>
  </si>
  <si>
    <t>B0020002</t>
  </si>
  <si>
    <t>Acero A-40</t>
  </si>
  <si>
    <t>B0020003</t>
  </si>
  <si>
    <t>Acero de refuerzo PDR-60, Fy: 4200 kg/cm2</t>
  </si>
  <si>
    <t>B0014905</t>
  </si>
  <si>
    <t>Adhesivo bituminoso para tacha</t>
  </si>
  <si>
    <t>Aditivos y adhesivos</t>
  </si>
  <si>
    <t>B0014896</t>
  </si>
  <si>
    <t>Adhesivo epoxico para pega de concreto endurecido  y concreto fresco</t>
  </si>
  <si>
    <t>B003003</t>
  </si>
  <si>
    <t>Aditivo acelerante de fraguado para concreto hidraulico</t>
  </si>
  <si>
    <t>B0014899</t>
  </si>
  <si>
    <t>Aditivo acuoso acelerante de fraguado y resistencia del concreto</t>
  </si>
  <si>
    <t>B0030001</t>
  </si>
  <si>
    <t>Aditivo curador para pilotes</t>
  </si>
  <si>
    <t>B003004</t>
  </si>
  <si>
    <t xml:space="preserve">Aditivo inclusor de aire para concreto </t>
  </si>
  <si>
    <t>B003007</t>
  </si>
  <si>
    <t>Aditivo para modificar la reología</t>
  </si>
  <si>
    <t>B003009</t>
  </si>
  <si>
    <t>Aditivo retardante de fraguado</t>
  </si>
  <si>
    <t>B003010</t>
  </si>
  <si>
    <t>Aditivos mejoradores de adherencia</t>
  </si>
  <si>
    <t>B0043090</t>
  </si>
  <si>
    <t>u</t>
  </si>
  <si>
    <t>Adoquín grama 20cm x 20cm e=8cm</t>
  </si>
  <si>
    <t>Prefabricados</t>
  </si>
  <si>
    <t>B0043080</t>
  </si>
  <si>
    <t>m2</t>
  </si>
  <si>
    <t>Adoquín rectangular biselado de 10cm x 20cm e=8cm</t>
  </si>
  <si>
    <t>B0053101</t>
  </si>
  <si>
    <t>m3</t>
  </si>
  <si>
    <t>Agregado fino para concreto (tamaño máximo 4,75mm - arena natural o trituración de roca, gravas, y/o escorias)</t>
  </si>
  <si>
    <t>B0053161</t>
  </si>
  <si>
    <t>Agregado fino para lechada asfáltica (trituración de piedra de cantera o grava natural - cantidad max de arena: 25% total de la mezcla de agregados)</t>
  </si>
  <si>
    <t>B0053192</t>
  </si>
  <si>
    <t>Agregado fino para mezcla asfáltica (arena de trituración de roca de cantera o de grava natural y arena natural - cantidad máxima de arena natural: 50% del agregado fino)</t>
  </si>
  <si>
    <t>B0053102</t>
  </si>
  <si>
    <t>Agregado fino tamaño No. 2 -  NTC 2240</t>
  </si>
  <si>
    <t>B0053103</t>
  </si>
  <si>
    <t>Agregado grueso (grava, grava triturada y/o roca triturada)</t>
  </si>
  <si>
    <t>B0053193</t>
  </si>
  <si>
    <t>Agregado grueso para mezcla asfáltica (trituración de roca y/o de grava)</t>
  </si>
  <si>
    <t>B0053100</t>
  </si>
  <si>
    <t>Agregado para concreto hidráulico</t>
  </si>
  <si>
    <t>B0053160</t>
  </si>
  <si>
    <t>Agregado para lechada asfáltica gradación tipo LA 10</t>
  </si>
  <si>
    <t>B0053150</t>
  </si>
  <si>
    <t>Agregado para lechada asfáltica gradación tipo LA 13</t>
  </si>
  <si>
    <t>B0053180</t>
  </si>
  <si>
    <t>Agregado para lechada asfáltica gradación tipo LA 3</t>
  </si>
  <si>
    <t>B0053170</t>
  </si>
  <si>
    <t>Agregado para lechada asfáltica gradación tipo LA 5</t>
  </si>
  <si>
    <t>B0053111</t>
  </si>
  <si>
    <t>Agregado para tratamiento superficial doble tipo TSD-10</t>
  </si>
  <si>
    <t>B0053112</t>
  </si>
  <si>
    <t>Agregado para tratamiento superficial doble tipo TSD-25</t>
  </si>
  <si>
    <t>B0053121</t>
  </si>
  <si>
    <t>Agregado para tratamiento superficial tipo TSS-13 / TSD-13</t>
  </si>
  <si>
    <t>B0053122</t>
  </si>
  <si>
    <t>Agregado para tratamiento superficial tipo TSS-19/TSD-19</t>
  </si>
  <si>
    <t>B0053194</t>
  </si>
  <si>
    <t>Agregado pétreo para mezcla asfáltica tipo MAF-19</t>
  </si>
  <si>
    <t>B0053195</t>
  </si>
  <si>
    <t>Agregado pétreo para mezcla asfáltica tipo MAF-25</t>
  </si>
  <si>
    <t>B0053196</t>
  </si>
  <si>
    <t>Agregado pétreo para mezcla asfáltica tipo MAF-38</t>
  </si>
  <si>
    <t>B0053197</t>
  </si>
  <si>
    <t>Agregado pétreo para mezcla asfáltica tipo MDF-19</t>
  </si>
  <si>
    <t>B0053198</t>
  </si>
  <si>
    <t>Agregado pétreo para mezcla asfáltica tipo MDF-25</t>
  </si>
  <si>
    <t>B0053199</t>
  </si>
  <si>
    <t>Agregado pétreo para mezcla asfáltica tipo MDF-38</t>
  </si>
  <si>
    <t>B0053191</t>
  </si>
  <si>
    <t>Agregado pétreo para triturar (crudo) para mezcla asfáltica</t>
  </si>
  <si>
    <t>B0063200</t>
  </si>
  <si>
    <t>L</t>
  </si>
  <si>
    <t>Agua</t>
  </si>
  <si>
    <t>Independiente</t>
  </si>
  <si>
    <t>B0073210</t>
  </si>
  <si>
    <t>m</t>
  </si>
  <si>
    <t>Alambre de púa calibre 12 (350 m)</t>
  </si>
  <si>
    <t>B0073223</t>
  </si>
  <si>
    <t>Alambre dulce galvanizado calibre 9</t>
  </si>
  <si>
    <t>B0073211</t>
  </si>
  <si>
    <t>Alambre galvanizado aleación Zn-5A1-Mm y PVC</t>
  </si>
  <si>
    <t>B0073220</t>
  </si>
  <si>
    <t>Alambre galvanizado calibre 12</t>
  </si>
  <si>
    <t>B0073221</t>
  </si>
  <si>
    <t>Alambre galvanizado zinc y PVC</t>
  </si>
  <si>
    <t>B0073230</t>
  </si>
  <si>
    <t>Alambre negro para amarre calibre 18</t>
  </si>
  <si>
    <t>B031001</t>
  </si>
  <si>
    <t>Almohadillas de neopreno para puentes dureza 60 (35cmx45cmx5cm con laminas de 3mm)</t>
  </si>
  <si>
    <t>Cauchos y elastómeros</t>
  </si>
  <si>
    <t>B031002</t>
  </si>
  <si>
    <t>Almohadillas simples de neopreno para apoyo de panel de concreto</t>
  </si>
  <si>
    <t>B026011</t>
  </si>
  <si>
    <t>Amortiguador de impacto (para defensas metálicas)</t>
  </si>
  <si>
    <t>Señalización y seguridad vial</t>
  </si>
  <si>
    <t>B0113260</t>
  </si>
  <si>
    <t>Anclaje para fijación del manto de refuerzo de vegetacion.</t>
  </si>
  <si>
    <t>Anclajes</t>
  </si>
  <si>
    <t>B0013770</t>
  </si>
  <si>
    <t>Anclajes o cuñas para el tensionamiento</t>
  </si>
  <si>
    <t>B0013270</t>
  </si>
  <si>
    <t>Anfo</t>
  </si>
  <si>
    <t>Explosivos</t>
  </si>
  <si>
    <t>B0013280</t>
  </si>
  <si>
    <t>Angulo de 1-1/2" x 1/4" (cerramiento en malla)</t>
  </si>
  <si>
    <t>B031003</t>
  </si>
  <si>
    <t>Apoyo elástomérico para puentes tipo 3, reforzado con acero o tela, dureza 60. (alto: 25-35cm, lados: 35-70cm)</t>
  </si>
  <si>
    <t>B0303300</t>
  </si>
  <si>
    <t>Árbol tipo protector de 0.60 m (especie nativa)</t>
  </si>
  <si>
    <t>Árboles, vegetación, y fertilizantes.</t>
  </si>
  <si>
    <t>B0303310</t>
  </si>
  <si>
    <t>Árbol tipo paisajístico de 1.20m (especie nativa)</t>
  </si>
  <si>
    <t>B0093320</t>
  </si>
  <si>
    <t>Arena fina de rio para sello de juntas</t>
  </si>
  <si>
    <t>B009111</t>
  </si>
  <si>
    <t>Arena de trituración y/o arena natural</t>
  </si>
  <si>
    <t>B0093350</t>
  </si>
  <si>
    <t xml:space="preserve">Agregado fino </t>
  </si>
  <si>
    <t>B0093330</t>
  </si>
  <si>
    <t>Arena media de rio para capa de soporte</t>
  </si>
  <si>
    <t>B0013281</t>
  </si>
  <si>
    <t>Armadura de acero galvanizado A-663</t>
  </si>
  <si>
    <t>B008010</t>
  </si>
  <si>
    <t>gl</t>
  </si>
  <si>
    <t>Asfalto líquido MC 70</t>
  </si>
  <si>
    <t>Cementantes y bituminosos</t>
  </si>
  <si>
    <t>B008011</t>
  </si>
  <si>
    <t>Asfalto líquido MC-30</t>
  </si>
  <si>
    <t>B008009</t>
  </si>
  <si>
    <t>Asfalto líquido RC 250</t>
  </si>
  <si>
    <t>B0010090</t>
  </si>
  <si>
    <t xml:space="preserve">Baño portátil sencillo </t>
  </si>
  <si>
    <t>B0013381</t>
  </si>
  <si>
    <t>Barras de amarre corrugadas fy= 420 MPa</t>
  </si>
  <si>
    <t>B0013380</t>
  </si>
  <si>
    <t>Barras de transferencia de carga (1'')</t>
  </si>
  <si>
    <t>B0013390</t>
  </si>
  <si>
    <t>Barras de unión de 1/2"</t>
  </si>
  <si>
    <t>B0010016</t>
  </si>
  <si>
    <t>Barrera tipo maletín plástico de 2,00x1,40x0,50 m</t>
  </si>
  <si>
    <t>B0013410</t>
  </si>
  <si>
    <t>Bentonita</t>
  </si>
  <si>
    <t>B0013430</t>
  </si>
  <si>
    <t>Bolsacreto de 1m3</t>
  </si>
  <si>
    <t>Geosintéticos (Geomembranas, geotextiles, geoceldas, geomalla, geomantas, georedes)</t>
  </si>
  <si>
    <t>B0013437</t>
  </si>
  <si>
    <t>Bordillo o sardinel prefabricado en concreto de 21 MPa</t>
  </si>
  <si>
    <t>B0013438</t>
  </si>
  <si>
    <t>Bordillo prefabricado en concreto Ref.A80 NTC-4109, 0,20 x 0,35 x 0.80 m</t>
  </si>
  <si>
    <t>B0013436</t>
  </si>
  <si>
    <t>Bordillo prefabricado en concreto Ref.A85 NTC-4109, 0,20 x 0,35 x 0.80 m</t>
  </si>
  <si>
    <t>B0013432</t>
  </si>
  <si>
    <t>Botella de gas propano (40 lb) (5% de oxígeno)</t>
  </si>
  <si>
    <t>Gases y combustibles</t>
  </si>
  <si>
    <t>B0013434</t>
  </si>
  <si>
    <t>Botella de oxígeno (1800 lb)</t>
  </si>
  <si>
    <t>B0320001</t>
  </si>
  <si>
    <t>Cable de 1/2" (para anclajes)</t>
  </si>
  <si>
    <t>B0013451</t>
  </si>
  <si>
    <t>Cal hidratada</t>
  </si>
  <si>
    <t>B0013450</t>
  </si>
  <si>
    <t>Cal viva</t>
  </si>
  <si>
    <t>B0013460</t>
  </si>
  <si>
    <t>Camisa metálica para pilote calibre 36</t>
  </si>
  <si>
    <t>Formaletas</t>
  </si>
  <si>
    <t>B0013461</t>
  </si>
  <si>
    <t>Camisa metalica para pilote D=1 m calibre 36</t>
  </si>
  <si>
    <t>B0010060</t>
  </si>
  <si>
    <t>Canal drenante prefabricado (polímeros) para aguas lluvias  (0.32x0.40x1.0m)</t>
  </si>
  <si>
    <t>B0010061</t>
  </si>
  <si>
    <t>Canal drenante prefabricado en concreto, para aguas lluvias C-32 (0.32x0.40x1.0m)</t>
  </si>
  <si>
    <t>B0010062</t>
  </si>
  <si>
    <t>Canal drenante prefabricado en concreto, para aguas lluvias C-45 (0.45x0.40x1.0m)</t>
  </si>
  <si>
    <t>B0013480</t>
  </si>
  <si>
    <t>Captafaro de cara rectangular o trapezoide en metal, plástico u otros. L1:15cm - L2:5.5cm - H:8cm</t>
  </si>
  <si>
    <t>B0013484</t>
  </si>
  <si>
    <t>Celda especial de carga Osterberg (prueba pilotes)</t>
  </si>
  <si>
    <t>Equipo especializado</t>
  </si>
  <si>
    <t>B0103501</t>
  </si>
  <si>
    <t>Cemento Asfáltico de penetración 40-50</t>
  </si>
  <si>
    <t>B0103490</t>
  </si>
  <si>
    <t>Cemento Asfáltico de penetración 60-70</t>
  </si>
  <si>
    <t>B0103500</t>
  </si>
  <si>
    <t>Cemento Asfáltico de penetración 80-100</t>
  </si>
  <si>
    <t>B0103551</t>
  </si>
  <si>
    <t>Cemento asfáltico modificado con GCR tipo I</t>
  </si>
  <si>
    <t>B0103552</t>
  </si>
  <si>
    <t>Cemento asfáltico modificado con GCR tipo II</t>
  </si>
  <si>
    <t>B0103553</t>
  </si>
  <si>
    <t>Cemento asfáltico modificado con GCR tipo III</t>
  </si>
  <si>
    <t>B0103510</t>
  </si>
  <si>
    <t>Cemento asfáltico modificado con polímeros CAM-1 (tipo I)</t>
  </si>
  <si>
    <t>B0103520</t>
  </si>
  <si>
    <t>Cemento asfáltico modificado con polímeros CAM-2 (tipo II)</t>
  </si>
  <si>
    <t>B0103530</t>
  </si>
  <si>
    <t>Cemento asfáltico modificado con polímeros CAM-3 (tipo III)</t>
  </si>
  <si>
    <t>B0103540</t>
  </si>
  <si>
    <t>Cemento asfáltico modificado con polímeros CAM-4 (tipo IV)</t>
  </si>
  <si>
    <t>B0103550</t>
  </si>
  <si>
    <t>Cemento asfáltico modificado con polímeros CAM-5 (tipo V)</t>
  </si>
  <si>
    <t>B0103554</t>
  </si>
  <si>
    <t>Cemento asfáltico modificado con polímeros CAM-6 (tipo VI)</t>
  </si>
  <si>
    <t>B0103558</t>
  </si>
  <si>
    <t>Cemento hidráulico adicionado, ASTM C595 tipo IP</t>
  </si>
  <si>
    <t>B0103560</t>
  </si>
  <si>
    <t>Cemento hidráulico NTC 121 tipo ARS</t>
  </si>
  <si>
    <t>B0103561</t>
  </si>
  <si>
    <t>Cemento hidráulico NTC 121 tipo ART</t>
  </si>
  <si>
    <t>B0103563</t>
  </si>
  <si>
    <t>Cemento hidráulico NTC 121 tipo MRS</t>
  </si>
  <si>
    <t>B0103569</t>
  </si>
  <si>
    <t>Cemento hidráulico NTC 121 tipo UG</t>
  </si>
  <si>
    <t>B0103564</t>
  </si>
  <si>
    <t>Cemento portland ASTM C150 tipo I</t>
  </si>
  <si>
    <t>B0303570</t>
  </si>
  <si>
    <t>Cespedones</t>
  </si>
  <si>
    <t>B0013580</t>
  </si>
  <si>
    <t>Material para solado y atraque</t>
  </si>
  <si>
    <t>B0013602</t>
  </si>
  <si>
    <t>Cinta de poliuretano para sello / empaque de juntas verticales entre páneles de concreto</t>
  </si>
  <si>
    <t>B0013590</t>
  </si>
  <si>
    <t>Cinta PVC 0,22 para sello de juntas</t>
  </si>
  <si>
    <t>B0013772</t>
  </si>
  <si>
    <t>Cloruro de calcio en esferas (Pellets) al 90%</t>
  </si>
  <si>
    <t>B0013771</t>
  </si>
  <si>
    <t>Cloruro de calcio en hojuelas (Flakes) al 77%</t>
  </si>
  <si>
    <t>B0014066</t>
  </si>
  <si>
    <t>Combustible ACPM</t>
  </si>
  <si>
    <t>B0133681</t>
  </si>
  <si>
    <t>Concreto hidráulico para pavimento MR-36 (3.5 MPa)</t>
  </si>
  <si>
    <t>Morteros, Concreto estructural y pavimento hidraulico</t>
  </si>
  <si>
    <t>B0133690</t>
  </si>
  <si>
    <t>Concreto hidráulico para pavimento MR-39 (3.8 MPa)</t>
  </si>
  <si>
    <t>B0133691</t>
  </si>
  <si>
    <t>Concreto hidráulico para pavimento MR-41 (4.0 MPa)</t>
  </si>
  <si>
    <t>B0133710</t>
  </si>
  <si>
    <t>Concreto hidráulico para pavimento MR-43 (4.2 MPa)</t>
  </si>
  <si>
    <t>B0133700</t>
  </si>
  <si>
    <t>Concreto hidráulico para pavimento MR-43 (4.2 MPa) - Fastrack: acelerado a 24 horas</t>
  </si>
  <si>
    <t>B0133720</t>
  </si>
  <si>
    <t>Concreto hidráulico para pavimento MR-50</t>
  </si>
  <si>
    <t>B0123660</t>
  </si>
  <si>
    <t>Concreto resistencia 14 MPa</t>
  </si>
  <si>
    <t>B0123650</t>
  </si>
  <si>
    <t>Concreto resistencia 21 MPa</t>
  </si>
  <si>
    <t>B0123620</t>
  </si>
  <si>
    <t>Concreto resistencia 28 MPa</t>
  </si>
  <si>
    <t>B0123640</t>
  </si>
  <si>
    <t>Concreto resistencia 32 MPa</t>
  </si>
  <si>
    <t>B0123630</t>
  </si>
  <si>
    <t>Concreto resistencia 35 MPa</t>
  </si>
  <si>
    <t>B0013730</t>
  </si>
  <si>
    <t>Cordón detonante</t>
  </si>
  <si>
    <t>B0013761</t>
  </si>
  <si>
    <t>Cuneta prefabricada de concreto perfil U y/o V NTC-4109 (0.20 x 0.30 x 1.0 m)</t>
  </si>
  <si>
    <t>B0013775</t>
  </si>
  <si>
    <t>Defensa de concreto prefabricada bidireccional de 0.80x1.50m</t>
  </si>
  <si>
    <t>B0013773</t>
  </si>
  <si>
    <t xml:space="preserve">Defensa metálica de 4,0 m galvanizada </t>
  </si>
  <si>
    <t>B0013774</t>
  </si>
  <si>
    <t>Defensa metálica galvanizada</t>
  </si>
  <si>
    <t>B0013780</t>
  </si>
  <si>
    <t>Delineador de corona (hito de arista) tipo: A en lámina galvanizada calibre 16 de 1.55x0.25 m con elementos retroreflectivo tipo III</t>
  </si>
  <si>
    <t>B0013782</t>
  </si>
  <si>
    <t>Delineador de corona (hito de arista) tipo: circular en lámina galvanizada calibre 16 de 1.55x0.25 m con elementos retroreflectivo tipo III</t>
  </si>
  <si>
    <t>B0013783</t>
  </si>
  <si>
    <t>Delineador de corona (hito de arista) tipo: rectangular en lámina galvanizada calibre 16 de 1.55x0.25 m con elementos retroreflectivo tipo III</t>
  </si>
  <si>
    <t>B0013784</t>
  </si>
  <si>
    <t>Delineador flexible de 1.20 m con elementos retroreflectivo tipo III</t>
  </si>
  <si>
    <t>B0013790</t>
  </si>
  <si>
    <t>Derecho de explotación y/o disposición de materiales</t>
  </si>
  <si>
    <t>B0013791</t>
  </si>
  <si>
    <t>Derechos de conformación y/o disposición de materiales sobrantes (Incluye todos los costos inherentes a las posibles obras requeridas en los sitios de disposición de sobrantes)</t>
  </si>
  <si>
    <t>B014001</t>
  </si>
  <si>
    <t>Disolvente para pintura (TINNER)</t>
  </si>
  <si>
    <t>B014002</t>
  </si>
  <si>
    <t>Disolvente para pintura de demarcacion vial (XILOL)</t>
  </si>
  <si>
    <t>B0013830</t>
  </si>
  <si>
    <t>Ductos para tensionamiento</t>
  </si>
  <si>
    <t>Tuberias</t>
  </si>
  <si>
    <t>B0014895</t>
  </si>
  <si>
    <t>Emulsión acrílica para recubrimiento y protección de estructuras de concreto en microfisuras y agentes ambientales</t>
  </si>
  <si>
    <t>B0063290</t>
  </si>
  <si>
    <t>Emulsion acuosa de parafina para curado de concreto, que evite la pérdida prematura de humedad de concretos y morteros</t>
  </si>
  <si>
    <t>B020011</t>
  </si>
  <si>
    <t>Emulsión asfáltica CRL-40 (CRL-0)</t>
  </si>
  <si>
    <t>B020013</t>
  </si>
  <si>
    <t>Emulsión asfáltica CRL-57 (CRL-1)</t>
  </si>
  <si>
    <t>B020014</t>
  </si>
  <si>
    <t>Emulsión asfáltica CRL-57h (CRL-1h)</t>
  </si>
  <si>
    <t>B020005</t>
  </si>
  <si>
    <t>Emulsión asfáltica de rotura media (CRM-65)</t>
  </si>
  <si>
    <t>B020007</t>
  </si>
  <si>
    <t>Emulsión asfáltica CRR-60 (CRR-1)</t>
  </si>
  <si>
    <t>B020008</t>
  </si>
  <si>
    <t>Emulsión asfáltica CRR-65 (CRR-2)</t>
  </si>
  <si>
    <t>B020015</t>
  </si>
  <si>
    <t>Emulsión asfáltica de rotura lenta modificada con polímeros CRL-57hm (CRL-1hm)</t>
  </si>
  <si>
    <t>B020016</t>
  </si>
  <si>
    <t>Emulsión asfáltica de rotura media modificada con polímeros CRM-60m (CRM-m)</t>
  </si>
  <si>
    <t>B020006</t>
  </si>
  <si>
    <t>Emulsión asfáltica de rotura rápida modificada con polímeros CRR-60m (CRR-1m)</t>
  </si>
  <si>
    <t>B020009</t>
  </si>
  <si>
    <t>Emulsión asfáltica de rotura rápida modificada con polímeros CRR-65m (CRR-2m)</t>
  </si>
  <si>
    <t>B0014897</t>
  </si>
  <si>
    <t xml:space="preserve">Emulsión de resina  acrílica o mortero cementoso modificado con polímeros para el recubrimiento protector contra la oxidación de acero de refuerzo. </t>
  </si>
  <si>
    <t>B0014772</t>
  </si>
  <si>
    <t>Emulsión plastificante para adicionar al concreto con accion impermeabilizante</t>
  </si>
  <si>
    <t>B0013960</t>
  </si>
  <si>
    <t xml:space="preserve">Estacón en madera, diámetro mayor a 10 cm, L=2 m </t>
  </si>
  <si>
    <t>Madera</t>
  </si>
  <si>
    <t>B0013971</t>
  </si>
  <si>
    <t>Estoperol en resina de 10 cm x 2.5 cm</t>
  </si>
  <si>
    <t>B0013970</t>
  </si>
  <si>
    <t>Estoperol en resina de 11 cm x 3 cm</t>
  </si>
  <si>
    <t>B0013980</t>
  </si>
  <si>
    <t>lb</t>
  </si>
  <si>
    <t>Explosivos 75% (INDUGEL)</t>
  </si>
  <si>
    <t>B0013991</t>
  </si>
  <si>
    <t>Fertilizante orgánico mineral</t>
  </si>
  <si>
    <t>B021000</t>
  </si>
  <si>
    <t>Formaleta de madera para concreto</t>
  </si>
  <si>
    <t>B021009</t>
  </si>
  <si>
    <t>Formaleta para cuneta y/o bordillo de concreto</t>
  </si>
  <si>
    <t>B021010</t>
  </si>
  <si>
    <t>Formaleta para gaviones</t>
  </si>
  <si>
    <t>B021005</t>
  </si>
  <si>
    <t>Formaleta para muros</t>
  </si>
  <si>
    <t>B0014040</t>
  </si>
  <si>
    <t>Fulminantes común, con tiempos de retardo de explosión para voladuras controladas</t>
  </si>
  <si>
    <t>B0014050</t>
  </si>
  <si>
    <t>Fundente</t>
  </si>
  <si>
    <t>B0014060</t>
  </si>
  <si>
    <t>Gas propano</t>
  </si>
  <si>
    <t>B0014065</t>
  </si>
  <si>
    <t>Gasolina corriente</t>
  </si>
  <si>
    <t>B0010050</t>
  </si>
  <si>
    <t xml:space="preserve">Geocelda para estabilización de suelos </t>
  </si>
  <si>
    <t>B028002</t>
  </si>
  <si>
    <t>Geodren planar diámetro 100 mm y h=0.50</t>
  </si>
  <si>
    <t>B028003</t>
  </si>
  <si>
    <t>Geodren planar diámetro  100 mm y h=1.00</t>
  </si>
  <si>
    <t>B028004</t>
  </si>
  <si>
    <t>Geodren planar diámetro  100 mm y h=2.00</t>
  </si>
  <si>
    <t>B0014112</t>
  </si>
  <si>
    <t>Geomalla biaxial de polipropileno con resistencia última a la tensión de 20 kN/m</t>
  </si>
  <si>
    <t>B0014113</t>
  </si>
  <si>
    <t>Geomalla biaxial de polipropileno con resistencia última a la tensión de 30 kN/m</t>
  </si>
  <si>
    <t>B0014114</t>
  </si>
  <si>
    <t>Geomalla biaxial para refuerzo de pavimentos asfálticos</t>
  </si>
  <si>
    <t>B026010</t>
  </si>
  <si>
    <t>Geomalla en fibra de vidrio</t>
  </si>
  <si>
    <t>B0264115</t>
  </si>
  <si>
    <t>Geomalla uniaxial de poliester de alta tenacidad con resistencia última a la tensión de 55 kN/m aproximadamente</t>
  </si>
  <si>
    <t>B0264116</t>
  </si>
  <si>
    <t>Geomalla uniaxial de poliéster de alta tenacidad con resistencia última a la tensión de 115 kN/m aproximadamente</t>
  </si>
  <si>
    <t>B025002</t>
  </si>
  <si>
    <t>Geotextil no tejido de polipoprileno con resistencia a la tensión Grab de 980 N, resistencia al punzonamiento de 2,8 kN y resistencia al rasgado trapezoidal de 350 N aproximadamente.</t>
  </si>
  <si>
    <t>B025008</t>
  </si>
  <si>
    <t>Geotextil no tejido para repavimentación con resistencia a la tensión Grab mínima de 450 N</t>
  </si>
  <si>
    <t>B025005</t>
  </si>
  <si>
    <t>Geotextil no tejido con resistencia a la tensión Grab de 700 N aproximadamente</t>
  </si>
  <si>
    <t>B025006</t>
  </si>
  <si>
    <t>Geotextil no tejido con resistencia a la tensión Grab de 720 N aproximadamente</t>
  </si>
  <si>
    <t>B025101</t>
  </si>
  <si>
    <t xml:space="preserve">Geotextil tejido de alto modulo con resistencia mínima a la rotura método Grab de 1400 N (MD) y 1500 N (TD) </t>
  </si>
  <si>
    <t>B025011</t>
  </si>
  <si>
    <t>Geotextil tejido con resistencia a la tensión Grab mínima de 1100 N</t>
  </si>
  <si>
    <t>B025001</t>
  </si>
  <si>
    <t>Geotextil tejido con resistencia a la tensión Grab mínima de 1400 N</t>
  </si>
  <si>
    <t>B025100</t>
  </si>
  <si>
    <t>Geotextil uniaxial con resistencia ultima a la tensión aproximada de MD de 170 Kn/m y TD de 50 kN/m.</t>
  </si>
  <si>
    <t>B0014180</t>
  </si>
  <si>
    <t>Grapas para poste de madera</t>
  </si>
  <si>
    <t>B0014184</t>
  </si>
  <si>
    <t>Grata de limpieza ondulada,  trenzada o torcida</t>
  </si>
  <si>
    <t>Básicos</t>
  </si>
  <si>
    <t>B0014181</t>
  </si>
  <si>
    <t>Gravilla para relleno de estructuras</t>
  </si>
  <si>
    <t>B0010030</t>
  </si>
  <si>
    <t>Hilo de poliéster o polipropileno para costura</t>
  </si>
  <si>
    <t>B0014192</t>
  </si>
  <si>
    <t>Impermeabilizante líquido acrílico y/o poliuretano para concreto</t>
  </si>
  <si>
    <t>B0014191</t>
  </si>
  <si>
    <t>Impermeabilización con membrana para concreto</t>
  </si>
  <si>
    <t>B0014190</t>
  </si>
  <si>
    <t xml:space="preserve">Imprimante y puente adhesivo epoxico </t>
  </si>
  <si>
    <t>B0010025</t>
  </si>
  <si>
    <t>Lámina HR calibre 36 de 4"x 8"</t>
  </si>
  <si>
    <t>B0014200</t>
  </si>
  <si>
    <t>Láminas impermeabilizantes de concreto con película asfáltica y polímeros de polipropileno</t>
  </si>
  <si>
    <t>B0014210</t>
  </si>
  <si>
    <t>Lechada para ductos (tensionamiento)</t>
  </si>
  <si>
    <t>B0014220</t>
  </si>
  <si>
    <t>Limpiador 1/4 de galón (anclajes)</t>
  </si>
  <si>
    <t>B0014230</t>
  </si>
  <si>
    <t>Listón en guadua para empradizar</t>
  </si>
  <si>
    <t>B0014228</t>
  </si>
  <si>
    <t>Listones o postes de madera para cerco de proteccion de árbol</t>
  </si>
  <si>
    <t>B0014229</t>
  </si>
  <si>
    <t>Listones o postes de madera para tutor de árbol</t>
  </si>
  <si>
    <t>B033006</t>
  </si>
  <si>
    <t>Malla ciclónica para gaviones con zinc galvanizado y plastificada con PVC cal 12 (2m3)</t>
  </si>
  <si>
    <t>B033005</t>
  </si>
  <si>
    <t>Malla ciclónica para gaviones galvanizada aleación Zn-5A1-MM cal 12 (2m3)</t>
  </si>
  <si>
    <t>B033009</t>
  </si>
  <si>
    <t>Malla ciclónica para gaviones galvanizada aleación Zn-5A1-MM y plastificada con PVC cal 12 (2m3)</t>
  </si>
  <si>
    <t>B033010</t>
  </si>
  <si>
    <t>Malla electrosoldada de 5/16 e= 10 cm</t>
  </si>
  <si>
    <t>B033008</t>
  </si>
  <si>
    <t>Malla electrosoldada de 5/16 e= 15 cm</t>
  </si>
  <si>
    <t>B033001</t>
  </si>
  <si>
    <t>Malla eslabonada galvanizada calibre 12</t>
  </si>
  <si>
    <t>B033003</t>
  </si>
  <si>
    <t>Malla para colchogaviones, espesor 0,30m</t>
  </si>
  <si>
    <t>B033002</t>
  </si>
  <si>
    <t>Malla para gaviones clase 1 con zinc galvanizado (2m3)</t>
  </si>
  <si>
    <t>B033012</t>
  </si>
  <si>
    <t xml:space="preserve">Malla triple torsión </t>
  </si>
  <si>
    <t>B0014254</t>
  </si>
  <si>
    <t>Manguera de alta presión</t>
  </si>
  <si>
    <t>B0014260</t>
  </si>
  <si>
    <t>Manguera de polietileno de 3"</t>
  </si>
  <si>
    <t>B0014265</t>
  </si>
  <si>
    <t>Manto de refuerzo de vegetación - cesped tipo 5A, 5B y/o 5C</t>
  </si>
  <si>
    <t>B0014264</t>
  </si>
  <si>
    <t>Manto de refuerzo de vegetación tipo 5D</t>
  </si>
  <si>
    <t>B0014267</t>
  </si>
  <si>
    <t>Manto para control de erosión (MCE)</t>
  </si>
  <si>
    <t>B0014262</t>
  </si>
  <si>
    <t>Manto para control de erosión tipo 2D</t>
  </si>
  <si>
    <t>B0014263</t>
  </si>
  <si>
    <t>Manto para control de erosión tipo 3B</t>
  </si>
  <si>
    <t>B0014261</t>
  </si>
  <si>
    <t>Manto para control de erosión tipo 4</t>
  </si>
  <si>
    <t>B0014266</t>
  </si>
  <si>
    <t xml:space="preserve">Manto permanente para refuerzo de la vegetación (TRM) </t>
  </si>
  <si>
    <t>B0014270</t>
  </si>
  <si>
    <t>Material de afirmado CBR ≥ 15%</t>
  </si>
  <si>
    <t xml:space="preserve">Agregados </t>
  </si>
  <si>
    <t>B0014301</t>
  </si>
  <si>
    <t>Material de base clase A (NT3) gradación fina BG 25</t>
  </si>
  <si>
    <t>B0014302</t>
  </si>
  <si>
    <t>Material de base clase A (NT3) gradación fina BG 38</t>
  </si>
  <si>
    <t>B0014303</t>
  </si>
  <si>
    <t>Material de base clase A (NT3) gradación gruesa BG 27</t>
  </si>
  <si>
    <t>B0014304</t>
  </si>
  <si>
    <t>Material de base clase A (NT3) gradación gruesa BG 40</t>
  </si>
  <si>
    <t>B0014305</t>
  </si>
  <si>
    <t>Material de base clase B (NT2) gradación fina BG 25</t>
  </si>
  <si>
    <t>B0014306</t>
  </si>
  <si>
    <t>Material de base clase B (NT2) gradación fina BG 38</t>
  </si>
  <si>
    <t>B0014307</t>
  </si>
  <si>
    <t>Material de base clase B (NT2) gradación gruesa BG 27</t>
  </si>
  <si>
    <t>B0014308</t>
  </si>
  <si>
    <t>Material de base clase B (NT2) gradación gruesa BG 40</t>
  </si>
  <si>
    <t>B0014309</t>
  </si>
  <si>
    <t>Material de base clase C (NT1) gradación fina BG 25</t>
  </si>
  <si>
    <t>B0014311</t>
  </si>
  <si>
    <t>Material de base clase C (NT1) gradación fina BG 38</t>
  </si>
  <si>
    <t>B0014312</t>
  </si>
  <si>
    <t>Material de base clase C (NT1) gradación gruesa BG 27</t>
  </si>
  <si>
    <t>B0014313</t>
  </si>
  <si>
    <t>Material de base clase C (NT1) gradación gruesa BG 40</t>
  </si>
  <si>
    <t>B0014314</t>
  </si>
  <si>
    <t>Material de base gradación BEE-25</t>
  </si>
  <si>
    <t>B0014315</t>
  </si>
  <si>
    <t>Material de base gradación BEE-38</t>
  </si>
  <si>
    <t>B0014316</t>
  </si>
  <si>
    <t>Material de base gradación BEE-5</t>
  </si>
  <si>
    <t>B0014373</t>
  </si>
  <si>
    <t>Material de recebo para relleno</t>
  </si>
  <si>
    <t>B0014374</t>
  </si>
  <si>
    <t>Material de relleno para bacheo tipo base y/o sub-base</t>
  </si>
  <si>
    <t>B0014375</t>
  </si>
  <si>
    <t>Material de relleno y oquedades para roca</t>
  </si>
  <si>
    <t>B0014341</t>
  </si>
  <si>
    <t>Material de sub- base clase A (NT3) gradación SBG-38</t>
  </si>
  <si>
    <t>B0014342</t>
  </si>
  <si>
    <t>Material de sub- base clase A (NT3) gradación SBG-50</t>
  </si>
  <si>
    <t>B0014343</t>
  </si>
  <si>
    <t>Material de sub- base clase B (NT2) gradación SBG-38</t>
  </si>
  <si>
    <t>B0014344</t>
  </si>
  <si>
    <t>Material de sub- base clase B (NT2) gradación SBG-50</t>
  </si>
  <si>
    <t>B0014345</t>
  </si>
  <si>
    <t>Material de sub- base clase C (NT1) gradación SBG-20</t>
  </si>
  <si>
    <t>B0014346</t>
  </si>
  <si>
    <t>Material de sub- base clase C (NT1) gradación SBG-38</t>
  </si>
  <si>
    <t>B0014347</t>
  </si>
  <si>
    <t>Material de sub- base clase C (NT1) gradación SBG-50</t>
  </si>
  <si>
    <t>B0014380</t>
  </si>
  <si>
    <t>Material drenante (3")</t>
  </si>
  <si>
    <t>B0014390</t>
  </si>
  <si>
    <t>Material filtrante  MF-150  de 6"</t>
  </si>
  <si>
    <t>B0014273</t>
  </si>
  <si>
    <t>Material fino o granular clase 1 para estabilizar con cemento</t>
  </si>
  <si>
    <t>B0014274</t>
  </si>
  <si>
    <t>Material fino o granular clase 2 (CBR &gt;= 10%) para estabilizar con cemento</t>
  </si>
  <si>
    <t>B0014400</t>
  </si>
  <si>
    <t>Material para pedraplén</t>
  </si>
  <si>
    <t>B0014405</t>
  </si>
  <si>
    <t>Material para sello de fisuras, grietas y juntas en pavimento asfaltico; compuesto por asfalto modificado con polímeros elastoméricos, que cumpla la norma ASTM D6690 y ASTM D5329.</t>
  </si>
  <si>
    <t>B0014410</t>
  </si>
  <si>
    <t>Material seleccionado para relleno</t>
  </si>
  <si>
    <t>B0014420</t>
  </si>
  <si>
    <t>Mecha Lenta</t>
  </si>
  <si>
    <t>B0014450</t>
  </si>
  <si>
    <t>Mezcla abierta en caliente tipo MAC‐50</t>
  </si>
  <si>
    <t>B0014440</t>
  </si>
  <si>
    <t>Mezcla abierta en caliente tipo MAC‐63</t>
  </si>
  <si>
    <t>B0014430</t>
  </si>
  <si>
    <t>Mezcla abierta en caliente tipo MAC‐75</t>
  </si>
  <si>
    <t>B0014461</t>
  </si>
  <si>
    <t>Mezcla abierta en frío MAF-19</t>
  </si>
  <si>
    <t>B0014542</t>
  </si>
  <si>
    <t>Mezcla abierta en frío MAF-25</t>
  </si>
  <si>
    <t>B0014469</t>
  </si>
  <si>
    <t>Mezcla abierta en frio MAF-38</t>
  </si>
  <si>
    <t>B0014505</t>
  </si>
  <si>
    <t>Mezcla asfáltica drenante</t>
  </si>
  <si>
    <t>B0014520</t>
  </si>
  <si>
    <t>Mezcla de alto modulo MAM-19</t>
  </si>
  <si>
    <t>B0014521</t>
  </si>
  <si>
    <t>Mezcla de alto modulo MAM-25</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</si>
  <si>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</si>
  <si>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</si>
  <si>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</si>
  <si>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</si>
  <si>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</si>
  <si>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</si>
  <si>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</si>
  <si>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</si>
  <si>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</si>
  <si>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</si>
  <si>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</si>
  <si>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frío MDF-38</t>
  </si>
  <si>
    <t>B0014570</t>
  </si>
  <si>
    <t xml:space="preserve">Mezcla discontinua en caliente tipo F‐10 </t>
  </si>
  <si>
    <t>B0014560</t>
  </si>
  <si>
    <t xml:space="preserve">Mezcla discontinua en caliente tipo F‐13 </t>
  </si>
  <si>
    <t>B0014590</t>
  </si>
  <si>
    <t>Mezcla discontinua en caliente tipo M‐10</t>
  </si>
  <si>
    <t>B0014580</t>
  </si>
  <si>
    <t>Mezcla discontinua en caliente tipo M‐13</t>
  </si>
  <si>
    <t>B0014601</t>
  </si>
  <si>
    <t>Mezcla fértil para taludes</t>
  </si>
  <si>
    <t>B0014600</t>
  </si>
  <si>
    <t>Mezcla gruesa en caliente MGC-25</t>
  </si>
  <si>
    <t>B0014599</t>
  </si>
  <si>
    <t>Mezcla gruesa en caliente MGC-38</t>
  </si>
  <si>
    <t>B0014421</t>
  </si>
  <si>
    <t>Mezcla semidensa en caliente MSC-19</t>
  </si>
  <si>
    <t>B0014422</t>
  </si>
  <si>
    <t>Mezcla semidensa en caliente MSC-25</t>
  </si>
  <si>
    <t>B0013940</t>
  </si>
  <si>
    <t xml:space="preserve">Microesferas reflectivas de vidrio </t>
  </si>
  <si>
    <t>B0014611</t>
  </si>
  <si>
    <t>Mortero 1:3 de recubrimiento</t>
  </si>
  <si>
    <t>B0014610</t>
  </si>
  <si>
    <t>Mortero 1:3 para juntas</t>
  </si>
  <si>
    <t>B0014612</t>
  </si>
  <si>
    <t>Mortero 1:4</t>
  </si>
  <si>
    <t>B0014898</t>
  </si>
  <si>
    <t>Mortero de cemento modificado para reparación de elementos estructurales de concreto</t>
  </si>
  <si>
    <t>B0014236</t>
  </si>
  <si>
    <t>Mortero de resistencia controlada (MCR)</t>
  </si>
  <si>
    <t>B0014237</t>
  </si>
  <si>
    <t>Mulch Orgánico</t>
  </si>
  <si>
    <t>B0014640</t>
  </si>
  <si>
    <t>Oxigeno industrial</t>
  </si>
  <si>
    <t>B0010015</t>
  </si>
  <si>
    <t>Paleta de pare y siga de 45 cm</t>
  </si>
  <si>
    <t>B0014650</t>
  </si>
  <si>
    <t>Paral en madera rolliza de 3" (tablestacados)</t>
  </si>
  <si>
    <t>B0014660</t>
  </si>
  <si>
    <t>Paral en madera rolliza de 5" y 4,5 m de longitud (tablestacados)</t>
  </si>
  <si>
    <t>B0014670</t>
  </si>
  <si>
    <t>Paral en madera rolliza de 6" y 5m de longitud (tablestacados)</t>
  </si>
  <si>
    <t>B0014690</t>
  </si>
  <si>
    <t>Pegante epóxico para tacha</t>
  </si>
  <si>
    <t>B0014700</t>
  </si>
  <si>
    <t>Piedra para concreto ciclópeo (rajón o canto rodado)</t>
  </si>
  <si>
    <t>B0014710</t>
  </si>
  <si>
    <t>Piedra para gaviónes (entre 80mm y 200mm)</t>
  </si>
  <si>
    <t>B0014735</t>
  </si>
  <si>
    <t>Pilote prefabricado en concreto de 28MPa de diámetro 0.40m</t>
  </si>
  <si>
    <t>B0014740</t>
  </si>
  <si>
    <t>Pintura acrílica pura para demarcacion vial.</t>
  </si>
  <si>
    <t>B0014750</t>
  </si>
  <si>
    <t>Pintura acrílica, esmalte o similar</t>
  </si>
  <si>
    <t>B0014760</t>
  </si>
  <si>
    <t>Pintura anticorrosiva</t>
  </si>
  <si>
    <t>B0014239</t>
  </si>
  <si>
    <t>Pintura Imprimante</t>
  </si>
  <si>
    <t>B0014790</t>
  </si>
  <si>
    <t xml:space="preserve">Poste de madera curada de 2.3m para cercas </t>
  </si>
  <si>
    <t>B0014800</t>
  </si>
  <si>
    <t>Poste para señal de tránsito en ángulo de hierro de 2" x 2" x 1/4" de 3.5m.</t>
  </si>
  <si>
    <t>B0014801</t>
  </si>
  <si>
    <t>Poste para señal de tránsito en ángulo de hierro de 2" x 2" x 1/8" de 3.5m.</t>
  </si>
  <si>
    <t>B0014820</t>
  </si>
  <si>
    <t>Postes de 1.20m de concreto reforzado de 21 MPa para cercas (segun especificaciones)</t>
  </si>
  <si>
    <t>prefabricados</t>
  </si>
  <si>
    <t>B0014830</t>
  </si>
  <si>
    <t>Postes de fijacion galvanizado para defensa metálica (1,80m)</t>
  </si>
  <si>
    <t>B0014840</t>
  </si>
  <si>
    <t xml:space="preserve">Puntilla de acero estriada con cabeza de 1" </t>
  </si>
  <si>
    <t>B0014870</t>
  </si>
  <si>
    <t>Resina termoplástica para demarcación vial y tachas</t>
  </si>
  <si>
    <t>B0010001</t>
  </si>
  <si>
    <t xml:space="preserve">Rollo de cinta amarilla para señalización - 500m </t>
  </si>
  <si>
    <t>B0014875</t>
  </si>
  <si>
    <t>Rollo de tela verde para cerramiento - 100m</t>
  </si>
  <si>
    <t>B0014876</t>
  </si>
  <si>
    <t>Rollo de tela verde para cerramiento - 50m</t>
  </si>
  <si>
    <t>B0014880</t>
  </si>
  <si>
    <t>Salida en PVC D=2"</t>
  </si>
  <si>
    <t>B0014892</t>
  </si>
  <si>
    <t>Sección de tope de defensa metálica</t>
  </si>
  <si>
    <t>B0014890</t>
  </si>
  <si>
    <t>Sección final de defensa metálica</t>
  </si>
  <si>
    <t>B0013601</t>
  </si>
  <si>
    <t>Sello de poliuretano en cinta para juntas en pavimentos de concreto hidraulico.</t>
  </si>
  <si>
    <t>B0014900</t>
  </si>
  <si>
    <t>Sello de silicona o sellador autonivelante</t>
  </si>
  <si>
    <t>B0014910</t>
  </si>
  <si>
    <t>Semillas para empradizar</t>
  </si>
  <si>
    <t>B0014921</t>
  </si>
  <si>
    <t>Señal informativa (SI-05 y SI-06) tablero en lámina galvanizada calibre 20, retroreflectivo tipo IX.</t>
  </si>
  <si>
    <t>B0014922</t>
  </si>
  <si>
    <t>Señal informativa elevada (SI-05 y SI-06) tablero en lámina galvanizada calibre 22, retroreflectivo tipo IX.</t>
  </si>
  <si>
    <t>B0014923</t>
  </si>
  <si>
    <t>Señal informativa turística ST rectangular y/o en forma de flecha. Tablero en lámina galvanizada; calibre 22, reflectivo tipo IX.</t>
  </si>
  <si>
    <t>B0014960</t>
  </si>
  <si>
    <t>Señal preventiva delineador de curva horizontal SP-75.Tablero en láminada galvanizada de 75x60cm, calibre 16, reflectivo tipo IX.</t>
  </si>
  <si>
    <t>B0014965</t>
  </si>
  <si>
    <t>Señal SI-04 (Poste de referencia). Tablero en lámina galvanizada de 1m ó 1,25m x 0,45m; calibre 20, reflectivo tipo IX.</t>
  </si>
  <si>
    <t>B0014966</t>
  </si>
  <si>
    <t>Señal SI-04 (Poste de referencia). Tablero en lámina galvanizado de 1,25m x 0,45m; calibre 20, reflectivo tipo IX.</t>
  </si>
  <si>
    <t>B0014950</t>
  </si>
  <si>
    <t>Señal SP-54 tablero en lámina galvanizada de 1,70m x 0,25m, calibre 16, retrorreflectiva tipo IX.</t>
  </si>
  <si>
    <t>B0014930</t>
  </si>
  <si>
    <t>Señal SR, SP y/o SI, tablero en lámina galvanizada de 75x75 cm, calibre 16, retrorreflectiva tipo IX.</t>
  </si>
  <si>
    <t>B0014920</t>
  </si>
  <si>
    <t>Señal SR, SP y/o SI, tablero en lámina galvanizada de 90x90 cm, calibre 16, retrorreflectiva tipo IX.</t>
  </si>
  <si>
    <t>B0014980</t>
  </si>
  <si>
    <t>Señal temporal preventiva SP en tablero de lámina galvanizada calibre 16, reflectiva tipo IX.</t>
  </si>
  <si>
    <t>B0014981</t>
  </si>
  <si>
    <t xml:space="preserve">Señalizador vial tubular en PVC para señalización provisional de obra </t>
  </si>
  <si>
    <t>B0014982</t>
  </si>
  <si>
    <t xml:space="preserve">Señalizador vial tubular en PVC, base apernada </t>
  </si>
  <si>
    <t>B021008</t>
  </si>
  <si>
    <t>Sistema con sello para juntas de dilatación y compresión en puentes (BEJS)</t>
  </si>
  <si>
    <t>B0015000</t>
  </si>
  <si>
    <t>Soldadura 6013 de 1/8</t>
  </si>
  <si>
    <t>B0015010</t>
  </si>
  <si>
    <t>Soldadura 7018</t>
  </si>
  <si>
    <t>B0015020</t>
  </si>
  <si>
    <t>Soldadura en PVC 1/8 de galón (anclajes)</t>
  </si>
  <si>
    <t>B0015030</t>
  </si>
  <si>
    <t>Soldadura L-70</t>
  </si>
  <si>
    <t>B0015071</t>
  </si>
  <si>
    <t>Tablestaca de madera aserrada (0.25x0.03x3m)</t>
  </si>
  <si>
    <t>B0015060</t>
  </si>
  <si>
    <t>Tablestaca en madera aserrada (0.25x0.05x3m)</t>
  </si>
  <si>
    <t>B0015080</t>
  </si>
  <si>
    <t>Tablestaca metálica - riel de acero grado 36</t>
  </si>
  <si>
    <t>B0015090</t>
  </si>
  <si>
    <t>Tacha retrorreflectiva bidireccional amarilla y/o blanca (área minima retrorreflectante 6cm2)</t>
  </si>
  <si>
    <t>B0015091</t>
  </si>
  <si>
    <t>Tacha retrorreflectiva unidireccional amarilla y/o blanca (área mínima retrorreflectante 6cm2)</t>
  </si>
  <si>
    <t>B0015100</t>
  </si>
  <si>
    <t>Tachón en resina de 25x15x6 cm</t>
  </si>
  <si>
    <t>B0015105</t>
  </si>
  <si>
    <t>Tanque de agua 1000 L</t>
  </si>
  <si>
    <t>B0015106</t>
  </si>
  <si>
    <t>Tanque de agua 2000 L</t>
  </si>
  <si>
    <t>B0015110</t>
  </si>
  <si>
    <t>Tapón en PVC RD21 de 1"  (para anclaje)</t>
  </si>
  <si>
    <t>B0013740</t>
  </si>
  <si>
    <t>Tela de fique o similar</t>
  </si>
  <si>
    <t>B0013745</t>
  </si>
  <si>
    <t>Textil de tejido abierto (TTA)</t>
  </si>
  <si>
    <t>B0015130</t>
  </si>
  <si>
    <t>Tierra abonada y/o orgánica</t>
  </si>
  <si>
    <t>B0015141</t>
  </si>
  <si>
    <t>Tornillos de unión de D= 12 mm</t>
  </si>
  <si>
    <t>B0015150</t>
  </si>
  <si>
    <t>Torón de tensionamiento 1/2" o 5/8"</t>
  </si>
  <si>
    <t>B0015164</t>
  </si>
  <si>
    <t>Transductores electrónicos medidores de deformación/desplazamiento (incluye cables, protección contra el concreto y panel de lectura)</t>
  </si>
  <si>
    <t>B0015166</t>
  </si>
  <si>
    <t>Transductores mecánicos  medidores de deformación/desplazamiento (incluye cables, protección contra el concreto y panel de lectura)</t>
  </si>
  <si>
    <t>B0015350</t>
  </si>
  <si>
    <t>Triturado tamaño 1/2''</t>
  </si>
  <si>
    <t>B0015170</t>
  </si>
  <si>
    <t>Trompetas de 12 torones (tensionamiento)</t>
  </si>
  <si>
    <t>B0015360</t>
  </si>
  <si>
    <t>Tubería de lámina corrugada de acero con recubrimiento bituminoso helicoidal tipo B – AASHTO M 190 calibre 12 y diámetro 600mm</t>
  </si>
  <si>
    <t>B0015300</t>
  </si>
  <si>
    <t>Tubería de lámina corrugada de acero galvanizado helicoidal tipo I y/o II – ASTM A 760 calibre 12 y diámetro 600mm</t>
  </si>
  <si>
    <t>B0015233</t>
  </si>
  <si>
    <t>Tubería de PVC alcantarillado diametro= 36" / 900mm  (Norma NTC-5055)</t>
  </si>
  <si>
    <t>B0015304</t>
  </si>
  <si>
    <t>Tubería metálica de alta resistencia con límite elástico mínimo de 700 MPa</t>
  </si>
  <si>
    <t>B0015200</t>
  </si>
  <si>
    <t>Tubería Perforada en PVC de 2"</t>
  </si>
  <si>
    <t>B0015231</t>
  </si>
  <si>
    <t>Tubería Pvc Alcantarillado D= 24"</t>
  </si>
  <si>
    <t>B0015232</t>
  </si>
  <si>
    <t>Tubería Pvc Alcantarillado D= 36"</t>
  </si>
  <si>
    <t>B0015220</t>
  </si>
  <si>
    <t>Tubería PVC de 1" (para escamas en concreto)</t>
  </si>
  <si>
    <t>B0015210</t>
  </si>
  <si>
    <t>Tubería PVC RD21 de 1" (para anclajes)</t>
  </si>
  <si>
    <t>B0015251</t>
  </si>
  <si>
    <t>Tubo concreto reforzado 600mm (clase II)</t>
  </si>
  <si>
    <t>B0015250</t>
  </si>
  <si>
    <t>Tubo concreto reforzado 900mm (clase II)</t>
  </si>
  <si>
    <t>B0015240</t>
  </si>
  <si>
    <t>Tubo concreto reforzado 900mm (clase III)</t>
  </si>
  <si>
    <t>B0015260</t>
  </si>
  <si>
    <t>Tubo concreto simple clase II de 450 mm</t>
  </si>
  <si>
    <t>B0015270</t>
  </si>
  <si>
    <t>Tubo concreto simple clase II de 500 mm</t>
  </si>
  <si>
    <t>B0015281</t>
  </si>
  <si>
    <t>Tubo concreto simple clase III de 500 mm</t>
  </si>
  <si>
    <t>B0015280</t>
  </si>
  <si>
    <t>Tubo concreto simple clase III de 600 mm</t>
  </si>
  <si>
    <t>B0015320</t>
  </si>
  <si>
    <t>Unión en PVC RD21 de 1" (para anclajes)</t>
  </si>
  <si>
    <t>B0015334</t>
  </si>
  <si>
    <t>Uniones metálicas de alta resistencia para tubería, con límite elástico mínimo de 700 MPa</t>
  </si>
  <si>
    <t>B0015361</t>
  </si>
  <si>
    <t>Varilla 5/8</t>
  </si>
  <si>
    <t>B0014701</t>
  </si>
  <si>
    <t>Varilla corrugada  No. 6 (3/4)</t>
  </si>
  <si>
    <t>B0015364</t>
  </si>
  <si>
    <t>Varilla de acero corrugada  1/2"</t>
  </si>
  <si>
    <t>B0015363</t>
  </si>
  <si>
    <t>Varilla de acero corrugada  3/8"</t>
  </si>
  <si>
    <t>B0015368</t>
  </si>
  <si>
    <t>Varilla de acero corrugada  No. 10 (1 1/4)</t>
  </si>
  <si>
    <t>B0015369</t>
  </si>
  <si>
    <t>Varilla de acero corrugada  No. 12 (12 mm)</t>
  </si>
  <si>
    <t>B0015365</t>
  </si>
  <si>
    <t>Varilla de acero corrugada  No. 5(5/8)</t>
  </si>
  <si>
    <t>B0015366</t>
  </si>
  <si>
    <t>Varilla de acero corrugada  No. 6 (3/4)</t>
  </si>
  <si>
    <t>B0015367</t>
  </si>
  <si>
    <t>Varilla de acero corrugada  No. 8 (1)</t>
  </si>
  <si>
    <t xml:space="preserve">INSTITUTO NACIONAL DE VÍAS
SUBDIRECCIÓN DE PLANIFICACIÓN DE INFRAESTRUCTURA
ANÁLISIS DE PRECIOS UNITARIOS DE REFERENCIA </t>
  </si>
  <si>
    <t>LISTADO DE EQUIPOS</t>
  </si>
  <si>
    <t>CLASIFICACIÓN</t>
  </si>
  <si>
    <t>C0010011</t>
  </si>
  <si>
    <t>Andamiaje para aplicar la carga (Equipo sustituto de la tara)</t>
  </si>
  <si>
    <t>Mixto - Herramienta menor</t>
  </si>
  <si>
    <t>C0010010</t>
  </si>
  <si>
    <t>h</t>
  </si>
  <si>
    <t>Aspersor manual de 20 litros</t>
  </si>
  <si>
    <t>C0010015</t>
  </si>
  <si>
    <t>Astilladora de madera para triturar, potencia aproximada 75 HP</t>
  </si>
  <si>
    <t>C0010600</t>
  </si>
  <si>
    <t>Motobomba de concreto</t>
  </si>
  <si>
    <t>Concreto y mortero</t>
  </si>
  <si>
    <t>C0010020</t>
  </si>
  <si>
    <t>Barredora de succión, almacenamiento aproximado 6 m3</t>
  </si>
  <si>
    <t>C0010030</t>
  </si>
  <si>
    <t>Bomba de concreto, producción: 30 m3/h- 50 m3/h</t>
  </si>
  <si>
    <t>C0010040</t>
  </si>
  <si>
    <t>Bomba de inyección de lechada</t>
  </si>
  <si>
    <t>C0010034</t>
  </si>
  <si>
    <t>Bomba eléctrica para accionar la celda especial de carga</t>
  </si>
  <si>
    <t>C0010050</t>
  </si>
  <si>
    <t>Bomba para gato de tensionamiento (fuerza máxima 300 toneladas)</t>
  </si>
  <si>
    <t>C0010053</t>
  </si>
  <si>
    <t>Buldozer potencia al volante de 305 HP, motor de 2100 RPM, longitud de hoja 6,39m</t>
  </si>
  <si>
    <t>Movimiento de tierra</t>
  </si>
  <si>
    <t>C0010052</t>
  </si>
  <si>
    <t>Buldozer, potencia al volante de 140 HP, motor de 2200 RPM, longitud de hoja 4,80m</t>
  </si>
  <si>
    <t>C0010051</t>
  </si>
  <si>
    <t>Buldozer, Potencia al volante de 80 HP, motor de 2400 RPM, longitud de hoja 3,99m</t>
  </si>
  <si>
    <t>C0010961</t>
  </si>
  <si>
    <t>Caldera para pintura termoplástica (NTC 4744-2)</t>
  </si>
  <si>
    <t>C0010125</t>
  </si>
  <si>
    <t>Camabaja capacidad de 30-40 toneladas</t>
  </si>
  <si>
    <t xml:space="preserve">Transporte – Acarreo </t>
  </si>
  <si>
    <t>C0010100</t>
  </si>
  <si>
    <t>Camión 350 (F-350, Cheyenne 350 o similares)</t>
  </si>
  <si>
    <t>C0010105</t>
  </si>
  <si>
    <t>Camión con capacidad de 5 ton o superior</t>
  </si>
  <si>
    <t>C0010110</t>
  </si>
  <si>
    <t xml:space="preserve">Camión de slurry, volumen de depósito de emulsión 4m3 a 6 m3, ancho aproximado 7 m </t>
  </si>
  <si>
    <t>Asfalto</t>
  </si>
  <si>
    <t>C0010115</t>
  </si>
  <si>
    <t>Camión grúa capacidad 5 toneladas</t>
  </si>
  <si>
    <t>C0010118</t>
  </si>
  <si>
    <t>Camión mixer</t>
  </si>
  <si>
    <t>C0010120</t>
  </si>
  <si>
    <t>Camioneta de estacas 4x4</t>
  </si>
  <si>
    <t>C0010124</t>
  </si>
  <si>
    <t>Camisa metálica para pilote calibre 36 D=1.20m - Recuperable (kg)</t>
  </si>
  <si>
    <t>C0010123</t>
  </si>
  <si>
    <t>Camisa metálica para pilote calibre 36 D=1m - Recuperable (m)</t>
  </si>
  <si>
    <t>C0010130</t>
  </si>
  <si>
    <t>Cargador: potencia en el volante 110 hp, clasificación de rpm del motor 2300</t>
  </si>
  <si>
    <t>C0010140</t>
  </si>
  <si>
    <t>Cargador: potencia en el volante 125 hp, clasificación de rpm del motor 2300</t>
  </si>
  <si>
    <t>C0010150</t>
  </si>
  <si>
    <t>Carrotanque de agua(1000 Galones)</t>
  </si>
  <si>
    <t>C0010160</t>
  </si>
  <si>
    <t>Carrotanque irrigador de asfalto, 1000 galones de capacidad</t>
  </si>
  <si>
    <t>C0010170</t>
  </si>
  <si>
    <t>Cizalla manual de 90 cm</t>
  </si>
  <si>
    <t>C0010214</t>
  </si>
  <si>
    <t>Compactador de rodillo potencia: 80HP, peso: 7 ton</t>
  </si>
  <si>
    <t xml:space="preserve">Compactación – Nivelación  </t>
  </si>
  <si>
    <t>C0010211</t>
  </si>
  <si>
    <t>Compactador de rodillo potencia: 99 hp, peso: 8 toneladas</t>
  </si>
  <si>
    <t>C0010212</t>
  </si>
  <si>
    <t>Compactador de rodillo, potencia 105 hp, peso de 6 toneladas</t>
  </si>
  <si>
    <t>C0010200</t>
  </si>
  <si>
    <t>Compactador manual (saltarín) peso de operación (kg.) 52, fuerza de impacto por golpe (KN) 12</t>
  </si>
  <si>
    <t>C0010210</t>
  </si>
  <si>
    <t>Compactador manual de rodillo</t>
  </si>
  <si>
    <t>C0010220</t>
  </si>
  <si>
    <t>Compactador manual vibratorio (CANGURO) (Apisonadores), potencia aproximada 5 HP</t>
  </si>
  <si>
    <t>C0010190</t>
  </si>
  <si>
    <t>Compactador manual vibratorio (rana) con motor de 6 hp</t>
  </si>
  <si>
    <t>C0010230</t>
  </si>
  <si>
    <t>Compactador neumático de Potencia 70 HP, peso de 13 ton</t>
  </si>
  <si>
    <t>C0010213</t>
  </si>
  <si>
    <t>Compactador neumático peso 3,5 ton</t>
  </si>
  <si>
    <t>C0010240</t>
  </si>
  <si>
    <t>Compactador vibratorio potencia aproximada de 15 Kw</t>
  </si>
  <si>
    <t>C0010250</t>
  </si>
  <si>
    <t>Compresor (barrido y soplado)</t>
  </si>
  <si>
    <t>C0010280</t>
  </si>
  <si>
    <t>Compresor para penetrar roca</t>
  </si>
  <si>
    <t>C0010270</t>
  </si>
  <si>
    <t>Compresor portátil de 70 a 120 HP, con martillo</t>
  </si>
  <si>
    <t>C0010295</t>
  </si>
  <si>
    <t xml:space="preserve">Cortadora de adoquines </t>
  </si>
  <si>
    <t>C0010290</t>
  </si>
  <si>
    <t>Cortadora de pavimento, profundidad de corte: 16- 19 cm. capacidad de disco: desde 12" hasta 20" de diámetro</t>
  </si>
  <si>
    <t>C0010311</t>
  </si>
  <si>
    <t>Derretidora de asfalto (crafco o similar)</t>
  </si>
  <si>
    <t>C0010300</t>
  </si>
  <si>
    <t>Diferencial de 2 toneladas</t>
  </si>
  <si>
    <t xml:space="preserve">Carga – Izaje </t>
  </si>
  <si>
    <t>C0010310</t>
  </si>
  <si>
    <t>Diferencial de 3 toneladas</t>
  </si>
  <si>
    <t>C0010351</t>
  </si>
  <si>
    <t>Equipo autopropulsado para aplicación de pintura termoplástica (NTC 4744-2)</t>
  </si>
  <si>
    <t>C0010314</t>
  </si>
  <si>
    <t>Equipo de acarreo interno</t>
  </si>
  <si>
    <t>C0010321</t>
  </si>
  <si>
    <t>Equipo de izaje</t>
  </si>
  <si>
    <t>C0010401</t>
  </si>
  <si>
    <t>Equipo de medición (deformímetros eléctricos, mecánicos, celdas de carga, etc.) para prueba de carga</t>
  </si>
  <si>
    <t>C0010330</t>
  </si>
  <si>
    <t>Equipo de oxicorte y soldadura, capacidad de corte 6"-14"</t>
  </si>
  <si>
    <t>C0010340</t>
  </si>
  <si>
    <t>Equipo de perforación (TRACKDRILL), potencia aproximada 40 HP, 2100 golpes / minuto</t>
  </si>
  <si>
    <t>C0010350</t>
  </si>
  <si>
    <t>Equipo de pintura (Compresor). Presión máxima de trabajo 7 HP</t>
  </si>
  <si>
    <t>C0010352</t>
  </si>
  <si>
    <t>Equipo de rayos X y/o ultrasonido industrial</t>
  </si>
  <si>
    <t>C0010381</t>
  </si>
  <si>
    <t>Equipo de sandblasting y pintura, compresora 250cfm a 100 psi, pulmón de 70 gal (250 L) para 160 psi</t>
  </si>
  <si>
    <t>C0010360</t>
  </si>
  <si>
    <t>Equipo de soldadura 250 AMP</t>
  </si>
  <si>
    <t>C0010365</t>
  </si>
  <si>
    <t>Equipo de soldadura 400 AMP</t>
  </si>
  <si>
    <t>C0010380</t>
  </si>
  <si>
    <t>Equipo de soldadura 600 AMP</t>
  </si>
  <si>
    <t>C0010383</t>
  </si>
  <si>
    <t>Equipo de topografía teodolito electrónico con abertura de anteojo de 42- 45 mm. aumento del anteojo: 30x.distancia mínima de enfoque: 1 - 1.5 m. precisión: 5´´</t>
  </si>
  <si>
    <t>C0010410</t>
  </si>
  <si>
    <t>Esparcidor de gravilla, ancho de esparcimiento 3 - 7.5 m</t>
  </si>
  <si>
    <t>C0010420</t>
  </si>
  <si>
    <t>Estación Total con precisión angular de 6". Precisión lineal 2 mm ± 2 ppm</t>
  </si>
  <si>
    <t>C0010441</t>
  </si>
  <si>
    <t>Formaleta metálica para baranda de concreto (m)</t>
  </si>
  <si>
    <t>C0010445</t>
  </si>
  <si>
    <t>Formaleta metálica para concreto (m2)</t>
  </si>
  <si>
    <t>C0010443</t>
  </si>
  <si>
    <t>Formaleta metálica para defensa de concreto (m)</t>
  </si>
  <si>
    <t>C0010447</t>
  </si>
  <si>
    <t>Formaleta metálica para fabricación de paneles de concreto (m2)</t>
  </si>
  <si>
    <t>C0010430</t>
  </si>
  <si>
    <t>Formaleta metálica para pavimento en concreto hidráulico (m)</t>
  </si>
  <si>
    <t>C0010435</t>
  </si>
  <si>
    <t>Formaleta metálica para pilotes de concreto prefabricado in situ (m)</t>
  </si>
  <si>
    <t>C0010450</t>
  </si>
  <si>
    <t>Formaleta para camisa de pilote</t>
  </si>
  <si>
    <t>C0010455</t>
  </si>
  <si>
    <t>glo</t>
  </si>
  <si>
    <t>Formaleta, platina y accesorios (glo)</t>
  </si>
  <si>
    <t>C0010456</t>
  </si>
  <si>
    <t>Formaleta, platina y accesorios (m)</t>
  </si>
  <si>
    <t>C0010460</t>
  </si>
  <si>
    <t>Fresadora de pavimento, ancho de trabajo 1.3 m a 1.5 m, potencia aproximada 430 HP, profundidad de corte 30 cm</t>
  </si>
  <si>
    <t>C0010461</t>
  </si>
  <si>
    <t>Fresadora de pavimento, ancho de trabajo 2 m, con tambor especial de puntas de acero de alta dureza, profundidad de corte menor a 2.5 cm para microfresado (W2000 o similares)</t>
  </si>
  <si>
    <t>C0010462</t>
  </si>
  <si>
    <t>Fresadora de pavimento, ancho de trabajo 2 m, potencia aproximada 580 HP, profundidad de corte 30 cm</t>
  </si>
  <si>
    <t>C0010480</t>
  </si>
  <si>
    <t>Gato para tensionamiento, fuerza Max 300 toneladas</t>
  </si>
  <si>
    <t>C0010500</t>
  </si>
  <si>
    <t>Grúa capacidad 10 toneladas</t>
  </si>
  <si>
    <t>C0010490</t>
  </si>
  <si>
    <t>Grúa capacidad 15 toneladas</t>
  </si>
  <si>
    <t>C0010520</t>
  </si>
  <si>
    <t>Grúa telescópica capacidad 50 toneladas</t>
  </si>
  <si>
    <t>C0010491</t>
  </si>
  <si>
    <t>Grúa torre capacidad 1 tonelada en la punta</t>
  </si>
  <si>
    <t>C0010530</t>
  </si>
  <si>
    <t>Guadañadora cilindraje 38-58 cm3</t>
  </si>
  <si>
    <t>C0010535</t>
  </si>
  <si>
    <t>Lanza de aire comprimido caliente, velocidad de descargue 1000 m/s, temperatura del aire a presión 1000 °c</t>
  </si>
  <si>
    <t>C0010544</t>
  </si>
  <si>
    <t>Manómetro cable de acero para bajar la celda</t>
  </si>
  <si>
    <t>C0010547</t>
  </si>
  <si>
    <t>Máquina estabilizadora con cámara de tambor rotatorio de paso sencillo</t>
  </si>
  <si>
    <t>C0010541</t>
  </si>
  <si>
    <t>Máquina hidrosembradora 1000 - 4000 litros</t>
  </si>
  <si>
    <t>C0010540</t>
  </si>
  <si>
    <t>Máquina térmica para aplicación de adhesivo para tacha</t>
  </si>
  <si>
    <t>C0010550</t>
  </si>
  <si>
    <t>Mezcladora de concreto tipo trompo</t>
  </si>
  <si>
    <t>C0010555</t>
  </si>
  <si>
    <t>Miniretroexcavadora sobre neumáticos de 37,5 kW</t>
  </si>
  <si>
    <t>C0010560</t>
  </si>
  <si>
    <t>Montacargas capacidad 2-10 toneladas</t>
  </si>
  <si>
    <t>C0010570</t>
  </si>
  <si>
    <t>Motobomba 3 pulgadas</t>
  </si>
  <si>
    <t>C0010580</t>
  </si>
  <si>
    <t>Motobomba 4 pulgadas</t>
  </si>
  <si>
    <t>C0010590</t>
  </si>
  <si>
    <t xml:space="preserve">Motobomba 6 pulgadas </t>
  </si>
  <si>
    <t>C0010610</t>
  </si>
  <si>
    <t>Motoniveladora potencia 215 HP, ancho de cuchilla 4,27 m, peso 18 ton</t>
  </si>
  <si>
    <t>C0010611</t>
  </si>
  <si>
    <t>Motoniveladora, potencia 140 HP, ancho de cuchilla 3,66 m, peso 11 ton</t>
  </si>
  <si>
    <t>C0010620</t>
  </si>
  <si>
    <t>Motosierra, 4.5 HP - 7.1 HP, longitud de espada 45-90 cm</t>
  </si>
  <si>
    <t>C0010621</t>
  </si>
  <si>
    <t>Motosoldador, 300 amperios</t>
  </si>
  <si>
    <t>C0010630</t>
  </si>
  <si>
    <t>Pala auxiliar de piloteadora</t>
  </si>
  <si>
    <t>C0010640</t>
  </si>
  <si>
    <t>Pala grúa (dragalina) potencia del motor aproximada 320 Kw - 390 Kw, capacidad de carga aproximada 70 -100 toneladas</t>
  </si>
  <si>
    <t>C0010850</t>
  </si>
  <si>
    <t>Parales-taco metálico o puntal (escamas en concreto)</t>
  </si>
  <si>
    <t>C0010651</t>
  </si>
  <si>
    <t>Piloteadora potencia mínima de 250KW, fuerza elevadora 200KN</t>
  </si>
  <si>
    <t>C0010660</t>
  </si>
  <si>
    <t>Planta de asfalto en caliente continua de 120 toneladas de capacidad</t>
  </si>
  <si>
    <t>C0010661</t>
  </si>
  <si>
    <t>Planta de asfalto en caliente móvil discontinua de 60 toneladas de capacidad</t>
  </si>
  <si>
    <t>C0010662</t>
  </si>
  <si>
    <t>Planta de asfalto en frío de 60 toneladas/hora de capacidad</t>
  </si>
  <si>
    <t>C0010665</t>
  </si>
  <si>
    <t>Planta dosificadora (mezcladora) de concreto</t>
  </si>
  <si>
    <t>C0010680</t>
  </si>
  <si>
    <t>Planta eléctrica 3000 watts -4000 watts</t>
  </si>
  <si>
    <t>C0010670</t>
  </si>
  <si>
    <t>Planta para mezcla de asfalto en frio de 160 toneladas/hora de capacidad</t>
  </si>
  <si>
    <t>C0010690</t>
  </si>
  <si>
    <t>Planta trituradora</t>
  </si>
  <si>
    <t>C0010704</t>
  </si>
  <si>
    <t>Puente grúa</t>
  </si>
  <si>
    <t>C0010710</t>
  </si>
  <si>
    <t>Pulidora (8500 REV)</t>
  </si>
  <si>
    <t>C0010720</t>
  </si>
  <si>
    <t>Pulvimixer potencia aproximada 500 HP</t>
  </si>
  <si>
    <t>C0010730</t>
  </si>
  <si>
    <t xml:space="preserve">Recicladora de pavimento potencia aproximada 430 HP </t>
  </si>
  <si>
    <t>C0010740</t>
  </si>
  <si>
    <t>Regla vibratoria de concreto, de longitud de 3 a 5 m, potencia de 6 a 9 HP</t>
  </si>
  <si>
    <t>C0010750</t>
  </si>
  <si>
    <t>Retrocargador, pala de 1,1 m3 de capacidad, profundidad de excavación de 4.400 mm y una altura de 5.680 mm</t>
  </si>
  <si>
    <t>C0010780</t>
  </si>
  <si>
    <t>Retroexcavadora de pivote central y desplazamiento lateral de mínimo 60 kw de potencia</t>
  </si>
  <si>
    <t>C0010822</t>
  </si>
  <si>
    <t>Retroexcavadora sobre llantas, motor 62HP, Profundidad de excavación de 5.41 metros</t>
  </si>
  <si>
    <t>C0010823</t>
  </si>
  <si>
    <t>Retroexcavadora sobre neumáticos de 85 kW, equipada con descabezador hidráulico para pilotes</t>
  </si>
  <si>
    <t>C0010790</t>
  </si>
  <si>
    <t>Retroexcavadora sobre oruga, potencia 158 kw, balde de 1.5 m3</t>
  </si>
  <si>
    <t>C0010810</t>
  </si>
  <si>
    <t>Retroexcavadora sobre orugas de profundidad de excavación mínima de 6,0 m, de 80 kw de potencia</t>
  </si>
  <si>
    <t>C0010765</t>
  </si>
  <si>
    <t>Retroexcavadora, potencia en el volante 78 HP 2200 rpm</t>
  </si>
  <si>
    <t>C0010840</t>
  </si>
  <si>
    <t>Ruteadora para asfalto, potencia mínima 15 kW</t>
  </si>
  <si>
    <t>C0010841</t>
  </si>
  <si>
    <t>Sensor de Impacto para prueba de integridad sobre pilotes tipo</t>
  </si>
  <si>
    <t>C0010845</t>
  </si>
  <si>
    <t>Shuttle buggy</t>
  </si>
  <si>
    <t>C0010847</t>
  </si>
  <si>
    <t>Silo para almacenamiento de concreto, capacidad 10 m3</t>
  </si>
  <si>
    <t>C0010854</t>
  </si>
  <si>
    <t>Taladro de 1/2", pulidora, lijadora y circular</t>
  </si>
  <si>
    <t>C0010855</t>
  </si>
  <si>
    <t>Taladro industrial (columna, de árbol o similares)</t>
  </si>
  <si>
    <t>C0010859</t>
  </si>
  <si>
    <t>Tara (Recebo, Agua, Etc.)</t>
  </si>
  <si>
    <t>C0010911</t>
  </si>
  <si>
    <t>Terminadora de asfalto (Finisher), potencia 130 HP, peso 15 ton.</t>
  </si>
  <si>
    <t>C0010910</t>
  </si>
  <si>
    <t>Terminadora de asfalto (Finisher), potencia en el volante 174 HP, R=20M3/H, velocidad de desplazamiento 114 m/min</t>
  </si>
  <si>
    <t>C0010920</t>
  </si>
  <si>
    <t>Vehículo delineador para aplicación de pintura con mínimo 2 boquillas (NTC 4744-2)</t>
  </si>
  <si>
    <t>C0010922</t>
  </si>
  <si>
    <t>Vibrador de concreto, potencia aproximada de 3 hp, mangueras de 4 a 6 metros</t>
  </si>
  <si>
    <t>C0010923</t>
  </si>
  <si>
    <t>Vibrocompactador, potencia 153 HP, peso 10 ton</t>
  </si>
  <si>
    <t>C0010180</t>
  </si>
  <si>
    <t>Vibrocompactador, tipo benitìn, de peso 700 kg a 1.5 toneladas</t>
  </si>
  <si>
    <t>C0010958</t>
  </si>
  <si>
    <t>Volqueta 15 m3</t>
  </si>
  <si>
    <t>C0010960</t>
  </si>
  <si>
    <t>Volqueta 6 m3</t>
  </si>
  <si>
    <t>C0010959</t>
  </si>
  <si>
    <t>Volqueta 7 m3</t>
  </si>
  <si>
    <t>MANO DE OBRA</t>
  </si>
  <si>
    <t>COSTO</t>
  </si>
  <si>
    <t>Oficial</t>
  </si>
  <si>
    <t>día</t>
  </si>
  <si>
    <t xml:space="preserve">Obrero </t>
  </si>
  <si>
    <t>RENDIMIENTOS DE REFERENCIA</t>
  </si>
  <si>
    <t>OBRAS DE MEJORAMIENTO</t>
  </si>
  <si>
    <t>ACTIVIDAD</t>
  </si>
  <si>
    <t>PERSONAL</t>
  </si>
  <si>
    <t>RENDIMIENTO</t>
  </si>
  <si>
    <t>ALCANTARILLA</t>
  </si>
  <si>
    <t>1 OFICIAL, 5 AYUDANTES</t>
  </si>
  <si>
    <t>12 días X Alcantarilla</t>
  </si>
  <si>
    <t>PLACA HUELLA</t>
  </si>
  <si>
    <t>2 OFICIAL, 8 AYUDANTES</t>
  </si>
  <si>
    <t>45 ml / semana</t>
  </si>
  <si>
    <t>MURO EN GAVIÓN</t>
  </si>
  <si>
    <t>40 m3 / semana</t>
  </si>
  <si>
    <t>BOX-CULVERT 1 X 2</t>
  </si>
  <si>
    <t>2 OFICIALES, 4 AYUDANTES</t>
  </si>
  <si>
    <t>3 meses</t>
  </si>
  <si>
    <t>CUNETAS</t>
  </si>
  <si>
    <t>2 OFICIAL, 6 AYUDANTES</t>
  </si>
  <si>
    <t>200 ml / semana</t>
  </si>
  <si>
    <t>OBRAS DE MANTENIMIENTO</t>
  </si>
  <si>
    <t>LIMPIEZA DE ALCANTARILLAS</t>
  </si>
  <si>
    <t>2 AYUDANTES</t>
  </si>
  <si>
    <t>3 días X Alcantarilla</t>
  </si>
  <si>
    <t>ROCERÍA</t>
  </si>
  <si>
    <t>1000 ml / Dos carriles</t>
  </si>
  <si>
    <r>
      <rPr>
        <b/>
        <sz val="12"/>
        <color rgb="FF000000"/>
        <rFont val="Arial"/>
        <family val="2"/>
      </rPr>
      <t>Nota:</t>
    </r>
    <r>
      <rPr>
        <sz val="12"/>
        <color rgb="FF000000"/>
        <rFont val="Arial"/>
        <family val="2"/>
      </rPr>
      <t xml:space="preserve"> Los rendimientos indicados provienen de la ejecución de los convenios solidarios con OAC, que el INVIAS actualmente tiene en ejecución.</t>
    </r>
  </si>
  <si>
    <t>COSTOS DE ADMINISTRACIÓN DE REFERENCIA</t>
  </si>
  <si>
    <t>ÍTEM</t>
  </si>
  <si>
    <t>MESES</t>
  </si>
  <si>
    <t>PERSONAL TÉCNICO Y ADMINISTRATIVO</t>
  </si>
  <si>
    <t>1.1</t>
  </si>
  <si>
    <t>Residente de Obra (CPS)</t>
  </si>
  <si>
    <t>Mes</t>
  </si>
  <si>
    <t>1.2</t>
  </si>
  <si>
    <t>Inspector SISO (CPS)</t>
  </si>
  <si>
    <t>1.3</t>
  </si>
  <si>
    <t>Contador Público (CPS)</t>
  </si>
  <si>
    <t>1.4</t>
  </si>
  <si>
    <t>Maestro de obra (Nómina)</t>
  </si>
  <si>
    <t>1.4.1</t>
  </si>
  <si>
    <t>Carga Prestacional Maestro de Obra</t>
  </si>
  <si>
    <t>SUBTOTAL</t>
  </si>
  <si>
    <t>SEGURIDAD INDUSTRIAL Y DOTACIÓN</t>
  </si>
  <si>
    <t>2.1</t>
  </si>
  <si>
    <t>Casco Industrial con certificación ansi con rache para obrero</t>
  </si>
  <si>
    <t>Unidad</t>
  </si>
  <si>
    <t>2.2</t>
  </si>
  <si>
    <t>Bota en caucho punta de acero para obrero</t>
  </si>
  <si>
    <t>2.3</t>
  </si>
  <si>
    <t>Gafa industrial unilente clara protectora</t>
  </si>
  <si>
    <t>2.4</t>
  </si>
  <si>
    <t>Guante de Carnaza corto reforzado</t>
  </si>
  <si>
    <t>2.5</t>
  </si>
  <si>
    <t>Guante baqueta corto reforzado</t>
  </si>
  <si>
    <t>2.6</t>
  </si>
  <si>
    <t>Peto Carnaza</t>
  </si>
  <si>
    <t>2.7</t>
  </si>
  <si>
    <t>Careta para guadañar</t>
  </si>
  <si>
    <t>2.8</t>
  </si>
  <si>
    <t>Tapaoidos de inserción siliconado</t>
  </si>
  <si>
    <t>2.9</t>
  </si>
  <si>
    <t>Botiquín Tipo A</t>
  </si>
  <si>
    <t>2.10</t>
  </si>
  <si>
    <t>Uniforme</t>
  </si>
  <si>
    <t>MEDIDAS AMBIENTALES</t>
  </si>
  <si>
    <t>3.1</t>
  </si>
  <si>
    <t>Tela polipropileno para cerramiento H=2,10 M</t>
  </si>
  <si>
    <t>ML</t>
  </si>
  <si>
    <t>3.2</t>
  </si>
  <si>
    <t>Plástico negro Cal. 6 ancho 4m para cubrimiento de agregados</t>
  </si>
  <si>
    <t>3.3</t>
  </si>
  <si>
    <t>Cinta de demarcación L=500 M</t>
  </si>
  <si>
    <t>UND</t>
  </si>
  <si>
    <t>3.4</t>
  </si>
  <si>
    <t>Cono de señalización en Plástico h=70 cm reforzado</t>
  </si>
  <si>
    <t>3.5</t>
  </si>
  <si>
    <t>Paleta de señalización PARE-SIGA</t>
  </si>
  <si>
    <t>3.6</t>
  </si>
  <si>
    <t>Caneca Plástica 55 gal para residuos</t>
  </si>
  <si>
    <t>GASTOS BANCARIOS</t>
  </si>
  <si>
    <t>4.1</t>
  </si>
  <si>
    <t>Gravámenes financieros 4*1000</t>
  </si>
  <si>
    <t>Global</t>
  </si>
  <si>
    <t>4.2</t>
  </si>
  <si>
    <t>Chequeras (100 cheques) o token</t>
  </si>
  <si>
    <t>OTROS COSTOS</t>
  </si>
  <si>
    <t>5.1</t>
  </si>
  <si>
    <t>Ensayos de Laboratorio</t>
  </si>
  <si>
    <t>5.2</t>
  </si>
  <si>
    <t>Valla (1x2)</t>
  </si>
  <si>
    <t>5.3</t>
  </si>
  <si>
    <t>Revisión y/o Ajuste de Estudios y Diseños</t>
  </si>
  <si>
    <t>5.4</t>
  </si>
  <si>
    <t>Topografía</t>
  </si>
  <si>
    <t>5.5</t>
  </si>
  <si>
    <t>Bodega</t>
  </si>
  <si>
    <t>5.6</t>
  </si>
  <si>
    <t>Exámenes de ingreso personal nómina</t>
  </si>
  <si>
    <t>5.7</t>
  </si>
  <si>
    <t xml:space="preserve">Pólizas </t>
  </si>
  <si>
    <t>5.8</t>
  </si>
  <si>
    <t>Subsidio al dignatario para transporte</t>
  </si>
  <si>
    <t>5.9</t>
  </si>
  <si>
    <t>Caja menor-Papelería</t>
  </si>
  <si>
    <t>TOTAL</t>
  </si>
  <si>
    <t>SUB-TOTAL OBRA</t>
  </si>
  <si>
    <t>ALCANCE DEL CONVENIO SOLIDARIO</t>
  </si>
  <si>
    <t>DEPARTAMENTO</t>
  </si>
  <si>
    <t>MUNICIPIO</t>
  </si>
  <si>
    <t>NOMBRE DEL ORGANISMO DE ACCIÓN COMUNAL</t>
  </si>
  <si>
    <t>LONGITUD CORREDOR
(km)</t>
  </si>
  <si>
    <t>MANTENIMIENTO RUTINARIO</t>
  </si>
  <si>
    <t>MEJORAMIENTO</t>
  </si>
  <si>
    <t>LIMPIEZA DE ALCANTARILLAS (UND)</t>
  </si>
  <si>
    <t>ROCERÍA (HA)</t>
  </si>
  <si>
    <t>PLACA HUELLA (ml)</t>
  </si>
  <si>
    <t>ALCANTARILLAS (UND)</t>
  </si>
  <si>
    <t>BOX-CULVERT 1X1 (UND)</t>
  </si>
  <si>
    <t>BOX-CULVERT 1X2 (UND)</t>
  </si>
  <si>
    <t>MUROS EN GAVIONES (UND)</t>
  </si>
  <si>
    <t>CUNETAS (ml)</t>
  </si>
  <si>
    <t>CAUCA</t>
  </si>
  <si>
    <t>PRESUPUESTO ESTIMADO DE REFERENCIA</t>
  </si>
  <si>
    <t>LONGITUD DEL CORREDOR (Km)</t>
  </si>
  <si>
    <t xml:space="preserve">DIRECCIÓN TERRITORIAL </t>
  </si>
  <si>
    <t>FECHA ELABORACIÓN</t>
  </si>
  <si>
    <t>ACTIVIDADES DE MEJORAMIENTO</t>
  </si>
  <si>
    <t>No</t>
  </si>
  <si>
    <t>ÍTEM DE PAGO</t>
  </si>
  <si>
    <t>ESPECIFICACIONES</t>
  </si>
  <si>
    <t>DESCRIPCIÓN</t>
  </si>
  <si>
    <t>UNID</t>
  </si>
  <si>
    <t>CANTIDAD</t>
  </si>
  <si>
    <t>VALOR UNITARIO</t>
  </si>
  <si>
    <t>VALOR TOTAL</t>
  </si>
  <si>
    <t>GENERAL 2013</t>
  </si>
  <si>
    <t>PARTICULAR</t>
  </si>
  <si>
    <t>SECCIÓN 1 - ACTIVIDADES DE MANTENIMIENTO</t>
  </si>
  <si>
    <t>LIMPIEZA OBRAS MENORES DE DRENAJE</t>
  </si>
  <si>
    <t>800.1P</t>
  </si>
  <si>
    <t>800-13</t>
  </si>
  <si>
    <t>PART</t>
  </si>
  <si>
    <t>Limpieza a mano de alcantarillas de 600mm a 900mm</t>
  </si>
  <si>
    <t>ml</t>
  </si>
  <si>
    <t>SUB-TOTAL</t>
  </si>
  <si>
    <t>DESMONTE Y LIMPIEZA DE ZONAS NO BOSCOSAS</t>
  </si>
  <si>
    <t>200.2</t>
  </si>
  <si>
    <t>200-13</t>
  </si>
  <si>
    <t>Desmonte y limpieza de zonas no boscosas</t>
  </si>
  <si>
    <t>Ha</t>
  </si>
  <si>
    <t>SECCIÓN 2 - ACTIVIDADES DE MEJORAMIENTO</t>
  </si>
  <si>
    <t>CONSTRUCCIÓN PLACA HUELLA</t>
  </si>
  <si>
    <t>600.1.1</t>
  </si>
  <si>
    <t>600-13</t>
  </si>
  <si>
    <t>Excavaciones varias sin Clasificar</t>
  </si>
  <si>
    <t>M3</t>
  </si>
  <si>
    <t>320.3</t>
  </si>
  <si>
    <t>320-13</t>
  </si>
  <si>
    <t>Subbase Granular Clase C</t>
  </si>
  <si>
    <t>630.1.4.1</t>
  </si>
  <si>
    <t>630-13</t>
  </si>
  <si>
    <t>Concreto reforzado resistencia 21 MPA (D) - mezcla in situ</t>
  </si>
  <si>
    <t>630.1.7</t>
  </si>
  <si>
    <t>Concreto Ciclópeo Resistencia 14MPa (G)</t>
  </si>
  <si>
    <t>ML PLACA</t>
  </si>
  <si>
    <t>640.1</t>
  </si>
  <si>
    <t>640-13</t>
  </si>
  <si>
    <t>Acero de refuerzo de FY = 4.200 Kg/cm 2 (60.000 PSI)</t>
  </si>
  <si>
    <t>KG</t>
  </si>
  <si>
    <t>CONSTRUCCIÓN DE ALCANTARILLAS</t>
  </si>
  <si>
    <t>Excavaciones Varias sin Clasificar</t>
  </si>
  <si>
    <t>600.2.1</t>
  </si>
  <si>
    <t>Excavaciones en roca en seco</t>
  </si>
  <si>
    <t>201.7</t>
  </si>
  <si>
    <t>201-13</t>
  </si>
  <si>
    <t>Demolición de Estructuras</t>
  </si>
  <si>
    <t>630.1.6</t>
  </si>
  <si>
    <t>Concreto reforzado resistencia 14 Mpa (F) - mezcla in situ</t>
  </si>
  <si>
    <t>Concreto reforzado resistencia 21 MPa (D) - mezcla in situ</t>
  </si>
  <si>
    <t>Acero de Refuerzo Fy 4200 Mpa</t>
  </si>
  <si>
    <t>610.2</t>
  </si>
  <si>
    <t>610-13</t>
  </si>
  <si>
    <t>Relleno para Estructuras con Recebo</t>
  </si>
  <si>
    <t>661.3</t>
  </si>
  <si>
    <t>661-13</t>
  </si>
  <si>
    <t>Tubería de Concreto Reforzado  21 Mpa de 900 mm de diámetro interior</t>
  </si>
  <si>
    <t>M</t>
  </si>
  <si>
    <t>ALC X UND</t>
  </si>
  <si>
    <t>610.1P</t>
  </si>
  <si>
    <t>X</t>
  </si>
  <si>
    <t>Relleno para Estructuras con material producto de la excavación</t>
  </si>
  <si>
    <t xml:space="preserve">SUB-TOTAL </t>
  </si>
  <si>
    <t>CONSTRUCCIÓN DE BOX-CULVERT</t>
  </si>
  <si>
    <t>610.1</t>
  </si>
  <si>
    <t>Relleno para Estructuras con Suelo</t>
  </si>
  <si>
    <t>630.4</t>
  </si>
  <si>
    <t>Concreto Clase D (210 kg/cm2 ó 3000 PSI)</t>
  </si>
  <si>
    <t>630.6</t>
  </si>
  <si>
    <t>Concreto Clase F (140 kg/cm2 ó 2000 PSI)</t>
  </si>
  <si>
    <t>CONSTRUCCIÓN DE MURO EN GAVIONES</t>
  </si>
  <si>
    <t>Excavaciones varias sin clasificar</t>
  </si>
  <si>
    <t>673.1.1</t>
  </si>
  <si>
    <t>673-13</t>
  </si>
  <si>
    <t>Geotextil tipo no tejido con resistencia a la tensión grab mínima de 700 n aproximadamente</t>
  </si>
  <si>
    <t>M2</t>
  </si>
  <si>
    <t>681.1</t>
  </si>
  <si>
    <t>681-13</t>
  </si>
  <si>
    <t>Gaviones de malla de alambre de acero entrelazado clase 1; recubrimiento de zinc (galvanizado)</t>
  </si>
  <si>
    <t>Relleno para Estructuras con recebo</t>
  </si>
  <si>
    <t>673.2</t>
  </si>
  <si>
    <t>Material Drenante</t>
  </si>
  <si>
    <t>674.1.1P</t>
  </si>
  <si>
    <t>Dren horizontal de longitud menor o igual a diez (10) metros</t>
  </si>
  <si>
    <t xml:space="preserve">SUB-TOTAL BÁSICO DE OBRA </t>
  </si>
  <si>
    <t>PAGA (GESTIÓN SOCIAL Y AMBIENTAL)</t>
  </si>
  <si>
    <t>GASTOS ADMINISTRATIVOS</t>
  </si>
  <si>
    <t>VALOR ESTIMADO CONVENIO</t>
  </si>
  <si>
    <t>Valor del presupuesto</t>
  </si>
  <si>
    <t>Aporte de la JAC</t>
  </si>
  <si>
    <t>Valor Numeral 3.0</t>
  </si>
  <si>
    <t>Valor SMMLV</t>
  </si>
  <si>
    <t>Elaboró: Firma Profesional que elaboró el presupuesto</t>
  </si>
  <si>
    <t>Revisó: Firma Líder Zona Programa</t>
  </si>
  <si>
    <t> </t>
  </si>
  <si>
    <t>SMMLV</t>
  </si>
  <si>
    <t>Nombre: Kevin Santiago Bravo</t>
  </si>
  <si>
    <t>Nombre: Mónica Alexandra Díaz Jaime</t>
  </si>
  <si>
    <t>Cargo: Profesional de Apoyo de la DT-CAU</t>
  </si>
  <si>
    <t>Cargo: Líder Estructuración zona Sur Occidente</t>
  </si>
  <si>
    <t>Matrícula Profesional: 171037-0617538 VLL</t>
  </si>
  <si>
    <t>Matrícula Profesional: 68202-288483 STD</t>
  </si>
  <si>
    <t>MEMORIAS DE CÁLCULO ACTIVIDADES DE MANTENIMIENTO</t>
  </si>
  <si>
    <t>Jornales</t>
  </si>
  <si>
    <t>DISTANCIAS</t>
  </si>
  <si>
    <t>Obrero</t>
  </si>
  <si>
    <t>ELEMENTO</t>
  </si>
  <si>
    <t>LOCALIZACIÓN</t>
  </si>
  <si>
    <t>Alcantarilla No. 1</t>
  </si>
  <si>
    <t>Alcantarilla No. 2</t>
  </si>
  <si>
    <t>Alcantarilla No. 3</t>
  </si>
  <si>
    <t>Alcantarilla No. 4</t>
  </si>
  <si>
    <t>Alcantarilla No. 5</t>
  </si>
  <si>
    <t>Altura Izq (ml)</t>
  </si>
  <si>
    <t>Altura Der (ml)</t>
  </si>
  <si>
    <t>Longitud (ml)</t>
  </si>
  <si>
    <t>TOTAL (Ha)</t>
  </si>
  <si>
    <t>Rocería</t>
  </si>
  <si>
    <t>MEMORIAS DE CALCULO</t>
  </si>
  <si>
    <t>LONGITUD P.H. (m)</t>
  </si>
  <si>
    <t>LONG V.R. (m)</t>
  </si>
  <si>
    <t>No V.R.</t>
  </si>
  <si>
    <t>Sobreancho Promedio Ciclópeo (m)</t>
  </si>
  <si>
    <t>CONCRETO - D - P.H.</t>
  </si>
  <si>
    <t>CONCRETO CICLOPEO</t>
  </si>
  <si>
    <t>ANCHO P.H. (m)</t>
  </si>
  <si>
    <t>LONG HUELLA (m)</t>
  </si>
  <si>
    <t>No Secciones</t>
  </si>
  <si>
    <t>ALTO VR (m)</t>
  </si>
  <si>
    <t>CANTIDAD HUELLAS (M3)</t>
  </si>
  <si>
    <t>CANTIDAD CENTRO (M3)</t>
  </si>
  <si>
    <t>CANTIDAD VIGAS RIOST. (M3)</t>
  </si>
  <si>
    <t>CANTIDAD SOBREANCHO (M3)</t>
  </si>
  <si>
    <t>CANTIDAD CUNETA (M3)</t>
  </si>
  <si>
    <t>ANCHO VR (m)</t>
  </si>
  <si>
    <t>ESP P.H (m)</t>
  </si>
  <si>
    <t>ESP SBG (m)</t>
  </si>
  <si>
    <t>ESP CUNETA (m)</t>
  </si>
  <si>
    <t>CANTIDAD BORDILLOS (M3)</t>
  </si>
  <si>
    <t>ANCHO CUNETA INCL. BORD (m)</t>
  </si>
  <si>
    <t>TOTAL CONCRETOS P.H.</t>
  </si>
  <si>
    <t>TOTAL CONCRETO</t>
  </si>
  <si>
    <t>ANCHO CUNETA PLACA (m)</t>
  </si>
  <si>
    <t>ACERO P.H. Y VR</t>
  </si>
  <si>
    <t>ACERO CUNETAS Y BORDILLOS</t>
  </si>
  <si>
    <t>ANCHO BORDILLO</t>
  </si>
  <si>
    <t>CANTIDAD ACERO REFUERZO VR LONG (KG)</t>
  </si>
  <si>
    <t>CANTIDAD ACERO REFUERZO CUNETA LONG (KG)</t>
  </si>
  <si>
    <t>CANTIDAD ACERO REFUERZO VR TRANSV. (KG)</t>
  </si>
  <si>
    <t>CANTIDAD ACERO REFUERZO CUNETA TRANSV. (KG)</t>
  </si>
  <si>
    <t>CANTIDAD ACERO REFUERZO PH LONG (KG)</t>
  </si>
  <si>
    <t>CANTIDAD ACERO REFUERZO BORDILLO LONG (KG)</t>
  </si>
  <si>
    <t>Item</t>
  </si>
  <si>
    <t>"+2% desp"</t>
  </si>
  <si>
    <t>RELLENOS HOMBROS TALUD</t>
  </si>
  <si>
    <t>CANTIDAD ACERO REFUERZO PH TRANSV. (KG)</t>
  </si>
  <si>
    <t>CANT. FLEJES BORDILLO (KG)</t>
  </si>
  <si>
    <t>Concreto clase D (210 kg/cm2 ó 3000 PSI) - Placa, VR, Cuneta y Bordillos</t>
  </si>
  <si>
    <t>Ancho</t>
  </si>
  <si>
    <t>TOTAL ACERO P.H.</t>
  </si>
  <si>
    <t>TOTAL ACERO CUNETAS</t>
  </si>
  <si>
    <t>Alto</t>
  </si>
  <si>
    <t>Acero de refuerzo de FY = 4.200 Kg/cm 2 (60.000 PSI) - Placa, VR, cunetas y bordillos</t>
  </si>
  <si>
    <t>Longitud</t>
  </si>
  <si>
    <t>Volumen M3</t>
  </si>
  <si>
    <t>Concreto Ciclópeo (Concreto Clase D f'c = 21 MPa 60% concreto - 40% agregado ciclópeo)</t>
  </si>
  <si>
    <t>CONSTRUCCIÓN ALCANTARILLAS</t>
  </si>
  <si>
    <t>RESUMEN DE LA ACTIVIDAD COMPLETA</t>
  </si>
  <si>
    <t>Ítems que conforman la actividad:</t>
  </si>
  <si>
    <t>ÍTEMS DE PAGO</t>
  </si>
  <si>
    <t>ESP. GRAL.</t>
  </si>
  <si>
    <t>VR. UNITARIO</t>
  </si>
  <si>
    <t>VR. PARCIAL</t>
  </si>
  <si>
    <t>Excavaciones Varias en rocas en seco</t>
  </si>
  <si>
    <t>Rellenos para estructuras  con material de la excavación</t>
  </si>
  <si>
    <t>Concreto  resistencia 21MPA (D)</t>
  </si>
  <si>
    <t>Concreto resistencia 14MPA  (F)</t>
  </si>
  <si>
    <t>661.1</t>
  </si>
  <si>
    <t>Tubería concreto reforzado  21 MPA de 900 mm diámetro interior</t>
  </si>
  <si>
    <t>Acero de refuerzo fy = 4200 MPA.</t>
  </si>
  <si>
    <t>Subtotal Actividad:</t>
  </si>
  <si>
    <t>PR Inicial</t>
  </si>
  <si>
    <t>No. De Alcantarillas</t>
  </si>
  <si>
    <t>PR XX+XXX   
PR XX+XXX</t>
  </si>
  <si>
    <t xml:space="preserve">Alcantarillas longitud de </t>
  </si>
  <si>
    <t>Unidad:</t>
  </si>
  <si>
    <t>(m3)</t>
  </si>
  <si>
    <t>Cant.</t>
  </si>
  <si>
    <t>DIMENSIONES</t>
  </si>
  <si>
    <t>Volumen</t>
  </si>
  <si>
    <t>Altura</t>
  </si>
  <si>
    <t>Caja entrada</t>
  </si>
  <si>
    <t>Cabezote</t>
  </si>
  <si>
    <t>Tubería</t>
  </si>
  <si>
    <t>DESCOLES</t>
  </si>
  <si>
    <t>Subtotal ítem</t>
  </si>
  <si>
    <t>Muros post/front caja</t>
  </si>
  <si>
    <t>Muros laterales caja</t>
  </si>
  <si>
    <t>Aletas</t>
  </si>
  <si>
    <t>Tubería/laterales</t>
  </si>
  <si>
    <t>Tubería/superior</t>
  </si>
  <si>
    <t>Piso Caja</t>
  </si>
  <si>
    <t>Muro cabezal</t>
  </si>
  <si>
    <t>Zarpa muro frontal</t>
  </si>
  <si>
    <t>Aletas cabezal</t>
  </si>
  <si>
    <t>Piso salida cabezal</t>
  </si>
  <si>
    <t>Diente cabezal</t>
  </si>
  <si>
    <t>Espesor</t>
  </si>
  <si>
    <t>Piso caja</t>
  </si>
  <si>
    <t>Solado cabezote</t>
  </si>
  <si>
    <t>Tubería de concreto ( 36" )</t>
  </si>
  <si>
    <t>16"</t>
  </si>
  <si>
    <t>24"</t>
  </si>
  <si>
    <t>36"</t>
  </si>
  <si>
    <t>Construcción alcantarilla nueva</t>
  </si>
  <si>
    <t>Subtotales</t>
  </si>
  <si>
    <t>Kilo</t>
  </si>
  <si>
    <t xml:space="preserve">Cantidad acero para  una caja y un cabezal </t>
  </si>
  <si>
    <t>Subtotal</t>
  </si>
  <si>
    <t>Demolición de Alcantarilla</t>
  </si>
  <si>
    <t>CANT</t>
  </si>
  <si>
    <t>ANCHO (m)</t>
  </si>
  <si>
    <t>ALTURA  (m)</t>
  </si>
  <si>
    <t>LONGITUD  (m)</t>
  </si>
  <si>
    <t>TOTAL Demolición</t>
  </si>
  <si>
    <t>Número de estructuras</t>
  </si>
  <si>
    <t>Total ítem</t>
  </si>
  <si>
    <t>DISIPADOR</t>
  </si>
  <si>
    <t>DISIPADORES DE LAS ALCANTARILLAS Y ALIVIADEROS</t>
  </si>
  <si>
    <t>TIPO</t>
  </si>
  <si>
    <t>Elemento</t>
  </si>
  <si>
    <t>Ancho B [m]</t>
  </si>
  <si>
    <t>Espesor (m)</t>
  </si>
  <si>
    <t>Altura H (m)</t>
  </si>
  <si>
    <t>L escalon (m)</t>
  </si>
  <si>
    <t>H Esc (m)</t>
  </si>
  <si>
    <t>Volumen Escalon [m3]</t>
  </si>
  <si>
    <t>Volumen paredes escalón [m3]</t>
  </si>
  <si>
    <t>Longitud Disipador (m)</t>
  </si>
  <si>
    <t>Separación (m)</t>
  </si>
  <si>
    <t># Escalones</t>
  </si>
  <si>
    <t>Volumen Total [m3]</t>
  </si>
  <si>
    <t>Abscisa</t>
  </si>
  <si>
    <t>Tipo 1</t>
  </si>
  <si>
    <t>Disipador</t>
  </si>
  <si>
    <t>-</t>
  </si>
  <si>
    <t>Tipo 2</t>
  </si>
  <si>
    <t>Tipo 3</t>
  </si>
  <si>
    <t>Tipo 4</t>
  </si>
  <si>
    <t>Tipo 5</t>
  </si>
  <si>
    <t>Tipo 6</t>
  </si>
  <si>
    <t>Tipo 7</t>
  </si>
  <si>
    <t>Tipo 8</t>
  </si>
  <si>
    <t xml:space="preserve">Subtotal Volumen disipadores (m3) = </t>
  </si>
  <si>
    <t>DISIPADORES PARA ALCANTARILLAS</t>
  </si>
  <si>
    <t>TIPO DE DISIPADOR</t>
  </si>
  <si>
    <t>Ancho B</t>
  </si>
  <si>
    <t>ACERO TRANSVERSAL</t>
  </si>
  <si>
    <t>ACERO LONGITUDINAL</t>
  </si>
  <si>
    <t>Peso Varilla (kg/ml)</t>
  </si>
  <si>
    <t>Longitud Total con Traslapo [m]</t>
  </si>
  <si>
    <t>PESO ACERO DISIPADORES (KG)</t>
  </si>
  <si>
    <t>Varilla N°</t>
  </si>
  <si>
    <t>Longitud Varilla (m)</t>
  </si>
  <si>
    <t>H escalon (m)</t>
  </si>
  <si>
    <t>H pared (m)</t>
  </si>
  <si>
    <t>Cantidad  Varillas por Escalon</t>
  </si>
  <si>
    <t>Longitud Total Varilla (m)</t>
  </si>
  <si>
    <t>Longitud Total Varillas (m)</t>
  </si>
  <si>
    <t># varilla</t>
  </si>
  <si>
    <t>peso (kg/m)</t>
  </si>
  <si>
    <t>Box Culvert 1X2</t>
  </si>
  <si>
    <t>ANCHO BOX</t>
  </si>
  <si>
    <t>CANT X M</t>
  </si>
  <si>
    <t>ALTURA RELLENO</t>
  </si>
  <si>
    <t>LONGITUD (M)</t>
  </si>
  <si>
    <t>UN</t>
  </si>
  <si>
    <t>CANTIDAD (M3)</t>
  </si>
  <si>
    <t>Concreto Clase C (28 MPa ó 4000 PSI)</t>
  </si>
  <si>
    <t>Solado</t>
  </si>
  <si>
    <t>Kg</t>
  </si>
  <si>
    <t xml:space="preserve">MURO EN GAVIONES </t>
  </si>
  <si>
    <t>PR XX+XXX</t>
  </si>
  <si>
    <r>
      <rPr>
        <b/>
        <sz val="11"/>
        <rFont val="Arial Narrow"/>
        <family val="2"/>
      </rPr>
      <t xml:space="preserve">Nota: </t>
    </r>
    <r>
      <rPr>
        <sz val="11"/>
        <rFont val="Arial Narrow"/>
        <family val="2"/>
      </rPr>
      <t>Los muros de contención en gavión en la cartilla se evaluaron para alturas de 3 m y 4 m, con variaciones en la dimensión de sus bases desde 3 m hasta 5 m.</t>
    </r>
  </si>
  <si>
    <t>LARGO (ml)</t>
  </si>
  <si>
    <t>ANCHO (ml)</t>
  </si>
  <si>
    <t>ALTURA (ml)</t>
  </si>
  <si>
    <t>No. GAVIONES POR FILA</t>
  </si>
  <si>
    <t>EXCAVACIONES VARIAS SIN CLASIFICAR</t>
  </si>
  <si>
    <t>Largo</t>
  </si>
  <si>
    <t xml:space="preserve">GEOTEXTIL TIPO NO TEJIDO </t>
  </si>
  <si>
    <t>Espaldón</t>
  </si>
  <si>
    <t>Laterales</t>
  </si>
  <si>
    <t>CONCRETO CLASE F</t>
  </si>
  <si>
    <t>SOLADO</t>
  </si>
  <si>
    <t>RELLENO PARA ESTRUCTURAS CON RECEBO</t>
  </si>
  <si>
    <t>GAVIONES DE MALLA DE ALAMBRE DE ACERO</t>
  </si>
  <si>
    <t>DREN HORIZONTAL 4"</t>
  </si>
  <si>
    <t>FILTRO EN GRAVA FINA</t>
  </si>
  <si>
    <t>ESPALDÓN</t>
  </si>
  <si>
    <t>INSTITUTO NACIONAL DE VIAS</t>
  </si>
  <si>
    <t>ANÁLISIS DE PRECIOS UNITARIOS REGIONALIZADOS DE REFERENCIA</t>
  </si>
  <si>
    <t>ACTUALIZACIÓN PERIÓDICA</t>
  </si>
  <si>
    <t>FECHA</t>
  </si>
  <si>
    <t>06</t>
  </si>
  <si>
    <t>(Día)</t>
  </si>
  <si>
    <t>(Mes)</t>
  </si>
  <si>
    <t>(Año)</t>
  </si>
  <si>
    <t xml:space="preserve">ÍTEM BASE DE APU DE REFERENCIA: </t>
  </si>
  <si>
    <t>⊠</t>
  </si>
  <si>
    <t xml:space="preserve">UNIDAD EJECUTORA: </t>
  </si>
  <si>
    <t>SUBDIRECCIÓN DE VÍAS REGIONALES</t>
  </si>
  <si>
    <t>DIRECCIÓN TERRITORIAL:</t>
  </si>
  <si>
    <t>CONVENIO No.</t>
  </si>
  <si>
    <t>FECHA:</t>
  </si>
  <si>
    <t>OBJETO DEL CONVENIO:</t>
  </si>
  <si>
    <t>CONTRATISTA:</t>
  </si>
  <si>
    <t>INTERVENTOR:</t>
  </si>
  <si>
    <t>CONTRATO No.</t>
  </si>
  <si>
    <t>______________</t>
  </si>
  <si>
    <t>DATOS ESPECÍFICOS</t>
  </si>
  <si>
    <t>I. EQUIPO</t>
  </si>
  <si>
    <t>CÓDIGO</t>
  </si>
  <si>
    <t>TARIFA/HORA</t>
  </si>
  <si>
    <t>Vr. UNITARIO</t>
  </si>
  <si>
    <t>SUBTOTAL $</t>
  </si>
  <si>
    <t>II. MATERIALES</t>
  </si>
  <si>
    <t>PRECIO UNIT.</t>
  </si>
  <si>
    <t>III. TRANSPORTES</t>
  </si>
  <si>
    <t>CANTIDAD (1)</t>
  </si>
  <si>
    <t>DISTANCIA (2)</t>
  </si>
  <si>
    <t>(1) * (2)</t>
  </si>
  <si>
    <t>TARIFA</t>
  </si>
  <si>
    <t>IV. MANO DE OBRA</t>
  </si>
  <si>
    <t>JORNAL</t>
  </si>
  <si>
    <t>PRESTACIONES (%)</t>
  </si>
  <si>
    <t>JR. TOTAL</t>
  </si>
  <si>
    <t>A0030020</t>
  </si>
  <si>
    <t>Obrero (2)</t>
  </si>
  <si>
    <t>TOTAL COSTO DIRECTO $</t>
  </si>
  <si>
    <t>Firma</t>
  </si>
  <si>
    <t>Vo. Bo. Firma</t>
  </si>
  <si>
    <t>Nombre:</t>
  </si>
  <si>
    <t>Representante Legal del Contratista o su Apoderado</t>
  </si>
  <si>
    <t xml:space="preserve">Ingeniero Residente </t>
  </si>
  <si>
    <t>Matricula No. :</t>
  </si>
  <si>
    <t xml:space="preserve"> </t>
  </si>
  <si>
    <t>OBSERVACIONES INTERVENTORÍA:</t>
  </si>
  <si>
    <t>APROBACIÓN POR INTERVENTORÍA</t>
  </si>
  <si>
    <t>Representante Legal del Interventor o su Apoderado</t>
  </si>
  <si>
    <t>Nota 1: Este APU es de referencia, la OAC deberá ajustar este documento conforme a los precios de mercado la zona y aprobados en comité operativo, para lo cual deberá presentar al interventor la actualización de este desglose para aprobación con relación a los materiales y transportes.</t>
  </si>
  <si>
    <t>Nota 2: Los documentos publicados periódicamente son propiedad del Instituto Nacional de Vías. Su uso con fines comerciales o de lucro a cualquier título sin previa autorización, está totalmente prohibido y constituye una infracción a la normatividad vigente.</t>
  </si>
  <si>
    <t>DEMOLICIÓN DE ESTRUCTURAS</t>
  </si>
  <si>
    <t>A0040010</t>
  </si>
  <si>
    <t>MEJORAMIENTO DE LA SUBRASANTE CON ADICION DE MATERIALES</t>
  </si>
  <si>
    <t>310.1</t>
  </si>
  <si>
    <t>CONFORMACIÓN DE LA CALZADA EXISTENTE</t>
  </si>
  <si>
    <t>Obrero (3)</t>
  </si>
  <si>
    <t>311.1</t>
  </si>
  <si>
    <t>AFIRMADO</t>
  </si>
  <si>
    <t>320.3.1</t>
  </si>
  <si>
    <t>SUBBASE GRANULAR CLASE C SBG-50</t>
  </si>
  <si>
    <t>EXCAVACIONES VARIAS EN ROCA EN SECO</t>
  </si>
  <si>
    <t>A0030040</t>
  </si>
  <si>
    <t>Obrero (4)</t>
  </si>
  <si>
    <t>RELLENO PARA ESTRUCTURAS CON SUELO (analizado sin preparación de la superficie base del relleno)</t>
  </si>
  <si>
    <t>610.1 P</t>
  </si>
  <si>
    <t>RELLENO PARA ESTRUCTURAS CON MATERIAL PRODUCTO DE LA EXCAVACIÓN</t>
  </si>
  <si>
    <t>GRUPO DE AJUSTE</t>
  </si>
  <si>
    <t>RELLENO PARA ESTRUCTURAS CON RECEBO (Analizado sin preparación de la superficie base del relleno)</t>
  </si>
  <si>
    <t>A0030030</t>
  </si>
  <si>
    <t>CONCRETO REFORZADO RESISTENCIA 21MPa (D) - MEZCLA IN SITU</t>
  </si>
  <si>
    <t>A0030080</t>
  </si>
  <si>
    <t>Obrero (8)</t>
  </si>
  <si>
    <t>CONCRETO LIVIANO RESISTENCIA 14MPa (F) - MEZCLA IN SITU</t>
  </si>
  <si>
    <t>CONCRETO CICLÓPEO RESISTENCIA 14MPa (G)</t>
  </si>
  <si>
    <t>ACERO DE REFUERZO Fy 4200 MPa</t>
  </si>
  <si>
    <t>A0030010</t>
  </si>
  <si>
    <t>TUBERIA DE CONCRETO REFORZADO, CLASE III DE 900mm DE DIAMETRO INTERIOR</t>
  </si>
  <si>
    <t>Retroexcavadora</t>
  </si>
  <si>
    <t>671.3</t>
  </si>
  <si>
    <t>CUNETA DE CONCRETO VACIADA IN SITU; INCLUYE LA CONFORMACIÓN DE LA SUPERFICIE DE APOYO</t>
  </si>
  <si>
    <t>PUBLICACIÓN:</t>
  </si>
  <si>
    <t>2022-2 DICIEMBRE 2022</t>
  </si>
  <si>
    <t>GEOTEXTIL TIPO NO TEJIDO CON RESISTENCIA A LA TENSIÓN GRAB MÍNIMA DE 700 N APROXIMADAMENTE</t>
  </si>
  <si>
    <t>MATERIAL GRANULAR DRENANTE</t>
  </si>
  <si>
    <t>674.1</t>
  </si>
  <si>
    <t>DREN HORIZONTAL DE LONGITUD MENOR O IGUAL A DIEZ (10) METROS</t>
  </si>
  <si>
    <t>V. COSTOS INDIRECTOS</t>
  </si>
  <si>
    <t>Porcentaje</t>
  </si>
  <si>
    <t>Valor Total</t>
  </si>
  <si>
    <t>ADMINISTRACION</t>
  </si>
  <si>
    <t xml:space="preserve">IMPREVISTOS </t>
  </si>
  <si>
    <t>UTILIDAD</t>
  </si>
  <si>
    <t>Precio Unitario Total Aproximado al Peso $</t>
  </si>
  <si>
    <t>GAVIONES DE MALLA DE ALAMBRE DE ACERO ENTRELAZADO CLASE 1; RECUBRIMIENTO DE ZINC (GALVANIZADO)</t>
  </si>
  <si>
    <t>900.2.2</t>
  </si>
  <si>
    <t>TRANSPORTE DE MATERIALES PROVENIENTES DE LA EXCAVACIÓN DE LA EXPLANACIÓN, CANALES Y PRÉSTAMOS PARA DISTANCIAS MAYORES DE MIL METROS (1.000 m) MEDIDOS A PARTIR DE CIEN METROS (100 m)</t>
  </si>
  <si>
    <t>m3/km</t>
  </si>
  <si>
    <t>JUNTA DE ACCION COMUNAL DE LA VEREDA DE LA PALOMERA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</si>
</sst>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0.00"/>
    <numFmt numFmtId="165" formatCode="#,##0.000"/>
    <numFmt numFmtId="166" formatCode="_-[$$-240A]\ * #,##0.00_-;\-[$$-240A]\ * #,##0.00_-;_-[$$-240A]\ * &quot;-&quot;??_-;_-@_-"/>
    <numFmt numFmtId="167" formatCode="_(&quot;$&quot;\ * #,##0.00_);_(&quot;$&quot;\ * \(#,##0.00\);_(&quot;$&quot;\ * &quot;-&quot;??_);_(@_)"/>
    <numFmt numFmtId="168" formatCode="_(* #,##0.00_);_(* \(#,##0.00\);_(* &quot;-&quot;??_);_(@_)"/>
    <numFmt numFmtId="169" formatCode="#,##0.0000"/>
    <numFmt numFmtId="170" formatCode="#,##0.0"/>
    <numFmt numFmtId="171" formatCode="_([$$-240A]\ * #,##0_);_([$$-240A]\ * \(#,##0\);_([$$-240A]\ * &quot;-&quot;_);_(@_)"/>
    <numFmt numFmtId="172" formatCode="_ * #,##0.00_ ;_ * \-#,##0.00_ ;_ * &quot;-&quot;??_ ;_ @_ "/>
    <numFmt numFmtId="173" formatCode="_-&quot;$&quot;\ * #,##0.00_-;\-&quot;$&quot;\ * #,##0.00_-;_-&quot;$&quot;\ * &quot;-&quot;_-;_-@_-"/>
    <numFmt numFmtId="174" formatCode="&quot;$&quot;\ #,##0"/>
    <numFmt numFmtId="175" formatCode="0.0"/>
    <numFmt numFmtId="176" formatCode="_ * #,##0_ ;_ * \-#,##0_ ;_ * &quot;-&quot;_ ;_ @_ "/>
    <numFmt numFmtId="177" formatCode="_ &quot;$&quot;\ * #,##0.00_ ;_ &quot;$&quot;\ * \-#,##0.00_ ;_ &quot;$&quot;\ * &quot;-&quot;??_ ;_ @_ "/>
    <numFmt numFmtId="178" formatCode="_(&quot;$&quot;\ * #,##0_);_(&quot;$&quot;\ * \(#,##0\);_(&quot;$&quot;\ * &quot;-&quot;_);_(@_)"/>
    <numFmt numFmtId="179" formatCode="_(&quot;$&quot;\ * #,##0.00_);_(&quot;$&quot;\ * \(#,##0.00\);_(&quot;$&quot;\ * &quot;-&quot;_);_(@_)"/>
    <numFmt numFmtId="180" formatCode="\K\ 0\ \+\ 000"/>
    <numFmt numFmtId="181" formatCode="[$$-240A]\ #,##0.00"/>
    <numFmt numFmtId="182" formatCode="[$$-240A]\ #,##0"/>
    <numFmt numFmtId="183" formatCode="&quot;$&quot;#,##0"/>
    <numFmt numFmtId="184" formatCode="_ &quot;$&quot;\ * #,##0_ ;_ &quot;$&quot;\ * \-#,##0_ ;_ &quot;$&quot;\ * &quot;-&quot;_ ;_ @_ "/>
    <numFmt numFmtId="185" formatCode="&quot;$&quot;\ #,##0.00"/>
    <numFmt numFmtId="186" formatCode="&quot;$&quot;\ #,##0.00;[Red]&quot;$&quot;\ \-#,##0.00"/>
    <numFmt numFmtId="187" formatCode="&quot;$&quot;\ #,##0.00_);\(&quot;$&quot;\ #,##0.00\)"/>
    <numFmt numFmtId="188" formatCode="_ * #,##0_ ;_ * \-#,##0_ ;_ * &quot;-&quot;??_ ;_ @_ "/>
    <numFmt numFmtId="189" formatCode="_(&quot;$&quot;\ * #,##0_);_(&quot;$&quot;\ * \(#,##0\);_(&quot;$&quot;\ * &quot;-&quot;??_);_(@_)"/>
    <numFmt numFmtId="190" formatCode="\P\R\ 0#\+&quot;0&quot;000"/>
    <numFmt numFmtId="191" formatCode="_-[$$-240A]\ * #,##0.0_-;\-[$$-240A]\ * #,##0.0_-;_-[$$-240A]\ * &quot;-&quot;_-;_-@_-"/>
    <numFmt numFmtId="192" formatCode="_-&quot;$&quot;* #,##0.00_-;\-&quot;$&quot;* #,##0.00_-;_-&quot;$&quot;* &quot;-&quot;??_-;_-@_-"/>
    <numFmt numFmtId="193" formatCode="_(&quot;C$&quot;* #,##0_);_(&quot;C$&quot;* \(#,##0\);_(&quot;C$&quot;* &quot;-&quot;_);_(@_)"/>
    <numFmt numFmtId="194" formatCode="0.000"/>
    <numFmt numFmtId="195" formatCode="_-* #,##0.000_-;\-* #,##0.000_-;_-* &quot;-&quot;??_-;_-@_-"/>
    <numFmt numFmtId="196" formatCode="_-[$$-409]* #,##0.00_ ;_-[$$-409]* \-#,##0.00\ ;_-[$$-409]* &quot;-&quot;??_ ;_-@_ "/>
    <numFmt numFmtId="197" formatCode="_(* #,##0.000_);_(* \(#,##0.000\);_(* &quot;-&quot;??_);_(@_)"/>
  </numFmts>
  <fonts count="89">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1"/>
      <color rgb="FF000000"/>
      <name val="Calibri"/>
      <family val="2"/>
    </font>
    <font>
      <sz val="11"/>
      <color rgb="FF000000"/>
      <name val="Arial"/>
      <family val="2"/>
    </font>
    <font>
      <sz val="10"/>
      <name val="Arial"/>
      <family val="2"/>
    </font>
    <font>
      <b/>
      <sz val="11"/>
      <name val="Arial"/>
      <family val="2"/>
    </font>
    <font>
      <sz val="10"/>
      <name val="Geneva"/>
      <family val="2"/>
    </font>
    <font>
      <sz val="11"/>
      <color theme="1"/>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10"/>
      <color rgb="FF7030A0"/>
      <name val="Arial"/>
      <family val="2"/>
    </font>
    <font>
      <sz val="11"/>
      <name val="Arial"/>
      <family val="2"/>
    </font>
    <font>
      <sz val="9"/>
      <name val="Arial"/>
      <family val="2"/>
    </font>
    <font>
      <sz val="11"/>
      <name val="Calibri"/>
      <family val="2"/>
      <scheme val="minor"/>
    </font>
    <font>
      <b/>
      <sz val="11"/>
      <color theme="1"/>
      <name val="Arial"/>
      <family val="2"/>
    </font>
    <font>
      <sz val="10"/>
      <name val="Arial Narrow"/>
      <family val="2"/>
    </font>
    <font>
      <sz val="10"/>
      <color rgb="FF000000"/>
      <name val="Arial"/>
      <family val="2"/>
    </font>
    <font>
      <b/>
      <sz val="14"/>
      <name val="Arial"/>
      <family val="2"/>
    </font>
    <font>
      <sz val="11"/>
      <name val="Arial Narrow"/>
      <family val="2"/>
    </font>
    <font>
      <b/>
      <sz val="14"/>
      <name val="Arial Narrow"/>
      <family val="2"/>
    </font>
    <font>
      <u/>
      <sz val="10"/>
      <color indexed="12"/>
      <name val="Arial"/>
      <family val="2"/>
    </font>
    <font>
      <sz val="12"/>
      <name val="Arial Narrow"/>
      <family val="2"/>
    </font>
    <font>
      <b/>
      <sz val="9"/>
      <color indexed="81"/>
      <name val="Tahoma"/>
      <family val="2"/>
    </font>
    <font>
      <sz val="9"/>
      <color indexed="81"/>
      <name val="Tahoma"/>
      <family val="2"/>
    </font>
    <font>
      <sz val="11"/>
      <color indexed="8"/>
      <name val="Calibri"/>
      <family val="2"/>
    </font>
    <font>
      <b/>
      <sz val="11"/>
      <color rgb="FFFF0000"/>
      <name val="Arial Narrow"/>
      <family val="2"/>
    </font>
    <font>
      <b/>
      <sz val="10"/>
      <color theme="1"/>
      <name val="Arial"/>
      <family val="2"/>
    </font>
    <font>
      <sz val="10"/>
      <color theme="1"/>
      <name val="Arial"/>
      <family val="2"/>
    </font>
    <font>
      <sz val="10"/>
      <color rgb="FF000000"/>
      <name val="Calibri"/>
      <family val="2"/>
    </font>
    <font>
      <sz val="5"/>
      <name val="Arial"/>
      <family val="2"/>
    </font>
    <font>
      <b/>
      <sz val="12"/>
      <color theme="1" tint="0.14999847407452621"/>
      <name val="Calibri"/>
      <family val="2"/>
      <scheme val="minor"/>
    </font>
    <font>
      <b/>
      <sz val="13"/>
      <color theme="1"/>
      <name val="Calibri"/>
      <family val="2"/>
      <scheme val="minor"/>
    </font>
    <font>
      <b/>
      <sz val="12"/>
      <color theme="1"/>
      <name val="Calibri"/>
      <family val="2"/>
      <scheme val="minor"/>
    </font>
    <font>
      <b/>
      <sz val="14"/>
      <name val="Calibri"/>
      <family val="2"/>
      <scheme val="minor"/>
    </font>
    <font>
      <b/>
      <sz val="16"/>
      <color rgb="FF000000"/>
      <name val="Calibri"/>
      <family val="2"/>
    </font>
    <font>
      <b/>
      <sz val="14"/>
      <color theme="1"/>
      <name val="Calibri"/>
      <family val="2"/>
      <scheme val="minor"/>
    </font>
    <font>
      <sz val="11"/>
      <color theme="1" tint="0.14999847407452621"/>
      <name val="Calibri"/>
      <family val="2"/>
      <scheme val="minor"/>
    </font>
    <font>
      <sz val="8"/>
      <name val="Calibri"/>
      <family val="2"/>
      <scheme val="minor"/>
    </font>
    <font>
      <b/>
      <sz val="14"/>
      <color rgb="FF000000"/>
      <name val="Arial"/>
      <family val="2"/>
    </font>
    <font>
      <sz val="12"/>
      <color indexed="8"/>
      <name val="Verdana"/>
      <family val="2"/>
    </font>
    <font>
      <sz val="11"/>
      <name val="Arial Narrow"/>
      <family val="2"/>
    </font>
    <font>
      <sz val="11"/>
      <color rgb="FF000000"/>
      <name val="Arial"/>
      <family val="2"/>
    </font>
    <font>
      <b/>
      <sz val="10"/>
      <name val="Arial"/>
      <family val="2"/>
    </font>
    <font>
      <sz val="9"/>
      <color theme="1" tint="0.34998626667073579"/>
      <name val="Arial"/>
      <family val="2"/>
    </font>
    <font>
      <b/>
      <sz val="18"/>
      <color theme="2" tint="-0.749992370372631"/>
      <name val="Arial Narrow"/>
      <family val="2"/>
    </font>
    <font>
      <b/>
      <sz val="12"/>
      <name val="Arial Narrow"/>
      <family val="2"/>
    </font>
    <font>
      <sz val="12"/>
      <color rgb="FFFF0000"/>
      <name val="Arial Narrow"/>
      <family val="2"/>
    </font>
    <font>
      <b/>
      <sz val="16"/>
      <name val="Arial Narrow"/>
      <family val="2"/>
    </font>
    <font>
      <b/>
      <sz val="16"/>
      <color theme="1"/>
      <name val="Arial Narrow"/>
      <family val="2"/>
    </font>
    <font>
      <b/>
      <sz val="20"/>
      <color theme="2" tint="-0.749992370372631"/>
      <name val="Arial Narrow"/>
      <family val="2"/>
    </font>
    <font>
      <sz val="12"/>
      <color rgb="FF000000"/>
      <name val="Arial"/>
      <family val="2"/>
    </font>
    <font>
      <sz val="12"/>
      <name val="Arial"/>
      <family val="2"/>
    </font>
    <font>
      <b/>
      <sz val="12"/>
      <color rgb="FF000000"/>
      <name val="Arial"/>
      <family val="2"/>
    </font>
    <font>
      <sz val="9"/>
      <name val="Arial Narrow"/>
      <family val="2"/>
    </font>
    <font>
      <b/>
      <sz val="10"/>
      <color indexed="8"/>
      <name val="Arial Narrow"/>
      <family val="2"/>
    </font>
    <font>
      <b/>
      <sz val="14"/>
      <color indexed="8"/>
      <name val="Arial Narrow"/>
      <family val="2"/>
    </font>
    <font>
      <b/>
      <sz val="10"/>
      <name val="Arial Narrow"/>
      <family val="2"/>
    </font>
    <font>
      <sz val="11"/>
      <color rgb="FF000000"/>
      <name val="Arial Narrow"/>
      <family val="2"/>
    </font>
    <font>
      <sz val="11"/>
      <color theme="0"/>
      <name val="Arial Narrow"/>
      <family val="2"/>
    </font>
    <font>
      <b/>
      <sz val="18"/>
      <color indexed="8"/>
      <name val="Arial Narrow"/>
      <family val="2"/>
    </font>
    <font>
      <b/>
      <sz val="11"/>
      <name val="Arial Narrow"/>
      <family val="2"/>
    </font>
    <font>
      <sz val="14"/>
      <name val="Arial Narrow"/>
      <family val="2"/>
    </font>
    <font>
      <sz val="14"/>
      <color rgb="FF000000"/>
      <name val="Arial Narrow"/>
      <family val="2"/>
    </font>
    <font>
      <b/>
      <sz val="12"/>
      <color theme="1"/>
      <name val="Arial Narrow"/>
      <family val="2"/>
    </font>
    <font>
      <b/>
      <sz val="11"/>
      <color theme="1"/>
      <name val="Arial Narrow"/>
      <family val="2"/>
    </font>
    <font>
      <sz val="10"/>
      <color theme="1"/>
      <name val="Arial Narrow"/>
      <family val="2"/>
    </font>
    <font>
      <b/>
      <sz val="10"/>
      <color theme="1"/>
      <name val="Arial Narrow"/>
      <family val="2"/>
    </font>
    <font>
      <sz val="11"/>
      <color theme="1"/>
      <name val="Arial Narrow"/>
      <family val="2"/>
    </font>
    <font>
      <sz val="8"/>
      <name val="Arial Narrow"/>
      <family val="2"/>
    </font>
    <font>
      <sz val="5"/>
      <name val="Arial Narrow"/>
      <family val="2"/>
    </font>
    <font>
      <b/>
      <i/>
      <sz val="10"/>
      <name val="Arial Narrow"/>
      <family val="2"/>
    </font>
    <font>
      <b/>
      <sz val="9"/>
      <name val="Arial Narrow"/>
      <family val="2"/>
    </font>
    <font>
      <sz val="11"/>
      <color indexed="8"/>
      <name val="Arial Narrow"/>
      <family val="2"/>
    </font>
    <font>
      <b/>
      <sz val="26"/>
      <color theme="1"/>
      <name val="Calibri"/>
      <family val="2"/>
      <scheme val="minor"/>
    </font>
    <font>
      <sz val="10"/>
      <color theme="0"/>
      <name val="Arial"/>
      <family val="2"/>
    </font>
    <font>
      <sz val="10"/>
      <color rgb="FFFF0000"/>
      <name val="Arial"/>
      <family val="2"/>
    </font>
    <font>
      <b/>
      <sz val="16"/>
      <color rgb="FF000000"/>
      <name val="Arial Narrow"/>
      <family val="2"/>
    </font>
    <font>
      <sz val="11"/>
      <color rgb="FFFF0000"/>
      <name val="Arial Narrow"/>
      <family val="2"/>
    </font>
    <font>
      <b/>
      <sz val="11"/>
      <name val="Calibri"/>
      <family val="2"/>
      <scheme val="minor"/>
    </font>
    <font>
      <b/>
      <sz val="11"/>
      <name val="Calibri"/>
      <family val="2"/>
    </font>
    <font>
      <b/>
      <sz val="11"/>
      <color theme="1"/>
      <name val="Calibri"/>
      <family val="2"/>
    </font>
    <font>
      <sz val="11"/>
      <name val="Calibri"/>
      <family val="2"/>
    </font>
    <font>
      <sz val="11"/>
      <color theme="1"/>
      <name val="Calibri"/>
      <family val="2"/>
    </font>
  </fonts>
  <fills count="34">
    <fill>
      <patternFill patternType="none"/>
    </fill>
    <fill>
      <patternFill patternType="gray125"/>
    </fill>
    <fill>
      <patternFill patternType="solid">
        <fgColor rgb="FFC6EFCE"/>
      </patternFill>
    </fill>
    <fill>
      <patternFill patternType="solid">
        <fgColor rgb="FFDFEDEB"/>
        <bgColor indexed="64"/>
      </patternFill>
    </fill>
    <fill>
      <patternFill patternType="solid">
        <fgColor rgb="FFDFEDEB"/>
        <bgColor rgb="FF000000"/>
      </patternFill>
    </fill>
    <fill>
      <patternFill patternType="solid">
        <fgColor rgb="FFFFFFFF"/>
        <bgColor rgb="FF000000"/>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theme="0"/>
        <bgColor auto="1"/>
      </patternFill>
    </fill>
    <fill>
      <patternFill patternType="solid">
        <fgColor rgb="FF60B4A8"/>
        <bgColor rgb="FF000000"/>
      </patternFill>
    </fill>
    <fill>
      <patternFill patternType="solid">
        <fgColor theme="0"/>
        <bgColor rgb="FF000000"/>
      </patternFill>
    </fill>
    <fill>
      <patternFill patternType="solid">
        <fgColor rgb="FF27958B"/>
        <bgColor rgb="FF000000"/>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indexed="9"/>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rgb="FFDEEEE9"/>
        <bgColor rgb="FF000000"/>
      </patternFill>
    </fill>
    <fill>
      <patternFill patternType="solid">
        <fgColor rgb="FFDEEEE9"/>
        <bgColor indexed="64"/>
      </patternFill>
    </fill>
    <fill>
      <patternFill patternType="solid">
        <fgColor rgb="FFDBEEE8"/>
        <bgColor indexed="64"/>
      </patternFill>
    </fill>
    <fill>
      <patternFill patternType="solid">
        <fgColor rgb="FFDBEDE8"/>
        <bgColor indexed="64"/>
      </patternFill>
    </fill>
    <fill>
      <patternFill patternType="solid">
        <fgColor theme="5" tint="0.79998168889431442"/>
        <bgColor indexed="64"/>
      </patternFill>
    </fill>
    <fill>
      <patternFill patternType="solid">
        <fgColor rgb="FFED7E33"/>
        <bgColor indexed="64"/>
      </patternFill>
    </fill>
    <fill>
      <patternFill patternType="solid">
        <fgColor indexed="9"/>
        <bgColor indexed="8"/>
      </patternFill>
    </fill>
    <fill>
      <patternFill patternType="solid">
        <fgColor theme="4" tint="-0.249977111117893"/>
        <bgColor indexed="64"/>
      </patternFill>
    </fill>
    <fill>
      <patternFill patternType="solid">
        <fgColor theme="3" tint="0.79998168889431442"/>
        <bgColor indexed="64"/>
      </patternFill>
    </fill>
  </fills>
  <borders count="176">
    <border>
      <left/>
      <right/>
      <top/>
      <bottom/>
      <diagonal/>
    </border>
    <border>
      <left/>
      <right/>
      <top style="thin">
        <color theme="4"/>
      </top>
      <bottom style="double">
        <color theme="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medium">
        <color auto="1"/>
      </right>
      <top/>
      <bottom/>
      <diagonal/>
    </border>
    <border>
      <left style="thin">
        <color auto="1"/>
      </left>
      <right/>
      <top style="thin">
        <color auto="1"/>
      </top>
      <bottom/>
      <diagonal/>
    </border>
    <border>
      <left/>
      <right/>
      <top style="thin">
        <color auto="1"/>
      </top>
      <bottom/>
      <diagonal/>
    </border>
    <border>
      <left style="medium">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thin">
        <color auto="1"/>
      </top>
      <bottom style="thin">
        <color auto="1"/>
      </bottom>
      <diagonal/>
    </border>
    <border>
      <left/>
      <right style="medium">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style="thin">
        <color auto="1"/>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double">
        <color indexed="64"/>
      </right>
      <top style="double">
        <color indexed="64"/>
      </top>
      <bottom style="hair">
        <color indexed="64"/>
      </bottom>
      <diagonal/>
    </border>
    <border>
      <left style="medium">
        <color indexed="64"/>
      </left>
      <right style="medium">
        <color indexed="64"/>
      </right>
      <top style="hair">
        <color indexed="64"/>
      </top>
      <bottom style="medium">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top style="hair">
        <color indexed="64"/>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bottom style="hair">
        <color indexed="64"/>
      </bottom>
      <diagonal/>
    </border>
    <border>
      <left style="hair">
        <color indexed="64"/>
      </left>
      <right style="double">
        <color indexed="64"/>
      </right>
      <top style="hair">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right/>
      <top style="hair">
        <color indexed="64"/>
      </top>
      <bottom style="medium">
        <color indexed="64"/>
      </bottom>
      <diagonal/>
    </border>
    <border>
      <left style="thin">
        <color rgb="FF23919D"/>
      </left>
      <right style="thin">
        <color rgb="FF23919D"/>
      </right>
      <top style="thin">
        <color rgb="FF23919D"/>
      </top>
      <bottom style="thin">
        <color rgb="FF23919D"/>
      </bottom>
      <diagonal/>
    </border>
    <border>
      <left style="thin">
        <color rgb="FF23919D"/>
      </left>
      <right style="thin">
        <color rgb="FF23919D"/>
      </right>
      <top style="thin">
        <color rgb="FF23919D"/>
      </top>
      <bottom/>
      <diagonal/>
    </border>
    <border>
      <left style="thin">
        <color rgb="FF23919D"/>
      </left>
      <right/>
      <top/>
      <bottom style="thin">
        <color rgb="FF23919D"/>
      </bottom>
      <diagonal/>
    </border>
    <border>
      <left style="thin">
        <color rgb="FF23919D"/>
      </left>
      <right/>
      <top style="thin">
        <color rgb="FF23919D"/>
      </top>
      <bottom style="thin">
        <color rgb="FF23919D"/>
      </bottom>
      <diagonal/>
    </border>
    <border>
      <left/>
      <right style="thin">
        <color rgb="FF23919D"/>
      </right>
      <top style="thin">
        <color rgb="FF23919D"/>
      </top>
      <bottom style="thin">
        <color rgb="FF23919D"/>
      </bottom>
      <diagonal/>
    </border>
    <border>
      <left/>
      <right/>
      <top style="thin">
        <color rgb="FF23919D"/>
      </top>
      <bottom style="thin">
        <color rgb="FF23919D"/>
      </bottom>
      <diagonal/>
    </border>
    <border>
      <left/>
      <right/>
      <top style="thin">
        <color rgb="FF23919D"/>
      </top>
      <bottom/>
      <diagonal/>
    </border>
    <border>
      <left style="thin">
        <color rgb="FF23919D"/>
      </left>
      <right/>
      <top style="thin">
        <color rgb="FF23919D"/>
      </top>
      <bottom/>
      <diagonal/>
    </border>
    <border>
      <left/>
      <right/>
      <top/>
      <bottom style="thin">
        <color rgb="FF23919D"/>
      </bottom>
      <diagonal/>
    </border>
    <border>
      <left/>
      <right style="thin">
        <color rgb="FF23919D"/>
      </right>
      <top/>
      <bottom style="thin">
        <color rgb="FF23919D"/>
      </bottom>
      <diagonal/>
    </border>
    <border>
      <left/>
      <right style="thin">
        <color rgb="FF23919D"/>
      </right>
      <top/>
      <bottom/>
      <diagonal/>
    </border>
    <border>
      <left style="thin">
        <color rgb="FF23919D"/>
      </left>
      <right/>
      <top/>
      <bottom/>
      <diagonal/>
    </border>
    <border>
      <left/>
      <right style="thin">
        <color rgb="FF23919D"/>
      </right>
      <top style="thin">
        <color rgb="FF23919D"/>
      </top>
      <bottom/>
      <diagonal/>
    </border>
    <border>
      <left/>
      <right style="thin">
        <color auto="1"/>
      </right>
      <top style="thin">
        <color auto="1"/>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double">
        <color rgb="FF000000"/>
      </left>
      <right/>
      <top style="hair">
        <color indexed="64"/>
      </top>
      <bottom style="hair">
        <color indexed="64"/>
      </bottom>
      <diagonal/>
    </border>
    <border>
      <left style="hair">
        <color indexed="64"/>
      </left>
      <right style="double">
        <color rgb="FF000000"/>
      </right>
      <top style="hair">
        <color indexed="64"/>
      </top>
      <bottom style="hair">
        <color indexed="64"/>
      </bottom>
      <diagonal/>
    </border>
    <border>
      <left style="double">
        <color rgb="FF000000"/>
      </left>
      <right style="hair">
        <color indexed="64"/>
      </right>
      <top style="hair">
        <color indexed="64"/>
      </top>
      <bottom style="hair">
        <color indexed="64"/>
      </bottom>
      <diagonal/>
    </border>
    <border>
      <left/>
      <right style="double">
        <color rgb="FF000000"/>
      </right>
      <top style="hair">
        <color indexed="64"/>
      </top>
      <bottom/>
      <diagonal/>
    </border>
    <border>
      <left style="double">
        <color rgb="FF000000"/>
      </left>
      <right/>
      <top/>
      <bottom/>
      <diagonal/>
    </border>
    <border>
      <left/>
      <right style="double">
        <color rgb="FF000000"/>
      </right>
      <top/>
      <bottom/>
      <diagonal/>
    </border>
    <border>
      <left style="hair">
        <color indexed="64"/>
      </left>
      <right style="double">
        <color rgb="FF000000"/>
      </right>
      <top/>
      <bottom style="hair">
        <color indexed="64"/>
      </bottom>
      <diagonal/>
    </border>
    <border>
      <left/>
      <right/>
      <top/>
      <bottom style="double">
        <color rgb="FF000000"/>
      </bottom>
      <diagonal/>
    </border>
    <border>
      <left style="hair">
        <color indexed="64"/>
      </left>
      <right style="double">
        <color rgb="FF000000"/>
      </right>
      <top style="hair">
        <color indexed="64"/>
      </top>
      <bottom style="double">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style="medium">
        <color rgb="FF000000"/>
      </left>
      <right/>
      <top style="medium">
        <color auto="1"/>
      </top>
      <bottom style="medium">
        <color auto="1"/>
      </bottom>
      <diagonal/>
    </border>
    <border>
      <left/>
      <right style="medium">
        <color rgb="FF000000"/>
      </right>
      <top style="medium">
        <color auto="1"/>
      </top>
      <bottom style="medium">
        <color auto="1"/>
      </bottom>
      <diagonal/>
    </border>
    <border>
      <left style="medium">
        <color rgb="FF000000"/>
      </left>
      <right/>
      <top style="medium">
        <color auto="1"/>
      </top>
      <bottom style="medium">
        <color rgb="FF000000"/>
      </bottom>
      <diagonal/>
    </border>
    <border>
      <left/>
      <right/>
      <top style="medium">
        <color auto="1"/>
      </top>
      <bottom style="medium">
        <color rgb="FF000000"/>
      </bottom>
      <diagonal/>
    </border>
    <border>
      <left/>
      <right style="medium">
        <color rgb="FF000000"/>
      </right>
      <top style="medium">
        <color auto="1"/>
      </top>
      <bottom style="medium">
        <color rgb="FF000000"/>
      </bottom>
      <diagonal/>
    </border>
    <border>
      <left/>
      <right style="medium">
        <color auto="1"/>
      </right>
      <top style="medium">
        <color rgb="FF000000"/>
      </top>
      <bottom/>
      <diagonal/>
    </border>
    <border>
      <left style="medium">
        <color auto="1"/>
      </left>
      <right/>
      <top style="medium">
        <color rgb="FF000000"/>
      </top>
      <bottom/>
      <diagonal/>
    </border>
    <border>
      <left style="medium">
        <color indexed="64"/>
      </left>
      <right style="thin">
        <color indexed="64"/>
      </right>
      <top/>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hair">
        <color indexed="64"/>
      </left>
      <right/>
      <top style="double">
        <color indexed="64"/>
      </top>
      <bottom style="double">
        <color indexed="64"/>
      </bottom>
      <diagonal/>
    </border>
    <border>
      <left/>
      <right style="hair">
        <color indexed="64"/>
      </right>
      <top style="double">
        <color indexed="64"/>
      </top>
      <bottom style="double">
        <color indexed="64"/>
      </bottom>
      <diagonal/>
    </border>
    <border>
      <left/>
      <right style="thin">
        <color rgb="FF000000"/>
      </right>
      <top style="double">
        <color indexed="64"/>
      </top>
      <bottom style="double">
        <color indexed="64"/>
      </bottom>
      <diagonal/>
    </border>
    <border>
      <left style="hair">
        <color indexed="64"/>
      </left>
      <right style="double">
        <color indexed="64"/>
      </right>
      <top style="double">
        <color indexed="64"/>
      </top>
      <bottom style="double">
        <color indexed="64"/>
      </bottom>
      <diagonal/>
    </border>
    <border>
      <left style="thin">
        <color rgb="FF000000"/>
      </left>
      <right style="double">
        <color indexed="64"/>
      </right>
      <top/>
      <bottom style="double">
        <color indexed="64"/>
      </bottom>
      <diagonal/>
    </border>
    <border>
      <left style="double">
        <color rgb="FF000000"/>
      </left>
      <right/>
      <top/>
      <bottom style="hair">
        <color indexed="64"/>
      </bottom>
      <diagonal/>
    </border>
    <border>
      <left style="double">
        <color rgb="FF000000"/>
      </left>
      <right/>
      <top style="double">
        <color rgb="FF000000"/>
      </top>
      <bottom style="hair">
        <color indexed="64"/>
      </bottom>
      <diagonal/>
    </border>
    <border>
      <left style="medium">
        <color indexed="64"/>
      </left>
      <right style="medium">
        <color indexed="64"/>
      </right>
      <top style="double">
        <color rgb="FF000000"/>
      </top>
      <bottom style="hair">
        <color indexed="64"/>
      </bottom>
      <diagonal/>
    </border>
    <border>
      <left/>
      <right style="hair">
        <color indexed="64"/>
      </right>
      <top style="double">
        <color rgb="FF000000"/>
      </top>
      <bottom style="hair">
        <color indexed="64"/>
      </bottom>
      <diagonal/>
    </border>
    <border>
      <left style="hair">
        <color indexed="64"/>
      </left>
      <right style="hair">
        <color indexed="64"/>
      </right>
      <top style="double">
        <color rgb="FF000000"/>
      </top>
      <bottom style="hair">
        <color indexed="64"/>
      </bottom>
      <diagonal/>
    </border>
    <border>
      <left style="hair">
        <color indexed="64"/>
      </left>
      <right/>
      <top style="double">
        <color rgb="FF000000"/>
      </top>
      <bottom style="hair">
        <color indexed="64"/>
      </bottom>
      <diagonal/>
    </border>
    <border>
      <left style="hair">
        <color indexed="64"/>
      </left>
      <right style="double">
        <color rgb="FF000000"/>
      </right>
      <top style="double">
        <color rgb="FF000000"/>
      </top>
      <bottom style="hair">
        <color indexed="64"/>
      </bottom>
      <diagonal/>
    </border>
    <border>
      <left style="double">
        <color rgb="FF000000"/>
      </left>
      <right/>
      <top style="hair">
        <color indexed="64"/>
      </top>
      <bottom style="double">
        <color rgb="FF000000"/>
      </bottom>
      <diagonal/>
    </border>
    <border>
      <left/>
      <right/>
      <top style="hair">
        <color indexed="64"/>
      </top>
      <bottom style="double">
        <color rgb="FF000000"/>
      </bottom>
      <diagonal/>
    </border>
    <border>
      <left/>
      <right style="hair">
        <color indexed="64"/>
      </right>
      <top style="hair">
        <color indexed="64"/>
      </top>
      <bottom style="double">
        <color rgb="FF000000"/>
      </bottom>
      <diagonal/>
    </border>
    <border>
      <left/>
      <right style="double">
        <color rgb="FF000000"/>
      </right>
      <top/>
      <bottom style="double">
        <color rgb="FF000000"/>
      </bottom>
      <diagonal/>
    </border>
    <border>
      <left/>
      <right/>
      <top/>
      <bottom style="hair">
        <color indexed="64"/>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hair">
        <color indexed="64"/>
      </right>
      <top style="double">
        <color rgb="FF000000"/>
      </top>
      <bottom style="double">
        <color rgb="FF000000"/>
      </bottom>
      <diagonal/>
    </border>
    <border>
      <left style="hair">
        <color indexed="64"/>
      </left>
      <right style="double">
        <color rgb="FF000000"/>
      </right>
      <top style="double">
        <color rgb="FF000000"/>
      </top>
      <bottom style="double">
        <color rgb="FF000000"/>
      </bottom>
      <diagonal/>
    </border>
    <border>
      <left style="double">
        <color auto="1"/>
      </left>
      <right style="hair">
        <color auto="1"/>
      </right>
      <top style="hair">
        <color auto="1"/>
      </top>
      <bottom style="double">
        <color auto="1"/>
      </bottom>
      <diagonal/>
    </border>
    <border>
      <left style="double">
        <color indexed="64"/>
      </left>
      <right style="hair">
        <color indexed="64"/>
      </right>
      <top/>
      <bottom style="hair">
        <color indexed="64"/>
      </bottom>
      <diagonal/>
    </border>
    <border>
      <left style="double">
        <color auto="1"/>
      </left>
      <right style="hair">
        <color auto="1"/>
      </right>
      <top style="double">
        <color auto="1"/>
      </top>
      <bottom style="double">
        <color auto="1"/>
      </bottom>
      <diagonal/>
    </border>
    <border>
      <left style="double">
        <color rgb="FF000000"/>
      </left>
      <right/>
      <top style="hair">
        <color indexed="64"/>
      </top>
      <bottom/>
      <diagonal/>
    </border>
    <border>
      <left/>
      <right/>
      <top style="double">
        <color rgb="FF000000"/>
      </top>
      <bottom/>
      <diagonal/>
    </border>
    <border>
      <left style="double">
        <color auto="1"/>
      </left>
      <right style="hair">
        <color auto="1"/>
      </right>
      <top/>
      <bottom/>
      <diagonal/>
    </border>
    <border>
      <left style="hair">
        <color auto="1"/>
      </left>
      <right style="double">
        <color auto="1"/>
      </right>
      <top/>
      <bottom/>
      <diagonal/>
    </border>
    <border>
      <left style="medium">
        <color indexed="64"/>
      </left>
      <right/>
      <top/>
      <bottom style="thin">
        <color rgb="FF000000"/>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top style="medium">
        <color indexed="64"/>
      </top>
      <bottom/>
      <diagonal/>
    </border>
    <border>
      <left/>
      <right style="thin">
        <color auto="1"/>
      </right>
      <top style="medium">
        <color indexed="64"/>
      </top>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auto="1"/>
      </right>
      <top/>
      <bottom style="medium">
        <color auto="1"/>
      </bottom>
      <diagonal/>
    </border>
    <border>
      <left style="double">
        <color indexed="64"/>
      </left>
      <right style="hair">
        <color auto="1"/>
      </right>
      <top style="double">
        <color indexed="64"/>
      </top>
      <bottom/>
      <diagonal/>
    </border>
    <border>
      <left style="hair">
        <color auto="1"/>
      </left>
      <right style="double">
        <color indexed="64"/>
      </right>
      <top style="double">
        <color indexed="64"/>
      </top>
      <bottom/>
      <diagonal/>
    </border>
    <border>
      <left/>
      <right/>
      <top/>
      <bottom style="thin">
        <color rgb="FF000000"/>
      </bottom>
      <diagonal/>
    </border>
    <border>
      <left style="thin">
        <color indexed="64"/>
      </left>
      <right style="thin">
        <color indexed="64"/>
      </right>
      <top style="medium">
        <color indexed="64"/>
      </top>
      <bottom/>
      <diagonal/>
    </border>
  </borders>
  <cellStyleXfs count="171">
    <xf numFmtId="0" fontId="0" fillId="0" borderId="0"/>
    <xf numFmtId="9" fontId="4" fillId="0" borderId="0" applyFont="0" applyFill="0" applyBorder="0" applyAlignment="0" applyProtection="0"/>
    <xf numFmtId="0" fontId="2" fillId="2" borderId="0" applyNumberFormat="0" applyBorder="0" applyAlignment="0" applyProtection="0"/>
    <xf numFmtId="0" fontId="3" fillId="0" borderId="1" applyNumberFormat="0" applyFill="0" applyAlignment="0" applyProtection="0"/>
    <xf numFmtId="0" fontId="4" fillId="0" borderId="0" applyNumberFormat="0" applyBorder="0" applyAlignment="0"/>
    <xf numFmtId="0" fontId="1" fillId="0" borderId="0"/>
    <xf numFmtId="0" fontId="8" fillId="0" borderId="0"/>
    <xf numFmtId="0" fontId="6" fillId="0" borderId="0"/>
    <xf numFmtId="9" fontId="6"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9" fontId="4" fillId="0" borderId="0" applyFont="0" applyFill="0" applyBorder="0" applyAlignment="0" applyProtection="0"/>
    <xf numFmtId="0" fontId="1" fillId="0" borderId="0"/>
    <xf numFmtId="171" fontId="6" fillId="0" borderId="0"/>
    <xf numFmtId="0" fontId="6" fillId="0" borderId="0"/>
    <xf numFmtId="167" fontId="6" fillId="0" borderId="0" applyFont="0" applyFill="0" applyBorder="0" applyAlignment="0" applyProtection="0"/>
    <xf numFmtId="168" fontId="1" fillId="0" borderId="0" applyFont="0" applyFill="0" applyBorder="0" applyAlignment="0" applyProtection="0"/>
    <xf numFmtId="9" fontId="6" fillId="0" borderId="0" applyFont="0" applyFill="0" applyBorder="0" applyAlignment="0" applyProtection="0"/>
    <xf numFmtId="0" fontId="6" fillId="0" borderId="0"/>
    <xf numFmtId="172" fontId="6" fillId="0" borderId="0" applyFont="0" applyFill="0" applyBorder="0" applyAlignment="0" applyProtection="0"/>
    <xf numFmtId="42" fontId="4" fillId="0" borderId="0" applyFont="0" applyFill="0" applyBorder="0" applyAlignment="0" applyProtection="0"/>
    <xf numFmtId="0" fontId="6" fillId="0" borderId="0"/>
    <xf numFmtId="0" fontId="1" fillId="0" borderId="0"/>
    <xf numFmtId="168" fontId="6" fillId="0" borderId="0" applyFont="0" applyFill="0" applyBorder="0" applyAlignment="0" applyProtection="0"/>
    <xf numFmtId="0" fontId="6" fillId="0" borderId="0"/>
    <xf numFmtId="0" fontId="26" fillId="0" borderId="0" applyNumberFormat="0" applyFill="0" applyBorder="0" applyAlignment="0" applyProtection="0">
      <alignment vertical="top"/>
      <protection locked="0"/>
    </xf>
    <xf numFmtId="0" fontId="6" fillId="0" borderId="0"/>
    <xf numFmtId="9" fontId="1" fillId="0" borderId="0" applyFont="0" applyFill="0" applyBorder="0" applyAlignment="0" applyProtection="0"/>
    <xf numFmtId="171" fontId="6" fillId="0" borderId="0"/>
    <xf numFmtId="9" fontId="6" fillId="0" borderId="0" applyFont="0" applyFill="0" applyBorder="0" applyAlignment="0" applyProtection="0"/>
    <xf numFmtId="0" fontId="1" fillId="0" borderId="0"/>
    <xf numFmtId="9" fontId="6" fillId="0" borderId="0" applyFont="0" applyFill="0" applyBorder="0" applyAlignment="0" applyProtection="0"/>
    <xf numFmtId="0" fontId="1" fillId="0" borderId="0"/>
    <xf numFmtId="167" fontId="6" fillId="0" borderId="0" applyFont="0" applyFill="0" applyBorder="0" applyAlignment="0" applyProtection="0"/>
    <xf numFmtId="0" fontId="6" fillId="0" borderId="0"/>
    <xf numFmtId="168"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0" fontId="8" fillId="0" borderId="0"/>
    <xf numFmtId="167" fontId="30" fillId="0" borderId="0" applyFont="0" applyFill="0" applyBorder="0" applyAlignment="0" applyProtection="0"/>
    <xf numFmtId="178" fontId="1" fillId="0" borderId="0" applyFont="0" applyFill="0" applyBorder="0" applyAlignment="0" applyProtection="0"/>
    <xf numFmtId="177" fontId="6" fillId="0" borderId="0" applyFont="0" applyFill="0" applyBorder="0" applyAlignment="0" applyProtection="0"/>
    <xf numFmtId="167" fontId="4" fillId="0" borderId="0" applyFont="0" applyFill="0" applyBorder="0" applyAlignment="0" applyProtection="0"/>
    <xf numFmtId="0" fontId="1" fillId="0" borderId="0"/>
    <xf numFmtId="0" fontId="1" fillId="0" borderId="0"/>
    <xf numFmtId="0" fontId="1" fillId="0" borderId="0"/>
    <xf numFmtId="0" fontId="3" fillId="0" borderId="1" applyNumberFormat="0" applyFill="0" applyAlignment="0" applyProtection="0"/>
    <xf numFmtId="44" fontId="1" fillId="0" borderId="0" applyFont="0" applyFill="0" applyBorder="0" applyAlignment="0" applyProtection="0"/>
    <xf numFmtId="0" fontId="1" fillId="0" borderId="0"/>
    <xf numFmtId="0" fontId="45" fillId="0" borderId="0" applyNumberFormat="0" applyFill="0" applyBorder="0" applyProtection="0">
      <alignment vertical="top"/>
    </xf>
    <xf numFmtId="0" fontId="1" fillId="0" borderId="0"/>
    <xf numFmtId="0" fontId="6" fillId="0" borderId="0"/>
    <xf numFmtId="184" fontId="6" fillId="0" borderId="0" applyFont="0" applyFill="0" applyBorder="0" applyAlignment="0" applyProtection="0"/>
    <xf numFmtId="9" fontId="30" fillId="0" borderId="0" applyFont="0" applyFill="0" applyBorder="0" applyAlignment="0" applyProtection="0"/>
    <xf numFmtId="0" fontId="6" fillId="0" borderId="0"/>
    <xf numFmtId="0" fontId="6" fillId="0" borderId="0"/>
    <xf numFmtId="184" fontId="6" fillId="0" borderId="0" applyFont="0" applyFill="0" applyBorder="0" applyAlignment="0" applyProtection="0"/>
    <xf numFmtId="186" fontId="6" fillId="0" borderId="0" applyFont="0" applyFill="0" applyBorder="0" applyAlignment="0" applyProtection="0"/>
    <xf numFmtId="172" fontId="6" fillId="0" borderId="0" applyFont="0" applyFill="0" applyBorder="0" applyAlignment="0" applyProtection="0"/>
    <xf numFmtId="167" fontId="30" fillId="0" borderId="0" applyFont="0" applyFill="0" applyBorder="0" applyAlignment="0" applyProtection="0"/>
    <xf numFmtId="0" fontId="6" fillId="0" borderId="0"/>
    <xf numFmtId="0" fontId="6" fillId="0" borderId="0"/>
    <xf numFmtId="167" fontId="1" fillId="0" borderId="0" applyFont="0" applyFill="0" applyBorder="0" applyAlignment="0" applyProtection="0"/>
    <xf numFmtId="0" fontId="1" fillId="0" borderId="0"/>
    <xf numFmtId="43" fontId="30" fillId="0" borderId="0" applyFont="0" applyFill="0" applyBorder="0" applyAlignment="0" applyProtection="0"/>
    <xf numFmtId="43" fontId="30"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7"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6" fillId="0" borderId="0" applyFont="0" applyFill="0" applyBorder="0" applyAlignment="0" applyProtection="0"/>
    <xf numFmtId="42" fontId="4" fillId="0" borderId="0" applyFont="0" applyFill="0" applyBorder="0" applyAlignment="0" applyProtection="0"/>
    <xf numFmtId="192" fontId="30" fillId="0" borderId="0" applyFont="0" applyFill="0" applyBorder="0" applyAlignment="0" applyProtection="0"/>
    <xf numFmtId="167" fontId="30" fillId="0" borderId="0" applyFont="0" applyFill="0" applyBorder="0" applyAlignment="0" applyProtection="0"/>
    <xf numFmtId="193" fontId="6" fillId="0" borderId="0" applyFont="0" applyFill="0" applyBorder="0" applyAlignment="0" applyProtection="0"/>
    <xf numFmtId="177" fontId="6" fillId="0" borderId="0" applyFont="0" applyFill="0" applyBorder="0" applyAlignment="0" applyProtection="0"/>
    <xf numFmtId="192" fontId="6" fillId="0" borderId="0" applyFont="0" applyFill="0" applyBorder="0" applyAlignment="0" applyProtection="0"/>
    <xf numFmtId="167" fontId="4" fillId="0" borderId="0" applyFont="0" applyFill="0" applyBorder="0" applyAlignment="0" applyProtection="0"/>
    <xf numFmtId="0" fontId="6" fillId="0" borderId="0"/>
    <xf numFmtId="0" fontId="1" fillId="0" borderId="0"/>
    <xf numFmtId="0" fontId="6" fillId="0" borderId="0"/>
    <xf numFmtId="0" fontId="4" fillId="0" borderId="0" applyNumberFormat="0" applyBorder="0" applyAlignment="0"/>
    <xf numFmtId="0" fontId="6" fillId="0" borderId="0"/>
    <xf numFmtId="43" fontId="30" fillId="0" borderId="0" applyFont="0" applyFill="0" applyBorder="0" applyAlignment="0" applyProtection="0"/>
    <xf numFmtId="0" fontId="1" fillId="0" borderId="0"/>
    <xf numFmtId="0" fontId="4" fillId="0" borderId="0" applyNumberFormat="0" applyBorder="0" applyAlignment="0"/>
    <xf numFmtId="0" fontId="6" fillId="0" borderId="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167" fontId="30"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2" fontId="4"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6" fillId="0" borderId="0" applyFont="0" applyFill="0" applyBorder="0" applyAlignment="0" applyProtection="0"/>
    <xf numFmtId="42" fontId="4" fillId="0" borderId="0" applyFont="0" applyFill="0" applyBorder="0" applyAlignment="0" applyProtection="0"/>
    <xf numFmtId="43" fontId="30" fillId="0" borderId="0" applyFont="0" applyFill="0" applyBorder="0" applyAlignment="0" applyProtection="0"/>
    <xf numFmtId="43" fontId="1" fillId="0" borderId="0" applyFont="0" applyFill="0" applyBorder="0" applyAlignment="0" applyProtection="0"/>
    <xf numFmtId="0" fontId="6" fillId="0" borderId="0"/>
    <xf numFmtId="0" fontId="4" fillId="0" borderId="0" applyNumberFormat="0" applyBorder="0" applyAlignment="0"/>
    <xf numFmtId="167" fontId="4" fillId="0" borderId="0" applyFont="0" applyFill="0" applyBorder="0" applyAlignment="0" applyProtection="0"/>
    <xf numFmtId="43" fontId="4"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533">
    <xf numFmtId="0" fontId="0" fillId="0" borderId="0" xfId="0"/>
    <xf numFmtId="0" fontId="5" fillId="0" borderId="0" xfId="4" applyFont="1"/>
    <xf numFmtId="0" fontId="9" fillId="0" borderId="0" xfId="5" applyFont="1"/>
    <xf numFmtId="0" fontId="5" fillId="0" borderId="0" xfId="4" applyFont="1" applyProtection="1">
      <protection locked="0"/>
    </xf>
    <xf numFmtId="0" fontId="6" fillId="3" borderId="22" xfId="5" applyFont="1" applyFill="1" applyBorder="1" applyAlignment="1" applyProtection="1">
      <alignment horizontal="center" vertical="center"/>
      <protection locked="0"/>
    </xf>
    <xf numFmtId="0" fontId="6" fillId="3" borderId="23" xfId="5" applyFont="1" applyFill="1" applyBorder="1" applyAlignment="1" applyProtection="1">
      <alignment horizontal="center" vertical="center"/>
      <protection locked="0"/>
    </xf>
    <xf numFmtId="0" fontId="6" fillId="3" borderId="6" xfId="5" applyFont="1" applyFill="1" applyBorder="1" applyAlignment="1" applyProtection="1">
      <alignment horizontal="center"/>
      <protection locked="0"/>
    </xf>
    <xf numFmtId="0" fontId="11" fillId="3" borderId="0" xfId="5" applyFont="1" applyFill="1" applyAlignment="1" applyProtection="1">
      <alignment horizontal="center"/>
      <protection locked="0"/>
    </xf>
    <xf numFmtId="0" fontId="6" fillId="3" borderId="0" xfId="5" applyFont="1" applyFill="1" applyAlignment="1" applyProtection="1">
      <alignment horizontal="right" vertical="center"/>
      <protection locked="0"/>
    </xf>
    <xf numFmtId="0" fontId="12" fillId="3" borderId="0" xfId="5" applyFont="1" applyFill="1" applyAlignment="1" applyProtection="1">
      <alignment horizontal="center" vertical="center"/>
      <protection locked="0"/>
    </xf>
    <xf numFmtId="0" fontId="12" fillId="3" borderId="7" xfId="5" applyFont="1" applyFill="1" applyBorder="1" applyAlignment="1" applyProtection="1">
      <alignment horizontal="center" vertical="center"/>
      <protection locked="0"/>
    </xf>
    <xf numFmtId="0" fontId="13" fillId="3" borderId="0" xfId="5" applyFont="1" applyFill="1" applyAlignment="1" applyProtection="1">
      <alignment horizontal="left" vertical="top"/>
      <protection locked="0"/>
    </xf>
    <xf numFmtId="0" fontId="11" fillId="3" borderId="0" xfId="5" applyFont="1" applyFill="1" applyAlignment="1" applyProtection="1">
      <alignment vertical="center"/>
      <protection locked="0"/>
    </xf>
    <xf numFmtId="0" fontId="11" fillId="3" borderId="6" xfId="5" applyFont="1" applyFill="1" applyBorder="1" applyAlignment="1" applyProtection="1">
      <alignment horizontal="left" vertical="center"/>
      <protection locked="0"/>
    </xf>
    <xf numFmtId="0" fontId="11" fillId="3" borderId="0" xfId="5" applyFont="1" applyFill="1" applyAlignment="1" applyProtection="1">
      <alignment horizontal="left" vertical="center"/>
      <protection locked="0"/>
    </xf>
    <xf numFmtId="0" fontId="15" fillId="3" borderId="0" xfId="5" applyFont="1" applyFill="1" applyAlignment="1" applyProtection="1">
      <alignment horizontal="left" vertical="center"/>
      <protection locked="0"/>
    </xf>
    <xf numFmtId="0" fontId="14" fillId="3" borderId="0" xfId="5" applyFont="1" applyFill="1" applyAlignment="1" applyProtection="1">
      <alignment horizontal="center"/>
      <protection locked="0"/>
    </xf>
    <xf numFmtId="0" fontId="11" fillId="3" borderId="6" xfId="5" applyFont="1" applyFill="1" applyBorder="1" applyAlignment="1" applyProtection="1">
      <alignment horizontal="left"/>
      <protection locked="0"/>
    </xf>
    <xf numFmtId="0" fontId="6" fillId="3" borderId="0" xfId="5" applyFont="1" applyFill="1" applyAlignment="1" applyProtection="1">
      <alignment horizontal="right"/>
      <protection locked="0"/>
    </xf>
    <xf numFmtId="0" fontId="6" fillId="3" borderId="10" xfId="5" applyFont="1" applyFill="1" applyBorder="1" applyAlignment="1" applyProtection="1">
      <alignment horizontal="center"/>
      <protection locked="0"/>
    </xf>
    <xf numFmtId="0" fontId="6" fillId="3" borderId="0" xfId="5" applyFont="1" applyFill="1" applyProtection="1">
      <protection locked="0"/>
    </xf>
    <xf numFmtId="0" fontId="11" fillId="3" borderId="0" xfId="5" applyFont="1" applyFill="1" applyAlignment="1" applyProtection="1">
      <alignment horizontal="right"/>
      <protection locked="0"/>
    </xf>
    <xf numFmtId="0" fontId="6" fillId="3" borderId="10" xfId="5" applyFont="1" applyFill="1" applyBorder="1" applyAlignment="1" applyProtection="1">
      <alignment horizontal="right"/>
      <protection locked="0"/>
    </xf>
    <xf numFmtId="0" fontId="6" fillId="3" borderId="7" xfId="5" applyFont="1" applyFill="1" applyBorder="1" applyAlignment="1" applyProtection="1">
      <alignment horizontal="center"/>
      <protection locked="0"/>
    </xf>
    <xf numFmtId="0" fontId="6" fillId="3" borderId="16" xfId="5" applyFont="1" applyFill="1" applyBorder="1" applyAlignment="1" applyProtection="1">
      <alignment horizontal="left"/>
      <protection locked="0"/>
    </xf>
    <xf numFmtId="0" fontId="6" fillId="3" borderId="17" xfId="5" applyFont="1" applyFill="1" applyBorder="1" applyAlignment="1" applyProtection="1">
      <alignment horizontal="right"/>
      <protection locked="0"/>
    </xf>
    <xf numFmtId="0" fontId="6" fillId="3" borderId="17" xfId="5" applyFont="1" applyFill="1" applyBorder="1" applyAlignment="1" applyProtection="1">
      <alignment horizontal="center"/>
      <protection locked="0"/>
    </xf>
    <xf numFmtId="0" fontId="6" fillId="0" borderId="2" xfId="4" applyFont="1" applyBorder="1" applyProtection="1">
      <protection locked="0"/>
    </xf>
    <xf numFmtId="0" fontId="6" fillId="0" borderId="3" xfId="4" applyFont="1" applyBorder="1" applyProtection="1">
      <protection locked="0"/>
    </xf>
    <xf numFmtId="0" fontId="6" fillId="0" borderId="4" xfId="4" applyFont="1" applyBorder="1" applyProtection="1">
      <protection locked="0"/>
    </xf>
    <xf numFmtId="0" fontId="5" fillId="0" borderId="0" xfId="4" applyFont="1" applyAlignment="1" applyProtection="1">
      <alignment vertical="center"/>
      <protection locked="0"/>
    </xf>
    <xf numFmtId="0" fontId="11" fillId="0" borderId="6" xfId="4" applyFont="1" applyBorder="1" applyAlignment="1">
      <alignment horizontal="left" vertical="center"/>
    </xf>
    <xf numFmtId="0" fontId="11" fillId="0" borderId="10" xfId="4" applyFont="1" applyBorder="1" applyAlignment="1" applyProtection="1">
      <alignment horizontal="left" vertical="center"/>
      <protection locked="0"/>
    </xf>
    <xf numFmtId="0" fontId="11" fillId="0" borderId="0" xfId="4" applyFont="1" applyBorder="1" applyAlignment="1" applyProtection="1">
      <alignment horizontal="right" vertical="center"/>
      <protection locked="0"/>
    </xf>
    <xf numFmtId="0" fontId="6" fillId="0" borderId="10" xfId="4" applyFont="1" applyBorder="1" applyAlignment="1" applyProtection="1">
      <alignment vertical="center"/>
      <protection locked="0"/>
    </xf>
    <xf numFmtId="0" fontId="6" fillId="0" borderId="0" xfId="4" applyFont="1" applyBorder="1" applyAlignment="1" applyProtection="1">
      <alignment vertical="center"/>
      <protection locked="0"/>
    </xf>
    <xf numFmtId="0" fontId="6" fillId="0" borderId="7" xfId="4" applyFont="1" applyBorder="1" applyAlignment="1" applyProtection="1">
      <alignment vertical="center"/>
      <protection locked="0"/>
    </xf>
    <xf numFmtId="0" fontId="9" fillId="0" borderId="0" xfId="5" applyFont="1" applyAlignment="1">
      <alignment vertical="center"/>
    </xf>
    <xf numFmtId="0" fontId="11" fillId="0" borderId="6" xfId="4" applyFont="1" applyBorder="1" applyAlignment="1">
      <alignment horizontal="left"/>
    </xf>
    <xf numFmtId="0" fontId="11" fillId="0" borderId="0" xfId="4" applyFont="1" applyBorder="1" applyAlignment="1" applyProtection="1">
      <alignment vertical="center"/>
      <protection locked="0"/>
    </xf>
    <xf numFmtId="0" fontId="6" fillId="0" borderId="10" xfId="4" applyFont="1" applyBorder="1" applyAlignment="1" applyProtection="1">
      <alignment horizontal="center" vertical="center"/>
      <protection locked="0"/>
    </xf>
    <xf numFmtId="0" fontId="11" fillId="0" borderId="6" xfId="4" applyFont="1" applyBorder="1" applyAlignment="1">
      <alignment vertical="center"/>
    </xf>
    <xf numFmtId="0" fontId="6" fillId="0" borderId="0" xfId="4" applyFont="1" applyBorder="1" applyAlignment="1" applyProtection="1">
      <alignment horizontal="center" vertical="center"/>
      <protection locked="0"/>
    </xf>
    <xf numFmtId="0" fontId="6" fillId="0" borderId="7" xfId="4" applyFont="1" applyBorder="1" applyAlignment="1" applyProtection="1">
      <alignment horizontal="center" vertical="center"/>
      <protection locked="0"/>
    </xf>
    <xf numFmtId="0" fontId="11" fillId="0" borderId="10" xfId="4" applyFont="1" applyBorder="1" applyAlignment="1" applyProtection="1">
      <alignment vertical="center"/>
      <protection locked="0"/>
    </xf>
    <xf numFmtId="0" fontId="6" fillId="0" borderId="25" xfId="4" applyFont="1" applyBorder="1" applyAlignment="1" applyProtection="1">
      <alignment horizontal="center" vertical="center"/>
      <protection locked="0"/>
    </xf>
    <xf numFmtId="0" fontId="11" fillId="5" borderId="0" xfId="4" applyFont="1" applyFill="1" applyBorder="1" applyAlignment="1">
      <alignment horizontal="center" vertical="center"/>
    </xf>
    <xf numFmtId="0" fontId="6" fillId="5" borderId="10" xfId="4" applyFont="1" applyFill="1" applyBorder="1" applyAlignment="1" applyProtection="1">
      <alignment horizontal="center" vertical="center"/>
      <protection locked="0"/>
    </xf>
    <xf numFmtId="0" fontId="11" fillId="5" borderId="0" xfId="4" applyFont="1" applyFill="1" applyBorder="1" applyAlignment="1" applyProtection="1">
      <alignment horizontal="center" vertical="center"/>
      <protection locked="0"/>
    </xf>
    <xf numFmtId="0" fontId="16" fillId="5" borderId="7" xfId="4" applyFont="1" applyFill="1" applyBorder="1" applyAlignment="1" applyProtection="1">
      <alignment horizontal="left" vertical="center"/>
      <protection locked="0"/>
    </xf>
    <xf numFmtId="0" fontId="6" fillId="0" borderId="6" xfId="4" applyFont="1" applyBorder="1" applyProtection="1">
      <protection locked="0"/>
    </xf>
    <xf numFmtId="0" fontId="6" fillId="0" borderId="0" xfId="4" applyFont="1" applyBorder="1" applyProtection="1">
      <protection locked="0"/>
    </xf>
    <xf numFmtId="0" fontId="6" fillId="0" borderId="7" xfId="4" applyFont="1" applyBorder="1" applyProtection="1">
      <protection locked="0"/>
    </xf>
    <xf numFmtId="0" fontId="5" fillId="0" borderId="0" xfId="4" applyFont="1" applyAlignment="1">
      <alignment vertical="center"/>
    </xf>
    <xf numFmtId="0" fontId="6" fillId="5" borderId="6" xfId="4" applyFont="1" applyFill="1" applyBorder="1"/>
    <xf numFmtId="0" fontId="6" fillId="5" borderId="0" xfId="4" applyFont="1" applyFill="1" applyBorder="1"/>
    <xf numFmtId="0" fontId="6" fillId="5" borderId="7" xfId="4" applyFont="1" applyFill="1" applyBorder="1"/>
    <xf numFmtId="0" fontId="7" fillId="7" borderId="5" xfId="4" applyFont="1" applyFill="1" applyBorder="1" applyAlignment="1">
      <alignment horizontal="center" vertical="center"/>
    </xf>
    <xf numFmtId="0" fontId="7" fillId="7" borderId="23" xfId="4" applyFont="1" applyFill="1" applyBorder="1" applyAlignment="1">
      <alignment horizontal="center" vertical="center"/>
    </xf>
    <xf numFmtId="0" fontId="7" fillId="8" borderId="29" xfId="4" applyFont="1" applyFill="1" applyBorder="1" applyAlignment="1">
      <alignment horizontal="center" vertical="center" wrapText="1"/>
    </xf>
    <xf numFmtId="0" fontId="7" fillId="8" borderId="31" xfId="4" applyFont="1" applyFill="1" applyBorder="1" applyAlignment="1" applyProtection="1">
      <alignment horizontal="center" vertical="center" wrapText="1"/>
      <protection locked="0"/>
    </xf>
    <xf numFmtId="0" fontId="17" fillId="9" borderId="6" xfId="4" applyFont="1" applyFill="1" applyBorder="1"/>
    <xf numFmtId="0" fontId="17" fillId="9" borderId="0" xfId="4" applyFont="1" applyFill="1" applyBorder="1"/>
    <xf numFmtId="0" fontId="17" fillId="9" borderId="7" xfId="4" applyFont="1" applyFill="1" applyBorder="1"/>
    <xf numFmtId="0" fontId="7" fillId="7" borderId="5" xfId="4" applyFont="1" applyFill="1" applyBorder="1" applyAlignment="1">
      <alignment horizontal="center" vertical="center" wrapText="1"/>
    </xf>
    <xf numFmtId="0" fontId="7" fillId="7" borderId="22" xfId="4" applyFont="1" applyFill="1" applyBorder="1" applyAlignment="1">
      <alignment horizontal="center" vertical="center" wrapText="1"/>
    </xf>
    <xf numFmtId="0" fontId="7" fillId="7" borderId="23" xfId="4" applyFont="1" applyFill="1" applyBorder="1" applyAlignment="1">
      <alignment horizontal="center" vertical="center" wrapText="1"/>
    </xf>
    <xf numFmtId="0" fontId="6" fillId="0" borderId="14" xfId="4" applyFont="1" applyBorder="1" applyAlignment="1" applyProtection="1">
      <alignment horizontal="center" vertical="center" wrapText="1"/>
      <protection locked="0"/>
    </xf>
    <xf numFmtId="0" fontId="18" fillId="0" borderId="36" xfId="4" applyFont="1" applyBorder="1" applyAlignment="1" applyProtection="1">
      <alignment horizontal="center" vertical="center" wrapText="1"/>
      <protection locked="0"/>
    </xf>
    <xf numFmtId="164" fontId="6" fillId="0" borderId="36" xfId="4" applyNumberFormat="1" applyFont="1" applyBorder="1" applyAlignment="1" applyProtection="1">
      <alignment horizontal="right" vertical="center" wrapText="1"/>
      <protection locked="0"/>
    </xf>
    <xf numFmtId="166" fontId="6" fillId="0" borderId="37" xfId="4" applyNumberFormat="1" applyFont="1" applyBorder="1" applyAlignment="1">
      <alignment horizontal="right" vertical="center" wrapText="1"/>
    </xf>
    <xf numFmtId="0" fontId="6" fillId="0" borderId="8" xfId="4" applyFont="1" applyBorder="1" applyAlignment="1" applyProtection="1">
      <alignment horizontal="center" vertical="center" wrapText="1"/>
      <protection locked="0"/>
    </xf>
    <xf numFmtId="0" fontId="18" fillId="0" borderId="38" xfId="4" applyFont="1" applyBorder="1" applyAlignment="1" applyProtection="1">
      <alignment horizontal="center" vertical="center" wrapText="1"/>
      <protection locked="0"/>
    </xf>
    <xf numFmtId="164" fontId="6" fillId="0" borderId="38" xfId="4" applyNumberFormat="1" applyFont="1" applyBorder="1" applyAlignment="1" applyProtection="1">
      <alignment horizontal="right" vertical="center" wrapText="1"/>
      <protection locked="0"/>
    </xf>
    <xf numFmtId="0" fontId="6" fillId="0" borderId="8" xfId="7" applyBorder="1" applyAlignment="1" applyProtection="1">
      <alignment horizontal="center" vertical="center" wrapText="1"/>
      <protection locked="0"/>
    </xf>
    <xf numFmtId="0" fontId="6" fillId="0" borderId="29" xfId="4" applyFont="1" applyBorder="1" applyAlignment="1" applyProtection="1">
      <alignment horizontal="center" vertical="center"/>
      <protection locked="0"/>
    </xf>
    <xf numFmtId="0" fontId="6" fillId="0" borderId="30" xfId="4" applyFont="1" applyBorder="1" applyAlignment="1" applyProtection="1">
      <alignment horizontal="center" vertical="center" wrapText="1"/>
      <protection locked="0"/>
    </xf>
    <xf numFmtId="164" fontId="6" fillId="0" borderId="30" xfId="4" applyNumberFormat="1" applyFont="1" applyBorder="1" applyAlignment="1" applyProtection="1">
      <alignment horizontal="right" vertical="center"/>
      <protection locked="0"/>
    </xf>
    <xf numFmtId="166" fontId="6" fillId="0" borderId="31" xfId="4" applyNumberFormat="1" applyFont="1" applyBorder="1" applyAlignment="1">
      <alignment horizontal="right" vertical="center"/>
    </xf>
    <xf numFmtId="166" fontId="6" fillId="5" borderId="39" xfId="4" applyNumberFormat="1" applyFont="1" applyFill="1" applyBorder="1" applyAlignment="1">
      <alignment horizontal="right" vertical="center"/>
    </xf>
    <xf numFmtId="0" fontId="11" fillId="5" borderId="6" xfId="4" applyFont="1" applyFill="1" applyBorder="1"/>
    <xf numFmtId="0" fontId="6" fillId="0" borderId="36" xfId="4" applyFont="1" applyBorder="1" applyAlignment="1" applyProtection="1">
      <alignment horizontal="center" vertical="center" wrapText="1"/>
      <protection locked="0"/>
    </xf>
    <xf numFmtId="165" fontId="6" fillId="0" borderId="36" xfId="4" applyNumberFormat="1" applyFont="1" applyBorder="1" applyAlignment="1" applyProtection="1">
      <alignment horizontal="center" vertical="center" wrapText="1"/>
      <protection locked="0"/>
    </xf>
    <xf numFmtId="0" fontId="6" fillId="0" borderId="38" xfId="4" applyFont="1" applyBorder="1" applyAlignment="1" applyProtection="1">
      <alignment horizontal="center" vertical="center" wrapText="1"/>
      <protection locked="0"/>
    </xf>
    <xf numFmtId="165" fontId="6" fillId="0" borderId="38" xfId="4" applyNumberFormat="1" applyFont="1" applyBorder="1" applyAlignment="1" applyProtection="1">
      <alignment horizontal="center" vertical="center" wrapText="1"/>
      <protection locked="0"/>
    </xf>
    <xf numFmtId="0" fontId="6" fillId="0" borderId="29" xfId="4" applyFont="1" applyBorder="1" applyAlignment="1" applyProtection="1">
      <alignment horizontal="center" vertical="center" wrapText="1"/>
      <protection locked="0"/>
    </xf>
    <xf numFmtId="165" fontId="6" fillId="0" borderId="30" xfId="4" applyNumberFormat="1" applyFont="1" applyBorder="1" applyAlignment="1" applyProtection="1">
      <alignment horizontal="center" vertical="center" wrapText="1"/>
      <protection locked="0"/>
    </xf>
    <xf numFmtId="166" fontId="6" fillId="0" borderId="11" xfId="4" applyNumberFormat="1" applyFont="1" applyBorder="1" applyAlignment="1">
      <alignment horizontal="right" vertical="center" wrapText="1"/>
    </xf>
    <xf numFmtId="166" fontId="6" fillId="5" borderId="45" xfId="4" applyNumberFormat="1" applyFont="1" applyFill="1" applyBorder="1" applyAlignment="1">
      <alignment horizontal="right" vertical="center"/>
    </xf>
    <xf numFmtId="0" fontId="7" fillId="12" borderId="5" xfId="4" applyFont="1" applyFill="1" applyBorder="1" applyAlignment="1">
      <alignment horizontal="center" vertical="center" wrapText="1"/>
    </xf>
    <xf numFmtId="0" fontId="7" fillId="12" borderId="22" xfId="4" applyFont="1" applyFill="1" applyBorder="1" applyAlignment="1">
      <alignment horizontal="center" vertical="center" wrapText="1"/>
    </xf>
    <xf numFmtId="0" fontId="7" fillId="12" borderId="23" xfId="4" applyFont="1" applyFill="1" applyBorder="1" applyAlignment="1">
      <alignment horizontal="center" vertical="center" wrapText="1"/>
    </xf>
    <xf numFmtId="0" fontId="6" fillId="0" borderId="14" xfId="4" applyFont="1" applyBorder="1" applyAlignment="1" applyProtection="1">
      <alignment horizontal="center" vertical="center"/>
      <protection locked="0"/>
    </xf>
    <xf numFmtId="0" fontId="6" fillId="0" borderId="36" xfId="4" applyFont="1" applyBorder="1" applyAlignment="1" applyProtection="1">
      <alignment horizontal="center" vertical="center"/>
      <protection locked="0"/>
    </xf>
    <xf numFmtId="165" fontId="6" fillId="0" borderId="36" xfId="4" applyNumberFormat="1" applyFont="1" applyBorder="1" applyAlignment="1" applyProtection="1">
      <alignment horizontal="center" vertical="center"/>
      <protection locked="0"/>
    </xf>
    <xf numFmtId="166" fontId="6" fillId="0" borderId="36" xfId="4" applyNumberFormat="1" applyFont="1" applyBorder="1" applyAlignment="1" applyProtection="1">
      <alignment horizontal="right" vertical="center"/>
      <protection locked="0"/>
    </xf>
    <xf numFmtId="166" fontId="6" fillId="0" borderId="37" xfId="4" applyNumberFormat="1" applyFont="1" applyBorder="1" applyAlignment="1">
      <alignment horizontal="right" vertical="center"/>
    </xf>
    <xf numFmtId="0" fontId="6" fillId="0" borderId="8" xfId="7" applyBorder="1" applyAlignment="1" applyProtection="1">
      <alignment horizontal="center" vertical="center"/>
      <protection locked="0"/>
    </xf>
    <xf numFmtId="0" fontId="6" fillId="0" borderId="38" xfId="4" applyFont="1" applyBorder="1" applyAlignment="1" applyProtection="1">
      <alignment horizontal="center" vertical="center"/>
      <protection locked="0"/>
    </xf>
    <xf numFmtId="165" fontId="6" fillId="0" borderId="38" xfId="4" applyNumberFormat="1" applyFont="1" applyBorder="1" applyAlignment="1" applyProtection="1">
      <alignment horizontal="center" vertical="center"/>
      <protection locked="0"/>
    </xf>
    <xf numFmtId="166" fontId="6" fillId="0" borderId="38" xfId="4" applyNumberFormat="1" applyFont="1" applyBorder="1" applyAlignment="1" applyProtection="1">
      <alignment horizontal="right" vertical="center"/>
      <protection locked="0"/>
    </xf>
    <xf numFmtId="0" fontId="6" fillId="0" borderId="30" xfId="4" applyFont="1" applyBorder="1" applyAlignment="1" applyProtection="1">
      <alignment horizontal="center" vertical="center"/>
      <protection locked="0"/>
    </xf>
    <xf numFmtId="165" fontId="6" fillId="0" borderId="30" xfId="4" applyNumberFormat="1" applyFont="1" applyBorder="1" applyAlignment="1" applyProtection="1">
      <alignment horizontal="center" vertical="center"/>
      <protection locked="0"/>
    </xf>
    <xf numFmtId="166" fontId="6" fillId="0" borderId="30" xfId="4" applyNumberFormat="1" applyFont="1" applyBorder="1" applyAlignment="1" applyProtection="1">
      <alignment horizontal="right" vertical="center"/>
      <protection locked="0"/>
    </xf>
    <xf numFmtId="166" fontId="6" fillId="0" borderId="11" xfId="4" applyNumberFormat="1" applyFont="1" applyBorder="1" applyAlignment="1">
      <alignment horizontal="right" vertical="center"/>
    </xf>
    <xf numFmtId="1" fontId="6" fillId="0" borderId="36" xfId="8" applyNumberFormat="1" applyFont="1" applyFill="1" applyBorder="1" applyAlignment="1" applyProtection="1">
      <alignment horizontal="center" vertical="center"/>
      <protection locked="0"/>
    </xf>
    <xf numFmtId="166" fontId="6" fillId="0" borderId="36" xfId="9" applyNumberFormat="1" applyFont="1" applyFill="1" applyBorder="1" applyAlignment="1" applyProtection="1">
      <alignment horizontal="right" vertical="center"/>
      <protection locked="0"/>
    </xf>
    <xf numFmtId="166" fontId="6" fillId="0" borderId="37" xfId="7" applyNumberFormat="1" applyBorder="1" applyAlignment="1" applyProtection="1">
      <alignment horizontal="right" vertical="center"/>
      <protection locked="0"/>
    </xf>
    <xf numFmtId="0" fontId="6" fillId="0" borderId="8" xfId="4" applyFont="1" applyBorder="1" applyAlignment="1" applyProtection="1">
      <alignment horizontal="center" vertical="center"/>
      <protection locked="0"/>
    </xf>
    <xf numFmtId="1" fontId="6" fillId="0" borderId="38" xfId="8" applyNumberFormat="1" applyFont="1" applyFill="1" applyBorder="1" applyAlignment="1" applyProtection="1">
      <alignment horizontal="center" vertical="center"/>
      <protection locked="0"/>
    </xf>
    <xf numFmtId="166" fontId="6" fillId="0" borderId="38" xfId="9" applyNumberFormat="1" applyFont="1" applyFill="1" applyBorder="1" applyAlignment="1" applyProtection="1">
      <alignment horizontal="right" vertical="center"/>
      <protection locked="0"/>
    </xf>
    <xf numFmtId="166" fontId="6" fillId="0" borderId="49" xfId="7" applyNumberFormat="1" applyBorder="1" applyAlignment="1" applyProtection="1">
      <alignment horizontal="right" vertical="center"/>
      <protection locked="0"/>
    </xf>
    <xf numFmtId="0" fontId="6" fillId="5" borderId="29" xfId="4" applyFont="1" applyFill="1" applyBorder="1" applyAlignment="1" applyProtection="1">
      <alignment horizontal="center" vertical="center"/>
      <protection locked="0"/>
    </xf>
    <xf numFmtId="166" fontId="6" fillId="5" borderId="30" xfId="4" applyNumberFormat="1" applyFont="1" applyFill="1" applyBorder="1" applyAlignment="1" applyProtection="1">
      <alignment horizontal="right" vertical="center"/>
      <protection locked="0"/>
    </xf>
    <xf numFmtId="1" fontId="6" fillId="5" borderId="30" xfId="4" applyNumberFormat="1" applyFont="1" applyFill="1" applyBorder="1" applyAlignment="1" applyProtection="1">
      <alignment horizontal="center" vertical="center"/>
      <protection locked="0"/>
    </xf>
    <xf numFmtId="166" fontId="6" fillId="5" borderId="31" xfId="4" applyNumberFormat="1" applyFont="1" applyFill="1" applyBorder="1" applyAlignment="1" applyProtection="1">
      <alignment horizontal="right" vertical="center"/>
      <protection locked="0"/>
    </xf>
    <xf numFmtId="166" fontId="6" fillId="0" borderId="45" xfId="7" applyNumberFormat="1" applyBorder="1" applyAlignment="1">
      <alignment horizontal="right" vertical="center"/>
    </xf>
    <xf numFmtId="0" fontId="6" fillId="0" borderId="10" xfId="4" applyFont="1" applyBorder="1" applyProtection="1">
      <protection locked="0"/>
    </xf>
    <xf numFmtId="0" fontId="11" fillId="0" borderId="50" xfId="4" applyFont="1" applyBorder="1" applyProtection="1">
      <protection locked="0"/>
    </xf>
    <xf numFmtId="0" fontId="6" fillId="0" borderId="51" xfId="4" applyFont="1" applyBorder="1" applyProtection="1">
      <protection locked="0"/>
    </xf>
    <xf numFmtId="0" fontId="6" fillId="0" borderId="54" xfId="4" applyFont="1" applyBorder="1" applyProtection="1">
      <protection locked="0"/>
    </xf>
    <xf numFmtId="0" fontId="6" fillId="0" borderId="32" xfId="4" applyFont="1" applyBorder="1" applyAlignment="1" applyProtection="1">
      <protection locked="0"/>
    </xf>
    <xf numFmtId="0" fontId="6" fillId="0" borderId="24" xfId="4" applyFont="1" applyBorder="1" applyAlignment="1" applyProtection="1">
      <protection locked="0"/>
    </xf>
    <xf numFmtId="0" fontId="6" fillId="0" borderId="33" xfId="4" applyFont="1" applyBorder="1" applyAlignment="1" applyProtection="1">
      <protection locked="0"/>
    </xf>
    <xf numFmtId="0" fontId="6" fillId="0" borderId="47" xfId="4" applyFont="1" applyBorder="1" applyAlignment="1" applyProtection="1">
      <protection locked="0"/>
    </xf>
    <xf numFmtId="0" fontId="6" fillId="0" borderId="46" xfId="4" applyFont="1" applyBorder="1" applyAlignment="1" applyProtection="1">
      <protection locked="0"/>
    </xf>
    <xf numFmtId="0" fontId="6" fillId="0" borderId="48" xfId="4" applyFont="1" applyBorder="1" applyAlignment="1" applyProtection="1">
      <protection locked="0"/>
    </xf>
    <xf numFmtId="0" fontId="6" fillId="0" borderId="6" xfId="4" applyFont="1" applyBorder="1" applyAlignment="1"/>
    <xf numFmtId="0" fontId="6" fillId="0" borderId="0" xfId="4" applyFont="1" applyBorder="1" applyAlignment="1"/>
    <xf numFmtId="0" fontId="6" fillId="0" borderId="7" xfId="4" applyFont="1" applyBorder="1" applyAlignment="1"/>
    <xf numFmtId="0" fontId="6" fillId="0" borderId="0" xfId="4" applyFont="1" applyBorder="1" applyAlignment="1">
      <alignment horizontal="center"/>
    </xf>
    <xf numFmtId="0" fontId="6" fillId="0" borderId="7" xfId="4" applyFont="1" applyBorder="1" applyAlignment="1">
      <alignment horizontal="center"/>
    </xf>
    <xf numFmtId="0" fontId="11" fillId="0" borderId="6" xfId="4" applyFont="1" applyBorder="1" applyAlignment="1" applyProtection="1">
      <alignment horizontal="justify" vertical="center" wrapText="1"/>
      <protection locked="0"/>
    </xf>
    <xf numFmtId="0" fontId="11" fillId="0" borderId="0" xfId="4" applyFont="1" applyBorder="1" applyAlignment="1" applyProtection="1">
      <alignment horizontal="justify" vertical="center" wrapText="1"/>
      <protection locked="0"/>
    </xf>
    <xf numFmtId="0" fontId="11" fillId="0" borderId="7" xfId="4" applyFont="1" applyBorder="1" applyAlignment="1" applyProtection="1">
      <alignment horizontal="justify" vertical="center" wrapText="1"/>
      <protection locked="0"/>
    </xf>
    <xf numFmtId="0" fontId="11" fillId="0" borderId="6" xfId="4" applyFont="1" applyBorder="1" applyAlignment="1" applyProtection="1">
      <alignment horizontal="left"/>
      <protection locked="0"/>
    </xf>
    <xf numFmtId="0" fontId="6" fillId="0" borderId="0" xfId="4" applyFont="1" applyBorder="1" applyAlignment="1" applyProtection="1">
      <alignment horizontal="center"/>
      <protection locked="0"/>
    </xf>
    <xf numFmtId="0" fontId="6" fillId="0" borderId="7" xfId="4" applyFont="1" applyBorder="1" applyAlignment="1" applyProtection="1">
      <alignment horizontal="center"/>
      <protection locked="0"/>
    </xf>
    <xf numFmtId="0" fontId="6" fillId="0" borderId="13" xfId="4" applyFont="1" applyBorder="1" applyProtection="1">
      <protection locked="0"/>
    </xf>
    <xf numFmtId="0" fontId="6" fillId="0" borderId="0" xfId="4" applyFont="1" applyBorder="1" applyAlignment="1" applyProtection="1">
      <alignment horizontal="left"/>
      <protection locked="0"/>
    </xf>
    <xf numFmtId="0" fontId="6" fillId="0" borderId="6" xfId="4" applyFont="1" applyBorder="1" applyAlignment="1" applyProtection="1">
      <alignment horizontal="left"/>
      <protection locked="0"/>
    </xf>
    <xf numFmtId="0" fontId="6" fillId="0" borderId="16" xfId="4" applyFont="1" applyBorder="1" applyAlignment="1" applyProtection="1">
      <alignment horizontal="left"/>
      <protection locked="0"/>
    </xf>
    <xf numFmtId="0" fontId="6" fillId="0" borderId="17" xfId="4" applyFont="1" applyBorder="1" applyAlignment="1" applyProtection="1">
      <alignment horizontal="left"/>
      <protection locked="0"/>
    </xf>
    <xf numFmtId="0" fontId="6" fillId="0" borderId="17" xfId="4" applyFont="1" applyBorder="1" applyProtection="1">
      <protection locked="0"/>
    </xf>
    <xf numFmtId="0" fontId="6" fillId="0" borderId="17" xfId="4" applyFont="1" applyBorder="1" applyAlignment="1" applyProtection="1">
      <protection locked="0"/>
    </xf>
    <xf numFmtId="0" fontId="6" fillId="0" borderId="18" xfId="4" applyFont="1" applyBorder="1" applyAlignment="1" applyProtection="1">
      <protection locked="0"/>
    </xf>
    <xf numFmtId="0" fontId="9" fillId="0" borderId="0" xfId="5" applyFont="1" applyProtection="1">
      <protection locked="0"/>
    </xf>
    <xf numFmtId="0" fontId="7" fillId="11" borderId="6" xfId="4" applyFont="1" applyFill="1" applyBorder="1"/>
    <xf numFmtId="0" fontId="17" fillId="11" borderId="0" xfId="4" applyFont="1" applyFill="1" applyBorder="1"/>
    <xf numFmtId="0" fontId="17" fillId="11" borderId="7" xfId="4" applyFont="1" applyFill="1" applyBorder="1"/>
    <xf numFmtId="166" fontId="6" fillId="0" borderId="31" xfId="7" applyNumberFormat="1" applyBorder="1" applyAlignment="1">
      <alignment horizontal="right" vertical="center"/>
    </xf>
    <xf numFmtId="0" fontId="17" fillId="11" borderId="6" xfId="4" applyFont="1" applyFill="1" applyBorder="1" applyAlignment="1">
      <alignment vertical="center" wrapText="1"/>
    </xf>
    <xf numFmtId="0" fontId="17" fillId="11" borderId="0" xfId="4" applyFont="1" applyFill="1" applyBorder="1" applyAlignment="1">
      <alignment vertical="center" wrapText="1"/>
    </xf>
    <xf numFmtId="0" fontId="17" fillId="11" borderId="7" xfId="4" applyFont="1" applyFill="1" applyBorder="1" applyAlignment="1">
      <alignment vertical="center" wrapText="1"/>
    </xf>
    <xf numFmtId="0" fontId="17" fillId="0" borderId="6" xfId="4" applyFont="1" applyBorder="1" applyAlignment="1">
      <alignment vertical="center" wrapText="1"/>
    </xf>
    <xf numFmtId="0" fontId="17" fillId="0" borderId="0" xfId="4" applyFont="1" applyBorder="1" applyAlignment="1">
      <alignment vertical="center" wrapText="1"/>
    </xf>
    <xf numFmtId="0" fontId="17" fillId="0" borderId="7" xfId="4" applyFont="1" applyBorder="1" applyAlignment="1">
      <alignment vertical="center" wrapText="1"/>
    </xf>
    <xf numFmtId="0" fontId="6" fillId="0" borderId="14" xfId="7" applyBorder="1" applyAlignment="1" applyProtection="1">
      <alignment horizontal="center" vertical="center"/>
      <protection locked="0"/>
    </xf>
    <xf numFmtId="0" fontId="17" fillId="13" borderId="6" xfId="4" applyFont="1" applyFill="1" applyBorder="1" applyAlignment="1">
      <alignment vertical="center"/>
    </xf>
    <xf numFmtId="0" fontId="17" fillId="13" borderId="0" xfId="4" applyFont="1" applyFill="1" applyBorder="1" applyAlignment="1">
      <alignment vertical="center"/>
    </xf>
    <xf numFmtId="0" fontId="17" fillId="13" borderId="7" xfId="4" applyFont="1" applyFill="1" applyBorder="1" applyAlignment="1">
      <alignment vertical="center"/>
    </xf>
    <xf numFmtId="0" fontId="17" fillId="0" borderId="0" xfId="4" applyFont="1" applyAlignment="1" applyProtection="1">
      <alignment horizontal="left" vertical="top" wrapText="1"/>
      <protection locked="0"/>
    </xf>
    <xf numFmtId="0" fontId="12" fillId="0" borderId="0" xfId="4" applyFont="1" applyAlignment="1" applyProtection="1">
      <alignment horizontal="left" vertical="top" wrapText="1"/>
      <protection locked="0"/>
    </xf>
    <xf numFmtId="49" fontId="12" fillId="0" borderId="0" xfId="4" applyNumberFormat="1" applyFont="1" applyAlignment="1" applyProtection="1">
      <alignment horizontal="left" vertical="top" wrapText="1"/>
      <protection locked="0"/>
    </xf>
    <xf numFmtId="0" fontId="19" fillId="0" borderId="0" xfId="3" applyFont="1" applyFill="1" applyBorder="1" applyAlignment="1" applyProtection="1">
      <alignment horizontal="center" vertical="center"/>
    </xf>
    <xf numFmtId="0" fontId="19" fillId="0" borderId="0" xfId="3" applyFont="1" applyFill="1" applyBorder="1" applyAlignment="1" applyProtection="1">
      <alignment horizontal="left" vertical="center" wrapText="1"/>
    </xf>
    <xf numFmtId="4" fontId="6" fillId="0" borderId="38" xfId="4" applyNumberFormat="1" applyFont="1" applyBorder="1" applyAlignment="1" applyProtection="1">
      <alignment horizontal="center" vertical="center" wrapText="1"/>
      <protection locked="0"/>
    </xf>
    <xf numFmtId="4" fontId="6" fillId="0" borderId="36" xfId="4" applyNumberFormat="1" applyFont="1" applyBorder="1" applyAlignment="1" applyProtection="1">
      <alignment horizontal="center" vertical="center"/>
      <protection locked="0"/>
    </xf>
    <xf numFmtId="170" fontId="6" fillId="0" borderId="38" xfId="4" applyNumberFormat="1" applyFont="1" applyBorder="1" applyAlignment="1" applyProtection="1">
      <alignment horizontal="center" vertical="center" wrapText="1"/>
      <protection locked="0"/>
    </xf>
    <xf numFmtId="4" fontId="6" fillId="0" borderId="36" xfId="4" applyNumberFormat="1" applyFont="1" applyBorder="1" applyAlignment="1" applyProtection="1">
      <alignment horizontal="center" vertical="center" wrapText="1"/>
      <protection locked="0"/>
    </xf>
    <xf numFmtId="0" fontId="9" fillId="0" borderId="0" xfId="5" applyFont="1" applyAlignment="1" applyProtection="1">
      <alignment vertical="center"/>
      <protection locked="0"/>
    </xf>
    <xf numFmtId="0" fontId="4" fillId="0" borderId="0" xfId="4"/>
    <xf numFmtId="0" fontId="4" fillId="0" borderId="0" xfId="4" applyAlignment="1">
      <alignment wrapText="1"/>
    </xf>
    <xf numFmtId="173" fontId="22" fillId="14" borderId="23" xfId="20" applyNumberFormat="1" applyFont="1" applyFill="1" applyBorder="1" applyAlignment="1">
      <alignment horizontal="left" vertical="center" wrapText="1"/>
    </xf>
    <xf numFmtId="173" fontId="4" fillId="0" borderId="0" xfId="4" applyNumberFormat="1" applyAlignment="1">
      <alignment wrapText="1"/>
    </xf>
    <xf numFmtId="0" fontId="6" fillId="0" borderId="0" xfId="18" applyAlignment="1">
      <alignment horizontal="center" vertical="center"/>
    </xf>
    <xf numFmtId="0" fontId="24" fillId="0" borderId="0" xfId="32" applyFont="1"/>
    <xf numFmtId="0" fontId="21" fillId="0" borderId="0" xfId="32" applyFont="1"/>
    <xf numFmtId="0" fontId="11" fillId="0" borderId="0" xfId="26" applyFont="1" applyAlignment="1">
      <alignment horizontal="center" vertical="center" wrapText="1"/>
    </xf>
    <xf numFmtId="168" fontId="11" fillId="0" borderId="0" xfId="35" applyFont="1" applyFill="1" applyBorder="1" applyAlignment="1">
      <alignment horizontal="center" vertical="center" wrapText="1"/>
    </xf>
    <xf numFmtId="0" fontId="31" fillId="0" borderId="0" xfId="32" applyFont="1" applyAlignment="1">
      <alignment horizontal="center" vertical="center"/>
    </xf>
    <xf numFmtId="0" fontId="24" fillId="0" borderId="34" xfId="32" applyFont="1" applyBorder="1" applyAlignment="1">
      <alignment vertical="center"/>
    </xf>
    <xf numFmtId="0" fontId="24" fillId="0" borderId="13" xfId="32" applyFont="1" applyBorder="1" applyAlignment="1">
      <alignment vertical="center"/>
    </xf>
    <xf numFmtId="0" fontId="24" fillId="0" borderId="13" xfId="32" applyFont="1" applyBorder="1" applyAlignment="1">
      <alignment horizontal="center" vertical="center"/>
    </xf>
    <xf numFmtId="0" fontId="24" fillId="0" borderId="13" xfId="32" applyFont="1" applyBorder="1" applyAlignment="1">
      <alignment horizontal="justify" vertical="center"/>
    </xf>
    <xf numFmtId="0" fontId="27" fillId="0" borderId="13" xfId="32" applyFont="1" applyBorder="1" applyAlignment="1">
      <alignment vertical="center"/>
    </xf>
    <xf numFmtId="174" fontId="24" fillId="0" borderId="13" xfId="32" applyNumberFormat="1" applyFont="1" applyBorder="1" applyAlignment="1">
      <alignment vertical="center"/>
    </xf>
    <xf numFmtId="4" fontId="24" fillId="0" borderId="35" xfId="32" applyNumberFormat="1" applyFont="1" applyBorder="1" applyAlignment="1">
      <alignment vertical="center"/>
    </xf>
    <xf numFmtId="0" fontId="24" fillId="0" borderId="6" xfId="32" applyFont="1" applyBorder="1" applyAlignment="1">
      <alignment vertical="center"/>
    </xf>
    <xf numFmtId="0" fontId="24" fillId="0" borderId="7" xfId="32" applyFont="1" applyBorder="1" applyAlignment="1">
      <alignment vertical="center"/>
    </xf>
    <xf numFmtId="0" fontId="24" fillId="0" borderId="0" xfId="32" applyFont="1" applyAlignment="1">
      <alignment horizontal="center"/>
    </xf>
    <xf numFmtId="0" fontId="24" fillId="0" borderId="0" xfId="32" applyFont="1" applyAlignment="1">
      <alignment horizontal="justify"/>
    </xf>
    <xf numFmtId="0" fontId="27" fillId="0" borderId="0" xfId="32" applyFont="1"/>
    <xf numFmtId="174" fontId="24" fillId="0" borderId="0" xfId="32" applyNumberFormat="1" applyFont="1"/>
    <xf numFmtId="0" fontId="6" fillId="0" borderId="0" xfId="26" applyAlignment="1">
      <alignment horizontal="center" vertical="center"/>
    </xf>
    <xf numFmtId="0" fontId="11" fillId="0" borderId="45" xfId="26" applyFont="1" applyBorder="1" applyAlignment="1">
      <alignment horizontal="center" vertical="center"/>
    </xf>
    <xf numFmtId="0" fontId="32" fillId="0" borderId="59" xfId="26" applyFont="1" applyBorder="1" applyAlignment="1">
      <alignment horizontal="center" vertical="center" wrapText="1"/>
    </xf>
    <xf numFmtId="0" fontId="12" fillId="0" borderId="6" xfId="26" applyFont="1" applyBorder="1" applyAlignment="1">
      <alignment horizontal="center" vertical="center"/>
    </xf>
    <xf numFmtId="0" fontId="6" fillId="0" borderId="7" xfId="26" applyBorder="1" applyAlignment="1">
      <alignment horizontal="center" vertical="center"/>
    </xf>
    <xf numFmtId="0" fontId="6" fillId="0" borderId="18" xfId="26" applyBorder="1" applyAlignment="1">
      <alignment horizontal="center" vertical="center"/>
    </xf>
    <xf numFmtId="0" fontId="6" fillId="0" borderId="16" xfId="26" applyBorder="1" applyAlignment="1">
      <alignment horizontal="center" vertical="center"/>
    </xf>
    <xf numFmtId="0" fontId="6" fillId="0" borderId="17" xfId="26" applyBorder="1" applyAlignment="1">
      <alignment horizontal="center" vertical="center"/>
    </xf>
    <xf numFmtId="0" fontId="1" fillId="0" borderId="0" xfId="44"/>
    <xf numFmtId="0" fontId="1" fillId="0" borderId="0" xfId="44" applyAlignment="1">
      <alignment horizontal="center" vertical="center"/>
    </xf>
    <xf numFmtId="0" fontId="1" fillId="0" borderId="81" xfId="44" applyBorder="1"/>
    <xf numFmtId="182" fontId="36" fillId="6" borderId="82" xfId="2" applyNumberFormat="1" applyFont="1" applyFill="1" applyBorder="1" applyAlignment="1" applyProtection="1">
      <alignment horizontal="center" vertical="center"/>
    </xf>
    <xf numFmtId="0" fontId="34" fillId="25" borderId="83" xfId="4" applyFont="1" applyFill="1" applyBorder="1" applyAlignment="1">
      <alignment horizontal="center" vertical="center" wrapText="1"/>
    </xf>
    <xf numFmtId="3" fontId="1" fillId="26" borderId="81" xfId="3" applyNumberFormat="1" applyFont="1" applyFill="1" applyBorder="1" applyAlignment="1" applyProtection="1">
      <alignment vertical="center" wrapText="1"/>
    </xf>
    <xf numFmtId="3" fontId="1" fillId="26" borderId="81" xfId="3" applyNumberFormat="1" applyFont="1" applyFill="1" applyBorder="1" applyAlignment="1" applyProtection="1">
      <alignment horizontal="center" vertical="center"/>
    </xf>
    <xf numFmtId="0" fontId="1" fillId="26" borderId="81" xfId="44" applyFill="1" applyBorder="1" applyAlignment="1">
      <alignment horizontal="center" vertical="center"/>
    </xf>
    <xf numFmtId="0" fontId="34" fillId="25" borderId="84" xfId="4" applyFont="1" applyFill="1" applyBorder="1" applyAlignment="1">
      <alignment horizontal="center" vertical="center" wrapText="1"/>
    </xf>
    <xf numFmtId="0" fontId="3" fillId="0" borderId="81" xfId="44" applyFont="1" applyBorder="1"/>
    <xf numFmtId="0" fontId="1" fillId="0" borderId="0" xfId="44" applyAlignment="1">
      <alignment vertical="center"/>
    </xf>
    <xf numFmtId="3" fontId="36" fillId="6" borderId="81" xfId="2" applyNumberFormat="1" applyFont="1" applyFill="1" applyBorder="1" applyAlignment="1" applyProtection="1">
      <alignment horizontal="center" vertical="center"/>
    </xf>
    <xf numFmtId="0" fontId="38" fillId="6" borderId="82" xfId="3" applyFont="1" applyFill="1" applyBorder="1" applyAlignment="1" applyProtection="1">
      <alignment horizontal="center" vertical="center" wrapText="1"/>
    </xf>
    <xf numFmtId="0" fontId="38" fillId="6" borderId="81" xfId="3" applyFont="1" applyFill="1" applyBorder="1" applyAlignment="1" applyProtection="1">
      <alignment horizontal="center" vertical="center"/>
    </xf>
    <xf numFmtId="0" fontId="3" fillId="6" borderId="81" xfId="44" applyFont="1" applyFill="1" applyBorder="1" applyAlignment="1">
      <alignment horizontal="center" vertical="center"/>
    </xf>
    <xf numFmtId="0" fontId="1" fillId="0" borderId="0" xfId="45" applyAlignment="1">
      <alignment horizontal="center" vertical="center"/>
    </xf>
    <xf numFmtId="183" fontId="1" fillId="0" borderId="0" xfId="44" applyNumberFormat="1"/>
    <xf numFmtId="0" fontId="1" fillId="0" borderId="0" xfId="44" applyAlignment="1">
      <alignment horizontal="left" vertical="center"/>
    </xf>
    <xf numFmtId="0" fontId="41" fillId="0" borderId="0" xfId="44" applyFont="1" applyAlignment="1">
      <alignment horizontal="center" vertical="center"/>
    </xf>
    <xf numFmtId="0" fontId="1" fillId="27" borderId="81" xfId="44" applyFill="1" applyBorder="1" applyAlignment="1">
      <alignment horizontal="center" vertical="center" wrapText="1"/>
    </xf>
    <xf numFmtId="0" fontId="1" fillId="27" borderId="81" xfId="44" applyFill="1" applyBorder="1" applyAlignment="1">
      <alignment horizontal="left" vertical="center" wrapText="1"/>
    </xf>
    <xf numFmtId="0" fontId="42" fillId="28" borderId="81" xfId="2" applyFont="1" applyFill="1" applyBorder="1" applyAlignment="1" applyProtection="1">
      <alignment horizontal="center" vertical="center" wrapText="1"/>
    </xf>
    <xf numFmtId="0" fontId="1" fillId="27" borderId="81" xfId="44" applyFill="1" applyBorder="1" applyAlignment="1">
      <alignment horizontal="center" vertical="center"/>
    </xf>
    <xf numFmtId="0" fontId="19" fillId="27" borderId="81" xfId="44" applyFont="1" applyFill="1" applyBorder="1" applyAlignment="1">
      <alignment horizontal="left" vertical="center" wrapText="1"/>
    </xf>
    <xf numFmtId="0" fontId="1" fillId="0" borderId="0" xfId="44" applyAlignment="1">
      <alignment vertical="center" wrapText="1"/>
    </xf>
    <xf numFmtId="0" fontId="41" fillId="0" borderId="0" xfId="44" applyFont="1" applyAlignment="1">
      <alignment horizontal="center" vertical="center" wrapText="1"/>
    </xf>
    <xf numFmtId="0" fontId="19" fillId="27" borderId="81" xfId="44" applyFont="1" applyFill="1" applyBorder="1" applyAlignment="1">
      <alignment horizontal="center" vertical="center"/>
    </xf>
    <xf numFmtId="0" fontId="3" fillId="0" borderId="0" xfId="44" applyFont="1" applyAlignment="1">
      <alignment vertical="center" wrapText="1"/>
    </xf>
    <xf numFmtId="0" fontId="38" fillId="6" borderId="88" xfId="46" applyFont="1" applyFill="1" applyBorder="1" applyAlignment="1" applyProtection="1">
      <alignment horizontal="center" vertical="center" wrapText="1"/>
    </xf>
    <xf numFmtId="3" fontId="36" fillId="6" borderId="82" xfId="2" applyNumberFormat="1" applyFont="1" applyFill="1" applyBorder="1" applyAlignment="1" applyProtection="1">
      <alignment horizontal="center" vertical="center"/>
    </xf>
    <xf numFmtId="0" fontId="38" fillId="6" borderId="82" xfId="3" applyFont="1" applyFill="1" applyBorder="1" applyAlignment="1" applyProtection="1">
      <alignment horizontal="center" vertical="center"/>
    </xf>
    <xf numFmtId="0" fontId="3" fillId="6" borderId="82" xfId="44" applyFont="1" applyFill="1" applyBorder="1" applyAlignment="1">
      <alignment horizontal="center" vertical="center"/>
    </xf>
    <xf numFmtId="0" fontId="41" fillId="6" borderId="89" xfId="3" applyFont="1" applyFill="1" applyBorder="1" applyAlignment="1" applyProtection="1">
      <alignment horizontal="center" vertical="center"/>
    </xf>
    <xf numFmtId="182" fontId="36" fillId="15" borderId="82" xfId="2" applyNumberFormat="1" applyFont="1" applyFill="1" applyBorder="1" applyAlignment="1" applyProtection="1">
      <alignment horizontal="center" vertical="center"/>
    </xf>
    <xf numFmtId="0" fontId="23" fillId="0" borderId="0" xfId="21" applyFont="1" applyAlignment="1">
      <alignment horizontal="center" vertical="center"/>
    </xf>
    <xf numFmtId="0" fontId="5" fillId="0" borderId="8" xfId="4" applyFont="1" applyBorder="1" applyAlignment="1">
      <alignment vertical="center"/>
    </xf>
    <xf numFmtId="0" fontId="5" fillId="0" borderId="38" xfId="4" applyFont="1" applyBorder="1" applyAlignment="1">
      <alignment horizontal="center" vertical="center"/>
    </xf>
    <xf numFmtId="2" fontId="5" fillId="0" borderId="38" xfId="4" applyNumberFormat="1" applyFont="1" applyBorder="1" applyAlignment="1">
      <alignment horizontal="center" vertical="center"/>
    </xf>
    <xf numFmtId="0" fontId="5" fillId="0" borderId="29" xfId="4" applyFont="1" applyBorder="1" applyAlignment="1">
      <alignment vertical="center"/>
    </xf>
    <xf numFmtId="0" fontId="5" fillId="0" borderId="30" xfId="4" applyFont="1" applyBorder="1" applyAlignment="1">
      <alignment horizontal="center" vertical="center"/>
    </xf>
    <xf numFmtId="2" fontId="5" fillId="0" borderId="30" xfId="4" applyNumberFormat="1" applyFont="1" applyBorder="1" applyAlignment="1">
      <alignment horizontal="center" vertical="center"/>
    </xf>
    <xf numFmtId="0" fontId="10" fillId="30" borderId="5" xfId="21" applyFont="1" applyFill="1" applyBorder="1" applyAlignment="1">
      <alignment horizontal="center" vertical="center" wrapText="1" shrinkToFit="1"/>
    </xf>
    <xf numFmtId="0" fontId="10" fillId="30" borderId="22" xfId="21" applyFont="1" applyFill="1" applyBorder="1" applyAlignment="1">
      <alignment horizontal="center" vertical="center" wrapText="1" shrinkToFit="1"/>
    </xf>
    <xf numFmtId="0" fontId="10" fillId="30" borderId="23" xfId="21" applyFont="1" applyFill="1" applyBorder="1" applyAlignment="1">
      <alignment horizontal="center" vertical="center" wrapText="1" shrinkToFit="1"/>
    </xf>
    <xf numFmtId="0" fontId="46" fillId="0" borderId="0" xfId="32" applyFont="1"/>
    <xf numFmtId="0" fontId="47" fillId="0" borderId="0" xfId="4" applyFont="1"/>
    <xf numFmtId="0" fontId="48" fillId="0" borderId="0" xfId="26" applyFont="1" applyAlignment="1">
      <alignment horizontal="center" vertical="center" wrapText="1"/>
    </xf>
    <xf numFmtId="168" fontId="48" fillId="0" borderId="0" xfId="35" applyFont="1" applyAlignment="1">
      <alignment horizontal="center" vertical="center" wrapText="1"/>
    </xf>
    <xf numFmtId="0" fontId="49" fillId="4" borderId="3" xfId="6" applyFont="1" applyFill="1" applyBorder="1" applyAlignment="1">
      <alignment vertical="center"/>
    </xf>
    <xf numFmtId="0" fontId="49" fillId="4" borderId="0" xfId="6" applyFont="1" applyFill="1" applyAlignment="1">
      <alignment vertical="center"/>
    </xf>
    <xf numFmtId="0" fontId="49" fillId="4" borderId="17" xfId="6" applyFont="1" applyFill="1" applyBorder="1" applyAlignment="1">
      <alignment vertical="center"/>
    </xf>
    <xf numFmtId="0" fontId="12" fillId="0" borderId="95" xfId="26" applyFont="1" applyBorder="1" applyAlignment="1">
      <alignment horizontal="center" vertical="center"/>
    </xf>
    <xf numFmtId="0" fontId="6" fillId="0" borderId="96" xfId="26" applyBorder="1" applyAlignment="1">
      <alignment horizontal="center" vertical="center"/>
    </xf>
    <xf numFmtId="0" fontId="11" fillId="0" borderId="95" xfId="26" applyFont="1" applyBorder="1" applyAlignment="1">
      <alignment horizontal="center" vertical="center" wrapText="1"/>
    </xf>
    <xf numFmtId="0" fontId="11" fillId="0" borderId="96" xfId="26" applyFont="1" applyBorder="1" applyAlignment="1">
      <alignment horizontal="center" vertical="center" wrapText="1"/>
    </xf>
    <xf numFmtId="0" fontId="49" fillId="4" borderId="7" xfId="6" applyFont="1" applyFill="1" applyBorder="1" applyAlignment="1">
      <alignment vertical="center"/>
    </xf>
    <xf numFmtId="0" fontId="49" fillId="4" borderId="18" xfId="6" applyFont="1" applyFill="1" applyBorder="1" applyAlignment="1">
      <alignment vertical="center"/>
    </xf>
    <xf numFmtId="0" fontId="49" fillId="4" borderId="4" xfId="6" applyFont="1" applyFill="1" applyBorder="1" applyAlignment="1">
      <alignment vertical="center"/>
    </xf>
    <xf numFmtId="0" fontId="6" fillId="3" borderId="0" xfId="5" applyFont="1" applyFill="1" applyAlignment="1" applyProtection="1">
      <alignment horizontal="center"/>
      <protection locked="0"/>
    </xf>
    <xf numFmtId="0" fontId="49" fillId="4" borderId="7" xfId="5" applyFont="1" applyFill="1" applyBorder="1" applyAlignment="1">
      <alignment vertical="center"/>
    </xf>
    <xf numFmtId="0" fontId="6" fillId="0" borderId="114" xfId="26" applyBorder="1" applyAlignment="1">
      <alignment horizontal="center" vertical="center"/>
    </xf>
    <xf numFmtId="0" fontId="47" fillId="0" borderId="0" xfId="4" applyFont="1" applyAlignment="1">
      <alignment vertical="center"/>
    </xf>
    <xf numFmtId="0" fontId="47" fillId="0" borderId="0" xfId="4" applyFont="1" applyProtection="1">
      <protection locked="0"/>
    </xf>
    <xf numFmtId="44" fontId="5" fillId="0" borderId="0" xfId="47" applyFont="1"/>
    <xf numFmtId="9" fontId="6" fillId="0" borderId="38" xfId="1" applyFont="1" applyFill="1" applyBorder="1" applyAlignment="1" applyProtection="1">
      <alignment horizontal="center" vertical="center"/>
      <protection locked="0"/>
    </xf>
    <xf numFmtId="0" fontId="11" fillId="0" borderId="42" xfId="26" applyFont="1" applyBorder="1" applyAlignment="1">
      <alignment horizontal="center" vertical="center"/>
    </xf>
    <xf numFmtId="0" fontId="23" fillId="0" borderId="0" xfId="21" applyFont="1" applyAlignment="1">
      <alignment vertical="center"/>
    </xf>
    <xf numFmtId="173" fontId="22" fillId="0" borderId="0" xfId="20" applyNumberFormat="1" applyFont="1" applyFill="1" applyBorder="1" applyAlignment="1">
      <alignment horizontal="left" vertical="center" wrapText="1"/>
    </xf>
    <xf numFmtId="0" fontId="6" fillId="0" borderId="14" xfId="0" applyFont="1" applyBorder="1" applyAlignment="1" applyProtection="1">
      <alignment horizontal="center" vertical="center"/>
      <protection locked="0"/>
    </xf>
    <xf numFmtId="166" fontId="6" fillId="0" borderId="36" xfId="0" applyNumberFormat="1" applyFont="1" applyBorder="1" applyAlignment="1" applyProtection="1">
      <alignment horizontal="right" vertical="center"/>
      <protection locked="0"/>
    </xf>
    <xf numFmtId="166" fontId="6" fillId="0" borderId="36" xfId="42" applyNumberFormat="1" applyFont="1" applyBorder="1" applyAlignment="1" applyProtection="1">
      <alignment horizontal="right" vertical="center"/>
      <protection locked="0"/>
    </xf>
    <xf numFmtId="9" fontId="6" fillId="0" borderId="36" xfId="8" applyFont="1" applyBorder="1" applyAlignment="1" applyProtection="1">
      <alignment horizontal="center" vertical="center"/>
      <protection locked="0"/>
    </xf>
    <xf numFmtId="0" fontId="12" fillId="0" borderId="109" xfId="26" applyFont="1" applyBorder="1" applyAlignment="1">
      <alignment horizontal="center" vertical="center"/>
    </xf>
    <xf numFmtId="0" fontId="35" fillId="0" borderId="114" xfId="26" applyFont="1" applyBorder="1" applyAlignment="1">
      <alignment horizontal="center" vertical="center"/>
    </xf>
    <xf numFmtId="9" fontId="6" fillId="0" borderId="36" xfId="8" applyFont="1" applyFill="1" applyBorder="1" applyAlignment="1" applyProtection="1">
      <alignment horizontal="center" vertical="center"/>
      <protection locked="0"/>
    </xf>
    <xf numFmtId="166" fontId="6" fillId="0" borderId="36" xfId="9" applyNumberFormat="1" applyFont="1" applyBorder="1" applyAlignment="1" applyProtection="1">
      <alignment horizontal="right" vertical="center"/>
      <protection locked="0"/>
    </xf>
    <xf numFmtId="10" fontId="6" fillId="0" borderId="36" xfId="8" applyNumberFormat="1" applyFont="1" applyFill="1" applyBorder="1" applyAlignment="1" applyProtection="1">
      <alignment horizontal="center" vertical="center"/>
      <protection locked="0"/>
    </xf>
    <xf numFmtId="10" fontId="6" fillId="0" borderId="38" xfId="8" applyNumberFormat="1" applyFont="1" applyFill="1" applyBorder="1" applyAlignment="1" applyProtection="1">
      <alignment horizontal="center" vertical="center"/>
      <protection locked="0"/>
    </xf>
    <xf numFmtId="9" fontId="6" fillId="0" borderId="38" xfId="8" applyFont="1" applyFill="1" applyBorder="1" applyAlignment="1" applyProtection="1">
      <alignment horizontal="center" vertical="center"/>
      <protection locked="0"/>
    </xf>
    <xf numFmtId="168" fontId="11" fillId="0" borderId="0" xfId="35" applyFont="1" applyAlignment="1">
      <alignment horizontal="center" vertical="center" wrapText="1"/>
    </xf>
    <xf numFmtId="0" fontId="11" fillId="4" borderId="6" xfId="5" applyFont="1" applyFill="1" applyBorder="1" applyAlignment="1">
      <alignment vertical="center"/>
    </xf>
    <xf numFmtId="0" fontId="11" fillId="4" borderId="0" xfId="5" applyFont="1" applyFill="1" applyAlignment="1">
      <alignment vertical="center"/>
    </xf>
    <xf numFmtId="0" fontId="6" fillId="3" borderId="2" xfId="5" applyFont="1" applyFill="1" applyBorder="1" applyAlignment="1" applyProtection="1">
      <alignment horizontal="center"/>
      <protection locked="0"/>
    </xf>
    <xf numFmtId="0" fontId="11" fillId="3" borderId="3" xfId="5" applyFont="1" applyFill="1" applyBorder="1" applyAlignment="1" applyProtection="1">
      <alignment horizontal="center"/>
      <protection locked="0"/>
    </xf>
    <xf numFmtId="0" fontId="6" fillId="3" borderId="3" xfId="5" applyFont="1" applyFill="1" applyBorder="1" applyAlignment="1" applyProtection="1">
      <alignment horizontal="center"/>
      <protection locked="0"/>
    </xf>
    <xf numFmtId="0" fontId="11" fillId="0" borderId="0" xfId="4" applyFont="1" applyAlignment="1" applyProtection="1">
      <alignment horizontal="right" vertical="center"/>
      <protection locked="0"/>
    </xf>
    <xf numFmtId="0" fontId="6" fillId="0" borderId="0" xfId="4" applyFont="1" applyAlignment="1" applyProtection="1">
      <alignment vertical="center"/>
      <protection locked="0"/>
    </xf>
    <xf numFmtId="0" fontId="11" fillId="0" borderId="0" xfId="4" applyFont="1" applyAlignment="1" applyProtection="1">
      <alignment vertical="center"/>
      <protection locked="0"/>
    </xf>
    <xf numFmtId="0" fontId="6" fillId="0" borderId="0" xfId="4" applyFont="1" applyAlignment="1" applyProtection="1">
      <alignment horizontal="center" vertical="center"/>
      <protection locked="0"/>
    </xf>
    <xf numFmtId="0" fontId="11" fillId="5" borderId="0" xfId="4" applyFont="1" applyFill="1" applyAlignment="1">
      <alignment horizontal="center" vertical="center"/>
    </xf>
    <xf numFmtId="0" fontId="11" fillId="5" borderId="0" xfId="4" applyFont="1" applyFill="1" applyAlignment="1" applyProtection="1">
      <alignment horizontal="center" vertical="center"/>
      <protection locked="0"/>
    </xf>
    <xf numFmtId="0" fontId="6" fillId="0" borderId="0" xfId="4" applyFont="1" applyProtection="1">
      <protection locked="0"/>
    </xf>
    <xf numFmtId="0" fontId="6" fillId="5" borderId="0" xfId="4" applyFont="1" applyFill="1"/>
    <xf numFmtId="4" fontId="7" fillId="8" borderId="29" xfId="4" applyNumberFormat="1" applyFont="1" applyFill="1" applyBorder="1" applyAlignment="1">
      <alignment horizontal="center" vertical="center" wrapText="1"/>
    </xf>
    <xf numFmtId="0" fontId="17" fillId="9" borderId="0" xfId="4" applyFont="1" applyFill="1"/>
    <xf numFmtId="9" fontId="6" fillId="0" borderId="38" xfId="1" applyFont="1" applyBorder="1" applyAlignment="1" applyProtection="1">
      <alignment horizontal="center" vertical="center"/>
      <protection locked="0"/>
    </xf>
    <xf numFmtId="1" fontId="6" fillId="0" borderId="38" xfId="8" applyNumberFormat="1" applyFont="1" applyBorder="1" applyAlignment="1" applyProtection="1">
      <alignment horizontal="center" vertical="center"/>
      <protection locked="0"/>
    </xf>
    <xf numFmtId="166" fontId="6" fillId="0" borderId="38" xfId="9" applyNumberFormat="1" applyFont="1" applyBorder="1" applyAlignment="1" applyProtection="1">
      <alignment horizontal="right" vertical="center"/>
      <protection locked="0"/>
    </xf>
    <xf numFmtId="0" fontId="6" fillId="0" borderId="32" xfId="4" applyFont="1" applyBorder="1" applyProtection="1">
      <protection locked="0"/>
    </xf>
    <xf numFmtId="0" fontId="6" fillId="0" borderId="24" xfId="4" applyFont="1" applyBorder="1" applyProtection="1">
      <protection locked="0"/>
    </xf>
    <xf numFmtId="0" fontId="6" fillId="0" borderId="33" xfId="4" applyFont="1" applyBorder="1" applyProtection="1">
      <protection locked="0"/>
    </xf>
    <xf numFmtId="0" fontId="6" fillId="0" borderId="47" xfId="4" applyFont="1" applyBorder="1" applyProtection="1">
      <protection locked="0"/>
    </xf>
    <xf numFmtId="0" fontId="6" fillId="0" borderId="46" xfId="4" applyFont="1" applyBorder="1" applyProtection="1">
      <protection locked="0"/>
    </xf>
    <xf numFmtId="0" fontId="6" fillId="0" borderId="48" xfId="4" applyFont="1" applyBorder="1" applyProtection="1">
      <protection locked="0"/>
    </xf>
    <xf numFmtId="0" fontId="6" fillId="0" borderId="6" xfId="4" applyFont="1" applyBorder="1"/>
    <xf numFmtId="0" fontId="6" fillId="0" borderId="0" xfId="4" applyFont="1"/>
    <xf numFmtId="0" fontId="6" fillId="0" borderId="7" xfId="4" applyFont="1" applyBorder="1"/>
    <xf numFmtId="0" fontId="6" fillId="0" borderId="18" xfId="4" applyFont="1" applyBorder="1" applyProtection="1">
      <protection locked="0"/>
    </xf>
    <xf numFmtId="9" fontId="6" fillId="0" borderId="36" xfId="1" applyFont="1" applyBorder="1" applyAlignment="1" applyProtection="1">
      <alignment horizontal="center" vertical="center"/>
      <protection locked="0"/>
    </xf>
    <xf numFmtId="2" fontId="17" fillId="31" borderId="15" xfId="0" applyNumberFormat="1" applyFont="1" applyFill="1" applyBorder="1" applyAlignment="1">
      <alignment horizontal="center" vertical="center"/>
    </xf>
    <xf numFmtId="0" fontId="32" fillId="0" borderId="75" xfId="26" applyFont="1" applyBorder="1" applyAlignment="1">
      <alignment horizontal="center" vertical="center" wrapText="1"/>
    </xf>
    <xf numFmtId="0" fontId="32" fillId="0" borderId="76" xfId="26" applyFont="1" applyBorder="1" applyAlignment="1">
      <alignment horizontal="center" vertical="center" wrapText="1"/>
    </xf>
    <xf numFmtId="0" fontId="25" fillId="0" borderId="0" xfId="21" applyFont="1" applyAlignment="1">
      <alignment horizontal="center" vertical="center"/>
    </xf>
    <xf numFmtId="0" fontId="25" fillId="0" borderId="10" xfId="21" applyFont="1" applyBorder="1" applyAlignment="1">
      <alignment horizontal="center" vertical="center"/>
    </xf>
    <xf numFmtId="0" fontId="51" fillId="30" borderId="38" xfId="21" applyFont="1" applyFill="1" applyBorder="1" applyAlignment="1">
      <alignment horizontal="center" vertical="center" wrapText="1" shrinkToFit="1"/>
    </xf>
    <xf numFmtId="0" fontId="24" fillId="0" borderId="13" xfId="32" applyFont="1" applyBorder="1"/>
    <xf numFmtId="0" fontId="24" fillId="0" borderId="94" xfId="32" applyFont="1" applyBorder="1"/>
    <xf numFmtId="0" fontId="24" fillId="0" borderId="58" xfId="32" applyFont="1" applyBorder="1"/>
    <xf numFmtId="0" fontId="24" fillId="0" borderId="10" xfId="32" applyFont="1" applyBorder="1"/>
    <xf numFmtId="0" fontId="24" fillId="0" borderId="40" xfId="32" applyFont="1" applyBorder="1"/>
    <xf numFmtId="0" fontId="50" fillId="16" borderId="10" xfId="21" applyFont="1" applyFill="1" applyBorder="1" applyAlignment="1">
      <alignment horizontal="center" vertical="center"/>
    </xf>
    <xf numFmtId="0" fontId="42" fillId="0" borderId="81" xfId="2" applyFont="1" applyFill="1" applyBorder="1" applyAlignment="1" applyProtection="1">
      <alignment horizontal="center" vertical="center" wrapText="1"/>
    </xf>
    <xf numFmtId="0" fontId="1" fillId="0" borderId="81" xfId="44" applyBorder="1" applyAlignment="1">
      <alignment horizontal="center" vertical="center" wrapText="1"/>
    </xf>
    <xf numFmtId="0" fontId="1" fillId="0" borderId="81" xfId="44" applyBorder="1" applyAlignment="1">
      <alignment horizontal="left" vertical="center" wrapText="1"/>
    </xf>
    <xf numFmtId="0" fontId="1" fillId="0" borderId="81" xfId="44" applyBorder="1" applyAlignment="1">
      <alignment horizontal="center" vertical="center"/>
    </xf>
    <xf numFmtId="0" fontId="19" fillId="0" borderId="81" xfId="44" applyFont="1" applyBorder="1" applyAlignment="1">
      <alignment horizontal="left" vertical="center" wrapText="1"/>
    </xf>
    <xf numFmtId="3" fontId="1" fillId="0" borderId="81" xfId="3" applyNumberFormat="1" applyFont="1" applyFill="1" applyBorder="1" applyAlignment="1" applyProtection="1">
      <alignment horizontal="center" vertical="center"/>
    </xf>
    <xf numFmtId="3" fontId="1" fillId="0" borderId="81" xfId="3" applyNumberFormat="1" applyFont="1" applyFill="1" applyBorder="1" applyAlignment="1" applyProtection="1">
      <alignment vertical="center" wrapText="1"/>
    </xf>
    <xf numFmtId="0" fontId="34" fillId="0" borderId="84" xfId="4" applyFont="1" applyBorder="1" applyAlignment="1">
      <alignment horizontal="center" vertical="center" wrapText="1"/>
    </xf>
    <xf numFmtId="0" fontId="34" fillId="0" borderId="83" xfId="4" applyFont="1" applyBorder="1" applyAlignment="1">
      <alignment horizontal="center" vertical="center" wrapText="1"/>
    </xf>
    <xf numFmtId="0" fontId="5" fillId="15" borderId="8" xfId="4" applyFont="1" applyFill="1" applyBorder="1" applyAlignment="1">
      <alignment vertical="center"/>
    </xf>
    <xf numFmtId="0" fontId="5" fillId="15" borderId="38" xfId="4" applyFont="1" applyFill="1" applyBorder="1" applyAlignment="1">
      <alignment horizontal="center" vertical="center"/>
    </xf>
    <xf numFmtId="0" fontId="5" fillId="0" borderId="29" xfId="4" applyFont="1" applyBorder="1" applyAlignment="1">
      <alignment horizontal="left" vertical="center" wrapText="1"/>
    </xf>
    <xf numFmtId="0" fontId="5" fillId="0" borderId="30" xfId="4" applyFont="1" applyBorder="1" applyAlignment="1">
      <alignment horizontal="center" vertical="center" wrapText="1"/>
    </xf>
    <xf numFmtId="3" fontId="4" fillId="0" borderId="0" xfId="4" applyNumberFormat="1" applyAlignment="1">
      <alignment wrapText="1"/>
    </xf>
    <xf numFmtId="173" fontId="9" fillId="0" borderId="31" xfId="20" applyNumberFormat="1" applyFont="1" applyFill="1" applyBorder="1" applyAlignment="1">
      <alignment horizontal="center" vertical="center" wrapText="1"/>
    </xf>
    <xf numFmtId="0" fontId="5" fillId="0" borderId="36" xfId="4" applyFont="1" applyBorder="1" applyAlignment="1">
      <alignment horizontal="center" vertical="center" wrapText="1"/>
    </xf>
    <xf numFmtId="0" fontId="7" fillId="0" borderId="26" xfId="18" applyFont="1" applyBorder="1" applyAlignment="1">
      <alignment horizontal="left" vertical="center" wrapText="1"/>
    </xf>
    <xf numFmtId="0" fontId="7" fillId="0" borderId="27" xfId="18" applyFont="1" applyBorder="1" applyAlignment="1">
      <alignment horizontal="center" vertical="center" wrapText="1"/>
    </xf>
    <xf numFmtId="172" fontId="7" fillId="0" borderId="28" xfId="19" applyFont="1" applyFill="1" applyBorder="1" applyAlignment="1">
      <alignment horizontal="center" vertical="center" wrapText="1"/>
    </xf>
    <xf numFmtId="0" fontId="5" fillId="0" borderId="14" xfId="4" applyFont="1" applyBorder="1" applyAlignment="1">
      <alignment horizontal="left" vertical="center" wrapText="1"/>
    </xf>
    <xf numFmtId="173" fontId="9" fillId="0" borderId="37" xfId="20" applyNumberFormat="1" applyFont="1" applyFill="1" applyBorder="1" applyAlignment="1">
      <alignment horizontal="center" vertical="center" wrapText="1"/>
    </xf>
    <xf numFmtId="2" fontId="6" fillId="0" borderId="0" xfId="26" applyNumberFormat="1" applyAlignment="1">
      <alignment horizontal="center" vertical="center"/>
    </xf>
    <xf numFmtId="2" fontId="6" fillId="0" borderId="0" xfId="26" applyNumberFormat="1" applyAlignment="1">
      <alignment horizontal="center" vertical="center" wrapText="1"/>
    </xf>
    <xf numFmtId="0" fontId="21" fillId="0" borderId="2" xfId="48" applyFont="1" applyBorder="1" applyAlignment="1">
      <alignment vertical="center"/>
    </xf>
    <xf numFmtId="0" fontId="21" fillId="0" borderId="3" xfId="48" applyFont="1" applyBorder="1" applyAlignment="1">
      <alignment horizontal="center" vertical="center"/>
    </xf>
    <xf numFmtId="0" fontId="21" fillId="0" borderId="3" xfId="48" applyFont="1" applyBorder="1" applyAlignment="1">
      <alignment vertical="center"/>
    </xf>
    <xf numFmtId="0" fontId="24" fillId="0" borderId="4" xfId="48" applyFont="1" applyBorder="1" applyAlignment="1">
      <alignment vertical="center"/>
    </xf>
    <xf numFmtId="0" fontId="59" fillId="16" borderId="0" xfId="49" applyFont="1" applyFill="1" applyAlignment="1">
      <alignment vertical="center" wrapText="1"/>
    </xf>
    <xf numFmtId="0" fontId="21" fillId="0" borderId="6" xfId="48" applyFont="1" applyBorder="1" applyAlignment="1">
      <alignment vertical="center"/>
    </xf>
    <xf numFmtId="0" fontId="21" fillId="0" borderId="0" xfId="48" applyFont="1" applyAlignment="1">
      <alignment horizontal="center" vertical="center"/>
    </xf>
    <xf numFmtId="0" fontId="24" fillId="0" borderId="7" xfId="48" applyFont="1" applyBorder="1" applyAlignment="1">
      <alignment vertical="center"/>
    </xf>
    <xf numFmtId="0" fontId="62" fillId="16" borderId="0" xfId="50" applyFont="1" applyFill="1" applyAlignment="1">
      <alignment vertical="center"/>
    </xf>
    <xf numFmtId="0" fontId="63" fillId="0" borderId="0" xfId="4" applyFont="1"/>
    <xf numFmtId="44" fontId="63" fillId="0" borderId="0" xfId="4" applyNumberFormat="1" applyFont="1"/>
    <xf numFmtId="0" fontId="63" fillId="0" borderId="0" xfId="4" applyFont="1" applyAlignment="1">
      <alignment horizontal="center"/>
    </xf>
    <xf numFmtId="0" fontId="64" fillId="0" borderId="0" xfId="4" applyFont="1"/>
    <xf numFmtId="0" fontId="67" fillId="0" borderId="6" xfId="48" applyFont="1" applyBorder="1" applyAlignment="1">
      <alignment vertical="center"/>
    </xf>
    <xf numFmtId="0" fontId="25" fillId="30" borderId="15" xfId="51" applyFont="1" applyFill="1" applyBorder="1" applyAlignment="1">
      <alignment horizontal="center" vertical="center"/>
    </xf>
    <xf numFmtId="0" fontId="67" fillId="0" borderId="7" xfId="48" applyFont="1" applyBorder="1" applyAlignment="1">
      <alignment vertical="center"/>
    </xf>
    <xf numFmtId="0" fontId="68" fillId="0" borderId="0" xfId="4" applyFont="1"/>
    <xf numFmtId="0" fontId="67" fillId="0" borderId="0" xfId="48" applyFont="1" applyAlignment="1">
      <alignment vertical="center"/>
    </xf>
    <xf numFmtId="0" fontId="25" fillId="0" borderId="41" xfId="48" applyFont="1" applyBorder="1" applyAlignment="1">
      <alignment horizontal="center" vertical="center"/>
    </xf>
    <xf numFmtId="0" fontId="25" fillId="0" borderId="41" xfId="51" applyFont="1" applyBorder="1" applyAlignment="1">
      <alignment horizontal="left" vertical="center"/>
    </xf>
    <xf numFmtId="0" fontId="25" fillId="0" borderId="42" xfId="51" applyFont="1" applyBorder="1" applyAlignment="1">
      <alignment horizontal="center" vertical="center"/>
    </xf>
    <xf numFmtId="0" fontId="25" fillId="0" borderId="24" xfId="51" applyFont="1" applyBorder="1" applyAlignment="1">
      <alignment horizontal="center" vertical="center"/>
    </xf>
    <xf numFmtId="0" fontId="67" fillId="0" borderId="41" xfId="48" applyFont="1" applyBorder="1" applyAlignment="1">
      <alignment horizontal="center" vertical="center"/>
    </xf>
    <xf numFmtId="0" fontId="67" fillId="0" borderId="36" xfId="55" applyFont="1" applyBorder="1" applyAlignment="1">
      <alignment horizontal="left" vertical="center"/>
    </xf>
    <xf numFmtId="44" fontId="67" fillId="0" borderId="36" xfId="47" applyFont="1" applyFill="1" applyBorder="1" applyAlignment="1" applyProtection="1">
      <alignment horizontal="right" vertical="center" wrapText="1"/>
    </xf>
    <xf numFmtId="0" fontId="67" fillId="0" borderId="38" xfId="55" applyFont="1" applyBorder="1" applyAlignment="1">
      <alignment horizontal="left" vertical="center"/>
    </xf>
    <xf numFmtId="0" fontId="67" fillId="0" borderId="38" xfId="51" applyFont="1" applyBorder="1" applyAlignment="1">
      <alignment horizontal="center" vertical="center"/>
    </xf>
    <xf numFmtId="44" fontId="67" fillId="0" borderId="38" xfId="47" applyFont="1" applyFill="1" applyBorder="1" applyAlignment="1" applyProtection="1">
      <alignment horizontal="right" vertical="center" wrapText="1"/>
    </xf>
    <xf numFmtId="0" fontId="67" fillId="0" borderId="12" xfId="48" applyFont="1" applyBorder="1" applyAlignment="1">
      <alignment horizontal="center" vertical="center"/>
    </xf>
    <xf numFmtId="0" fontId="67" fillId="0" borderId="15" xfId="55" applyFont="1" applyBorder="1" applyAlignment="1">
      <alignment horizontal="left" vertical="center"/>
    </xf>
    <xf numFmtId="0" fontId="67" fillId="0" borderId="15" xfId="51" applyFont="1" applyBorder="1" applyAlignment="1">
      <alignment horizontal="center" vertical="center"/>
    </xf>
    <xf numFmtId="44" fontId="67" fillId="0" borderId="15" xfId="47" applyFont="1" applyFill="1" applyBorder="1" applyAlignment="1" applyProtection="1">
      <alignment horizontal="right" vertical="center" wrapText="1"/>
    </xf>
    <xf numFmtId="187" fontId="25" fillId="0" borderId="42" xfId="57" applyNumberFormat="1" applyFont="1" applyBorder="1" applyAlignment="1">
      <alignment horizontal="right" vertical="center" wrapText="1"/>
    </xf>
    <xf numFmtId="0" fontId="25" fillId="0" borderId="9" xfId="48" applyFont="1" applyBorder="1" applyAlignment="1">
      <alignment horizontal="center" vertical="center"/>
    </xf>
    <xf numFmtId="0" fontId="25" fillId="0" borderId="9" xfId="51" applyFont="1" applyBorder="1" applyAlignment="1">
      <alignment horizontal="left" vertical="center"/>
    </xf>
    <xf numFmtId="0" fontId="25" fillId="0" borderId="40" xfId="51" applyFont="1" applyBorder="1" applyAlignment="1">
      <alignment horizontal="center" vertical="center"/>
    </xf>
    <xf numFmtId="0" fontId="25" fillId="0" borderId="10" xfId="51" applyFont="1" applyBorder="1" applyAlignment="1">
      <alignment horizontal="center" vertical="center"/>
    </xf>
    <xf numFmtId="0" fontId="67" fillId="0" borderId="38" xfId="61" applyFont="1" applyBorder="1" applyAlignment="1">
      <alignment vertical="center"/>
    </xf>
    <xf numFmtId="0" fontId="67" fillId="0" borderId="38" xfId="61" applyFont="1" applyBorder="1" applyAlignment="1">
      <alignment horizontal="center" vertical="center"/>
    </xf>
    <xf numFmtId="44" fontId="67" fillId="0" borderId="38" xfId="47" applyFont="1" applyBorder="1" applyAlignment="1">
      <alignment horizontal="right" vertical="center" wrapText="1"/>
    </xf>
    <xf numFmtId="0" fontId="68" fillId="0" borderId="0" xfId="4" applyFont="1" applyAlignment="1">
      <alignment vertical="center"/>
    </xf>
    <xf numFmtId="187" fontId="25" fillId="0" borderId="38" xfId="57" applyNumberFormat="1" applyFont="1" applyBorder="1" applyAlignment="1">
      <alignment horizontal="right" vertical="center" wrapText="1"/>
    </xf>
    <xf numFmtId="0" fontId="25" fillId="0" borderId="12" xfId="48" applyFont="1" applyBorder="1" applyAlignment="1">
      <alignment horizontal="center" vertical="center"/>
    </xf>
    <xf numFmtId="0" fontId="67" fillId="0" borderId="38" xfId="48" applyFont="1" applyBorder="1" applyAlignment="1">
      <alignment horizontal="center" vertical="center"/>
    </xf>
    <xf numFmtId="0" fontId="67" fillId="0" borderId="24" xfId="55" applyFont="1" applyBorder="1" applyAlignment="1">
      <alignment horizontal="left" vertical="center"/>
    </xf>
    <xf numFmtId="0" fontId="67" fillId="0" borderId="24" xfId="55" applyFont="1" applyBorder="1" applyAlignment="1">
      <alignment vertical="center"/>
    </xf>
    <xf numFmtId="44" fontId="67" fillId="0" borderId="38" xfId="47" applyFont="1" applyBorder="1" applyAlignment="1">
      <alignment horizontal="center" vertical="center"/>
    </xf>
    <xf numFmtId="0" fontId="67" fillId="0" borderId="15" xfId="48" applyFont="1" applyBorder="1" applyAlignment="1">
      <alignment horizontal="center" vertical="center"/>
    </xf>
    <xf numFmtId="0" fontId="67" fillId="0" borderId="13" xfId="55" applyFont="1" applyBorder="1" applyAlignment="1">
      <alignment vertical="center"/>
    </xf>
    <xf numFmtId="44" fontId="67" fillId="0" borderId="15" xfId="47" applyFont="1" applyBorder="1" applyAlignment="1">
      <alignment horizontal="center" vertical="center"/>
    </xf>
    <xf numFmtId="0" fontId="25" fillId="0" borderId="57" xfId="48" applyFont="1" applyBorder="1" applyAlignment="1">
      <alignment horizontal="center" vertical="center"/>
    </xf>
    <xf numFmtId="0" fontId="25" fillId="0" borderId="57" xfId="51" applyFont="1" applyBorder="1" applyAlignment="1">
      <alignment horizontal="left" vertical="center"/>
    </xf>
    <xf numFmtId="0" fontId="67" fillId="0" borderId="42" xfId="51" applyFont="1" applyBorder="1" applyAlignment="1">
      <alignment horizontal="center" vertical="center"/>
    </xf>
    <xf numFmtId="185" fontId="25" fillId="0" borderId="38" xfId="52" applyNumberFormat="1" applyFont="1" applyFill="1" applyBorder="1" applyAlignment="1" applyProtection="1">
      <alignment horizontal="right" vertical="center"/>
    </xf>
    <xf numFmtId="0" fontId="67" fillId="0" borderId="16" xfId="60" applyFont="1" applyBorder="1" applyAlignment="1">
      <alignment vertical="center"/>
    </xf>
    <xf numFmtId="0" fontId="67" fillId="0" borderId="17" xfId="60" applyFont="1" applyBorder="1" applyAlignment="1">
      <alignment horizontal="center" vertical="center"/>
    </xf>
    <xf numFmtId="188" fontId="67" fillId="0" borderId="17" xfId="58" applyNumberFormat="1" applyFont="1" applyFill="1" applyBorder="1" applyAlignment="1" applyProtection="1">
      <alignment vertical="center" wrapText="1"/>
    </xf>
    <xf numFmtId="0" fontId="67" fillId="0" borderId="17" xfId="48" applyFont="1" applyBorder="1" applyAlignment="1">
      <alignment vertical="center"/>
    </xf>
    <xf numFmtId="0" fontId="67" fillId="0" borderId="18" xfId="48" applyFont="1" applyBorder="1" applyAlignment="1">
      <alignment vertical="center"/>
    </xf>
    <xf numFmtId="44" fontId="67" fillId="0" borderId="38" xfId="47" applyFont="1" applyFill="1" applyBorder="1" applyAlignment="1">
      <alignment horizontal="right" vertical="center" wrapText="1"/>
    </xf>
    <xf numFmtId="3" fontId="67" fillId="0" borderId="38" xfId="56" applyNumberFormat="1" applyFont="1" applyBorder="1" applyAlignment="1">
      <alignment horizontal="center" vertical="center" wrapText="1"/>
    </xf>
    <xf numFmtId="3" fontId="67" fillId="0" borderId="15" xfId="61" applyNumberFormat="1" applyFont="1" applyBorder="1" applyAlignment="1">
      <alignment horizontal="center" vertical="center"/>
    </xf>
    <xf numFmtId="3" fontId="67" fillId="0" borderId="38" xfId="56" applyNumberFormat="1" applyFont="1" applyFill="1" applyBorder="1" applyAlignment="1" applyProtection="1">
      <alignment horizontal="center" vertical="center" wrapText="1"/>
    </xf>
    <xf numFmtId="167" fontId="61" fillId="0" borderId="45" xfId="59" applyFont="1" applyBorder="1" applyAlignment="1">
      <alignment vertical="center"/>
    </xf>
    <xf numFmtId="44" fontId="67" fillId="0" borderId="0" xfId="48" applyNumberFormat="1" applyFont="1" applyAlignment="1">
      <alignment vertical="center"/>
    </xf>
    <xf numFmtId="3" fontId="27" fillId="0" borderId="8" xfId="24" applyNumberFormat="1" applyFont="1" applyBorder="1" applyAlignment="1">
      <alignment horizontal="center" vertical="center"/>
    </xf>
    <xf numFmtId="4" fontId="27" fillId="0" borderId="38" xfId="25" applyNumberFormat="1" applyFont="1" applyBorder="1" applyAlignment="1" applyProtection="1">
      <alignment horizontal="center" vertical="center"/>
    </xf>
    <xf numFmtId="3" fontId="27" fillId="0" borderId="38" xfId="26" applyNumberFormat="1" applyFont="1" applyBorder="1" applyAlignment="1">
      <alignment horizontal="center" vertical="center"/>
    </xf>
    <xf numFmtId="4" fontId="27" fillId="0" borderId="38" xfId="24" applyNumberFormat="1" applyFont="1" applyBorder="1" applyAlignment="1">
      <alignment horizontal="center" vertical="center" wrapText="1"/>
    </xf>
    <xf numFmtId="4" fontId="27" fillId="0" borderId="38" xfId="26" applyNumberFormat="1" applyFont="1" applyBorder="1" applyAlignment="1">
      <alignment horizontal="center" vertical="center"/>
    </xf>
    <xf numFmtId="167" fontId="27" fillId="0" borderId="38" xfId="33" applyFont="1" applyBorder="1" applyAlignment="1">
      <alignment horizontal="center" vertical="center" wrapText="1"/>
    </xf>
    <xf numFmtId="4" fontId="27" fillId="0" borderId="38" xfId="25" applyNumberFormat="1" applyFont="1" applyFill="1" applyBorder="1" applyAlignment="1" applyProtection="1">
      <alignment horizontal="center" vertical="center"/>
    </xf>
    <xf numFmtId="167" fontId="27" fillId="0" borderId="38" xfId="33" applyFont="1" applyFill="1" applyBorder="1" applyAlignment="1">
      <alignment horizontal="center" vertical="center" wrapText="1"/>
    </xf>
    <xf numFmtId="175" fontId="27" fillId="0" borderId="38" xfId="36" applyNumberFormat="1" applyFont="1" applyFill="1" applyBorder="1" applyAlignment="1">
      <alignment horizontal="center" vertical="center"/>
    </xf>
    <xf numFmtId="2" fontId="27" fillId="0" borderId="38" xfId="38" applyNumberFormat="1" applyFont="1" applyBorder="1" applyAlignment="1">
      <alignment horizontal="center" vertical="center"/>
    </xf>
    <xf numFmtId="2" fontId="27" fillId="0" borderId="38" xfId="26" applyNumberFormat="1" applyFont="1" applyBorder="1" applyAlignment="1">
      <alignment horizontal="center" vertical="center" wrapText="1"/>
    </xf>
    <xf numFmtId="177" fontId="27" fillId="0" borderId="38" xfId="39" applyNumberFormat="1" applyFont="1" applyFill="1" applyBorder="1" applyAlignment="1">
      <alignment horizontal="center" vertical="center"/>
    </xf>
    <xf numFmtId="177" fontId="27" fillId="0" borderId="41" xfId="39" applyNumberFormat="1" applyFont="1" applyFill="1" applyBorder="1" applyAlignment="1">
      <alignment horizontal="center" vertical="center" wrapText="1"/>
    </xf>
    <xf numFmtId="177" fontId="27" fillId="0" borderId="33" xfId="39" applyNumberFormat="1" applyFont="1" applyFill="1" applyBorder="1" applyAlignment="1">
      <alignment horizontal="center" vertical="center" wrapText="1"/>
    </xf>
    <xf numFmtId="0" fontId="27" fillId="0" borderId="38" xfId="38" applyFont="1" applyBorder="1" applyAlignment="1">
      <alignment horizontal="center" vertical="center"/>
    </xf>
    <xf numFmtId="0" fontId="24" fillId="0" borderId="0" xfId="32" applyFont="1" applyAlignment="1">
      <alignment vertical="center"/>
    </xf>
    <xf numFmtId="0" fontId="24" fillId="0" borderId="0" xfId="32" applyFont="1" applyAlignment="1">
      <alignment horizontal="center" vertical="center"/>
    </xf>
    <xf numFmtId="0" fontId="24" fillId="0" borderId="0" xfId="32" applyFont="1" applyAlignment="1">
      <alignment horizontal="justify" vertical="center"/>
    </xf>
    <xf numFmtId="0" fontId="27" fillId="0" borderId="0" xfId="32" applyFont="1" applyAlignment="1">
      <alignment vertical="center"/>
    </xf>
    <xf numFmtId="174" fontId="24" fillId="0" borderId="0" xfId="32" applyNumberFormat="1" applyFont="1" applyAlignment="1">
      <alignment vertical="center"/>
    </xf>
    <xf numFmtId="4" fontId="24" fillId="0" borderId="7" xfId="32" applyNumberFormat="1" applyFont="1" applyBorder="1" applyAlignment="1">
      <alignment vertical="center"/>
    </xf>
    <xf numFmtId="0" fontId="54" fillId="30" borderId="38" xfId="21" applyFont="1" applyFill="1" applyBorder="1" applyAlignment="1">
      <alignment horizontal="center" vertical="center" wrapText="1" shrinkToFit="1"/>
    </xf>
    <xf numFmtId="2" fontId="20" fillId="0" borderId="0" xfId="26" applyNumberFormat="1" applyFont="1" applyAlignment="1">
      <alignment horizontal="left" vertical="center" wrapText="1"/>
    </xf>
    <xf numFmtId="2" fontId="20" fillId="0" borderId="0" xfId="26" applyNumberFormat="1" applyFont="1" applyAlignment="1">
      <alignment horizontal="center" vertical="center" wrapText="1"/>
    </xf>
    <xf numFmtId="1" fontId="33" fillId="15" borderId="125" xfId="26" applyNumberFormat="1" applyFont="1" applyFill="1" applyBorder="1" applyAlignment="1">
      <alignment horizontal="center" vertical="center"/>
    </xf>
    <xf numFmtId="4" fontId="6" fillId="0" borderId="125" xfId="26" applyNumberFormat="1" applyBorder="1" applyAlignment="1">
      <alignment horizontal="center" vertical="center"/>
    </xf>
    <xf numFmtId="4" fontId="6" fillId="0" borderId="126" xfId="26" applyNumberFormat="1" applyBorder="1" applyAlignment="1">
      <alignment horizontal="center" vertical="center"/>
    </xf>
    <xf numFmtId="0" fontId="32" fillId="0" borderId="0" xfId="26" applyFont="1" applyAlignment="1">
      <alignment horizontal="center" vertical="center" wrapText="1"/>
    </xf>
    <xf numFmtId="0" fontId="6" fillId="0" borderId="0" xfId="26" applyAlignment="1">
      <alignment horizontal="center" vertical="center" wrapText="1"/>
    </xf>
    <xf numFmtId="2" fontId="33" fillId="0" borderId="0" xfId="26" applyNumberFormat="1" applyFont="1" applyAlignment="1">
      <alignment horizontal="center" vertical="center"/>
    </xf>
    <xf numFmtId="2" fontId="20" fillId="0" borderId="0" xfId="26" applyNumberFormat="1" applyFont="1" applyAlignment="1">
      <alignment vertical="center" wrapText="1"/>
    </xf>
    <xf numFmtId="0" fontId="32" fillId="0" borderId="0" xfId="26" applyFont="1" applyAlignment="1">
      <alignment vertical="center" wrapText="1"/>
    </xf>
    <xf numFmtId="2" fontId="20" fillId="15" borderId="129" xfId="26" applyNumberFormat="1" applyFont="1" applyFill="1" applyBorder="1" applyAlignment="1">
      <alignment horizontal="center" vertical="center" wrapText="1"/>
    </xf>
    <xf numFmtId="2" fontId="6" fillId="0" borderId="0" xfId="26" applyNumberFormat="1" applyAlignment="1">
      <alignment vertical="center" wrapText="1"/>
    </xf>
    <xf numFmtId="2" fontId="6" fillId="0" borderId="128" xfId="26" applyNumberFormat="1" applyBorder="1" applyAlignment="1">
      <alignment horizontal="center" vertical="center" wrapText="1"/>
    </xf>
    <xf numFmtId="0" fontId="21" fillId="0" borderId="0" xfId="26" applyFont="1" applyAlignment="1">
      <alignment horizontal="center" vertical="center"/>
    </xf>
    <xf numFmtId="0" fontId="70" fillId="0" borderId="0" xfId="26" applyFont="1" applyAlignment="1">
      <alignment horizontal="center" vertical="center" wrapText="1"/>
    </xf>
    <xf numFmtId="0" fontId="21" fillId="0" borderId="6" xfId="26" applyFont="1" applyBorder="1" applyAlignment="1">
      <alignment horizontal="center" vertical="center"/>
    </xf>
    <xf numFmtId="0" fontId="21" fillId="0" borderId="7" xfId="26" applyFont="1" applyBorder="1" applyAlignment="1">
      <alignment horizontal="center" vertical="center"/>
    </xf>
    <xf numFmtId="2" fontId="71" fillId="0" borderId="0" xfId="26" applyNumberFormat="1" applyFont="1" applyAlignment="1">
      <alignment horizontal="center" vertical="center"/>
    </xf>
    <xf numFmtId="4" fontId="21" fillId="0" borderId="0" xfId="26" applyNumberFormat="1" applyFont="1" applyAlignment="1">
      <alignment horizontal="center" vertical="center" wrapText="1"/>
    </xf>
    <xf numFmtId="0" fontId="73" fillId="0" borderId="0" xfId="26" applyFont="1" applyAlignment="1">
      <alignment vertical="center" wrapText="1"/>
    </xf>
    <xf numFmtId="0" fontId="73" fillId="0" borderId="105" xfId="26" applyFont="1" applyBorder="1" applyAlignment="1">
      <alignment vertical="center" wrapText="1"/>
    </xf>
    <xf numFmtId="0" fontId="70" fillId="0" borderId="107" xfId="26" applyFont="1" applyBorder="1" applyAlignment="1">
      <alignment horizontal="center" vertical="center" wrapText="1"/>
    </xf>
    <xf numFmtId="0" fontId="70" fillId="0" borderId="107" xfId="26" applyFont="1" applyBorder="1" applyAlignment="1">
      <alignment vertical="center" wrapText="1"/>
    </xf>
    <xf numFmtId="0" fontId="70" fillId="0" borderId="140" xfId="26" applyFont="1" applyBorder="1" applyAlignment="1">
      <alignment vertical="center" wrapText="1"/>
    </xf>
    <xf numFmtId="0" fontId="27" fillId="0" borderId="0" xfId="26" applyFont="1" applyAlignment="1">
      <alignment horizontal="center" vertical="center"/>
    </xf>
    <xf numFmtId="0" fontId="27" fillId="0" borderId="6" xfId="26" applyFont="1" applyBorder="1" applyAlignment="1">
      <alignment horizontal="center" vertical="center"/>
    </xf>
    <xf numFmtId="0" fontId="27" fillId="0" borderId="7" xfId="26" applyFont="1" applyBorder="1" applyAlignment="1">
      <alignment horizontal="center" vertical="center"/>
    </xf>
    <xf numFmtId="0" fontId="24" fillId="0" borderId="0" xfId="26" applyFont="1" applyAlignment="1">
      <alignment horizontal="center" vertical="center"/>
    </xf>
    <xf numFmtId="2" fontId="24" fillId="0" borderId="0" xfId="26" applyNumberFormat="1" applyFont="1" applyAlignment="1">
      <alignment horizontal="center" vertical="center"/>
    </xf>
    <xf numFmtId="0" fontId="24" fillId="0" borderId="7" xfId="26" applyFont="1" applyBorder="1" applyAlignment="1">
      <alignment horizontal="center" vertical="center"/>
    </xf>
    <xf numFmtId="2" fontId="24" fillId="0" borderId="131" xfId="26" applyNumberFormat="1" applyFont="1" applyBorder="1" applyAlignment="1">
      <alignment horizontal="center" vertical="center" wrapText="1"/>
    </xf>
    <xf numFmtId="4" fontId="66" fillId="15" borderId="132" xfId="26" applyNumberFormat="1" applyFont="1" applyFill="1" applyBorder="1" applyAlignment="1">
      <alignment horizontal="center" vertical="center" wrapText="1"/>
    </xf>
    <xf numFmtId="2" fontId="24" fillId="0" borderId="133" xfId="26" applyNumberFormat="1" applyFont="1" applyBorder="1" applyAlignment="1">
      <alignment horizontal="center" vertical="center" wrapText="1"/>
    </xf>
    <xf numFmtId="4" fontId="66" fillId="0" borderId="134" xfId="26" applyNumberFormat="1" applyFont="1" applyBorder="1" applyAlignment="1">
      <alignment horizontal="center" vertical="center" wrapText="1"/>
    </xf>
    <xf numFmtId="2" fontId="24" fillId="0" borderId="134" xfId="26" applyNumberFormat="1" applyFont="1" applyBorder="1" applyAlignment="1">
      <alignment horizontal="center" vertical="center" wrapText="1"/>
    </xf>
    <xf numFmtId="4" fontId="66" fillId="0" borderId="136" xfId="26" applyNumberFormat="1" applyFont="1" applyBorder="1" applyAlignment="1">
      <alignment horizontal="center" vertical="center" wrapText="1"/>
    </xf>
    <xf numFmtId="2" fontId="24" fillId="0" borderId="100" xfId="26" applyNumberFormat="1" applyFont="1" applyBorder="1" applyAlignment="1">
      <alignment horizontal="center" vertical="center" wrapText="1"/>
    </xf>
    <xf numFmtId="4" fontId="66" fillId="15" borderId="64" xfId="26" applyNumberFormat="1" applyFont="1" applyFill="1" applyBorder="1" applyAlignment="1">
      <alignment horizontal="center" vertical="center" wrapText="1"/>
    </xf>
    <xf numFmtId="2" fontId="24" fillId="0" borderId="65" xfId="26" applyNumberFormat="1" applyFont="1" applyBorder="1" applyAlignment="1">
      <alignment horizontal="center" vertical="center" wrapText="1"/>
    </xf>
    <xf numFmtId="2" fontId="70" fillId="0" borderId="62" xfId="26" applyNumberFormat="1" applyFont="1" applyBorder="1" applyAlignment="1">
      <alignment horizontal="center" vertical="center" wrapText="1"/>
    </xf>
    <xf numFmtId="0" fontId="24" fillId="0" borderId="62" xfId="26" applyFont="1" applyBorder="1" applyAlignment="1">
      <alignment horizontal="center" vertical="center" wrapText="1"/>
    </xf>
    <xf numFmtId="0" fontId="66" fillId="0" borderId="101" xfId="26" applyFont="1" applyBorder="1" applyAlignment="1">
      <alignment horizontal="center" vertical="center" wrapText="1"/>
    </xf>
    <xf numFmtId="4" fontId="66" fillId="0" borderId="0" xfId="26" applyNumberFormat="1" applyFont="1" applyAlignment="1">
      <alignment horizontal="center" vertical="center" wrapText="1"/>
    </xf>
    <xf numFmtId="0" fontId="24" fillId="0" borderId="102" xfId="26" applyFont="1" applyBorder="1" applyAlignment="1">
      <alignment horizontal="center" vertical="center" wrapText="1"/>
    </xf>
    <xf numFmtId="4" fontId="66" fillId="0" borderId="62" xfId="26" applyNumberFormat="1" applyFont="1" applyBorder="1" applyAlignment="1">
      <alignment horizontal="center" vertical="center" wrapText="1"/>
    </xf>
    <xf numFmtId="0" fontId="24" fillId="0" borderId="0" xfId="26" applyFont="1" applyAlignment="1">
      <alignment horizontal="center" vertical="center" wrapText="1"/>
    </xf>
    <xf numFmtId="2" fontId="73" fillId="0" borderId="0" xfId="26" applyNumberFormat="1" applyFont="1" applyAlignment="1">
      <alignment horizontal="center" vertical="center" wrapText="1"/>
    </xf>
    <xf numFmtId="0" fontId="24" fillId="0" borderId="104" xfId="26" applyFont="1" applyBorder="1" applyAlignment="1">
      <alignment horizontal="center" vertical="center"/>
    </xf>
    <xf numFmtId="4" fontId="24" fillId="0" borderId="0" xfId="26" applyNumberFormat="1" applyFont="1" applyAlignment="1">
      <alignment horizontal="center" vertical="center" wrapText="1"/>
    </xf>
    <xf numFmtId="0" fontId="24" fillId="0" borderId="105" xfId="26" applyFont="1" applyBorder="1" applyAlignment="1">
      <alignment horizontal="center" vertical="center" wrapText="1"/>
    </xf>
    <xf numFmtId="2" fontId="24" fillId="0" borderId="141" xfId="26" applyNumberFormat="1" applyFont="1" applyBorder="1" applyAlignment="1">
      <alignment horizontal="center" vertical="center" wrapText="1"/>
    </xf>
    <xf numFmtId="2" fontId="73" fillId="0" borderId="141" xfId="26" applyNumberFormat="1" applyFont="1" applyBorder="1" applyAlignment="1">
      <alignment horizontal="center" vertical="center" wrapText="1"/>
    </xf>
    <xf numFmtId="2" fontId="70" fillId="0" borderId="0" xfId="26" applyNumberFormat="1" applyFont="1" applyAlignment="1">
      <alignment vertical="center" wrapText="1"/>
    </xf>
    <xf numFmtId="2" fontId="70" fillId="0" borderId="105" xfId="26" applyNumberFormat="1" applyFont="1" applyBorder="1" applyAlignment="1">
      <alignment vertical="center" wrapText="1"/>
    </xf>
    <xf numFmtId="0" fontId="24" fillId="0" borderId="0" xfId="26" applyFont="1" applyAlignment="1">
      <alignment vertical="center" wrapText="1"/>
    </xf>
    <xf numFmtId="0" fontId="24" fillId="0" borderId="105" xfId="26" applyFont="1" applyBorder="1" applyAlignment="1">
      <alignment vertical="center" wrapText="1"/>
    </xf>
    <xf numFmtId="181" fontId="66" fillId="0" borderId="107" xfId="26" applyNumberFormat="1" applyFont="1" applyBorder="1" applyAlignment="1">
      <alignment horizontal="center" vertical="center" wrapText="1"/>
    </xf>
    <xf numFmtId="44" fontId="24" fillId="0" borderId="0" xfId="47" applyFont="1" applyFill="1" applyBorder="1" applyAlignment="1">
      <alignment horizontal="center" vertical="center"/>
    </xf>
    <xf numFmtId="178" fontId="24" fillId="0" borderId="0" xfId="40" applyFont="1" applyBorder="1" applyAlignment="1">
      <alignment horizontal="center" vertical="center"/>
    </xf>
    <xf numFmtId="2" fontId="24" fillId="0" borderId="0" xfId="26" applyNumberFormat="1" applyFont="1" applyAlignment="1">
      <alignment horizontal="center" vertical="center" wrapText="1"/>
    </xf>
    <xf numFmtId="2" fontId="24" fillId="0" borderId="104" xfId="26" applyNumberFormat="1" applyFont="1" applyBorder="1" applyAlignment="1">
      <alignment horizontal="center" vertical="center" wrapText="1"/>
    </xf>
    <xf numFmtId="2" fontId="24" fillId="21" borderId="101" xfId="26" applyNumberFormat="1" applyFont="1" applyFill="1" applyBorder="1" applyAlignment="1">
      <alignment horizontal="center" vertical="center" wrapText="1"/>
    </xf>
    <xf numFmtId="2" fontId="24" fillId="22" borderId="101" xfId="26" applyNumberFormat="1" applyFont="1" applyFill="1" applyBorder="1" applyAlignment="1">
      <alignment horizontal="center" vertical="center" wrapText="1"/>
    </xf>
    <xf numFmtId="2" fontId="24" fillId="23" borderId="101" xfId="26" applyNumberFormat="1" applyFont="1" applyFill="1" applyBorder="1" applyAlignment="1">
      <alignment horizontal="center" vertical="center" wrapText="1"/>
    </xf>
    <xf numFmtId="2" fontId="73" fillId="24" borderId="108" xfId="26" applyNumberFormat="1" applyFont="1" applyFill="1" applyBorder="1" applyAlignment="1">
      <alignment horizontal="center" vertical="center" wrapText="1"/>
    </xf>
    <xf numFmtId="2" fontId="24" fillId="20" borderId="106" xfId="26" applyNumberFormat="1" applyFont="1" applyFill="1" applyBorder="1" applyAlignment="1">
      <alignment horizontal="center" vertical="center" wrapText="1"/>
    </xf>
    <xf numFmtId="4" fontId="66" fillId="0" borderId="145" xfId="26" applyNumberFormat="1" applyFont="1" applyBorder="1" applyAlignment="1">
      <alignment horizontal="center" vertical="center" wrapText="1"/>
    </xf>
    <xf numFmtId="181" fontId="66" fillId="0" borderId="68" xfId="26" applyNumberFormat="1" applyFont="1" applyBorder="1" applyAlignment="1">
      <alignment horizontal="center" vertical="center" wrapText="1"/>
    </xf>
    <xf numFmtId="0" fontId="24" fillId="0" borderId="67" xfId="26" applyFont="1" applyBorder="1" applyAlignment="1">
      <alignment horizontal="center" vertical="center" wrapText="1"/>
    </xf>
    <xf numFmtId="0" fontId="73" fillId="0" borderId="67" xfId="26" applyFont="1" applyBorder="1" applyAlignment="1">
      <alignment horizontal="center" vertical="center" wrapText="1"/>
    </xf>
    <xf numFmtId="181" fontId="66" fillId="0" borderId="146" xfId="26" applyNumberFormat="1" applyFont="1" applyBorder="1" applyAlignment="1">
      <alignment horizontal="center" vertical="center" wrapText="1"/>
    </xf>
    <xf numFmtId="0" fontId="73" fillId="0" borderId="74" xfId="26" applyFont="1" applyBorder="1" applyAlignment="1">
      <alignment horizontal="center" vertical="center" wrapText="1"/>
    </xf>
    <xf numFmtId="181" fontId="66" fillId="0" borderId="147" xfId="26" applyNumberFormat="1" applyFont="1" applyBorder="1" applyAlignment="1">
      <alignment horizontal="center" vertical="center" wrapText="1"/>
    </xf>
    <xf numFmtId="0" fontId="24" fillId="15" borderId="73" xfId="26" applyFont="1" applyFill="1" applyBorder="1" applyAlignment="1">
      <alignment horizontal="center" vertical="center" wrapText="1"/>
    </xf>
    <xf numFmtId="2" fontId="24" fillId="0" borderId="107" xfId="26" applyNumberFormat="1" applyFont="1" applyBorder="1" applyAlignment="1">
      <alignment horizontal="center" vertical="center" wrapText="1"/>
    </xf>
    <xf numFmtId="2" fontId="24" fillId="0" borderId="149" xfId="26" applyNumberFormat="1" applyFont="1" applyBorder="1" applyAlignment="1">
      <alignment horizontal="center" vertical="center" wrapText="1"/>
    </xf>
    <xf numFmtId="2" fontId="24" fillId="0" borderId="69" xfId="26" applyNumberFormat="1" applyFont="1" applyBorder="1" applyAlignment="1">
      <alignment horizontal="center" vertical="center" wrapText="1"/>
    </xf>
    <xf numFmtId="2" fontId="70" fillId="0" borderId="69" xfId="26" applyNumberFormat="1" applyFont="1" applyBorder="1" applyAlignment="1">
      <alignment horizontal="center" vertical="center" wrapText="1"/>
    </xf>
    <xf numFmtId="0" fontId="24" fillId="0" borderId="69" xfId="26" applyFont="1" applyBorder="1" applyAlignment="1">
      <alignment horizontal="center" vertical="center" wrapText="1"/>
    </xf>
    <xf numFmtId="0" fontId="66" fillId="0" borderId="103" xfId="26" applyFont="1" applyBorder="1" applyAlignment="1">
      <alignment horizontal="center" vertical="center" wrapText="1"/>
    </xf>
    <xf numFmtId="180" fontId="24" fillId="0" borderId="130" xfId="26" applyNumberFormat="1" applyFont="1" applyBorder="1" applyAlignment="1">
      <alignment horizontal="center" vertical="center" wrapText="1"/>
    </xf>
    <xf numFmtId="0" fontId="24" fillId="0" borderId="141" xfId="26" applyFont="1" applyBorder="1" applyAlignment="1">
      <alignment horizontal="center" vertical="center" wrapText="1"/>
    </xf>
    <xf numFmtId="4" fontId="66" fillId="15" borderId="62" xfId="26" applyNumberFormat="1" applyFont="1" applyFill="1" applyBorder="1" applyAlignment="1">
      <alignment horizontal="center" vertical="center" wrapText="1"/>
    </xf>
    <xf numFmtId="0" fontId="24" fillId="0" borderId="62" xfId="26" applyFont="1" applyBorder="1" applyAlignment="1">
      <alignment vertical="center" wrapText="1"/>
    </xf>
    <xf numFmtId="0" fontId="66" fillId="15" borderId="62" xfId="26" applyFont="1" applyFill="1" applyBorder="1" applyAlignment="1">
      <alignment horizontal="center" vertical="center" wrapText="1"/>
    </xf>
    <xf numFmtId="0" fontId="66" fillId="0" borderId="0" xfId="26" applyFont="1" applyAlignment="1">
      <alignment horizontal="center" vertical="center"/>
    </xf>
    <xf numFmtId="0" fontId="66" fillId="0" borderId="0" xfId="26" applyFont="1" applyAlignment="1">
      <alignment horizontal="center" vertical="center" wrapText="1"/>
    </xf>
    <xf numFmtId="0" fontId="66" fillId="0" borderId="150" xfId="26" applyFont="1" applyBorder="1" applyAlignment="1">
      <alignment horizontal="center" vertical="center"/>
    </xf>
    <xf numFmtId="2" fontId="66" fillId="0" borderId="150" xfId="26" applyNumberFormat="1" applyFont="1" applyBorder="1" applyAlignment="1">
      <alignment horizontal="center" vertical="center"/>
    </xf>
    <xf numFmtId="0" fontId="24" fillId="0" borderId="151" xfId="26" applyFont="1" applyBorder="1" applyAlignment="1">
      <alignment horizontal="center" vertical="center"/>
    </xf>
    <xf numFmtId="0" fontId="24" fillId="0" borderId="152" xfId="26" applyFont="1" applyBorder="1" applyAlignment="1">
      <alignment horizontal="center" vertical="center"/>
    </xf>
    <xf numFmtId="2" fontId="73" fillId="0" borderId="152" xfId="26" applyNumberFormat="1" applyFont="1" applyBorder="1" applyAlignment="1">
      <alignment horizontal="center" vertical="center"/>
    </xf>
    <xf numFmtId="0" fontId="63" fillId="0" borderId="151" xfId="0" applyFont="1" applyBorder="1" applyAlignment="1">
      <alignment horizontal="left" vertical="center"/>
    </xf>
    <xf numFmtId="175" fontId="73" fillId="0" borderId="152" xfId="0" applyNumberFormat="1" applyFont="1" applyBorder="1" applyAlignment="1">
      <alignment horizontal="center" vertical="center"/>
    </xf>
    <xf numFmtId="2" fontId="24" fillId="0" borderId="152" xfId="26" applyNumberFormat="1" applyFont="1" applyBorder="1" applyAlignment="1">
      <alignment horizontal="center" vertical="center"/>
    </xf>
    <xf numFmtId="0" fontId="24" fillId="0" borderId="151" xfId="26" applyFont="1" applyBorder="1" applyAlignment="1">
      <alignment horizontal="left" vertical="center"/>
    </xf>
    <xf numFmtId="0" fontId="66" fillId="0" borderId="148" xfId="26" applyFont="1" applyBorder="1" applyAlignment="1">
      <alignment horizontal="center" vertical="center"/>
    </xf>
    <xf numFmtId="2" fontId="70" fillId="0" borderId="128" xfId="26" applyNumberFormat="1" applyFont="1" applyBorder="1" applyAlignment="1">
      <alignment horizontal="center" vertical="center"/>
    </xf>
    <xf numFmtId="0" fontId="66" fillId="0" borderId="6" xfId="26" applyFont="1" applyBorder="1" applyAlignment="1">
      <alignment horizontal="center" vertical="center" wrapText="1"/>
    </xf>
    <xf numFmtId="0" fontId="66" fillId="0" borderId="153" xfId="26" applyFont="1" applyBorder="1" applyAlignment="1">
      <alignment horizontal="center" vertical="center" wrapText="1"/>
    </xf>
    <xf numFmtId="0" fontId="24" fillId="0" borderId="18" xfId="26" applyFont="1" applyBorder="1" applyAlignment="1">
      <alignment horizontal="center" vertical="center"/>
    </xf>
    <xf numFmtId="2" fontId="21" fillId="0" borderId="62" xfId="26" applyNumberFormat="1" applyFont="1" applyBorder="1" applyAlignment="1">
      <alignment horizontal="center" vertical="center"/>
    </xf>
    <xf numFmtId="4" fontId="21" fillId="0" borderId="62" xfId="26" applyNumberFormat="1" applyFont="1" applyBorder="1" applyAlignment="1">
      <alignment horizontal="center" vertical="center"/>
    </xf>
    <xf numFmtId="2" fontId="21" fillId="0" borderId="66" xfId="26" applyNumberFormat="1" applyFont="1" applyBorder="1" applyAlignment="1">
      <alignment horizontal="center" vertical="center"/>
    </xf>
    <xf numFmtId="2" fontId="71" fillId="0" borderId="62" xfId="26" applyNumberFormat="1" applyFont="1" applyBorder="1" applyAlignment="1">
      <alignment horizontal="center" vertical="center"/>
    </xf>
    <xf numFmtId="2" fontId="21" fillId="0" borderId="70" xfId="26" applyNumberFormat="1" applyFont="1" applyBorder="1" applyAlignment="1">
      <alignment horizontal="center" vertical="center"/>
    </xf>
    <xf numFmtId="180" fontId="21" fillId="0" borderId="68" xfId="26" applyNumberFormat="1" applyFont="1" applyBorder="1" applyAlignment="1">
      <alignment horizontal="left" vertical="center"/>
    </xf>
    <xf numFmtId="180" fontId="21" fillId="0" borderId="68" xfId="26" applyNumberFormat="1" applyFont="1" applyBorder="1" applyAlignment="1">
      <alignment horizontal="left" vertical="center" wrapText="1"/>
    </xf>
    <xf numFmtId="0" fontId="72" fillId="0" borderId="77" xfId="26" applyFont="1" applyBorder="1" applyAlignment="1">
      <alignment horizontal="center" vertical="center" wrapText="1"/>
    </xf>
    <xf numFmtId="0" fontId="72" fillId="0" borderId="78" xfId="26" applyFont="1" applyBorder="1" applyAlignment="1">
      <alignment horizontal="center" vertical="center" wrapText="1"/>
    </xf>
    <xf numFmtId="0" fontId="62" fillId="0" borderId="78" xfId="26" applyFont="1" applyBorder="1" applyAlignment="1">
      <alignment horizontal="center" vertical="center" wrapText="1"/>
    </xf>
    <xf numFmtId="0" fontId="21" fillId="0" borderId="156" xfId="26" applyFont="1" applyBorder="1" applyAlignment="1">
      <alignment horizontal="left" vertical="center"/>
    </xf>
    <xf numFmtId="2" fontId="21" fillId="0" borderId="157" xfId="26" applyNumberFormat="1" applyFont="1" applyBorder="1" applyAlignment="1">
      <alignment horizontal="center" vertical="center"/>
    </xf>
    <xf numFmtId="4" fontId="21" fillId="0" borderId="158" xfId="26" applyNumberFormat="1" applyFont="1" applyBorder="1" applyAlignment="1">
      <alignment horizontal="center" vertical="center"/>
    </xf>
    <xf numFmtId="2" fontId="21" fillId="0" borderId="158" xfId="26" applyNumberFormat="1" applyFont="1" applyBorder="1" applyAlignment="1">
      <alignment horizontal="center" vertical="center"/>
    </xf>
    <xf numFmtId="2" fontId="21" fillId="0" borderId="157" xfId="26" applyNumberFormat="1" applyFont="1" applyBorder="1" applyAlignment="1">
      <alignment vertical="center"/>
    </xf>
    <xf numFmtId="2" fontId="21" fillId="0" borderId="80" xfId="26" applyNumberFormat="1" applyFont="1" applyBorder="1" applyAlignment="1">
      <alignment horizontal="center" vertical="center"/>
    </xf>
    <xf numFmtId="0" fontId="21" fillId="0" borderId="18" xfId="26" applyFont="1" applyBorder="1" applyAlignment="1">
      <alignment horizontal="center" vertical="center"/>
    </xf>
    <xf numFmtId="0" fontId="21" fillId="0" borderId="19" xfId="26" applyFont="1" applyBorder="1" applyAlignment="1">
      <alignment vertical="center"/>
    </xf>
    <xf numFmtId="0" fontId="21" fillId="0" borderId="20" xfId="26" applyFont="1" applyBorder="1" applyAlignment="1">
      <alignment vertical="center"/>
    </xf>
    <xf numFmtId="0" fontId="21" fillId="0" borderId="21" xfId="26" applyFont="1" applyBorder="1" applyAlignment="1">
      <alignment vertical="center"/>
    </xf>
    <xf numFmtId="0" fontId="74" fillId="0" borderId="6" xfId="26" applyFont="1" applyBorder="1" applyAlignment="1">
      <alignment horizontal="center" vertical="center"/>
    </xf>
    <xf numFmtId="0" fontId="75" fillId="0" borderId="0" xfId="26" applyFont="1" applyAlignment="1">
      <alignment horizontal="center" vertical="center"/>
    </xf>
    <xf numFmtId="0" fontId="75" fillId="0" borderId="7" xfId="26" applyFont="1" applyBorder="1" applyAlignment="1">
      <alignment horizontal="center" vertical="center"/>
    </xf>
    <xf numFmtId="0" fontId="72" fillId="0" borderId="79" xfId="26" applyFont="1" applyBorder="1" applyAlignment="1">
      <alignment horizontal="center" vertical="center" wrapText="1"/>
    </xf>
    <xf numFmtId="2" fontId="21" fillId="0" borderId="72" xfId="26" applyNumberFormat="1" applyFont="1" applyBorder="1" applyAlignment="1">
      <alignment horizontal="center" vertical="center" wrapText="1"/>
    </xf>
    <xf numFmtId="4" fontId="21" fillId="0" borderId="72" xfId="26" applyNumberFormat="1" applyFont="1" applyBorder="1" applyAlignment="1">
      <alignment horizontal="center" vertical="center" wrapText="1"/>
    </xf>
    <xf numFmtId="4" fontId="21" fillId="0" borderId="159" xfId="26" applyNumberFormat="1" applyFont="1" applyBorder="1" applyAlignment="1">
      <alignment horizontal="center" vertical="center" wrapText="1"/>
    </xf>
    <xf numFmtId="0" fontId="21" fillId="0" borderId="16" xfId="26" applyFont="1" applyBorder="1" applyAlignment="1">
      <alignment horizontal="center" vertical="center"/>
    </xf>
    <xf numFmtId="0" fontId="21" fillId="0" borderId="17" xfId="26" applyFont="1" applyBorder="1" applyAlignment="1">
      <alignment horizontal="center" vertical="center"/>
    </xf>
    <xf numFmtId="0" fontId="24" fillId="0" borderId="6" xfId="32" applyFont="1" applyBorder="1"/>
    <xf numFmtId="0" fontId="24" fillId="0" borderId="7" xfId="32" applyFont="1" applyBorder="1"/>
    <xf numFmtId="0" fontId="24" fillId="0" borderId="16" xfId="32" applyFont="1" applyBorder="1"/>
    <xf numFmtId="0" fontId="24" fillId="0" borderId="17" xfId="32" applyFont="1" applyBorder="1"/>
    <xf numFmtId="0" fontId="24" fillId="0" borderId="17" xfId="32" applyFont="1" applyBorder="1" applyAlignment="1">
      <alignment horizontal="center"/>
    </xf>
    <xf numFmtId="0" fontId="24" fillId="0" borderId="17" xfId="32" applyFont="1" applyBorder="1" applyAlignment="1">
      <alignment horizontal="justify"/>
    </xf>
    <xf numFmtId="0" fontId="27" fillId="0" borderId="17" xfId="32" applyFont="1" applyBorder="1"/>
    <xf numFmtId="174" fontId="24" fillId="0" borderId="17" xfId="32" applyNumberFormat="1" applyFont="1" applyBorder="1"/>
    <xf numFmtId="0" fontId="24" fillId="0" borderId="18" xfId="32" applyFont="1" applyBorder="1"/>
    <xf numFmtId="0" fontId="71" fillId="0" borderId="2" xfId="0" applyFont="1" applyBorder="1" applyAlignment="1">
      <alignment vertical="center"/>
    </xf>
    <xf numFmtId="0" fontId="71" fillId="0" borderId="3" xfId="0" applyFont="1" applyBorder="1" applyAlignment="1">
      <alignment vertical="center"/>
    </xf>
    <xf numFmtId="0" fontId="71" fillId="0" borderId="3" xfId="0" applyFont="1" applyBorder="1" applyAlignment="1">
      <alignment horizontal="center" vertical="center"/>
    </xf>
    <xf numFmtId="2" fontId="71" fillId="0" borderId="3" xfId="0" applyNumberFormat="1" applyFont="1" applyBorder="1" applyAlignment="1">
      <alignment vertical="center"/>
    </xf>
    <xf numFmtId="0" fontId="71" fillId="0" borderId="4" xfId="0" applyFont="1" applyBorder="1" applyAlignment="1">
      <alignment vertical="center"/>
    </xf>
    <xf numFmtId="0" fontId="71" fillId="0" borderId="0" xfId="0" applyFont="1" applyAlignment="1">
      <alignment vertical="center"/>
    </xf>
    <xf numFmtId="0" fontId="71" fillId="0" borderId="6" xfId="0" applyFont="1" applyBorder="1" applyAlignment="1">
      <alignment vertical="center"/>
    </xf>
    <xf numFmtId="0" fontId="71" fillId="0" borderId="0" xfId="0" applyFont="1" applyAlignment="1">
      <alignment horizontal="center" vertical="center"/>
    </xf>
    <xf numFmtId="2" fontId="71" fillId="0" borderId="0" xfId="0" applyNumberFormat="1" applyFont="1" applyAlignment="1">
      <alignment vertical="center"/>
    </xf>
    <xf numFmtId="0" fontId="71" fillId="0" borderId="7" xfId="0" applyFont="1" applyBorder="1" applyAlignment="1">
      <alignment vertical="center"/>
    </xf>
    <xf numFmtId="0" fontId="71" fillId="0" borderId="16" xfId="0" applyFont="1" applyBorder="1" applyAlignment="1">
      <alignment vertical="center"/>
    </xf>
    <xf numFmtId="0" fontId="71" fillId="0" borderId="17" xfId="0" applyFont="1" applyBorder="1" applyAlignment="1">
      <alignment vertical="center"/>
    </xf>
    <xf numFmtId="0" fontId="71" fillId="0" borderId="17" xfId="0" applyFont="1" applyBorder="1" applyAlignment="1">
      <alignment horizontal="center" vertical="center"/>
    </xf>
    <xf numFmtId="2" fontId="71" fillId="0" borderId="17" xfId="0" applyNumberFormat="1" applyFont="1" applyBorder="1" applyAlignment="1">
      <alignment vertical="center"/>
    </xf>
    <xf numFmtId="0" fontId="71" fillId="0" borderId="18" xfId="0" applyFont="1" applyBorder="1" applyAlignment="1">
      <alignment vertical="center"/>
    </xf>
    <xf numFmtId="0" fontId="51" fillId="0" borderId="0" xfId="0" applyFont="1" applyAlignment="1">
      <alignment horizontal="center" vertical="center" wrapText="1"/>
    </xf>
    <xf numFmtId="0" fontId="71" fillId="0" borderId="0" xfId="0" applyFont="1" applyAlignment="1">
      <alignment horizontal="center" vertical="center" wrapText="1"/>
    </xf>
    <xf numFmtId="0" fontId="62" fillId="0" borderId="8" xfId="0" applyFont="1" applyBorder="1" applyAlignment="1">
      <alignment horizontal="center" vertical="center"/>
    </xf>
    <xf numFmtId="0" fontId="21" fillId="0" borderId="38" xfId="0" applyFont="1" applyBorder="1" applyAlignment="1">
      <alignment horizontal="center" vertical="center"/>
    </xf>
    <xf numFmtId="0" fontId="21" fillId="0" borderId="24" xfId="0" applyFont="1" applyBorder="1" applyAlignment="1">
      <alignment horizontal="left" vertical="center"/>
    </xf>
    <xf numFmtId="2" fontId="59" fillId="0" borderId="38" xfId="0" applyNumberFormat="1" applyFont="1" applyBorder="1" applyAlignment="1">
      <alignment horizontal="center" vertical="center"/>
    </xf>
    <xf numFmtId="167" fontId="59" fillId="0" borderId="38" xfId="62" applyFont="1" applyFill="1" applyBorder="1" applyAlignment="1">
      <alignment horizontal="right" vertical="center"/>
    </xf>
    <xf numFmtId="189" fontId="59" fillId="0" borderId="49" xfId="62" applyNumberFormat="1" applyFont="1" applyFill="1" applyBorder="1" applyAlignment="1">
      <alignment vertical="center"/>
    </xf>
    <xf numFmtId="0" fontId="21" fillId="0" borderId="0" xfId="0" applyFont="1" applyAlignment="1">
      <alignment vertical="center"/>
    </xf>
    <xf numFmtId="3" fontId="71" fillId="0" borderId="0" xfId="0" applyNumberFormat="1" applyFont="1" applyAlignment="1">
      <alignment vertical="center"/>
    </xf>
    <xf numFmtId="167" fontId="71" fillId="0" borderId="0" xfId="62" applyFont="1" applyFill="1" applyAlignment="1">
      <alignment vertical="center"/>
    </xf>
    <xf numFmtId="2" fontId="21" fillId="0" borderId="0" xfId="0" applyNumberFormat="1" applyFont="1" applyAlignment="1">
      <alignment vertical="center"/>
    </xf>
    <xf numFmtId="0" fontId="62" fillId="0" borderId="38" xfId="0" applyFont="1" applyBorder="1" applyAlignment="1">
      <alignment horizontal="center" vertical="center"/>
    </xf>
    <xf numFmtId="0" fontId="21" fillId="13" borderId="38" xfId="0" applyFont="1" applyFill="1" applyBorder="1" applyAlignment="1">
      <alignment horizontal="center" vertical="center"/>
    </xf>
    <xf numFmtId="0" fontId="21" fillId="13" borderId="38" xfId="0" applyFont="1" applyFill="1" applyBorder="1" applyAlignment="1">
      <alignment horizontal="center" vertical="center" wrapText="1"/>
    </xf>
    <xf numFmtId="0" fontId="21" fillId="15" borderId="38" xfId="0" applyFont="1" applyFill="1" applyBorder="1" applyAlignment="1">
      <alignment horizontal="center" vertical="center"/>
    </xf>
    <xf numFmtId="0" fontId="62" fillId="0" borderId="10" xfId="0" applyFont="1" applyBorder="1" applyAlignment="1">
      <alignment horizontal="center" vertical="center"/>
    </xf>
    <xf numFmtId="2" fontId="62" fillId="0" borderId="38" xfId="0" applyNumberFormat="1" applyFont="1" applyBorder="1" applyAlignment="1">
      <alignment horizontal="center" vertical="center"/>
    </xf>
    <xf numFmtId="2" fontId="21" fillId="0" borderId="38" xfId="0" applyNumberFormat="1" applyFont="1" applyBorder="1" applyAlignment="1">
      <alignment horizontal="center" vertical="center"/>
    </xf>
    <xf numFmtId="0" fontId="62" fillId="17" borderId="38" xfId="0" applyFont="1" applyFill="1" applyBorder="1" applyAlignment="1">
      <alignment horizontal="right" vertical="center"/>
    </xf>
    <xf numFmtId="2" fontId="62" fillId="17" borderId="38" xfId="0" applyNumberFormat="1" applyFont="1" applyFill="1" applyBorder="1" applyAlignment="1">
      <alignment horizontal="center" vertical="center"/>
    </xf>
    <xf numFmtId="0" fontId="62" fillId="0" borderId="38" xfId="0" applyFont="1" applyBorder="1" applyAlignment="1">
      <alignment horizontal="center" vertical="center" wrapText="1"/>
    </xf>
    <xf numFmtId="2" fontId="21" fillId="0" borderId="15" xfId="0" applyNumberFormat="1" applyFont="1" applyBorder="1" applyAlignment="1">
      <alignment horizontal="center" vertical="center"/>
    </xf>
    <xf numFmtId="0" fontId="62" fillId="17" borderId="36" xfId="0" applyFont="1" applyFill="1" applyBorder="1" applyAlignment="1">
      <alignment horizontal="right" vertical="center"/>
    </xf>
    <xf numFmtId="2" fontId="62" fillId="17" borderId="36" xfId="0" applyNumberFormat="1" applyFont="1" applyFill="1" applyBorder="1" applyAlignment="1">
      <alignment horizontal="center" vertical="center"/>
    </xf>
    <xf numFmtId="2" fontId="21" fillId="13" borderId="38" xfId="0" applyNumberFormat="1" applyFont="1" applyFill="1" applyBorder="1" applyAlignment="1">
      <alignment horizontal="center" vertical="center"/>
    </xf>
    <xf numFmtId="2" fontId="62" fillId="17" borderId="38" xfId="0" applyNumberFormat="1" applyFont="1" applyFill="1" applyBorder="1" applyAlignment="1">
      <alignment vertical="center"/>
    </xf>
    <xf numFmtId="0" fontId="62" fillId="17" borderId="36" xfId="0" applyFont="1" applyFill="1" applyBorder="1" applyAlignment="1">
      <alignment horizontal="center" vertical="center"/>
    </xf>
    <xf numFmtId="2" fontId="62" fillId="0" borderId="38" xfId="0" applyNumberFormat="1" applyFont="1" applyBorder="1" applyAlignment="1">
      <alignment horizontal="center" vertical="center" wrapText="1"/>
    </xf>
    <xf numFmtId="0" fontId="62" fillId="0" borderId="0" xfId="0" applyFont="1" applyAlignment="1">
      <alignment horizontal="center" vertical="center"/>
    </xf>
    <xf numFmtId="0" fontId="21" fillId="0" borderId="0" xfId="0" applyFont="1" applyAlignment="1">
      <alignment horizontal="center" vertical="center"/>
    </xf>
    <xf numFmtId="1" fontId="62" fillId="17" borderId="36" xfId="0" applyNumberFormat="1" applyFont="1" applyFill="1" applyBorder="1" applyAlignment="1">
      <alignment horizontal="center" vertical="center"/>
    </xf>
    <xf numFmtId="0" fontId="51" fillId="0" borderId="6" xfId="0" applyFont="1" applyBorder="1" applyAlignment="1">
      <alignment horizontal="center" vertical="center" wrapText="1"/>
    </xf>
    <xf numFmtId="0" fontId="51" fillId="0" borderId="7"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0" xfId="0" applyFont="1" applyAlignment="1">
      <alignment horizontal="center" vertical="center" wrapText="1"/>
    </xf>
    <xf numFmtId="1" fontId="21" fillId="0" borderId="0" xfId="0" applyNumberFormat="1" applyFont="1" applyAlignment="1">
      <alignment horizontal="center" vertical="center" wrapText="1"/>
    </xf>
    <xf numFmtId="1" fontId="21" fillId="0" borderId="7" xfId="0" applyNumberFormat="1" applyFont="1" applyBorder="1" applyAlignment="1">
      <alignment horizontal="center" vertical="center" wrapText="1"/>
    </xf>
    <xf numFmtId="0" fontId="62" fillId="0" borderId="6" xfId="0" applyFont="1" applyBorder="1" applyAlignment="1">
      <alignment horizontal="left" vertical="center"/>
    </xf>
    <xf numFmtId="2" fontId="21" fillId="0" borderId="0" xfId="0" applyNumberFormat="1" applyFont="1" applyAlignment="1">
      <alignment horizontal="center" vertical="center" wrapText="1"/>
    </xf>
    <xf numFmtId="0" fontId="21" fillId="0" borderId="7" xfId="0" applyFont="1" applyBorder="1" applyAlignment="1">
      <alignment horizontal="center" vertical="center" wrapText="1"/>
    </xf>
    <xf numFmtId="0" fontId="76" fillId="0" borderId="6" xfId="0" applyFont="1" applyBorder="1" applyAlignment="1">
      <alignment horizontal="left" vertical="center"/>
    </xf>
    <xf numFmtId="0" fontId="62" fillId="0" borderId="8" xfId="0" applyFont="1" applyBorder="1" applyAlignment="1">
      <alignment horizontal="center" vertical="center" wrapText="1"/>
    </xf>
    <xf numFmtId="0" fontId="62" fillId="0" borderId="49" xfId="0" applyFont="1" applyBorder="1" applyAlignment="1">
      <alignment horizontal="center" vertical="center" wrapText="1"/>
    </xf>
    <xf numFmtId="0" fontId="21" fillId="0" borderId="6" xfId="0" applyFont="1" applyBorder="1" applyAlignment="1">
      <alignment vertical="center"/>
    </xf>
    <xf numFmtId="189" fontId="77" fillId="0" borderId="49" xfId="62" applyNumberFormat="1" applyFont="1" applyFill="1" applyBorder="1" applyAlignment="1">
      <alignment vertical="center"/>
    </xf>
    <xf numFmtId="0" fontId="21" fillId="0" borderId="7" xfId="0" applyFont="1" applyBorder="1" applyAlignment="1">
      <alignment vertical="center"/>
    </xf>
    <xf numFmtId="190" fontId="21" fillId="0" borderId="8" xfId="0" applyNumberFormat="1" applyFont="1" applyBorder="1" applyAlignment="1">
      <alignment horizontal="center" vertical="center" wrapText="1"/>
    </xf>
    <xf numFmtId="0" fontId="62" fillId="0" borderId="6" xfId="0" applyFont="1" applyBorder="1" applyAlignment="1">
      <alignment horizontal="center" vertical="center"/>
    </xf>
    <xf numFmtId="0" fontId="62" fillId="0" borderId="0" xfId="0" applyFont="1" applyAlignment="1">
      <alignment vertical="center"/>
    </xf>
    <xf numFmtId="0" fontId="62" fillId="0" borderId="7" xfId="0" applyFont="1" applyBorder="1" applyAlignment="1">
      <alignment horizontal="center" vertical="center"/>
    </xf>
    <xf numFmtId="0" fontId="62" fillId="0" borderId="49" xfId="0" applyFont="1" applyBorder="1" applyAlignment="1">
      <alignment horizontal="center" vertical="center"/>
    </xf>
    <xf numFmtId="2" fontId="21" fillId="0" borderId="49" xfId="0" applyNumberFormat="1" applyFont="1" applyBorder="1" applyAlignment="1">
      <alignment horizontal="center" vertical="center"/>
    </xf>
    <xf numFmtId="190" fontId="21" fillId="0" borderId="6" xfId="0" applyNumberFormat="1" applyFont="1" applyBorder="1" applyAlignment="1">
      <alignment vertical="center"/>
    </xf>
    <xf numFmtId="190" fontId="21" fillId="0" borderId="0" xfId="0" applyNumberFormat="1" applyFont="1" applyAlignment="1">
      <alignment vertical="center"/>
    </xf>
    <xf numFmtId="2" fontId="62" fillId="17" borderId="49" xfId="0" applyNumberFormat="1" applyFont="1" applyFill="1" applyBorder="1" applyAlignment="1">
      <alignment horizontal="center" vertical="center"/>
    </xf>
    <xf numFmtId="0" fontId="21" fillId="0" borderId="49" xfId="0" applyFont="1" applyBorder="1" applyAlignment="1">
      <alignment horizontal="center" vertical="center"/>
    </xf>
    <xf numFmtId="2" fontId="21" fillId="0" borderId="161" xfId="0" applyNumberFormat="1" applyFont="1" applyBorder="1" applyAlignment="1">
      <alignment horizontal="center" vertical="center"/>
    </xf>
    <xf numFmtId="190" fontId="21" fillId="0" borderId="6" xfId="0" applyNumberFormat="1" applyFont="1" applyBorder="1" applyAlignment="1">
      <alignment horizontal="center" vertical="center"/>
    </xf>
    <xf numFmtId="3" fontId="21" fillId="0" borderId="0" xfId="0" applyNumberFormat="1" applyFont="1" applyAlignment="1">
      <alignment horizontal="center" vertical="center"/>
    </xf>
    <xf numFmtId="0" fontId="21" fillId="0" borderId="0" xfId="0" applyFont="1" applyAlignment="1">
      <alignment horizontal="left" vertical="center"/>
    </xf>
    <xf numFmtId="2" fontId="21" fillId="0" borderId="0" xfId="0" applyNumberFormat="1" applyFont="1" applyAlignment="1">
      <alignment horizontal="center" vertical="center"/>
    </xf>
    <xf numFmtId="2" fontId="62" fillId="17" borderId="37" xfId="0" applyNumberFormat="1" applyFont="1" applyFill="1" applyBorder="1" applyAlignment="1">
      <alignment horizontal="center" vertical="center"/>
    </xf>
    <xf numFmtId="0" fontId="21" fillId="0" borderId="0" xfId="0" applyFont="1" applyAlignment="1">
      <alignment horizontal="right" vertical="center"/>
    </xf>
    <xf numFmtId="2" fontId="21" fillId="0" borderId="7" xfId="0" applyNumberFormat="1" applyFont="1" applyBorder="1" applyAlignment="1">
      <alignment horizontal="center" vertical="center"/>
    </xf>
    <xf numFmtId="0" fontId="62" fillId="0" borderId="160" xfId="0" applyFont="1" applyBorder="1" applyAlignment="1">
      <alignment horizontal="center" vertical="center" wrapText="1"/>
    </xf>
    <xf numFmtId="2" fontId="21" fillId="13" borderId="49" xfId="0" applyNumberFormat="1" applyFont="1" applyFill="1" applyBorder="1" applyAlignment="1">
      <alignment horizontal="center" vertical="center"/>
    </xf>
    <xf numFmtId="0" fontId="62" fillId="0" borderId="160" xfId="0" applyFont="1" applyBorder="1" applyAlignment="1">
      <alignment vertical="center"/>
    </xf>
    <xf numFmtId="2" fontId="21" fillId="0" borderId="0" xfId="26" applyNumberFormat="1" applyFont="1" applyAlignment="1">
      <alignment horizontal="center" vertical="center" wrapText="1"/>
    </xf>
    <xf numFmtId="2" fontId="72" fillId="0" borderId="0" xfId="26" applyNumberFormat="1" applyFont="1" applyAlignment="1">
      <alignment horizontal="center" vertical="center"/>
    </xf>
    <xf numFmtId="0" fontId="72" fillId="0" borderId="38" xfId="26" applyFont="1" applyBorder="1" applyAlignment="1">
      <alignment horizontal="center" vertical="center" wrapText="1"/>
    </xf>
    <xf numFmtId="0" fontId="21" fillId="13" borderId="38" xfId="43" applyFont="1" applyFill="1" applyBorder="1" applyAlignment="1">
      <alignment horizontal="left" vertical="center"/>
    </xf>
    <xf numFmtId="0" fontId="21" fillId="13" borderId="38" xfId="43" applyFont="1" applyFill="1" applyBorder="1" applyAlignment="1">
      <alignment horizontal="center" vertical="center"/>
    </xf>
    <xf numFmtId="2" fontId="21" fillId="13" borderId="38" xfId="43" applyNumberFormat="1" applyFont="1" applyFill="1" applyBorder="1" applyAlignment="1">
      <alignment horizontal="center" vertical="center"/>
    </xf>
    <xf numFmtId="2" fontId="71" fillId="0" borderId="38" xfId="26" applyNumberFormat="1" applyFont="1" applyBorder="1" applyAlignment="1">
      <alignment horizontal="center" vertical="center"/>
    </xf>
    <xf numFmtId="0" fontId="21" fillId="0" borderId="38" xfId="26" applyFont="1" applyBorder="1" applyAlignment="1">
      <alignment horizontal="center"/>
    </xf>
    <xf numFmtId="0" fontId="21" fillId="13" borderId="38" xfId="43" applyFont="1" applyFill="1" applyBorder="1" applyAlignment="1">
      <alignment vertical="center"/>
    </xf>
    <xf numFmtId="0" fontId="62" fillId="0" borderId="55" xfId="0" applyFont="1" applyBorder="1" applyAlignment="1">
      <alignment horizontal="center" vertical="center"/>
    </xf>
    <xf numFmtId="180" fontId="62" fillId="0" borderId="0" xfId="26" applyNumberFormat="1" applyFont="1" applyAlignment="1">
      <alignment vertical="center"/>
    </xf>
    <xf numFmtId="0" fontId="21" fillId="0" borderId="0" xfId="26" applyFont="1" applyAlignment="1">
      <alignment horizontal="justify" vertical="top" wrapText="1"/>
    </xf>
    <xf numFmtId="2" fontId="72" fillId="15" borderId="0" xfId="26" applyNumberFormat="1" applyFont="1" applyFill="1" applyAlignment="1">
      <alignment horizontal="center" vertical="center"/>
    </xf>
    <xf numFmtId="2" fontId="62" fillId="17" borderId="36" xfId="0" applyNumberFormat="1" applyFont="1" applyFill="1" applyBorder="1" applyAlignment="1">
      <alignment vertical="center"/>
    </xf>
    <xf numFmtId="0" fontId="6" fillId="32" borderId="0" xfId="26" applyFill="1" applyAlignment="1">
      <alignment horizontal="center" vertical="center"/>
    </xf>
    <xf numFmtId="0" fontId="21" fillId="32" borderId="0" xfId="26" applyFont="1" applyFill="1" applyAlignment="1">
      <alignment horizontal="center" vertical="center"/>
    </xf>
    <xf numFmtId="0" fontId="71" fillId="32" borderId="0" xfId="0" applyFont="1" applyFill="1" applyAlignment="1">
      <alignment vertical="center"/>
    </xf>
    <xf numFmtId="0" fontId="24" fillId="32" borderId="0" xfId="26" applyFont="1" applyFill="1" applyAlignment="1">
      <alignment horizontal="center" vertical="center"/>
    </xf>
    <xf numFmtId="168" fontId="11" fillId="0" borderId="0" xfId="35" applyFont="1" applyBorder="1" applyAlignment="1">
      <alignment horizontal="center" vertical="center" wrapText="1"/>
    </xf>
    <xf numFmtId="178" fontId="11" fillId="0" borderId="0" xfId="40" applyFont="1" applyBorder="1" applyAlignment="1">
      <alignment horizontal="center" vertical="center" wrapText="1"/>
    </xf>
    <xf numFmtId="178" fontId="11" fillId="0" borderId="4" xfId="40" applyFont="1" applyFill="1" applyBorder="1" applyAlignment="1">
      <alignment horizontal="center" vertical="center" wrapText="1"/>
    </xf>
    <xf numFmtId="178" fontId="11" fillId="0" borderId="7" xfId="40" applyFont="1" applyFill="1" applyBorder="1" applyAlignment="1">
      <alignment horizontal="center" vertical="center" wrapText="1"/>
    </xf>
    <xf numFmtId="178" fontId="11" fillId="0" borderId="18" xfId="40" applyFont="1" applyFill="1" applyBorder="1" applyAlignment="1">
      <alignment horizontal="center" vertical="center" wrapText="1"/>
    </xf>
    <xf numFmtId="178" fontId="11" fillId="0" borderId="0" xfId="40" applyFont="1" applyFill="1" applyBorder="1" applyAlignment="1">
      <alignment horizontal="center" vertical="center" wrapText="1"/>
    </xf>
    <xf numFmtId="0" fontId="51" fillId="0" borderId="38" xfId="63" applyFont="1" applyBorder="1" applyAlignment="1">
      <alignment horizontal="center" vertical="center" wrapText="1"/>
    </xf>
    <xf numFmtId="4" fontId="27" fillId="0" borderId="38" xfId="55" applyNumberFormat="1" applyFont="1" applyBorder="1" applyAlignment="1">
      <alignment horizontal="center" vertical="center" wrapText="1"/>
    </xf>
    <xf numFmtId="0" fontId="27" fillId="0" borderId="38" xfId="26" applyFont="1" applyBorder="1" applyAlignment="1">
      <alignment horizontal="center" vertical="center"/>
    </xf>
    <xf numFmtId="0" fontId="51" fillId="0" borderId="38" xfId="26" applyFont="1" applyBorder="1" applyAlignment="1">
      <alignment horizontal="center" vertical="center"/>
    </xf>
    <xf numFmtId="0" fontId="51" fillId="24" borderId="38" xfId="26" applyFont="1" applyFill="1" applyBorder="1" applyAlignment="1">
      <alignment horizontal="center" vertical="center"/>
    </xf>
    <xf numFmtId="2" fontId="27" fillId="0" borderId="38" xfId="26" applyNumberFormat="1" applyFont="1" applyBorder="1" applyAlignment="1">
      <alignment horizontal="center" vertical="center"/>
    </xf>
    <xf numFmtId="0" fontId="27" fillId="0" borderId="0" xfId="26" applyFont="1" applyAlignment="1">
      <alignment horizontal="left" vertical="center"/>
    </xf>
    <xf numFmtId="0" fontId="51" fillId="0" borderId="0" xfId="26" applyFont="1" applyAlignment="1">
      <alignment horizontal="left" vertical="center"/>
    </xf>
    <xf numFmtId="0" fontId="51" fillId="0" borderId="0" xfId="26" applyFont="1" applyAlignment="1">
      <alignment horizontal="center" vertical="center"/>
    </xf>
    <xf numFmtId="0" fontId="51" fillId="24" borderId="0" xfId="26" applyFont="1" applyFill="1" applyAlignment="1">
      <alignment horizontal="center" vertical="center"/>
    </xf>
    <xf numFmtId="0" fontId="27" fillId="15" borderId="0" xfId="26" applyFont="1" applyFill="1" applyAlignment="1">
      <alignment horizontal="left" vertical="center"/>
    </xf>
    <xf numFmtId="0" fontId="27" fillId="15" borderId="0" xfId="26" applyFont="1" applyFill="1" applyAlignment="1">
      <alignment horizontal="center" vertical="center"/>
    </xf>
    <xf numFmtId="0" fontId="27" fillId="15" borderId="38" xfId="26" applyFont="1" applyFill="1" applyBorder="1" applyAlignment="1">
      <alignment horizontal="center" vertical="center"/>
    </xf>
    <xf numFmtId="2" fontId="27" fillId="15" borderId="38" xfId="26" applyNumberFormat="1" applyFont="1" applyFill="1" applyBorder="1" applyAlignment="1">
      <alignment horizontal="center" vertical="center"/>
    </xf>
    <xf numFmtId="0" fontId="24" fillId="0" borderId="0" xfId="26" applyFont="1" applyAlignment="1">
      <alignment vertical="center"/>
    </xf>
    <xf numFmtId="44" fontId="6" fillId="0" borderId="0" xfId="47" applyFont="1" applyAlignment="1">
      <alignment horizontal="center" vertical="center"/>
    </xf>
    <xf numFmtId="49" fontId="6" fillId="3" borderId="22" xfId="5" applyNumberFormat="1" applyFont="1" applyFill="1" applyBorder="1" applyAlignment="1" applyProtection="1">
      <alignment horizontal="center" vertical="center"/>
      <protection locked="0"/>
    </xf>
    <xf numFmtId="0" fontId="6" fillId="3" borderId="19" xfId="5" applyFont="1" applyFill="1" applyBorder="1" applyAlignment="1">
      <alignment horizontal="center"/>
    </xf>
    <xf numFmtId="0" fontId="11" fillId="3" borderId="20" xfId="5" applyFont="1" applyFill="1" applyBorder="1" applyAlignment="1">
      <alignment horizontal="center"/>
    </xf>
    <xf numFmtId="0" fontId="6" fillId="3" borderId="20" xfId="5" applyFont="1" applyFill="1" applyBorder="1" applyAlignment="1">
      <alignment vertical="center"/>
    </xf>
    <xf numFmtId="0" fontId="6" fillId="3" borderId="21" xfId="5" applyFont="1" applyFill="1" applyBorder="1" applyAlignment="1">
      <alignment vertical="center"/>
    </xf>
    <xf numFmtId="166" fontId="6" fillId="0" borderId="38" xfId="7" applyNumberFormat="1" applyBorder="1" applyAlignment="1" applyProtection="1">
      <alignment horizontal="right" vertical="center"/>
      <protection locked="0"/>
    </xf>
    <xf numFmtId="168" fontId="11" fillId="8" borderId="24" xfId="10" applyFont="1" applyFill="1" applyBorder="1" applyProtection="1"/>
    <xf numFmtId="9" fontId="11" fillId="8" borderId="42" xfId="11" applyFont="1" applyFill="1" applyBorder="1" applyProtection="1"/>
    <xf numFmtId="9" fontId="6" fillId="0" borderId="42" xfId="7" applyNumberFormat="1" applyBorder="1" applyAlignment="1" applyProtection="1">
      <alignment horizontal="center" vertical="center"/>
      <protection locked="0"/>
    </xf>
    <xf numFmtId="0" fontId="7" fillId="8" borderId="34" xfId="4" applyFont="1" applyFill="1" applyBorder="1" applyAlignment="1"/>
    <xf numFmtId="0" fontId="7" fillId="8" borderId="13" xfId="4" applyFont="1" applyFill="1" applyBorder="1" applyAlignment="1"/>
    <xf numFmtId="0" fontId="7" fillId="8" borderId="47" xfId="4" applyFont="1" applyFill="1" applyBorder="1" applyAlignment="1"/>
    <xf numFmtId="0" fontId="7" fillId="8" borderId="46" xfId="4" applyFont="1" applyFill="1" applyBorder="1" applyAlignment="1"/>
    <xf numFmtId="168" fontId="11" fillId="8" borderId="46" xfId="10" applyFont="1" applyFill="1" applyBorder="1" applyProtection="1"/>
    <xf numFmtId="9" fontId="11" fillId="8" borderId="44" xfId="11" applyFont="1" applyFill="1" applyBorder="1" applyProtection="1"/>
    <xf numFmtId="9" fontId="6" fillId="0" borderId="30" xfId="7" applyNumberFormat="1" applyBorder="1" applyAlignment="1" applyProtection="1">
      <alignment horizontal="center" vertical="center"/>
      <protection locked="0"/>
    </xf>
    <xf numFmtId="0" fontId="11" fillId="7" borderId="51" xfId="4" applyFont="1" applyFill="1" applyBorder="1" applyAlignment="1">
      <alignment horizontal="center" vertical="center"/>
    </xf>
    <xf numFmtId="0" fontId="6" fillId="0" borderId="14"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11" fillId="7" borderId="52" xfId="4" applyFont="1" applyFill="1" applyBorder="1" applyAlignment="1">
      <alignment horizontal="center" vertical="center" wrapText="1"/>
    </xf>
    <xf numFmtId="0" fontId="6" fillId="3" borderId="16" xfId="5" applyFont="1" applyFill="1" applyBorder="1" applyAlignment="1">
      <alignment horizontal="center"/>
    </xf>
    <xf numFmtId="191" fontId="10" fillId="5" borderId="45" xfId="4" applyNumberFormat="1" applyFont="1" applyFill="1" applyBorder="1" applyAlignment="1">
      <alignment horizontal="center" vertical="center" wrapText="1"/>
    </xf>
    <xf numFmtId="0" fontId="33" fillId="0" borderId="14" xfId="0" applyFont="1" applyBorder="1" applyAlignment="1" applyProtection="1">
      <alignment horizontal="center" vertical="center"/>
      <protection locked="0"/>
    </xf>
    <xf numFmtId="0" fontId="6" fillId="0" borderId="2" xfId="0" applyFont="1" applyBorder="1" applyProtection="1">
      <protection locked="0"/>
    </xf>
    <xf numFmtId="0" fontId="6" fillId="0" borderId="3" xfId="0" applyFont="1" applyBorder="1" applyProtection="1">
      <protection locked="0"/>
    </xf>
    <xf numFmtId="0" fontId="6" fillId="0" borderId="4" xfId="0" applyFont="1" applyBorder="1" applyProtection="1">
      <protection locked="0"/>
    </xf>
    <xf numFmtId="0" fontId="11" fillId="0" borderId="0" xfId="0" applyFont="1" applyAlignment="1" applyProtection="1">
      <alignment vertical="center"/>
      <protection locked="0"/>
    </xf>
    <xf numFmtId="0" fontId="11" fillId="0" borderId="6" xfId="0" applyFont="1" applyBorder="1" applyAlignment="1">
      <alignment vertical="center"/>
    </xf>
    <xf numFmtId="0" fontId="6" fillId="0" borderId="0" xfId="0" applyFont="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6" xfId="0" applyFont="1" applyBorder="1" applyProtection="1">
      <protection locked="0"/>
    </xf>
    <xf numFmtId="0" fontId="6" fillId="0" borderId="0" xfId="0" applyFont="1" applyProtection="1">
      <protection locked="0"/>
    </xf>
    <xf numFmtId="0" fontId="6" fillId="0" borderId="7" xfId="0" applyFont="1" applyBorder="1" applyProtection="1">
      <protection locked="0"/>
    </xf>
    <xf numFmtId="0" fontId="6" fillId="5" borderId="6" xfId="0" applyFont="1" applyFill="1" applyBorder="1"/>
    <xf numFmtId="0" fontId="6" fillId="5" borderId="0" xfId="0" applyFont="1" applyFill="1"/>
    <xf numFmtId="0" fontId="6" fillId="5" borderId="7" xfId="0" applyFont="1" applyFill="1" applyBorder="1"/>
    <xf numFmtId="0" fontId="7" fillId="7" borderId="5" xfId="0" applyFont="1" applyFill="1" applyBorder="1" applyAlignment="1">
      <alignment horizontal="center" vertical="center"/>
    </xf>
    <xf numFmtId="0" fontId="7" fillId="7" borderId="22" xfId="0" applyFont="1" applyFill="1" applyBorder="1" applyAlignment="1">
      <alignment horizontal="center" vertical="center" wrapText="1"/>
    </xf>
    <xf numFmtId="0" fontId="7" fillId="7" borderId="23" xfId="0" applyFont="1" applyFill="1" applyBorder="1" applyAlignment="1">
      <alignment horizontal="center" vertical="center"/>
    </xf>
    <xf numFmtId="0" fontId="7" fillId="8" borderId="29" xfId="0" applyFont="1" applyFill="1" applyBorder="1" applyAlignment="1">
      <alignment horizontal="center" vertical="center" wrapText="1"/>
    </xf>
    <xf numFmtId="0" fontId="7" fillId="8" borderId="31" xfId="0" applyFont="1" applyFill="1" applyBorder="1" applyAlignment="1" applyProtection="1">
      <alignment horizontal="center" vertical="center" wrapText="1"/>
      <protection locked="0"/>
    </xf>
    <xf numFmtId="0" fontId="17" fillId="9" borderId="6" xfId="0" applyFont="1" applyFill="1" applyBorder="1"/>
    <xf numFmtId="0" fontId="17" fillId="9" borderId="0" xfId="0" applyFont="1" applyFill="1"/>
    <xf numFmtId="0" fontId="17" fillId="9" borderId="7" xfId="0" applyFont="1" applyFill="1" applyBorder="1"/>
    <xf numFmtId="0" fontId="7" fillId="11" borderId="6" xfId="0" applyFont="1" applyFill="1" applyBorder="1"/>
    <xf numFmtId="0" fontId="17" fillId="11" borderId="0" xfId="0" applyFont="1" applyFill="1"/>
    <xf numFmtId="0" fontId="17" fillId="11" borderId="7" xfId="0" applyFont="1" applyFill="1" applyBorder="1"/>
    <xf numFmtId="0" fontId="7" fillId="7" borderId="5" xfId="0" applyFont="1" applyFill="1" applyBorder="1" applyAlignment="1">
      <alignment horizontal="center" vertical="center" wrapText="1"/>
    </xf>
    <xf numFmtId="0" fontId="7" fillId="7" borderId="23" xfId="0" applyFont="1" applyFill="1" applyBorder="1" applyAlignment="1">
      <alignment horizontal="center" vertical="center" wrapText="1"/>
    </xf>
    <xf numFmtId="0" fontId="18" fillId="0" borderId="36" xfId="0" applyFont="1" applyBorder="1" applyAlignment="1" applyProtection="1">
      <alignment horizontal="center" vertical="center" wrapText="1"/>
      <protection locked="0"/>
    </xf>
    <xf numFmtId="164" fontId="6" fillId="0" borderId="36" xfId="0" applyNumberFormat="1" applyFont="1" applyBorder="1" applyAlignment="1" applyProtection="1">
      <alignment horizontal="right" vertical="center" wrapText="1"/>
      <protection locked="0"/>
    </xf>
    <xf numFmtId="165" fontId="6" fillId="0" borderId="36" xfId="0" applyNumberFormat="1" applyFont="1" applyBorder="1" applyAlignment="1" applyProtection="1">
      <alignment horizontal="center" vertical="center" wrapText="1"/>
      <protection locked="0"/>
    </xf>
    <xf numFmtId="166" fontId="6" fillId="0" borderId="37" xfId="0" applyNumberFormat="1" applyFont="1" applyBorder="1" applyAlignment="1">
      <alignment horizontal="right" vertical="center" wrapText="1"/>
    </xf>
    <xf numFmtId="0" fontId="18" fillId="0" borderId="38" xfId="0" applyFont="1" applyBorder="1" applyAlignment="1" applyProtection="1">
      <alignment horizontal="center" vertical="center" wrapText="1"/>
      <protection locked="0"/>
    </xf>
    <xf numFmtId="164" fontId="6" fillId="0" borderId="38" xfId="0" applyNumberFormat="1" applyFont="1" applyBorder="1" applyAlignment="1" applyProtection="1">
      <alignment horizontal="right" vertical="center" wrapText="1"/>
      <protection locked="0"/>
    </xf>
    <xf numFmtId="165" fontId="6" fillId="0" borderId="38" xfId="0" applyNumberFormat="1" applyFont="1" applyBorder="1" applyAlignment="1" applyProtection="1">
      <alignment horizontal="center" vertical="center" wrapText="1"/>
      <protection locked="0"/>
    </xf>
    <xf numFmtId="0" fontId="6" fillId="0" borderId="29" xfId="0" applyFont="1" applyBorder="1" applyAlignment="1" applyProtection="1">
      <alignment horizontal="center" vertical="center"/>
      <protection locked="0"/>
    </xf>
    <xf numFmtId="0" fontId="6" fillId="0" borderId="30" xfId="0" applyFont="1" applyBorder="1" applyAlignment="1" applyProtection="1">
      <alignment horizontal="center" vertical="center" wrapText="1"/>
      <protection locked="0"/>
    </xf>
    <xf numFmtId="164" fontId="6" fillId="0" borderId="30" xfId="0" applyNumberFormat="1" applyFont="1" applyBorder="1" applyAlignment="1" applyProtection="1">
      <alignment horizontal="right" vertical="center"/>
      <protection locked="0"/>
    </xf>
    <xf numFmtId="166" fontId="6" fillId="5" borderId="39" xfId="0" applyNumberFormat="1" applyFont="1" applyFill="1" applyBorder="1" applyAlignment="1">
      <alignment horizontal="right" vertical="center"/>
    </xf>
    <xf numFmtId="0" fontId="11" fillId="5" borderId="6" xfId="0" applyFont="1" applyFill="1" applyBorder="1"/>
    <xf numFmtId="0" fontId="17" fillId="11" borderId="6" xfId="0" applyFont="1" applyFill="1" applyBorder="1" applyAlignment="1">
      <alignment vertical="center" wrapText="1"/>
    </xf>
    <xf numFmtId="0" fontId="17" fillId="11" borderId="0" xfId="0" applyFont="1" applyFill="1" applyAlignment="1">
      <alignment vertical="center" wrapText="1"/>
    </xf>
    <xf numFmtId="0" fontId="17" fillId="11" borderId="7" xfId="0" applyFont="1" applyFill="1" applyBorder="1" applyAlignment="1">
      <alignment vertical="center" wrapText="1"/>
    </xf>
    <xf numFmtId="0" fontId="6" fillId="0" borderId="36" xfId="0" applyFont="1" applyBorder="1" applyAlignment="1" applyProtection="1">
      <alignment horizontal="center" vertical="center" wrapText="1"/>
      <protection locked="0"/>
    </xf>
    <xf numFmtId="0" fontId="6" fillId="0" borderId="38" xfId="0" applyFont="1" applyBorder="1" applyAlignment="1" applyProtection="1">
      <alignment horizontal="center" vertical="center" wrapText="1"/>
      <protection locked="0"/>
    </xf>
    <xf numFmtId="166" fontId="6" fillId="5" borderId="45" xfId="0" applyNumberFormat="1" applyFont="1" applyFill="1" applyBorder="1" applyAlignment="1">
      <alignment horizontal="right" vertical="center"/>
    </xf>
    <xf numFmtId="0" fontId="17" fillId="0" borderId="6" xfId="0" applyFont="1" applyBorder="1" applyAlignment="1">
      <alignment vertical="center" wrapText="1"/>
    </xf>
    <xf numFmtId="0" fontId="17" fillId="0" borderId="0" xfId="0" applyFont="1" applyAlignment="1">
      <alignment vertical="center" wrapText="1"/>
    </xf>
    <xf numFmtId="0" fontId="17" fillId="0" borderId="7" xfId="0" applyFont="1" applyBorder="1" applyAlignment="1">
      <alignment vertical="center" wrapText="1"/>
    </xf>
    <xf numFmtId="0" fontId="7" fillId="12" borderId="5"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7" fillId="12" borderId="23" xfId="0" applyFont="1" applyFill="1" applyBorder="1" applyAlignment="1">
      <alignment horizontal="center" vertical="center" wrapText="1"/>
    </xf>
    <xf numFmtId="0" fontId="6" fillId="0" borderId="36" xfId="0" applyFont="1" applyBorder="1" applyAlignment="1" applyProtection="1">
      <alignment horizontal="center" vertical="center"/>
      <protection locked="0"/>
    </xf>
    <xf numFmtId="4" fontId="6" fillId="0" borderId="36" xfId="0" applyNumberFormat="1" applyFont="1" applyBorder="1" applyAlignment="1" applyProtection="1">
      <alignment horizontal="center" vertical="center"/>
      <protection locked="0"/>
    </xf>
    <xf numFmtId="165" fontId="6" fillId="0" borderId="36" xfId="0" applyNumberFormat="1" applyFont="1" applyBorder="1" applyAlignment="1" applyProtection="1">
      <alignment horizontal="center" vertical="center"/>
      <protection locked="0"/>
    </xf>
    <xf numFmtId="166" fontId="6" fillId="0" borderId="37" xfId="0" applyNumberFormat="1" applyFont="1" applyBorder="1" applyAlignment="1">
      <alignment horizontal="right" vertical="center"/>
    </xf>
    <xf numFmtId="0" fontId="6" fillId="0" borderId="38" xfId="0" applyFont="1" applyBorder="1" applyAlignment="1" applyProtection="1">
      <alignment horizontal="center" vertical="center"/>
      <protection locked="0"/>
    </xf>
    <xf numFmtId="165" fontId="6" fillId="0" borderId="38" xfId="0" applyNumberFormat="1" applyFont="1" applyBorder="1" applyAlignment="1" applyProtection="1">
      <alignment horizontal="center" vertical="center"/>
      <protection locked="0"/>
    </xf>
    <xf numFmtId="166" fontId="6" fillId="0" borderId="38" xfId="0" applyNumberFormat="1" applyFont="1" applyBorder="1" applyAlignment="1" applyProtection="1">
      <alignment horizontal="right" vertical="center"/>
      <protection locked="0"/>
    </xf>
    <xf numFmtId="0" fontId="6" fillId="0" borderId="30" xfId="0" applyFont="1" applyBorder="1" applyAlignment="1" applyProtection="1">
      <alignment horizontal="center" vertical="center"/>
      <protection locked="0"/>
    </xf>
    <xf numFmtId="165" fontId="6" fillId="0" borderId="30" xfId="0" applyNumberFormat="1" applyFont="1" applyBorder="1" applyAlignment="1" applyProtection="1">
      <alignment horizontal="center" vertical="center"/>
      <protection locked="0"/>
    </xf>
    <xf numFmtId="166" fontId="6" fillId="0" borderId="30" xfId="0" applyNumberFormat="1" applyFont="1" applyBorder="1" applyAlignment="1" applyProtection="1">
      <alignment horizontal="right" vertical="center"/>
      <protection locked="0"/>
    </xf>
    <xf numFmtId="166" fontId="6" fillId="0" borderId="11" xfId="0" applyNumberFormat="1" applyFont="1" applyBorder="1" applyAlignment="1">
      <alignment horizontal="right" vertical="center"/>
    </xf>
    <xf numFmtId="0" fontId="17" fillId="13" borderId="6" xfId="0" applyFont="1" applyFill="1" applyBorder="1" applyAlignment="1">
      <alignment vertical="center"/>
    </xf>
    <xf numFmtId="0" fontId="17" fillId="13" borderId="0" xfId="0" applyFont="1" applyFill="1" applyAlignment="1">
      <alignment vertical="center"/>
    </xf>
    <xf numFmtId="0" fontId="17" fillId="13" borderId="7" xfId="0" applyFont="1" applyFill="1" applyBorder="1" applyAlignment="1">
      <alignment vertical="center"/>
    </xf>
    <xf numFmtId="0" fontId="6" fillId="0" borderId="8" xfId="0" applyFont="1" applyBorder="1" applyAlignment="1" applyProtection="1">
      <alignment horizontal="center" vertical="center"/>
      <protection locked="0"/>
    </xf>
    <xf numFmtId="166" fontId="6" fillId="0" borderId="38" xfId="42" applyNumberFormat="1" applyFont="1" applyFill="1" applyBorder="1" applyAlignment="1" applyProtection="1">
      <alignment horizontal="right" vertical="center"/>
      <protection locked="0"/>
    </xf>
    <xf numFmtId="0" fontId="6" fillId="5" borderId="29" xfId="0" applyFont="1" applyFill="1" applyBorder="1" applyAlignment="1" applyProtection="1">
      <alignment horizontal="center" vertical="center"/>
      <protection locked="0"/>
    </xf>
    <xf numFmtId="166" fontId="6" fillId="5" borderId="30" xfId="0" applyNumberFormat="1" applyFont="1" applyFill="1" applyBorder="1" applyAlignment="1" applyProtection="1">
      <alignment horizontal="right" vertical="center"/>
      <protection locked="0"/>
    </xf>
    <xf numFmtId="1" fontId="6" fillId="5" borderId="30" xfId="0" applyNumberFormat="1" applyFont="1" applyFill="1" applyBorder="1" applyAlignment="1" applyProtection="1">
      <alignment horizontal="center" vertical="center"/>
      <protection locked="0"/>
    </xf>
    <xf numFmtId="166" fontId="6" fillId="5" borderId="31" xfId="0" applyNumberFormat="1" applyFont="1" applyFill="1" applyBorder="1" applyAlignment="1" applyProtection="1">
      <alignment horizontal="right" vertical="center"/>
      <protection locked="0"/>
    </xf>
    <xf numFmtId="0" fontId="5" fillId="0" borderId="0" xfId="0" applyFont="1" applyProtection="1">
      <protection locked="0"/>
    </xf>
    <xf numFmtId="0" fontId="7" fillId="4" borderId="3" xfId="5" applyFont="1" applyFill="1" applyBorder="1"/>
    <xf numFmtId="0" fontId="7" fillId="4" borderId="2" xfId="5" applyFont="1" applyFill="1" applyBorder="1"/>
    <xf numFmtId="0" fontId="6" fillId="5" borderId="0" xfId="4" applyFont="1" applyFill="1" applyBorder="1" applyAlignment="1" applyProtection="1">
      <alignment horizontal="center" vertical="center"/>
      <protection locked="0"/>
    </xf>
    <xf numFmtId="0" fontId="11" fillId="0" borderId="0" xfId="4" applyFont="1" applyBorder="1" applyAlignment="1" applyProtection="1">
      <alignment horizontal="left" vertical="center"/>
      <protection locked="0"/>
    </xf>
    <xf numFmtId="9" fontId="6" fillId="0" borderId="36" xfId="1" applyFont="1" applyFill="1" applyBorder="1" applyAlignment="1" applyProtection="1">
      <alignment horizontal="center" vertical="center"/>
      <protection locked="0"/>
    </xf>
    <xf numFmtId="164" fontId="6" fillId="0" borderId="36" xfId="4" applyNumberFormat="1" applyFont="1" applyBorder="1" applyAlignment="1" applyProtection="1">
      <alignment horizontal="center" vertical="center" wrapText="1"/>
      <protection locked="0"/>
    </xf>
    <xf numFmtId="2" fontId="73" fillId="0" borderId="173" xfId="26" applyNumberFormat="1" applyFont="1" applyBorder="1" applyAlignment="1">
      <alignment horizontal="center" vertical="center"/>
    </xf>
    <xf numFmtId="0" fontId="63" fillId="0" borderId="172" xfId="0" applyFont="1" applyBorder="1" applyAlignment="1">
      <alignment horizontal="left" vertical="center"/>
    </xf>
    <xf numFmtId="0" fontId="24" fillId="0" borderId="152" xfId="26" applyFont="1" applyBorder="1" applyAlignment="1">
      <alignment horizontal="center" vertical="center" wrapText="1"/>
    </xf>
    <xf numFmtId="194" fontId="66" fillId="0" borderId="0" xfId="26" applyNumberFormat="1" applyFont="1" applyAlignment="1">
      <alignment horizontal="center" vertical="center"/>
    </xf>
    <xf numFmtId="0" fontId="78" fillId="0" borderId="0" xfId="4" applyFont="1"/>
    <xf numFmtId="44" fontId="68" fillId="0" borderId="0" xfId="4" applyNumberFormat="1" applyFont="1"/>
    <xf numFmtId="43" fontId="68" fillId="0" borderId="0" xfId="4" applyNumberFormat="1" applyFont="1"/>
    <xf numFmtId="0" fontId="6" fillId="3" borderId="10" xfId="5" applyFont="1" applyFill="1" applyBorder="1" applyAlignment="1" applyProtection="1">
      <alignment horizontal="left"/>
      <protection locked="0"/>
    </xf>
    <xf numFmtId="2" fontId="0" fillId="0" borderId="0" xfId="0" applyNumberFormat="1"/>
    <xf numFmtId="0" fontId="3" fillId="6" borderId="82" xfId="3" applyFill="1" applyBorder="1" applyAlignment="1" applyProtection="1">
      <alignment horizontal="center" vertical="center"/>
    </xf>
    <xf numFmtId="0" fontId="1" fillId="0" borderId="81" xfId="44" applyBorder="1" applyProtection="1">
      <protection locked="0"/>
    </xf>
    <xf numFmtId="0" fontId="3" fillId="0" borderId="81" xfId="44" applyFont="1" applyBorder="1" applyProtection="1">
      <protection locked="0"/>
    </xf>
    <xf numFmtId="0" fontId="3" fillId="0" borderId="0" xfId="44" applyFont="1"/>
    <xf numFmtId="181" fontId="36" fillId="15" borderId="82" xfId="2" applyNumberFormat="1" applyFont="1" applyFill="1" applyBorder="1" applyAlignment="1" applyProtection="1">
      <alignment horizontal="center" vertical="center"/>
    </xf>
    <xf numFmtId="182" fontId="36" fillId="15" borderId="81" xfId="2" applyNumberFormat="1" applyFont="1" applyFill="1" applyBorder="1" applyAlignment="1" applyProtection="1">
      <alignment horizontal="center" vertical="center"/>
    </xf>
    <xf numFmtId="2" fontId="9" fillId="0" borderId="0" xfId="5" applyNumberFormat="1" applyFont="1"/>
    <xf numFmtId="43" fontId="5" fillId="0" borderId="0" xfId="118" applyFont="1"/>
    <xf numFmtId="43" fontId="5" fillId="0" borderId="0" xfId="118" applyFont="1" applyAlignment="1">
      <alignment vertical="center"/>
    </xf>
    <xf numFmtId="195" fontId="5" fillId="0" borderId="0" xfId="118" applyNumberFormat="1" applyFont="1"/>
    <xf numFmtId="195" fontId="5" fillId="0" borderId="0" xfId="118" applyNumberFormat="1" applyFont="1" applyAlignment="1">
      <alignment vertical="center"/>
    </xf>
    <xf numFmtId="43" fontId="0" fillId="0" borderId="0" xfId="118" applyFont="1"/>
    <xf numFmtId="43" fontId="0" fillId="0" borderId="0" xfId="118" quotePrefix="1" applyFont="1"/>
    <xf numFmtId="43" fontId="0" fillId="0" borderId="0" xfId="118" applyFont="1" applyAlignment="1">
      <alignment vertical="center"/>
    </xf>
    <xf numFmtId="43" fontId="0" fillId="0" borderId="0" xfId="118" applyFont="1" applyAlignment="1">
      <alignment horizontal="center"/>
    </xf>
    <xf numFmtId="43" fontId="9" fillId="0" borderId="0" xfId="118" applyFont="1"/>
    <xf numFmtId="43" fontId="9" fillId="0" borderId="0" xfId="118" applyFont="1" applyAlignment="1">
      <alignment vertical="center"/>
    </xf>
    <xf numFmtId="0" fontId="17" fillId="12" borderId="57" xfId="4" applyFont="1" applyFill="1" applyBorder="1" applyAlignment="1">
      <alignment horizontal="center" vertical="center" wrapText="1"/>
    </xf>
    <xf numFmtId="0" fontId="17" fillId="12" borderId="0" xfId="4" applyFont="1" applyFill="1" applyBorder="1" applyAlignment="1">
      <alignment horizontal="center" vertical="center" wrapText="1"/>
    </xf>
    <xf numFmtId="0" fontId="79" fillId="0" borderId="0" xfId="44" applyFont="1" applyAlignment="1">
      <alignment horizontal="center" vertical="center"/>
    </xf>
    <xf numFmtId="44" fontId="1" fillId="0" borderId="0" xfId="47" applyAlignment="1">
      <alignment vertical="center"/>
    </xf>
    <xf numFmtId="44" fontId="0" fillId="0" borderId="0" xfId="47" applyFont="1" applyAlignment="1"/>
    <xf numFmtId="44" fontId="1" fillId="0" borderId="0" xfId="47"/>
    <xf numFmtId="44" fontId="1" fillId="0" borderId="0" xfId="47" applyAlignment="1">
      <alignment vertical="center" wrapText="1"/>
    </xf>
    <xf numFmtId="0" fontId="24" fillId="0" borderId="6" xfId="26" applyFont="1" applyBorder="1" applyAlignment="1">
      <alignment horizontal="center" vertical="center"/>
    </xf>
    <xf numFmtId="0" fontId="24" fillId="0" borderId="16" xfId="26" applyFont="1" applyBorder="1" applyAlignment="1">
      <alignment horizontal="center" vertical="center"/>
    </xf>
    <xf numFmtId="0" fontId="24" fillId="0" borderId="17" xfId="26" applyFont="1" applyBorder="1" applyAlignment="1">
      <alignment horizontal="center" vertical="center"/>
    </xf>
    <xf numFmtId="0" fontId="0" fillId="27" borderId="81" xfId="44" applyFont="1" applyFill="1" applyBorder="1" applyAlignment="1">
      <alignment horizontal="left" vertical="center" wrapText="1"/>
    </xf>
    <xf numFmtId="0" fontId="0" fillId="0" borderId="81" xfId="44" applyFont="1" applyBorder="1" applyAlignment="1">
      <alignment horizontal="left" vertical="center" wrapText="1"/>
    </xf>
    <xf numFmtId="166" fontId="5" fillId="0" borderId="0" xfId="4" applyNumberFormat="1" applyFont="1"/>
    <xf numFmtId="181" fontId="66" fillId="0" borderId="0" xfId="26" applyNumberFormat="1" applyFont="1" applyAlignment="1">
      <alignment horizontal="center" vertical="center" wrapText="1"/>
    </xf>
    <xf numFmtId="0" fontId="73" fillId="0" borderId="0" xfId="26" applyFont="1" applyAlignment="1">
      <alignment horizontal="center" vertical="center" wrapText="1"/>
    </xf>
    <xf numFmtId="2" fontId="24" fillId="14" borderId="106" xfId="26" applyNumberFormat="1" applyFont="1" applyFill="1" applyBorder="1" applyAlignment="1">
      <alignment horizontal="center" vertical="center" wrapText="1"/>
    </xf>
    <xf numFmtId="3" fontId="6" fillId="0" borderId="8" xfId="4" applyNumberFormat="1" applyFont="1" applyBorder="1" applyAlignment="1" applyProtection="1">
      <alignment horizontal="center" vertical="center" wrapText="1"/>
      <protection locked="0"/>
    </xf>
    <xf numFmtId="3" fontId="6" fillId="0" borderId="14" xfId="7" applyNumberFormat="1" applyBorder="1" applyAlignment="1" applyProtection="1">
      <alignment horizontal="center" vertical="center"/>
      <protection locked="0"/>
    </xf>
    <xf numFmtId="0" fontId="69" fillId="0" borderId="0" xfId="0" applyFont="1" applyAlignment="1">
      <alignment horizontal="center" vertical="center"/>
    </xf>
    <xf numFmtId="2" fontId="5" fillId="0" borderId="49" xfId="4" applyNumberFormat="1" applyFont="1" applyBorder="1" applyAlignment="1">
      <alignment vertical="center" wrapText="1"/>
    </xf>
    <xf numFmtId="2" fontId="5" fillId="0" borderId="31" xfId="4" applyNumberFormat="1" applyFont="1" applyBorder="1" applyAlignment="1">
      <alignment vertical="center" wrapText="1"/>
    </xf>
    <xf numFmtId="2" fontId="81" fillId="0" borderId="0" xfId="26" applyNumberFormat="1" applyFont="1" applyAlignment="1">
      <alignment horizontal="center" vertical="center"/>
    </xf>
    <xf numFmtId="0" fontId="6" fillId="15" borderId="63" xfId="26" applyFill="1" applyBorder="1" applyAlignment="1">
      <alignment horizontal="center" vertical="center"/>
    </xf>
    <xf numFmtId="0" fontId="6" fillId="15" borderId="63" xfId="26" quotePrefix="1" applyFill="1" applyBorder="1" applyAlignment="1">
      <alignment horizontal="center" vertical="center"/>
    </xf>
    <xf numFmtId="44" fontId="80" fillId="0" borderId="0" xfId="47" applyFont="1" applyAlignment="1">
      <alignment horizontal="center" vertical="center"/>
    </xf>
    <xf numFmtId="0" fontId="67" fillId="13" borderId="34" xfId="32" applyFont="1" applyFill="1" applyBorder="1" applyAlignment="1">
      <alignment vertical="center"/>
    </xf>
    <xf numFmtId="0" fontId="67" fillId="13" borderId="6" xfId="32" applyFont="1" applyFill="1" applyBorder="1" applyAlignment="1">
      <alignment vertical="center"/>
    </xf>
    <xf numFmtId="0" fontId="67" fillId="13" borderId="13" xfId="32" applyFont="1" applyFill="1" applyBorder="1" applyAlignment="1">
      <alignment vertical="center"/>
    </xf>
    <xf numFmtId="0" fontId="67" fillId="13" borderId="13" xfId="32" applyFont="1" applyFill="1" applyBorder="1" applyAlignment="1">
      <alignment horizontal="center" vertical="center"/>
    </xf>
    <xf numFmtId="0" fontId="24" fillId="13" borderId="13" xfId="32" applyFont="1" applyFill="1" applyBorder="1" applyAlignment="1">
      <alignment vertical="center"/>
    </xf>
    <xf numFmtId="0" fontId="67" fillId="13" borderId="0" xfId="32" applyFont="1" applyFill="1" applyAlignment="1">
      <alignment vertical="center"/>
    </xf>
    <xf numFmtId="0" fontId="67" fillId="13" borderId="0" xfId="32" applyFont="1" applyFill="1" applyAlignment="1">
      <alignment horizontal="center" vertical="center"/>
    </xf>
    <xf numFmtId="0" fontId="24" fillId="13" borderId="0" xfId="32" applyFont="1" applyFill="1" applyAlignment="1">
      <alignment vertical="center"/>
    </xf>
    <xf numFmtId="2" fontId="52" fillId="15" borderId="38" xfId="21" applyNumberFormat="1" applyFont="1" applyFill="1" applyBorder="1" applyAlignment="1">
      <alignment horizontal="center" vertical="center" wrapText="1" shrinkToFit="1"/>
    </xf>
    <xf numFmtId="0" fontId="52" fillId="15" borderId="38" xfId="21" applyFont="1" applyFill="1" applyBorder="1" applyAlignment="1">
      <alignment horizontal="center" vertical="center" wrapText="1" shrinkToFit="1"/>
    </xf>
    <xf numFmtId="1" fontId="52" fillId="15" borderId="38" xfId="21" applyNumberFormat="1" applyFont="1" applyFill="1" applyBorder="1" applyAlignment="1">
      <alignment horizontal="center" vertical="center" wrapText="1" shrinkToFit="1"/>
    </xf>
    <xf numFmtId="194" fontId="52" fillId="15" borderId="38" xfId="21" applyNumberFormat="1" applyFont="1" applyFill="1" applyBorder="1" applyAlignment="1">
      <alignment horizontal="center" vertical="center" wrapText="1" shrinkToFit="1"/>
    </xf>
    <xf numFmtId="2" fontId="5" fillId="15" borderId="38" xfId="4" applyNumberFormat="1" applyFont="1" applyFill="1" applyBorder="1" applyAlignment="1">
      <alignment horizontal="center" vertical="center"/>
    </xf>
    <xf numFmtId="2" fontId="5" fillId="0" borderId="49" xfId="4" applyNumberFormat="1" applyFont="1" applyBorder="1" applyAlignment="1">
      <alignment horizontal="center" vertical="center" wrapText="1"/>
    </xf>
    <xf numFmtId="0" fontId="67" fillId="0" borderId="0" xfId="0" applyFont="1"/>
    <xf numFmtId="0" fontId="27" fillId="0" borderId="174" xfId="32" applyFont="1" applyBorder="1" applyAlignment="1">
      <alignment vertical="center"/>
    </xf>
    <xf numFmtId="0" fontId="24" fillId="0" borderId="174" xfId="32" applyFont="1" applyBorder="1" applyAlignment="1">
      <alignment vertical="center"/>
    </xf>
    <xf numFmtId="174" fontId="24" fillId="0" borderId="174" xfId="32" applyNumberFormat="1" applyFont="1" applyBorder="1" applyAlignment="1">
      <alignment vertical="center"/>
    </xf>
    <xf numFmtId="0" fontId="24" fillId="0" borderId="0" xfId="0" applyFont="1"/>
    <xf numFmtId="0" fontId="67" fillId="13" borderId="38" xfId="55" applyFont="1" applyFill="1" applyBorder="1" applyAlignment="1">
      <alignment horizontal="left" vertical="center"/>
    </xf>
    <xf numFmtId="2" fontId="5" fillId="0" borderId="0" xfId="4" applyNumberFormat="1" applyFont="1"/>
    <xf numFmtId="0" fontId="0" fillId="0" borderId="81" xfId="44" applyFont="1" applyBorder="1" applyAlignment="1">
      <alignment horizontal="center" vertical="center"/>
    </xf>
    <xf numFmtId="0" fontId="42" fillId="13" borderId="81" xfId="2" applyFont="1" applyFill="1" applyBorder="1" applyAlignment="1" applyProtection="1">
      <alignment horizontal="center" vertical="center" wrapText="1"/>
    </xf>
    <xf numFmtId="0" fontId="1" fillId="13" borderId="81" xfId="44" applyFill="1" applyBorder="1" applyAlignment="1">
      <alignment horizontal="center" vertical="center"/>
    </xf>
    <xf numFmtId="0" fontId="0" fillId="13" borderId="81" xfId="44" applyFont="1" applyFill="1" applyBorder="1" applyAlignment="1">
      <alignment horizontal="left" vertical="center" wrapText="1"/>
    </xf>
    <xf numFmtId="0" fontId="6" fillId="0" borderId="14" xfId="0" applyFont="1" applyBorder="1" applyAlignment="1">
      <alignment horizontal="center" vertical="center" wrapText="1"/>
    </xf>
    <xf numFmtId="196" fontId="64" fillId="0" borderId="0" xfId="32" applyNumberFormat="1" applyFont="1"/>
    <xf numFmtId="167" fontId="64" fillId="0" borderId="0" xfId="32" applyNumberFormat="1" applyFont="1"/>
    <xf numFmtId="0" fontId="64" fillId="0" borderId="0" xfId="32" applyFont="1"/>
    <xf numFmtId="0" fontId="63" fillId="0" borderId="0" xfId="32" applyFont="1"/>
    <xf numFmtId="196" fontId="83" fillId="0" borderId="0" xfId="32" applyNumberFormat="1" applyFont="1"/>
    <xf numFmtId="0" fontId="83" fillId="0" borderId="0" xfId="32" applyFont="1"/>
    <xf numFmtId="2" fontId="71" fillId="0" borderId="38" xfId="0" applyNumberFormat="1" applyFont="1" applyBorder="1" applyAlignment="1">
      <alignment horizontal="center" vertical="center"/>
    </xf>
    <xf numFmtId="0" fontId="84" fillId="33" borderId="175" xfId="0" applyFont="1" applyFill="1" applyBorder="1" applyAlignment="1">
      <alignment horizontal="center" vertical="center" wrapText="1"/>
    </xf>
    <xf numFmtId="0" fontId="85" fillId="33" borderId="175" xfId="0" applyFont="1" applyFill="1" applyBorder="1" applyAlignment="1">
      <alignment horizontal="center" vertical="center" wrapText="1"/>
    </xf>
    <xf numFmtId="0" fontId="86" fillId="33" borderId="175" xfId="0" applyFont="1" applyFill="1" applyBorder="1" applyAlignment="1">
      <alignment horizontal="center" vertical="center" wrapText="1"/>
    </xf>
    <xf numFmtId="0" fontId="86" fillId="33" borderId="164" xfId="0" applyFont="1" applyFill="1" applyBorder="1" applyAlignment="1">
      <alignment horizontal="center" vertical="center" wrapText="1"/>
    </xf>
    <xf numFmtId="0" fontId="0" fillId="0" borderId="38" xfId="0" applyBorder="1" applyAlignment="1">
      <alignment horizontal="center" vertical="center"/>
    </xf>
    <xf numFmtId="0" fontId="19" fillId="13" borderId="38" xfId="0" applyFont="1" applyFill="1" applyBorder="1" applyAlignment="1">
      <alignment horizontal="center" vertical="center"/>
    </xf>
    <xf numFmtId="0" fontId="19" fillId="0" borderId="38" xfId="0" applyFont="1" applyBorder="1" applyAlignment="1">
      <alignment horizontal="center" vertical="center"/>
    </xf>
    <xf numFmtId="197" fontId="19" fillId="13" borderId="38" xfId="16" applyNumberFormat="1" applyFont="1" applyFill="1" applyBorder="1" applyAlignment="1">
      <alignment horizontal="center" vertical="center"/>
    </xf>
    <xf numFmtId="175" fontId="19" fillId="0" borderId="38" xfId="2" applyNumberFormat="1" applyFont="1" applyFill="1" applyBorder="1" applyAlignment="1">
      <alignment horizontal="center" vertical="center"/>
    </xf>
    <xf numFmtId="175" fontId="19" fillId="13" borderId="38" xfId="2" applyNumberFormat="1" applyFont="1" applyFill="1" applyBorder="1" applyAlignment="1">
      <alignment horizontal="center" vertical="center"/>
    </xf>
    <xf numFmtId="2" fontId="87" fillId="13" borderId="38" xfId="0" applyNumberFormat="1" applyFont="1" applyFill="1" applyBorder="1" applyAlignment="1">
      <alignment horizontal="center" vertical="center"/>
    </xf>
    <xf numFmtId="2" fontId="86" fillId="33" borderId="38" xfId="0" applyNumberFormat="1" applyFont="1" applyFill="1" applyBorder="1" applyAlignment="1">
      <alignment horizontal="center" vertical="center" wrapText="1"/>
    </xf>
    <xf numFmtId="2" fontId="86" fillId="33" borderId="15" xfId="0" applyNumberFormat="1" applyFont="1" applyFill="1" applyBorder="1" applyAlignment="1">
      <alignment horizontal="center" vertical="center" wrapText="1"/>
    </xf>
    <xf numFmtId="0" fontId="84" fillId="33" borderId="38" xfId="0" applyFont="1" applyFill="1" applyBorder="1" applyAlignment="1">
      <alignment horizontal="center" vertical="center" wrapText="1"/>
    </xf>
    <xf numFmtId="0" fontId="0" fillId="15" borderId="38" xfId="0" applyFill="1" applyBorder="1" applyAlignment="1">
      <alignment horizontal="center" vertical="center" wrapText="1"/>
    </xf>
    <xf numFmtId="2" fontId="19" fillId="0" borderId="38" xfId="16" applyNumberFormat="1" applyFont="1" applyFill="1" applyBorder="1" applyAlignment="1">
      <alignment horizontal="center" vertical="center"/>
    </xf>
    <xf numFmtId="1" fontId="19" fillId="0" borderId="38" xfId="16" applyNumberFormat="1" applyFont="1" applyFill="1" applyBorder="1" applyAlignment="1">
      <alignment horizontal="center" vertical="center"/>
    </xf>
    <xf numFmtId="2" fontId="19" fillId="0" borderId="38" xfId="2" applyNumberFormat="1" applyFont="1" applyFill="1" applyBorder="1" applyAlignment="1">
      <alignment horizontal="center" vertical="center" wrapText="1"/>
    </xf>
    <xf numFmtId="2" fontId="19" fillId="0" borderId="38" xfId="2" applyNumberFormat="1" applyFont="1" applyFill="1" applyBorder="1" applyAlignment="1">
      <alignment horizontal="center" vertical="center"/>
    </xf>
    <xf numFmtId="2" fontId="87" fillId="0" borderId="38" xfId="0" applyNumberFormat="1" applyFont="1" applyBorder="1" applyAlignment="1">
      <alignment horizontal="center" vertical="center" wrapText="1"/>
    </xf>
    <xf numFmtId="1" fontId="19" fillId="0" borderId="38" xfId="2" applyNumberFormat="1" applyFont="1" applyFill="1" applyBorder="1" applyAlignment="1">
      <alignment horizontal="center" vertical="center" wrapText="1"/>
    </xf>
    <xf numFmtId="175" fontId="19" fillId="15" borderId="38" xfId="2" applyNumberFormat="1" applyFont="1" applyFill="1" applyBorder="1" applyAlignment="1">
      <alignment horizontal="center" vertical="center"/>
    </xf>
    <xf numFmtId="2" fontId="19" fillId="0" borderId="38" xfId="0" applyNumberFormat="1" applyFont="1" applyBorder="1" applyAlignment="1">
      <alignment horizontal="center" vertical="center" wrapText="1"/>
    </xf>
    <xf numFmtId="2" fontId="88" fillId="0" borderId="38" xfId="0" applyNumberFormat="1" applyFont="1" applyBorder="1" applyAlignment="1">
      <alignment horizontal="center" vertical="center" wrapText="1"/>
    </xf>
    <xf numFmtId="0" fontId="71" fillId="0" borderId="38" xfId="0" applyFont="1" applyBorder="1" applyAlignment="1">
      <alignment vertical="center"/>
    </xf>
    <xf numFmtId="0" fontId="0" fillId="0" borderId="38" xfId="0" applyBorder="1" applyAlignment="1">
      <alignment horizontal="center" vertical="center" wrapText="1"/>
    </xf>
    <xf numFmtId="0" fontId="0" fillId="15" borderId="38" xfId="0" applyFill="1" applyBorder="1" applyAlignment="1">
      <alignment horizontal="center" vertical="center"/>
    </xf>
    <xf numFmtId="190" fontId="21" fillId="0" borderId="0" xfId="0" applyNumberFormat="1" applyFont="1" applyAlignment="1">
      <alignment horizontal="center" vertical="center" wrapText="1"/>
    </xf>
    <xf numFmtId="0" fontId="21" fillId="0" borderId="36" xfId="0" applyFont="1" applyBorder="1" applyAlignment="1">
      <alignment horizontal="left" vertical="center"/>
    </xf>
    <xf numFmtId="175" fontId="21" fillId="0" borderId="36" xfId="0" applyNumberFormat="1" applyFont="1" applyBorder="1" applyAlignment="1">
      <alignment horizontal="center" vertical="center"/>
    </xf>
    <xf numFmtId="175" fontId="21" fillId="0" borderId="9" xfId="0" applyNumberFormat="1" applyFont="1" applyBorder="1" applyAlignment="1">
      <alignment horizontal="center" vertical="center"/>
    </xf>
    <xf numFmtId="2" fontId="11" fillId="0" borderId="0" xfId="26" applyNumberFormat="1" applyFont="1" applyAlignment="1">
      <alignment horizontal="center" vertical="center" wrapText="1"/>
    </xf>
    <xf numFmtId="10" fontId="31" fillId="0" borderId="0" xfId="170" applyNumberFormat="1" applyFont="1" applyAlignment="1">
      <alignment horizontal="center" vertical="center"/>
    </xf>
    <xf numFmtId="170" fontId="67" fillId="0" borderId="36" xfId="56" applyNumberFormat="1" applyFont="1" applyFill="1" applyBorder="1" applyAlignment="1" applyProtection="1">
      <alignment horizontal="center" vertical="center" wrapText="1"/>
    </xf>
    <xf numFmtId="0" fontId="67" fillId="0" borderId="36" xfId="51" applyFont="1" applyBorder="1" applyAlignment="1">
      <alignment horizontal="center" vertical="center"/>
    </xf>
    <xf numFmtId="3" fontId="67" fillId="0" borderId="36" xfId="56" applyNumberFormat="1" applyFont="1" applyFill="1" applyBorder="1" applyAlignment="1">
      <alignment horizontal="center" vertical="center" wrapText="1"/>
    </xf>
    <xf numFmtId="170" fontId="67" fillId="0" borderId="38" xfId="56" applyNumberFormat="1" applyFont="1" applyFill="1" applyBorder="1" applyAlignment="1" applyProtection="1">
      <alignment horizontal="center" vertical="center" wrapText="1"/>
    </xf>
    <xf numFmtId="0" fontId="40" fillId="0" borderId="81" xfId="44" applyFont="1" applyBorder="1" applyAlignment="1">
      <alignment horizontal="center" vertical="center" wrapText="1"/>
    </xf>
    <xf numFmtId="0" fontId="37" fillId="26" borderId="81" xfId="3" applyFont="1" applyFill="1" applyBorder="1" applyAlignment="1" applyProtection="1">
      <alignment horizontal="center" vertical="center"/>
    </xf>
    <xf numFmtId="0" fontId="41" fillId="6" borderId="84" xfId="3" applyFont="1" applyFill="1" applyBorder="1" applyAlignment="1" applyProtection="1">
      <alignment horizontal="center" vertical="center"/>
    </xf>
    <xf numFmtId="0" fontId="41" fillId="6" borderId="86" xfId="3" applyFont="1" applyFill="1" applyBorder="1" applyAlignment="1" applyProtection="1">
      <alignment horizontal="center" vertical="center"/>
    </xf>
    <xf numFmtId="0" fontId="41" fillId="6" borderId="85" xfId="3" applyFont="1" applyFill="1" applyBorder="1" applyAlignment="1" applyProtection="1">
      <alignment horizontal="center" vertical="center"/>
    </xf>
    <xf numFmtId="0" fontId="44" fillId="0" borderId="0" xfId="4" applyFont="1" applyAlignment="1">
      <alignment horizontal="center"/>
    </xf>
    <xf numFmtId="2" fontId="5" fillId="0" borderId="0" xfId="4" applyNumberFormat="1" applyFont="1" applyBorder="1" applyAlignment="1">
      <alignment horizontal="center" vertical="center" wrapText="1"/>
    </xf>
    <xf numFmtId="44" fontId="1" fillId="0" borderId="0" xfId="47" applyAlignment="1">
      <alignment horizontal="center" vertical="center" wrapText="1"/>
    </xf>
    <xf numFmtId="0" fontId="1" fillId="0" borderId="87" xfId="44" applyBorder="1" applyAlignment="1">
      <alignment horizontal="left" wrapText="1"/>
    </xf>
    <xf numFmtId="0" fontId="1" fillId="0" borderId="87" xfId="44" applyBorder="1" applyAlignment="1">
      <alignment horizontal="left"/>
    </xf>
    <xf numFmtId="0" fontId="1" fillId="0" borderId="0" xfId="44" applyAlignment="1">
      <alignment horizontal="left"/>
    </xf>
    <xf numFmtId="0" fontId="41" fillId="6" borderId="83" xfId="3" applyFont="1" applyFill="1" applyBorder="1" applyAlignment="1" applyProtection="1">
      <alignment horizontal="center" vertical="center"/>
    </xf>
    <xf numFmtId="0" fontId="41" fillId="6" borderId="89" xfId="3" applyFont="1" applyFill="1" applyBorder="1" applyAlignment="1" applyProtection="1">
      <alignment horizontal="center" vertical="center"/>
    </xf>
    <xf numFmtId="0" fontId="40" fillId="0" borderId="88" xfId="44" applyFont="1" applyBorder="1" applyAlignment="1">
      <alignment horizontal="center" vertical="center" wrapText="1"/>
    </xf>
    <xf numFmtId="0" fontId="40" fillId="0" borderId="87" xfId="44" applyFont="1" applyBorder="1" applyAlignment="1">
      <alignment horizontal="center" vertical="center" wrapText="1"/>
    </xf>
    <xf numFmtId="0" fontId="40" fillId="0" borderId="93" xfId="44" applyFont="1" applyBorder="1" applyAlignment="1">
      <alignment horizontal="center" vertical="center" wrapText="1"/>
    </xf>
    <xf numFmtId="0" fontId="40" fillId="0" borderId="92" xfId="44" applyFont="1" applyBorder="1" applyAlignment="1">
      <alignment horizontal="center" vertical="center" wrapText="1"/>
    </xf>
    <xf numFmtId="0" fontId="40" fillId="0" borderId="0" xfId="44" applyFont="1" applyAlignment="1">
      <alignment horizontal="center" vertical="center" wrapText="1"/>
    </xf>
    <xf numFmtId="0" fontId="40" fillId="0" borderId="91" xfId="44" applyFont="1" applyBorder="1" applyAlignment="1">
      <alignment horizontal="center" vertical="center" wrapText="1"/>
    </xf>
    <xf numFmtId="0" fontId="40" fillId="0" borderId="83" xfId="44" applyFont="1" applyBorder="1" applyAlignment="1">
      <alignment horizontal="center" vertical="center" wrapText="1"/>
    </xf>
    <xf numFmtId="0" fontId="40" fillId="0" borderId="89" xfId="44" applyFont="1" applyBorder="1" applyAlignment="1">
      <alignment horizontal="center" vertical="center" wrapText="1"/>
    </xf>
    <xf numFmtId="0" fontId="40" fillId="0" borderId="90" xfId="44" applyFont="1" applyBorder="1" applyAlignment="1">
      <alignment horizontal="center" vertical="center" wrapText="1"/>
    </xf>
    <xf numFmtId="0" fontId="39" fillId="6" borderId="84" xfId="3" applyFont="1" applyFill="1" applyBorder="1" applyAlignment="1" applyProtection="1">
      <alignment horizontal="center" vertical="center"/>
    </xf>
    <xf numFmtId="0" fontId="39" fillId="6" borderId="86" xfId="3" applyFont="1" applyFill="1" applyBorder="1" applyAlignment="1" applyProtection="1">
      <alignment horizontal="center" vertical="center"/>
    </xf>
    <xf numFmtId="0" fontId="39" fillId="6" borderId="85" xfId="3" applyFont="1" applyFill="1" applyBorder="1" applyAlignment="1" applyProtection="1">
      <alignment horizontal="center" vertical="center"/>
    </xf>
    <xf numFmtId="0" fontId="40" fillId="0" borderId="84" xfId="44" applyFont="1" applyBorder="1" applyAlignment="1">
      <alignment horizontal="center" vertical="center" wrapText="1"/>
    </xf>
    <xf numFmtId="0" fontId="40" fillId="0" borderId="86" xfId="44" applyFont="1" applyBorder="1" applyAlignment="1">
      <alignment horizontal="center" vertical="center" wrapText="1"/>
    </xf>
    <xf numFmtId="0" fontId="40" fillId="0" borderId="85" xfId="44" applyFont="1" applyBorder="1" applyAlignment="1">
      <alignment horizontal="center" vertical="center" wrapText="1"/>
    </xf>
    <xf numFmtId="0" fontId="23" fillId="16" borderId="0" xfId="21" applyFont="1" applyFill="1" applyAlignment="1">
      <alignment horizontal="center" vertical="center"/>
    </xf>
    <xf numFmtId="0" fontId="23" fillId="0" borderId="0" xfId="21" applyFont="1" applyAlignment="1">
      <alignment horizontal="center" vertical="center"/>
    </xf>
    <xf numFmtId="0" fontId="56" fillId="0" borderId="6" xfId="26" applyFont="1" applyBorder="1" applyAlignment="1">
      <alignment horizontal="left" vertical="center" wrapText="1"/>
    </xf>
    <xf numFmtId="0" fontId="57" fillId="0" borderId="0" xfId="26" applyFont="1" applyAlignment="1">
      <alignment horizontal="left" vertical="center" wrapText="1"/>
    </xf>
    <xf numFmtId="0" fontId="57" fillId="0" borderId="7" xfId="26" applyFont="1" applyBorder="1" applyAlignment="1">
      <alignment horizontal="left" vertical="center" wrapText="1"/>
    </xf>
    <xf numFmtId="0" fontId="6" fillId="0" borderId="0" xfId="26" applyAlignment="1">
      <alignment horizontal="center" vertical="center"/>
    </xf>
    <xf numFmtId="2" fontId="6" fillId="0" borderId="0" xfId="26" applyNumberFormat="1" applyAlignment="1">
      <alignment horizontal="center" vertical="center"/>
    </xf>
    <xf numFmtId="2" fontId="6" fillId="0" borderId="0" xfId="26" applyNumberFormat="1" applyAlignment="1">
      <alignment horizontal="center" vertical="center" wrapText="1"/>
    </xf>
    <xf numFmtId="0" fontId="20" fillId="30" borderId="38" xfId="26" applyFont="1" applyFill="1" applyBorder="1" applyAlignment="1">
      <alignment horizontal="center" vertical="center"/>
    </xf>
    <xf numFmtId="0" fontId="20" fillId="30" borderId="49" xfId="26" applyFont="1" applyFill="1" applyBorder="1" applyAlignment="1">
      <alignment horizontal="center" vertical="center"/>
    </xf>
    <xf numFmtId="0" fontId="20" fillId="30" borderId="8" xfId="26" applyFont="1" applyFill="1" applyBorder="1" applyAlignment="1">
      <alignment horizontal="center" vertical="center"/>
    </xf>
    <xf numFmtId="0" fontId="17" fillId="0" borderId="8" xfId="26" applyFont="1" applyBorder="1" applyAlignment="1">
      <alignment horizontal="center" vertical="center"/>
    </xf>
    <xf numFmtId="0" fontId="17" fillId="0" borderId="38" xfId="26" applyFont="1" applyBorder="1" applyAlignment="1">
      <alignment horizontal="center" vertical="center"/>
    </xf>
    <xf numFmtId="0" fontId="17" fillId="0" borderId="30" xfId="26" applyFont="1" applyBorder="1" applyAlignment="1">
      <alignment horizontal="center" vertical="center"/>
    </xf>
    <xf numFmtId="0" fontId="17" fillId="0" borderId="49" xfId="26" applyFont="1" applyBorder="1" applyAlignment="1">
      <alignment horizontal="center" vertical="center"/>
    </xf>
    <xf numFmtId="0" fontId="20" fillId="30" borderId="2" xfId="26" applyFont="1" applyFill="1" applyBorder="1" applyAlignment="1">
      <alignment horizontal="center" vertical="center" wrapText="1"/>
    </xf>
    <xf numFmtId="0" fontId="20" fillId="30" borderId="3" xfId="26" applyFont="1" applyFill="1" applyBorder="1" applyAlignment="1">
      <alignment horizontal="center" vertical="center" wrapText="1"/>
    </xf>
    <xf numFmtId="0" fontId="20" fillId="30" borderId="4" xfId="26" applyFont="1" applyFill="1" applyBorder="1" applyAlignment="1">
      <alignment horizontal="center" vertical="center" wrapText="1"/>
    </xf>
    <xf numFmtId="0" fontId="17" fillId="0" borderId="29" xfId="26" applyFont="1" applyBorder="1" applyAlignment="1">
      <alignment horizontal="center" vertical="center"/>
    </xf>
    <xf numFmtId="0" fontId="17" fillId="0" borderId="31" xfId="26" applyFont="1" applyBorder="1" applyAlignment="1">
      <alignment horizontal="center" vertical="center"/>
    </xf>
    <xf numFmtId="0" fontId="6" fillId="0" borderId="123" xfId="26" applyBorder="1" applyAlignment="1">
      <alignment horizontal="center" vertical="center"/>
    </xf>
    <xf numFmtId="0" fontId="6" fillId="0" borderId="118" xfId="26" applyBorder="1" applyAlignment="1">
      <alignment horizontal="center" vertical="center"/>
    </xf>
    <xf numFmtId="0" fontId="6" fillId="0" borderId="119" xfId="26" applyBorder="1" applyAlignment="1">
      <alignment horizontal="center" vertical="center"/>
    </xf>
    <xf numFmtId="0" fontId="6" fillId="0" borderId="117" xfId="26" applyBorder="1" applyAlignment="1">
      <alignment horizontal="center" vertical="center"/>
    </xf>
    <xf numFmtId="0" fontId="6" fillId="0" borderId="124" xfId="26" applyBorder="1" applyAlignment="1">
      <alignment horizontal="center" vertical="center"/>
    </xf>
    <xf numFmtId="0" fontId="23" fillId="0" borderId="121" xfId="26" applyFont="1" applyBorder="1" applyAlignment="1">
      <alignment horizontal="center" vertical="center"/>
    </xf>
    <xf numFmtId="0" fontId="23" fillId="0" borderId="114" xfId="26" applyFont="1" applyBorder="1" applyAlignment="1">
      <alignment horizontal="center" vertical="center"/>
    </xf>
    <xf numFmtId="0" fontId="23" fillId="0" borderId="120" xfId="26" applyFont="1" applyBorder="1" applyAlignment="1">
      <alignment horizontal="center" vertical="center"/>
    </xf>
    <xf numFmtId="0" fontId="23" fillId="0" borderId="6" xfId="26" applyFont="1" applyBorder="1" applyAlignment="1">
      <alignment horizontal="center" vertical="center"/>
    </xf>
    <xf numFmtId="0" fontId="23" fillId="0" borderId="0" xfId="26" applyFont="1" applyAlignment="1">
      <alignment horizontal="center" vertical="center"/>
    </xf>
    <xf numFmtId="0" fontId="23" fillId="0" borderId="7" xfId="26" applyFont="1" applyBorder="1" applyAlignment="1">
      <alignment horizontal="center" vertical="center"/>
    </xf>
    <xf numFmtId="0" fontId="61" fillId="0" borderId="19" xfId="4" applyFont="1" applyBorder="1" applyAlignment="1">
      <alignment horizontal="center" vertical="center"/>
    </xf>
    <xf numFmtId="0" fontId="61" fillId="0" borderId="21" xfId="4" applyFont="1" applyBorder="1" applyAlignment="1">
      <alignment horizontal="center" vertical="center"/>
    </xf>
    <xf numFmtId="0" fontId="25" fillId="0" borderId="41" xfId="55" applyFont="1" applyBorder="1" applyAlignment="1">
      <alignment horizontal="center" vertical="center"/>
    </xf>
    <xf numFmtId="0" fontId="25" fillId="0" borderId="24" xfId="55" applyFont="1" applyBorder="1" applyAlignment="1">
      <alignment horizontal="center" vertical="center"/>
    </xf>
    <xf numFmtId="0" fontId="25" fillId="0" borderId="42" xfId="55" applyFont="1" applyBorder="1" applyAlignment="1">
      <alignment horizontal="center" vertical="center"/>
    </xf>
    <xf numFmtId="0" fontId="25" fillId="0" borderId="38" xfId="48" applyFont="1" applyBorder="1" applyAlignment="1">
      <alignment horizontal="center" vertical="center"/>
    </xf>
    <xf numFmtId="0" fontId="67" fillId="0" borderId="38" xfId="48" applyFont="1" applyBorder="1" applyAlignment="1">
      <alignment horizontal="center" vertical="center"/>
    </xf>
    <xf numFmtId="0" fontId="65" fillId="16" borderId="0" xfId="49" applyFont="1" applyFill="1" applyBorder="1" applyAlignment="1">
      <alignment horizontal="center" vertical="center" wrapText="1"/>
    </xf>
    <xf numFmtId="0" fontId="60" fillId="16" borderId="0" xfId="49" applyFont="1" applyFill="1" applyBorder="1" applyAlignment="1">
      <alignment horizontal="center" vertical="center" wrapText="1"/>
    </xf>
    <xf numFmtId="0" fontId="25" fillId="30" borderId="94" xfId="51" applyFont="1" applyFill="1" applyBorder="1" applyAlignment="1">
      <alignment horizontal="center" vertical="center"/>
    </xf>
    <xf numFmtId="0" fontId="25" fillId="30" borderId="15" xfId="51" applyFont="1" applyFill="1" applyBorder="1" applyAlignment="1">
      <alignment horizontal="center" vertical="center"/>
    </xf>
    <xf numFmtId="0" fontId="55" fillId="16" borderId="13" xfId="21" applyFont="1" applyFill="1" applyBorder="1" applyAlignment="1">
      <alignment horizontal="center" vertical="center"/>
    </xf>
    <xf numFmtId="0" fontId="25" fillId="0" borderId="12" xfId="21" applyFont="1" applyBorder="1" applyAlignment="1">
      <alignment horizontal="center" vertical="center"/>
    </xf>
    <xf numFmtId="0" fontId="25" fillId="0" borderId="57" xfId="21" applyFont="1" applyBorder="1" applyAlignment="1">
      <alignment horizontal="center" vertical="center"/>
    </xf>
    <xf numFmtId="0" fontId="25" fillId="0" borderId="9" xfId="21" applyFont="1" applyBorder="1" applyAlignment="1">
      <alignment horizontal="center" vertical="center"/>
    </xf>
    <xf numFmtId="0" fontId="25" fillId="0" borderId="13" xfId="21" applyFont="1" applyBorder="1" applyAlignment="1">
      <alignment horizontal="center" vertical="center"/>
    </xf>
    <xf numFmtId="0" fontId="25" fillId="0" borderId="0" xfId="21" applyFont="1" applyAlignment="1">
      <alignment horizontal="center" vertical="center"/>
    </xf>
    <xf numFmtId="0" fontId="25" fillId="0" borderId="10" xfId="21" applyFont="1" applyBorder="1" applyAlignment="1">
      <alignment horizontal="center" vertical="center"/>
    </xf>
    <xf numFmtId="0" fontId="25" fillId="16" borderId="38" xfId="21" applyFont="1" applyFill="1" applyBorder="1" applyAlignment="1">
      <alignment horizontal="center" vertical="center"/>
    </xf>
    <xf numFmtId="0" fontId="54" fillId="30" borderId="38" xfId="21" applyFont="1" applyFill="1" applyBorder="1" applyAlignment="1">
      <alignment horizontal="center" vertical="center"/>
    </xf>
    <xf numFmtId="0" fontId="53" fillId="30" borderId="38" xfId="21" applyFont="1" applyFill="1" applyBorder="1" applyAlignment="1">
      <alignment horizontal="center" vertical="center" wrapText="1" shrinkToFit="1"/>
    </xf>
    <xf numFmtId="0" fontId="51" fillId="30" borderId="38" xfId="21" applyFont="1" applyFill="1" applyBorder="1" applyAlignment="1">
      <alignment horizontal="center" vertical="center" wrapText="1" shrinkToFit="1"/>
    </xf>
    <xf numFmtId="2" fontId="27" fillId="0" borderId="41" xfId="37" applyNumberFormat="1" applyFont="1" applyFill="1" applyBorder="1" applyAlignment="1" applyProtection="1">
      <alignment horizontal="left" vertical="center" wrapText="1"/>
      <protection locked="0"/>
    </xf>
    <xf numFmtId="2" fontId="27" fillId="0" borderId="42" xfId="37" applyNumberFormat="1" applyFont="1" applyFill="1" applyBorder="1" applyAlignment="1" applyProtection="1">
      <alignment horizontal="left" vertical="center" wrapText="1"/>
      <protection locked="0"/>
    </xf>
    <xf numFmtId="167" fontId="27" fillId="0" borderId="38" xfId="33" applyFont="1" applyFill="1" applyBorder="1" applyAlignment="1" applyProtection="1">
      <alignment horizontal="center" vertical="center" wrapText="1"/>
    </xf>
    <xf numFmtId="0" fontId="21" fillId="0" borderId="49" xfId="34" applyFont="1" applyBorder="1" applyAlignment="1">
      <alignment horizontal="center" vertical="center" wrapText="1"/>
    </xf>
    <xf numFmtId="4" fontId="27" fillId="0" borderId="38" xfId="24" applyNumberFormat="1" applyFont="1" applyBorder="1" applyAlignment="1">
      <alignment horizontal="left" vertical="center" wrapText="1"/>
    </xf>
    <xf numFmtId="0" fontId="53" fillId="18" borderId="8" xfId="21" applyFont="1" applyFill="1" applyBorder="1" applyAlignment="1">
      <alignment horizontal="center" vertical="center" wrapText="1" shrinkToFit="1"/>
    </xf>
    <xf numFmtId="0" fontId="53" fillId="18" borderId="38" xfId="21" applyFont="1" applyFill="1" applyBorder="1" applyAlignment="1">
      <alignment horizontal="center" vertical="center" wrapText="1" shrinkToFit="1"/>
    </xf>
    <xf numFmtId="0" fontId="53" fillId="18" borderId="49" xfId="21" applyFont="1" applyFill="1" applyBorder="1" applyAlignment="1">
      <alignment horizontal="center" vertical="center" wrapText="1" shrinkToFit="1"/>
    </xf>
    <xf numFmtId="0" fontId="51" fillId="18" borderId="8" xfId="21" applyFont="1" applyFill="1" applyBorder="1" applyAlignment="1">
      <alignment horizontal="center" vertical="center" wrapText="1"/>
    </xf>
    <xf numFmtId="0" fontId="27" fillId="18" borderId="8" xfId="21" applyFont="1" applyFill="1" applyBorder="1" applyAlignment="1">
      <alignment horizontal="center" vertical="center" wrapText="1"/>
    </xf>
    <xf numFmtId="0" fontId="51" fillId="18" borderId="38" xfId="21" applyFont="1" applyFill="1" applyBorder="1" applyAlignment="1">
      <alignment horizontal="center" vertical="center" wrapText="1"/>
    </xf>
    <xf numFmtId="0" fontId="27" fillId="18" borderId="38" xfId="21" applyFont="1" applyFill="1" applyBorder="1" applyAlignment="1">
      <alignment horizontal="center" vertical="center" wrapText="1"/>
    </xf>
    <xf numFmtId="0" fontId="51" fillId="18" borderId="38" xfId="21" applyFont="1" applyFill="1" applyBorder="1" applyAlignment="1">
      <alignment horizontal="center" vertical="center"/>
    </xf>
    <xf numFmtId="170" fontId="51" fillId="18" borderId="38" xfId="21" applyNumberFormat="1" applyFont="1" applyFill="1" applyBorder="1" applyAlignment="1">
      <alignment horizontal="center" vertical="center" wrapText="1"/>
    </xf>
    <xf numFmtId="168" fontId="51" fillId="18" borderId="38" xfId="23" applyFont="1" applyFill="1" applyBorder="1" applyAlignment="1">
      <alignment horizontal="center" vertical="center" wrapText="1"/>
    </xf>
    <xf numFmtId="0" fontId="51" fillId="18" borderId="49" xfId="21" applyFont="1" applyFill="1" applyBorder="1" applyAlignment="1">
      <alignment horizontal="center" vertical="center"/>
    </xf>
    <xf numFmtId="0" fontId="25" fillId="18" borderId="8" xfId="21" applyFont="1" applyFill="1" applyBorder="1" applyAlignment="1">
      <alignment horizontal="left" vertical="center" wrapText="1"/>
    </xf>
    <xf numFmtId="0" fontId="25" fillId="18" borderId="38" xfId="21" applyFont="1" applyFill="1" applyBorder="1" applyAlignment="1">
      <alignment horizontal="left" vertical="center" wrapText="1"/>
    </xf>
    <xf numFmtId="0" fontId="25" fillId="18" borderId="49" xfId="21" applyFont="1" applyFill="1" applyBorder="1" applyAlignment="1">
      <alignment horizontal="left" vertical="center" wrapText="1"/>
    </xf>
    <xf numFmtId="0" fontId="53" fillId="18" borderId="8" xfId="21" applyFont="1" applyFill="1" applyBorder="1" applyAlignment="1">
      <alignment horizontal="left" vertical="center" wrapText="1" shrinkToFit="1"/>
    </xf>
    <xf numFmtId="0" fontId="53" fillId="18" borderId="38" xfId="21" applyFont="1" applyFill="1" applyBorder="1" applyAlignment="1">
      <alignment horizontal="left" vertical="center" wrapText="1" shrinkToFit="1"/>
    </xf>
    <xf numFmtId="0" fontId="53" fillId="18" borderId="49" xfId="21" applyFont="1" applyFill="1" applyBorder="1" applyAlignment="1">
      <alignment horizontal="left" vertical="center" wrapText="1" shrinkToFit="1"/>
    </xf>
    <xf numFmtId="167" fontId="27" fillId="0" borderId="38" xfId="33" applyFont="1" applyBorder="1" applyAlignment="1">
      <alignment horizontal="center" vertical="center" wrapText="1"/>
    </xf>
    <xf numFmtId="4" fontId="51" fillId="29" borderId="8" xfId="41" applyNumberFormat="1" applyFont="1" applyFill="1" applyBorder="1" applyAlignment="1">
      <alignment horizontal="right" vertical="center" wrapText="1"/>
    </xf>
    <xf numFmtId="4" fontId="51" fillId="29" borderId="38" xfId="41" applyNumberFormat="1" applyFont="1" applyFill="1" applyBorder="1" applyAlignment="1">
      <alignment horizontal="right" vertical="center" wrapText="1"/>
    </xf>
    <xf numFmtId="167" fontId="51" fillId="29" borderId="38" xfId="42" applyFont="1" applyFill="1" applyBorder="1" applyAlignment="1">
      <alignment horizontal="center" vertical="center"/>
    </xf>
    <xf numFmtId="167" fontId="51" fillId="29" borderId="49" xfId="42" applyFont="1" applyFill="1" applyBorder="1" applyAlignment="1">
      <alignment horizontal="center" vertical="center"/>
    </xf>
    <xf numFmtId="4" fontId="53" fillId="30" borderId="32" xfId="26" applyNumberFormat="1" applyFont="1" applyFill="1" applyBorder="1" applyAlignment="1">
      <alignment horizontal="right" vertical="center" wrapText="1"/>
    </xf>
    <xf numFmtId="4" fontId="53" fillId="30" borderId="24" xfId="26" applyNumberFormat="1" applyFont="1" applyFill="1" applyBorder="1" applyAlignment="1">
      <alignment horizontal="right" vertical="center" wrapText="1"/>
    </xf>
    <xf numFmtId="4" fontId="53" fillId="30" borderId="42" xfId="26" applyNumberFormat="1" applyFont="1" applyFill="1" applyBorder="1" applyAlignment="1">
      <alignment horizontal="right" vertical="center" wrapText="1"/>
    </xf>
    <xf numFmtId="167" fontId="53" fillId="30" borderId="41" xfId="42" applyFont="1" applyFill="1" applyBorder="1" applyAlignment="1" applyProtection="1">
      <alignment horizontal="center" vertical="center"/>
    </xf>
    <xf numFmtId="167" fontId="53" fillId="30" borderId="33" xfId="42" applyFont="1" applyFill="1" applyBorder="1" applyAlignment="1" applyProtection="1">
      <alignment horizontal="center" vertical="center"/>
    </xf>
    <xf numFmtId="4" fontId="51" fillId="0" borderId="32" xfId="26" applyNumberFormat="1" applyFont="1" applyBorder="1" applyAlignment="1">
      <alignment horizontal="right" vertical="center"/>
    </xf>
    <xf numFmtId="4" fontId="51" fillId="0" borderId="24" xfId="26" applyNumberFormat="1" applyFont="1" applyBorder="1" applyAlignment="1">
      <alignment horizontal="right" vertical="center"/>
    </xf>
    <xf numFmtId="4" fontId="51" fillId="0" borderId="42" xfId="26" applyNumberFormat="1" applyFont="1" applyBorder="1" applyAlignment="1">
      <alignment horizontal="right" vertical="center"/>
    </xf>
    <xf numFmtId="167" fontId="51" fillId="0" borderId="41" xfId="42" applyFont="1" applyFill="1" applyBorder="1" applyAlignment="1" applyProtection="1">
      <alignment horizontal="center" vertical="center" wrapText="1"/>
    </xf>
    <xf numFmtId="167" fontId="51" fillId="0" borderId="33" xfId="42" applyFont="1" applyFill="1" applyBorder="1" applyAlignment="1" applyProtection="1">
      <alignment horizontal="center" vertical="center" wrapText="1"/>
    </xf>
    <xf numFmtId="44" fontId="51" fillId="0" borderId="12" xfId="40" applyNumberFormat="1" applyFont="1" applyFill="1" applyBorder="1" applyAlignment="1" applyProtection="1">
      <alignment horizontal="center" vertical="center" wrapText="1"/>
    </xf>
    <xf numFmtId="179" fontId="51" fillId="0" borderId="35" xfId="40" applyNumberFormat="1" applyFont="1" applyFill="1" applyBorder="1" applyAlignment="1" applyProtection="1">
      <alignment horizontal="center" vertical="center" wrapText="1"/>
    </xf>
    <xf numFmtId="177" fontId="27" fillId="0" borderId="41" xfId="39" applyNumberFormat="1" applyFont="1" applyFill="1" applyBorder="1" applyAlignment="1">
      <alignment horizontal="center" vertical="center" wrapText="1"/>
    </xf>
    <xf numFmtId="177" fontId="27" fillId="0" borderId="33" xfId="39" applyNumberFormat="1" applyFont="1" applyFill="1" applyBorder="1" applyAlignment="1">
      <alignment horizontal="center" vertical="center" wrapText="1"/>
    </xf>
    <xf numFmtId="4" fontId="27" fillId="0" borderId="41" xfId="24" applyNumberFormat="1" applyFont="1" applyBorder="1" applyAlignment="1">
      <alignment horizontal="justify" vertical="center" wrapText="1"/>
    </xf>
    <xf numFmtId="4" fontId="27" fillId="0" borderId="42" xfId="24" applyNumberFormat="1" applyFont="1" applyBorder="1" applyAlignment="1">
      <alignment horizontal="justify" vertical="center" wrapText="1"/>
    </xf>
    <xf numFmtId="4" fontId="51" fillId="29" borderId="8" xfId="41" applyNumberFormat="1" applyFont="1" applyFill="1" applyBorder="1" applyAlignment="1" applyProtection="1">
      <alignment horizontal="right" vertical="center" wrapText="1"/>
    </xf>
    <xf numFmtId="4" fontId="51" fillId="29" borderId="38" xfId="41" applyNumberFormat="1" applyFont="1" applyFill="1" applyBorder="1" applyAlignment="1" applyProtection="1">
      <alignment horizontal="right" vertical="center" wrapText="1"/>
    </xf>
    <xf numFmtId="167" fontId="51" fillId="29" borderId="38" xfId="42" applyFont="1" applyFill="1" applyBorder="1" applyAlignment="1" applyProtection="1">
      <alignment horizontal="center" vertical="center"/>
    </xf>
    <xf numFmtId="167" fontId="51" fillId="29" borderId="49" xfId="42" applyFont="1" applyFill="1" applyBorder="1" applyAlignment="1" applyProtection="1">
      <alignment horizontal="center" vertical="center"/>
    </xf>
    <xf numFmtId="2" fontId="27" fillId="0" borderId="41" xfId="37" applyNumberFormat="1" applyFont="1" applyFill="1" applyBorder="1" applyAlignment="1" applyProtection="1">
      <alignment horizontal="justify" vertical="center" wrapText="1"/>
      <protection locked="0"/>
    </xf>
    <xf numFmtId="2" fontId="27" fillId="0" borderId="42" xfId="37" applyNumberFormat="1" applyFont="1" applyFill="1" applyBorder="1" applyAlignment="1" applyProtection="1">
      <alignment horizontal="justify" vertical="center" wrapText="1"/>
      <protection locked="0"/>
    </xf>
    <xf numFmtId="0" fontId="25" fillId="16" borderId="5" xfId="21" applyFont="1" applyFill="1" applyBorder="1" applyAlignment="1">
      <alignment horizontal="center" vertical="center"/>
    </xf>
    <xf numFmtId="0" fontId="25" fillId="16" borderId="22" xfId="21" applyFont="1" applyFill="1" applyBorder="1" applyAlignment="1">
      <alignment horizontal="center" vertical="center"/>
    </xf>
    <xf numFmtId="0" fontId="25" fillId="16" borderId="8" xfId="21" applyFont="1" applyFill="1" applyBorder="1" applyAlignment="1">
      <alignment horizontal="center" vertical="center"/>
    </xf>
    <xf numFmtId="0" fontId="25" fillId="0" borderId="162" xfId="21" applyFont="1" applyBorder="1" applyAlignment="1">
      <alignment horizontal="center" vertical="center"/>
    </xf>
    <xf numFmtId="0" fontId="25" fillId="0" borderId="3" xfId="21" applyFont="1" applyBorder="1" applyAlignment="1">
      <alignment horizontal="center" vertical="center"/>
    </xf>
    <xf numFmtId="0" fontId="25" fillId="0" borderId="163" xfId="21" applyFont="1" applyBorder="1" applyAlignment="1">
      <alignment horizontal="center" vertical="center"/>
    </xf>
    <xf numFmtId="0" fontId="25" fillId="0" borderId="58" xfId="21" applyFont="1" applyBorder="1" applyAlignment="1">
      <alignment horizontal="center" vertical="center"/>
    </xf>
    <xf numFmtId="0" fontId="25" fillId="0" borderId="40" xfId="21" applyFont="1" applyBorder="1" applyAlignment="1">
      <alignment horizontal="center" vertical="center"/>
    </xf>
    <xf numFmtId="0" fontId="25" fillId="0" borderId="4" xfId="21" applyFont="1" applyBorder="1" applyAlignment="1">
      <alignment horizontal="center" vertical="center"/>
    </xf>
    <xf numFmtId="0" fontId="25" fillId="0" borderId="7" xfId="21" applyFont="1" applyBorder="1" applyAlignment="1">
      <alignment horizontal="center" vertical="center"/>
    </xf>
    <xf numFmtId="0" fontId="25" fillId="0" borderId="25" xfId="21" applyFont="1" applyBorder="1" applyAlignment="1">
      <alignment horizontal="center" vertical="center"/>
    </xf>
    <xf numFmtId="0" fontId="82" fillId="0" borderId="55" xfId="21" applyFont="1" applyBorder="1" applyAlignment="1">
      <alignment horizontal="center" vertical="center" wrapText="1"/>
    </xf>
    <xf numFmtId="0" fontId="82" fillId="0" borderId="10" xfId="21" applyFont="1" applyBorder="1" applyAlignment="1">
      <alignment horizontal="center" vertical="center" wrapText="1"/>
    </xf>
    <xf numFmtId="0" fontId="82" fillId="0" borderId="25" xfId="21" applyFont="1" applyBorder="1" applyAlignment="1">
      <alignment horizontal="center" vertical="center" wrapText="1"/>
    </xf>
    <xf numFmtId="0" fontId="54" fillId="30" borderId="32" xfId="21" applyFont="1" applyFill="1" applyBorder="1" applyAlignment="1">
      <alignment horizontal="center" vertical="center" wrapText="1" shrinkToFit="1"/>
    </xf>
    <xf numFmtId="0" fontId="54" fillId="30" borderId="24" xfId="21" applyFont="1" applyFill="1" applyBorder="1" applyAlignment="1">
      <alignment horizontal="center" vertical="center" wrapText="1" shrinkToFit="1"/>
    </xf>
    <xf numFmtId="0" fontId="54" fillId="30" borderId="41" xfId="21" applyFont="1" applyFill="1" applyBorder="1" applyAlignment="1">
      <alignment horizontal="center" vertical="center" wrapText="1" shrinkToFit="1"/>
    </xf>
    <xf numFmtId="0" fontId="54" fillId="30" borderId="42" xfId="21" applyFont="1" applyFill="1" applyBorder="1" applyAlignment="1">
      <alignment horizontal="center" vertical="center" wrapText="1" shrinkToFit="1"/>
    </xf>
    <xf numFmtId="0" fontId="54" fillId="30" borderId="38" xfId="21" applyFont="1" applyFill="1" applyBorder="1" applyAlignment="1">
      <alignment horizontal="center" vertical="center" wrapText="1" shrinkToFit="1"/>
    </xf>
    <xf numFmtId="0" fontId="69" fillId="0" borderId="8" xfId="21" applyFont="1" applyBorder="1" applyAlignment="1">
      <alignment horizontal="center" vertical="center" wrapText="1" shrinkToFit="1"/>
    </xf>
    <xf numFmtId="0" fontId="69" fillId="0" borderId="38" xfId="21" applyFont="1" applyBorder="1" applyAlignment="1">
      <alignment horizontal="center" vertical="center" wrapText="1" shrinkToFit="1"/>
    </xf>
    <xf numFmtId="14" fontId="69" fillId="0" borderId="41" xfId="21" applyNumberFormat="1" applyFont="1" applyBorder="1" applyAlignment="1">
      <alignment horizontal="center" vertical="center" wrapText="1" shrinkToFit="1"/>
    </xf>
    <xf numFmtId="0" fontId="69" fillId="0" borderId="33" xfId="21" applyFont="1" applyBorder="1" applyAlignment="1">
      <alignment horizontal="center" vertical="center" wrapText="1" shrinkToFit="1"/>
    </xf>
    <xf numFmtId="0" fontId="82" fillId="16" borderId="34" xfId="21" applyFont="1" applyFill="1" applyBorder="1" applyAlignment="1">
      <alignment horizontal="center" vertical="center" wrapText="1"/>
    </xf>
    <xf numFmtId="0" fontId="82" fillId="16" borderId="13" xfId="21" applyFont="1" applyFill="1" applyBorder="1" applyAlignment="1">
      <alignment horizontal="center" vertical="center" wrapText="1"/>
    </xf>
    <xf numFmtId="0" fontId="82" fillId="16" borderId="35" xfId="21" applyFont="1" applyFill="1" applyBorder="1" applyAlignment="1">
      <alignment horizontal="center" vertical="center" wrapText="1"/>
    </xf>
    <xf numFmtId="0" fontId="54" fillId="30" borderId="33" xfId="21" applyFont="1" applyFill="1" applyBorder="1" applyAlignment="1">
      <alignment horizontal="center" vertical="center" wrapText="1" shrinkToFit="1"/>
    </xf>
    <xf numFmtId="0" fontId="54" fillId="30" borderId="12" xfId="21" applyFont="1" applyFill="1" applyBorder="1" applyAlignment="1">
      <alignment horizontal="center" vertical="center" wrapText="1" shrinkToFit="1"/>
    </xf>
    <xf numFmtId="0" fontId="54" fillId="30" borderId="94" xfId="21" applyFont="1" applyFill="1" applyBorder="1" applyAlignment="1">
      <alignment horizontal="center" vertical="center" wrapText="1" shrinkToFit="1"/>
    </xf>
    <xf numFmtId="194" fontId="69" fillId="0" borderId="38" xfId="21" applyNumberFormat="1" applyFont="1" applyBorder="1" applyAlignment="1">
      <alignment horizontal="center" vertical="center" wrapText="1" shrinkToFit="1"/>
    </xf>
    <xf numFmtId="177" fontId="27" fillId="0" borderId="41" xfId="39" applyNumberFormat="1" applyFont="1" applyBorder="1" applyAlignment="1">
      <alignment horizontal="center" vertical="center" wrapText="1"/>
    </xf>
    <xf numFmtId="177" fontId="27" fillId="0" borderId="33" xfId="39" applyNumberFormat="1" applyFont="1" applyBorder="1" applyAlignment="1">
      <alignment horizontal="center" vertical="center" wrapText="1"/>
    </xf>
    <xf numFmtId="0" fontId="25" fillId="18" borderId="32" xfId="21" applyFont="1" applyFill="1" applyBorder="1" applyAlignment="1">
      <alignment horizontal="left" vertical="center" wrapText="1"/>
    </xf>
    <xf numFmtId="0" fontId="25" fillId="18" borderId="24" xfId="21" applyFont="1" applyFill="1" applyBorder="1" applyAlignment="1">
      <alignment horizontal="left" vertical="center" wrapText="1"/>
    </xf>
    <xf numFmtId="0" fontId="25" fillId="18" borderId="33" xfId="21" applyFont="1" applyFill="1" applyBorder="1" applyAlignment="1">
      <alignment horizontal="left" vertical="center" wrapText="1"/>
    </xf>
    <xf numFmtId="4" fontId="27" fillId="0" borderId="41" xfId="24" applyNumberFormat="1" applyFont="1" applyBorder="1" applyAlignment="1">
      <alignment horizontal="left" vertical="center" wrapText="1"/>
    </xf>
    <xf numFmtId="4" fontId="27" fillId="0" borderId="42" xfId="24" applyNumberFormat="1" applyFont="1" applyBorder="1" applyAlignment="1">
      <alignment horizontal="left" vertical="center" wrapText="1"/>
    </xf>
    <xf numFmtId="167" fontId="27" fillId="0" borderId="41" xfId="33" applyFont="1" applyFill="1" applyBorder="1" applyAlignment="1" applyProtection="1">
      <alignment horizontal="center" vertical="center" wrapText="1"/>
    </xf>
    <xf numFmtId="167" fontId="27" fillId="0" borderId="33" xfId="33" applyFont="1" applyFill="1" applyBorder="1" applyAlignment="1" applyProtection="1">
      <alignment horizontal="center" vertical="center" wrapText="1"/>
    </xf>
    <xf numFmtId="4" fontId="51" fillId="29" borderId="32" xfId="41" applyNumberFormat="1" applyFont="1" applyFill="1" applyBorder="1" applyAlignment="1" applyProtection="1">
      <alignment horizontal="right" vertical="center" wrapText="1"/>
    </xf>
    <xf numFmtId="4" fontId="51" fillId="29" borderId="24" xfId="41" applyNumberFormat="1" applyFont="1" applyFill="1" applyBorder="1" applyAlignment="1" applyProtection="1">
      <alignment horizontal="right" vertical="center" wrapText="1"/>
    </xf>
    <xf numFmtId="4" fontId="51" fillId="29" borderId="42" xfId="41" applyNumberFormat="1" applyFont="1" applyFill="1" applyBorder="1" applyAlignment="1" applyProtection="1">
      <alignment horizontal="right" vertical="center" wrapText="1"/>
    </xf>
    <xf numFmtId="167" fontId="51" fillId="29" borderId="41" xfId="42" applyFont="1" applyFill="1" applyBorder="1" applyAlignment="1" applyProtection="1">
      <alignment horizontal="center" vertical="center"/>
    </xf>
    <xf numFmtId="167" fontId="51" fillId="29" borderId="33" xfId="42" applyFont="1" applyFill="1" applyBorder="1" applyAlignment="1" applyProtection="1">
      <alignment horizontal="center" vertical="center"/>
    </xf>
    <xf numFmtId="0" fontId="11" fillId="0" borderId="52" xfId="26" applyFont="1" applyBorder="1" applyAlignment="1">
      <alignment horizontal="center" vertical="center"/>
    </xf>
    <xf numFmtId="0" fontId="11" fillId="0" borderId="23" xfId="26" applyFont="1" applyBorder="1" applyAlignment="1">
      <alignment horizontal="center" vertical="center"/>
    </xf>
    <xf numFmtId="0" fontId="7" fillId="19" borderId="19" xfId="26" applyFont="1" applyFill="1" applyBorder="1" applyAlignment="1">
      <alignment horizontal="center" vertical="center" wrapText="1"/>
    </xf>
    <xf numFmtId="0" fontId="7" fillId="19" borderId="20" xfId="26" applyFont="1" applyFill="1" applyBorder="1" applyAlignment="1">
      <alignment horizontal="center" vertical="center" wrapText="1"/>
    </xf>
    <xf numFmtId="0" fontId="7" fillId="19" borderId="21" xfId="26" applyFont="1" applyFill="1" applyBorder="1" applyAlignment="1">
      <alignment horizontal="center" vertical="center" wrapText="1"/>
    </xf>
    <xf numFmtId="2" fontId="20" fillId="0" borderId="75" xfId="26" applyNumberFormat="1" applyFont="1" applyBorder="1" applyAlignment="1">
      <alignment horizontal="center" vertical="center" wrapText="1"/>
    </xf>
    <xf numFmtId="2" fontId="20" fillId="0" borderId="127" xfId="26" applyNumberFormat="1" applyFont="1" applyBorder="1" applyAlignment="1">
      <alignment horizontal="center" vertical="center" wrapText="1"/>
    </xf>
    <xf numFmtId="0" fontId="32" fillId="0" borderId="75" xfId="26" applyFont="1" applyBorder="1" applyAlignment="1">
      <alignment horizontal="center" vertical="center" wrapText="1"/>
    </xf>
    <xf numFmtId="0" fontId="32" fillId="0" borderId="76" xfId="26" applyFont="1" applyBorder="1" applyAlignment="1">
      <alignment horizontal="center" vertical="center" wrapText="1"/>
    </xf>
    <xf numFmtId="180" fontId="6" fillId="0" borderId="75" xfId="26" applyNumberFormat="1" applyBorder="1" applyAlignment="1">
      <alignment horizontal="center" vertical="center"/>
    </xf>
    <xf numFmtId="180" fontId="6" fillId="0" borderId="126" xfId="26" applyNumberFormat="1" applyBorder="1" applyAlignment="1">
      <alignment horizontal="center" vertical="center"/>
    </xf>
    <xf numFmtId="0" fontId="6" fillId="0" borderId="111" xfId="26" applyBorder="1" applyAlignment="1">
      <alignment horizontal="center" vertical="center"/>
    </xf>
    <xf numFmtId="0" fontId="6" fillId="0" borderId="112" xfId="26" applyBorder="1" applyAlignment="1">
      <alignment horizontal="center" vertical="center"/>
    </xf>
    <xf numFmtId="0" fontId="6" fillId="0" borderId="113" xfId="26" applyBorder="1" applyAlignment="1">
      <alignment horizontal="center" vertical="center"/>
    </xf>
    <xf numFmtId="0" fontId="23" fillId="0" borderId="109" xfId="26" applyFont="1" applyBorder="1" applyAlignment="1">
      <alignment horizontal="center" vertical="center"/>
    </xf>
    <xf numFmtId="0" fontId="23" fillId="0" borderId="110" xfId="26" applyFont="1" applyBorder="1" applyAlignment="1">
      <alignment horizontal="center" vertical="center"/>
    </xf>
    <xf numFmtId="0" fontId="23" fillId="0" borderId="95" xfId="26" applyFont="1" applyBorder="1" applyAlignment="1">
      <alignment horizontal="center" vertical="center"/>
    </xf>
    <xf numFmtId="0" fontId="23" fillId="0" borderId="96" xfId="26" applyFont="1" applyBorder="1" applyAlignment="1">
      <alignment horizontal="center" vertical="center"/>
    </xf>
    <xf numFmtId="0" fontId="23" fillId="0" borderId="97" xfId="26" applyFont="1" applyBorder="1" applyAlignment="1">
      <alignment horizontal="center" vertical="center"/>
    </xf>
    <xf numFmtId="0" fontId="23" fillId="0" borderId="98" xfId="26" applyFont="1" applyBorder="1" applyAlignment="1">
      <alignment horizontal="center" vertical="center"/>
    </xf>
    <xf numFmtId="0" fontId="23" fillId="0" borderId="99" xfId="26" applyFont="1" applyBorder="1" applyAlignment="1">
      <alignment horizontal="center" vertical="center"/>
    </xf>
    <xf numFmtId="0" fontId="7" fillId="19" borderId="109" xfId="26" applyFont="1" applyFill="1" applyBorder="1" applyAlignment="1">
      <alignment horizontal="center" vertical="center" wrapText="1"/>
    </xf>
    <xf numFmtId="0" fontId="7" fillId="19" borderId="114" xfId="26" applyFont="1" applyFill="1" applyBorder="1" applyAlignment="1">
      <alignment horizontal="center" vertical="center" wrapText="1"/>
    </xf>
    <xf numFmtId="0" fontId="7" fillId="19" borderId="110" xfId="26" applyFont="1" applyFill="1" applyBorder="1" applyAlignment="1">
      <alignment horizontal="center" vertical="center" wrapText="1"/>
    </xf>
    <xf numFmtId="0" fontId="6" fillId="0" borderId="114" xfId="26" applyBorder="1" applyAlignment="1">
      <alignment horizontal="center" vertical="center" wrapText="1"/>
    </xf>
    <xf numFmtId="0" fontId="6" fillId="0" borderId="110" xfId="26" applyBorder="1" applyAlignment="1">
      <alignment horizontal="center" vertical="center" wrapText="1"/>
    </xf>
    <xf numFmtId="0" fontId="32" fillId="0" borderId="0" xfId="26" applyFont="1" applyAlignment="1">
      <alignment horizontal="center" vertical="center" wrapText="1"/>
    </xf>
    <xf numFmtId="0" fontId="6" fillId="0" borderId="0" xfId="26" applyAlignment="1">
      <alignment horizontal="center" vertical="center" wrapText="1"/>
    </xf>
    <xf numFmtId="180" fontId="6" fillId="0" borderId="60" xfId="26" applyNumberFormat="1" applyBorder="1" applyAlignment="1">
      <alignment horizontal="center" vertical="center"/>
    </xf>
    <xf numFmtId="180" fontId="6" fillId="0" borderId="61" xfId="26" applyNumberFormat="1" applyBorder="1" applyAlignment="1">
      <alignment horizontal="center" vertical="center"/>
    </xf>
    <xf numFmtId="0" fontId="24" fillId="0" borderId="19" xfId="26" applyFont="1" applyBorder="1" applyAlignment="1">
      <alignment horizontal="center" vertical="center"/>
    </xf>
    <xf numFmtId="0" fontId="24" fillId="0" borderId="20" xfId="26" applyFont="1" applyBorder="1" applyAlignment="1">
      <alignment horizontal="center" vertical="center"/>
    </xf>
    <xf numFmtId="0" fontId="24" fillId="0" borderId="141" xfId="26" applyFont="1" applyBorder="1" applyAlignment="1">
      <alignment horizontal="center" vertical="center" wrapText="1"/>
    </xf>
    <xf numFmtId="0" fontId="24" fillId="0" borderId="105" xfId="26" applyFont="1" applyBorder="1" applyAlignment="1">
      <alignment horizontal="center" vertical="center" wrapText="1"/>
    </xf>
    <xf numFmtId="2" fontId="24" fillId="0" borderId="100" xfId="26" applyNumberFormat="1" applyFont="1" applyBorder="1" applyAlignment="1">
      <alignment horizontal="justify" vertical="center" wrapText="1"/>
    </xf>
    <xf numFmtId="2" fontId="24" fillId="0" borderId="70" xfId="26" applyNumberFormat="1" applyFont="1" applyBorder="1" applyAlignment="1">
      <alignment horizontal="justify" vertical="center" wrapText="1"/>
    </xf>
    <xf numFmtId="2" fontId="24" fillId="0" borderId="65" xfId="26" applyNumberFormat="1" applyFont="1" applyBorder="1" applyAlignment="1">
      <alignment horizontal="justify" vertical="center" wrapText="1"/>
    </xf>
    <xf numFmtId="2" fontId="73" fillId="0" borderId="100" xfId="26" applyNumberFormat="1" applyFont="1" applyBorder="1" applyAlignment="1">
      <alignment horizontal="justify" vertical="center" wrapText="1"/>
    </xf>
    <xf numFmtId="2" fontId="73" fillId="0" borderId="70" xfId="26" applyNumberFormat="1" applyFont="1" applyBorder="1" applyAlignment="1">
      <alignment horizontal="justify" vertical="center" wrapText="1"/>
    </xf>
    <xf numFmtId="2" fontId="73" fillId="0" borderId="65" xfId="26" applyNumberFormat="1" applyFont="1" applyBorder="1" applyAlignment="1">
      <alignment horizontal="justify" vertical="center" wrapText="1"/>
    </xf>
    <xf numFmtId="2" fontId="24" fillId="0" borderId="130" xfId="26" applyNumberFormat="1" applyFont="1" applyBorder="1" applyAlignment="1">
      <alignment horizontal="justify" vertical="center" wrapText="1"/>
    </xf>
    <xf numFmtId="2" fontId="24" fillId="0" borderId="141" xfId="26" applyNumberFormat="1" applyFont="1" applyBorder="1" applyAlignment="1">
      <alignment horizontal="justify" vertical="center" wrapText="1"/>
    </xf>
    <xf numFmtId="2" fontId="24" fillId="0" borderId="71" xfId="26" applyNumberFormat="1" applyFont="1" applyBorder="1" applyAlignment="1">
      <alignment horizontal="justify" vertical="center" wrapText="1"/>
    </xf>
    <xf numFmtId="180" fontId="24" fillId="0" borderId="137" xfId="26" applyNumberFormat="1" applyFont="1" applyBorder="1" applyAlignment="1">
      <alignment horizontal="justify" vertical="center" wrapText="1"/>
    </xf>
    <xf numFmtId="180" fontId="24" fillId="0" borderId="138" xfId="26" applyNumberFormat="1" applyFont="1" applyBorder="1" applyAlignment="1">
      <alignment horizontal="justify" vertical="center" wrapText="1"/>
    </xf>
    <xf numFmtId="180" fontId="24" fillId="0" borderId="139" xfId="26" applyNumberFormat="1" applyFont="1" applyBorder="1" applyAlignment="1">
      <alignment horizontal="justify" vertical="center" wrapText="1"/>
    </xf>
    <xf numFmtId="2" fontId="24" fillId="0" borderId="100" xfId="26" applyNumberFormat="1" applyFont="1" applyBorder="1" applyAlignment="1">
      <alignment horizontal="center" vertical="center" wrapText="1"/>
    </xf>
    <xf numFmtId="2" fontId="24" fillId="0" borderId="65" xfId="26" applyNumberFormat="1" applyFont="1" applyBorder="1" applyAlignment="1">
      <alignment horizontal="center" vertical="center" wrapText="1"/>
    </xf>
    <xf numFmtId="0" fontId="24" fillId="0" borderId="0" xfId="26" applyFont="1" applyAlignment="1">
      <alignment horizontal="center" vertical="center" wrapText="1"/>
    </xf>
    <xf numFmtId="2" fontId="70" fillId="0" borderId="148" xfId="26" applyNumberFormat="1" applyFont="1" applyBorder="1" applyAlignment="1">
      <alignment horizontal="center" vertical="center" wrapText="1"/>
    </xf>
    <xf numFmtId="2" fontId="70" fillId="0" borderId="128" xfId="26" applyNumberFormat="1" applyFont="1" applyBorder="1" applyAlignment="1">
      <alignment horizontal="center" vertical="center" wrapText="1"/>
    </xf>
    <xf numFmtId="2" fontId="70" fillId="0" borderId="142" xfId="26" applyNumberFormat="1" applyFont="1" applyBorder="1" applyAlignment="1">
      <alignment horizontal="center" vertical="center" wrapText="1"/>
    </xf>
    <xf numFmtId="2" fontId="70" fillId="0" borderId="143" xfId="26" applyNumberFormat="1" applyFont="1" applyBorder="1" applyAlignment="1">
      <alignment horizontal="center" vertical="center" wrapText="1"/>
    </xf>
    <xf numFmtId="2" fontId="70" fillId="0" borderId="144" xfId="26" applyNumberFormat="1" applyFont="1" applyBorder="1" applyAlignment="1">
      <alignment horizontal="center" vertical="center" wrapText="1"/>
    </xf>
    <xf numFmtId="0" fontId="24" fillId="0" borderId="115" xfId="26" applyFont="1" applyBorder="1" applyAlignment="1">
      <alignment horizontal="center" vertical="center"/>
    </xf>
    <xf numFmtId="0" fontId="24" fillId="0" borderId="21" xfId="26" applyFont="1" applyBorder="1" applyAlignment="1">
      <alignment horizontal="center" vertical="center"/>
    </xf>
    <xf numFmtId="0" fontId="66" fillId="0" borderId="6" xfId="26" applyFont="1" applyBorder="1" applyAlignment="1">
      <alignment horizontal="center" vertical="center"/>
    </xf>
    <xf numFmtId="0" fontId="66" fillId="0" borderId="0" xfId="26" applyFont="1" applyAlignment="1">
      <alignment horizontal="center" vertical="center"/>
    </xf>
    <xf numFmtId="0" fontId="66" fillId="0" borderId="7" xfId="26" applyFont="1" applyBorder="1" applyAlignment="1">
      <alignment horizontal="center" vertical="center"/>
    </xf>
    <xf numFmtId="0" fontId="51" fillId="17" borderId="2" xfId="26" applyFont="1" applyFill="1" applyBorder="1" applyAlignment="1">
      <alignment horizontal="center" vertical="center" wrapText="1"/>
    </xf>
    <xf numFmtId="0" fontId="51" fillId="17" borderId="3" xfId="26" applyFont="1" applyFill="1" applyBorder="1" applyAlignment="1">
      <alignment horizontal="center" vertical="center" wrapText="1"/>
    </xf>
    <xf numFmtId="0" fontId="51" fillId="17" borderId="4" xfId="26" applyFont="1" applyFill="1" applyBorder="1" applyAlignment="1">
      <alignment horizontal="center" vertical="center" wrapText="1"/>
    </xf>
    <xf numFmtId="0" fontId="51" fillId="19" borderId="16" xfId="26" applyFont="1" applyFill="1" applyBorder="1" applyAlignment="1">
      <alignment horizontal="center" vertical="center" wrapText="1"/>
    </xf>
    <xf numFmtId="0" fontId="51" fillId="19" borderId="17" xfId="26" applyFont="1" applyFill="1" applyBorder="1" applyAlignment="1">
      <alignment horizontal="center" vertical="center" wrapText="1"/>
    </xf>
    <xf numFmtId="0" fontId="51" fillId="19" borderId="18" xfId="26" applyFont="1" applyFill="1" applyBorder="1" applyAlignment="1">
      <alignment horizontal="center" vertical="center" wrapText="1"/>
    </xf>
    <xf numFmtId="0" fontId="66" fillId="0" borderId="75" xfId="26" applyFont="1" applyBorder="1" applyAlignment="1">
      <alignment horizontal="center" vertical="center"/>
    </xf>
    <xf numFmtId="0" fontId="66" fillId="0" borderId="76" xfId="26" applyFont="1" applyBorder="1" applyAlignment="1">
      <alignment horizontal="center" vertical="center"/>
    </xf>
    <xf numFmtId="0" fontId="24" fillId="0" borderId="100" xfId="26" applyFont="1" applyBorder="1" applyAlignment="1">
      <alignment horizontal="center" vertical="center" wrapText="1"/>
    </xf>
    <xf numFmtId="0" fontId="24" fillId="0" borderId="65" xfId="26" applyFont="1" applyBorder="1" applyAlignment="1">
      <alignment horizontal="center" vertical="center" wrapText="1"/>
    </xf>
    <xf numFmtId="0" fontId="70" fillId="0" borderId="0" xfId="26" applyFont="1" applyAlignment="1">
      <alignment horizontal="center" vertical="center" wrapText="1"/>
    </xf>
    <xf numFmtId="0" fontId="24" fillId="0" borderId="135" xfId="26" applyFont="1" applyBorder="1" applyAlignment="1">
      <alignment horizontal="center" vertical="center" wrapText="1"/>
    </xf>
    <xf numFmtId="0" fontId="24" fillId="0" borderId="133" xfId="26" applyFont="1" applyBorder="1" applyAlignment="1">
      <alignment horizontal="center" vertical="center" wrapText="1"/>
    </xf>
    <xf numFmtId="0" fontId="24" fillId="0" borderId="66" xfId="26" applyFont="1" applyBorder="1" applyAlignment="1">
      <alignment horizontal="center" vertical="center" wrapText="1"/>
    </xf>
    <xf numFmtId="0" fontId="24" fillId="0" borderId="116" xfId="26" applyFont="1" applyBorder="1" applyAlignment="1">
      <alignment horizontal="center" vertical="center"/>
    </xf>
    <xf numFmtId="0" fontId="21" fillId="0" borderId="41" xfId="0" applyFont="1" applyBorder="1" applyAlignment="1">
      <alignment horizontal="left" vertical="center"/>
    </xf>
    <xf numFmtId="0" fontId="21" fillId="0" borderId="24" xfId="0" applyFont="1" applyBorder="1" applyAlignment="1">
      <alignment horizontal="left" vertical="center"/>
    </xf>
    <xf numFmtId="0" fontId="21" fillId="0" borderId="42" xfId="0" applyFont="1" applyBorder="1" applyAlignment="1">
      <alignment horizontal="left" vertical="center"/>
    </xf>
    <xf numFmtId="0" fontId="51" fillId="0" borderId="2" xfId="0" applyFont="1" applyBorder="1" applyAlignment="1">
      <alignment horizontal="center" vertical="center" wrapText="1"/>
    </xf>
    <xf numFmtId="0" fontId="51" fillId="0" borderId="3" xfId="0" applyFont="1" applyBorder="1" applyAlignment="1">
      <alignment horizontal="center" vertical="center" wrapText="1"/>
    </xf>
    <xf numFmtId="0" fontId="51" fillId="0" borderId="4" xfId="0" applyFont="1" applyBorder="1" applyAlignment="1">
      <alignment horizontal="center" vertical="center" wrapText="1"/>
    </xf>
    <xf numFmtId="0" fontId="51" fillId="17" borderId="2" xfId="0" applyFont="1" applyFill="1" applyBorder="1" applyAlignment="1">
      <alignment horizontal="center" vertical="center" wrapText="1"/>
    </xf>
    <xf numFmtId="0" fontId="51" fillId="17" borderId="3" xfId="0" applyFont="1" applyFill="1" applyBorder="1" applyAlignment="1">
      <alignment horizontal="center" vertical="center" wrapText="1"/>
    </xf>
    <xf numFmtId="0" fontId="51" fillId="17" borderId="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17" xfId="0" applyFont="1" applyFill="1" applyBorder="1" applyAlignment="1">
      <alignment horizontal="center" vertical="center" wrapText="1"/>
    </xf>
    <xf numFmtId="0" fontId="51" fillId="24" borderId="18" xfId="0" applyFont="1" applyFill="1" applyBorder="1" applyAlignment="1">
      <alignment horizontal="center" vertical="center" wrapText="1"/>
    </xf>
    <xf numFmtId="0" fontId="62" fillId="0" borderId="41" xfId="0" applyFont="1" applyBorder="1" applyAlignment="1">
      <alignment horizontal="center" vertical="center"/>
    </xf>
    <xf numFmtId="0" fontId="62" fillId="0" borderId="24" xfId="0" applyFont="1" applyBorder="1" applyAlignment="1">
      <alignment horizontal="center" vertical="center"/>
    </xf>
    <xf numFmtId="0" fontId="62" fillId="0" borderId="42" xfId="0" applyFont="1" applyBorder="1" applyAlignment="1">
      <alignment horizontal="center" vertical="center"/>
    </xf>
    <xf numFmtId="0" fontId="77" fillId="0" borderId="38" xfId="0" applyFont="1" applyBorder="1" applyAlignment="1">
      <alignment horizontal="center" vertical="center"/>
    </xf>
    <xf numFmtId="0" fontId="21" fillId="13" borderId="41" xfId="0" applyFont="1" applyFill="1" applyBorder="1" applyAlignment="1">
      <alignment horizontal="center" vertical="center" wrapText="1"/>
    </xf>
    <xf numFmtId="0" fontId="21" fillId="13" borderId="24" xfId="0" applyFont="1" applyFill="1" applyBorder="1" applyAlignment="1">
      <alignment horizontal="center" vertical="center" wrapText="1"/>
    </xf>
    <xf numFmtId="0" fontId="21" fillId="13" borderId="42" xfId="0" applyFont="1" applyFill="1" applyBorder="1" applyAlignment="1">
      <alignment horizontal="center" vertical="center" wrapText="1"/>
    </xf>
    <xf numFmtId="0" fontId="62" fillId="0" borderId="8" xfId="0" applyFont="1" applyBorder="1" applyAlignment="1">
      <alignment horizontal="center" vertical="center"/>
    </xf>
    <xf numFmtId="0" fontId="62" fillId="0" borderId="38" xfId="0" applyFont="1" applyBorder="1" applyAlignment="1">
      <alignment horizontal="center" vertical="center"/>
    </xf>
    <xf numFmtId="0" fontId="62" fillId="0" borderId="13" xfId="0" applyFont="1" applyBorder="1" applyAlignment="1">
      <alignment horizontal="center" vertical="center"/>
    </xf>
    <xf numFmtId="0" fontId="62" fillId="0" borderId="10" xfId="0" applyFont="1" applyBorder="1" applyAlignment="1">
      <alignment horizontal="center" vertical="center"/>
    </xf>
    <xf numFmtId="0" fontId="62" fillId="0" borderId="15" xfId="0" applyFont="1" applyBorder="1" applyAlignment="1">
      <alignment horizontal="center" vertical="center"/>
    </xf>
    <xf numFmtId="0" fontId="62" fillId="0" borderId="36" xfId="0" applyFont="1" applyBorder="1" applyAlignment="1">
      <alignment horizontal="center" vertical="center"/>
    </xf>
    <xf numFmtId="0" fontId="62" fillId="0" borderId="49" xfId="0" applyFont="1" applyBorder="1" applyAlignment="1">
      <alignment horizontal="center" vertical="center"/>
    </xf>
    <xf numFmtId="190" fontId="21" fillId="0" borderId="8" xfId="0" applyNumberFormat="1" applyFont="1" applyBorder="1" applyAlignment="1">
      <alignment horizontal="center" vertical="center" wrapText="1"/>
    </xf>
    <xf numFmtId="3" fontId="21" fillId="0" borderId="38" xfId="0" applyNumberFormat="1" applyFont="1" applyBorder="1" applyAlignment="1">
      <alignment horizontal="center" vertical="center"/>
    </xf>
    <xf numFmtId="190" fontId="21" fillId="0" borderId="41" xfId="0" applyNumberFormat="1" applyFont="1" applyBorder="1" applyAlignment="1">
      <alignment horizontal="center" vertical="center" wrapText="1"/>
    </xf>
    <xf numFmtId="190" fontId="21" fillId="0" borderId="24" xfId="0" applyNumberFormat="1" applyFont="1" applyBorder="1" applyAlignment="1">
      <alignment horizontal="center" vertical="center" wrapText="1"/>
    </xf>
    <xf numFmtId="190" fontId="21" fillId="0" borderId="42" xfId="0" applyNumberFormat="1" applyFont="1" applyBorder="1" applyAlignment="1">
      <alignment horizontal="center" vertical="center" wrapText="1"/>
    </xf>
    <xf numFmtId="0" fontId="62" fillId="0" borderId="12" xfId="0" applyFont="1" applyBorder="1" applyAlignment="1">
      <alignment horizontal="center" vertical="center"/>
    </xf>
    <xf numFmtId="0" fontId="62" fillId="0" borderId="94" xfId="0" applyFont="1" applyBorder="1" applyAlignment="1">
      <alignment horizontal="center" vertical="center"/>
    </xf>
    <xf numFmtId="0" fontId="62" fillId="0" borderId="9" xfId="0" applyFont="1" applyBorder="1" applyAlignment="1">
      <alignment horizontal="center" vertical="center"/>
    </xf>
    <xf numFmtId="0" fontId="62" fillId="0" borderId="40" xfId="0" applyFont="1" applyBorder="1" applyAlignment="1">
      <alignment horizontal="center" vertical="center"/>
    </xf>
    <xf numFmtId="190" fontId="21" fillId="0" borderId="160" xfId="0" applyNumberFormat="1" applyFont="1" applyBorder="1" applyAlignment="1">
      <alignment horizontal="center" vertical="center" wrapText="1"/>
    </xf>
    <xf numFmtId="190" fontId="21" fillId="0" borderId="122" xfId="0" applyNumberFormat="1" applyFont="1" applyBorder="1" applyAlignment="1">
      <alignment horizontal="center" vertical="center" wrapText="1"/>
    </xf>
    <xf numFmtId="190" fontId="21" fillId="0" borderId="14" xfId="0" applyNumberFormat="1" applyFont="1" applyBorder="1" applyAlignment="1">
      <alignment horizontal="center" vertical="center" wrapText="1"/>
    </xf>
    <xf numFmtId="3" fontId="21" fillId="0" borderId="15" xfId="0" applyNumberFormat="1" applyFont="1" applyBorder="1" applyAlignment="1">
      <alignment horizontal="center" vertical="center"/>
    </xf>
    <xf numFmtId="3" fontId="21" fillId="0" borderId="56" xfId="0" applyNumberFormat="1" applyFont="1" applyBorder="1" applyAlignment="1">
      <alignment horizontal="center" vertical="center"/>
    </xf>
    <xf numFmtId="3" fontId="21" fillId="0" borderId="36" xfId="0" applyNumberFormat="1" applyFont="1" applyBorder="1" applyAlignment="1">
      <alignment horizontal="center" vertical="center"/>
    </xf>
    <xf numFmtId="2" fontId="21" fillId="0" borderId="41" xfId="0" applyNumberFormat="1" applyFont="1" applyBorder="1" applyAlignment="1">
      <alignment horizontal="center" vertical="center"/>
    </xf>
    <xf numFmtId="2" fontId="21" fillId="0" borderId="42" xfId="0" applyNumberFormat="1" applyFont="1" applyBorder="1" applyAlignment="1">
      <alignment horizontal="center" vertical="center"/>
    </xf>
    <xf numFmtId="3" fontId="21" fillId="0" borderId="42" xfId="0" applyNumberFormat="1" applyFont="1" applyBorder="1" applyAlignment="1">
      <alignment horizontal="center" vertical="center"/>
    </xf>
    <xf numFmtId="0" fontId="21" fillId="13" borderId="41" xfId="0" applyFont="1" applyFill="1" applyBorder="1" applyAlignment="1">
      <alignment horizontal="left" vertical="center"/>
    </xf>
    <xf numFmtId="0" fontId="21" fillId="13" borderId="42" xfId="0" applyFont="1" applyFill="1" applyBorder="1" applyAlignment="1">
      <alignment horizontal="left" vertical="center"/>
    </xf>
    <xf numFmtId="2" fontId="21" fillId="13" borderId="41" xfId="0" applyNumberFormat="1" applyFont="1" applyFill="1" applyBorder="1" applyAlignment="1">
      <alignment horizontal="center" vertical="center"/>
    </xf>
    <xf numFmtId="2" fontId="21" fillId="13" borderId="42" xfId="0" applyNumberFormat="1" applyFont="1" applyFill="1" applyBorder="1" applyAlignment="1">
      <alignment horizontal="center" vertical="center"/>
    </xf>
    <xf numFmtId="0" fontId="21" fillId="0" borderId="0" xfId="26" applyFont="1" applyAlignment="1">
      <alignment horizontal="justify" vertical="top" wrapText="1"/>
    </xf>
    <xf numFmtId="0" fontId="62" fillId="0" borderId="33" xfId="0" applyFont="1" applyBorder="1" applyAlignment="1">
      <alignment horizontal="center" vertical="center"/>
    </xf>
    <xf numFmtId="190" fontId="21" fillId="0" borderId="38" xfId="0" applyNumberFormat="1" applyFont="1" applyBorder="1" applyAlignment="1">
      <alignment horizontal="center" vertical="center" wrapText="1"/>
    </xf>
    <xf numFmtId="0" fontId="21" fillId="0" borderId="38" xfId="0" applyFont="1" applyBorder="1" applyAlignment="1">
      <alignment horizontal="left" vertical="center"/>
    </xf>
    <xf numFmtId="175" fontId="21" fillId="0" borderId="15" xfId="0" applyNumberFormat="1" applyFont="1" applyBorder="1" applyAlignment="1">
      <alignment horizontal="center" vertical="center"/>
    </xf>
    <xf numFmtId="175" fontId="21" fillId="0" borderId="56" xfId="0" applyNumberFormat="1" applyFont="1" applyBorder="1" applyAlignment="1">
      <alignment horizontal="center" vertical="center"/>
    </xf>
    <xf numFmtId="175" fontId="21" fillId="0" borderId="161" xfId="0" applyNumberFormat="1" applyFont="1" applyBorder="1" applyAlignment="1">
      <alignment horizontal="center" vertical="center"/>
    </xf>
    <xf numFmtId="175" fontId="21" fillId="0" borderId="11" xfId="0" applyNumberFormat="1" applyFont="1" applyBorder="1" applyAlignment="1">
      <alignment horizontal="center" vertical="center"/>
    </xf>
    <xf numFmtId="0" fontId="21" fillId="0" borderId="38" xfId="0" applyFont="1" applyBorder="1" applyAlignment="1">
      <alignment horizontal="center" vertical="center" wrapText="1"/>
    </xf>
    <xf numFmtId="2" fontId="71" fillId="0" borderId="38" xfId="0" applyNumberFormat="1" applyFont="1" applyBorder="1" applyAlignment="1">
      <alignment horizontal="center" vertical="center"/>
    </xf>
    <xf numFmtId="0" fontId="72" fillId="0" borderId="0" xfId="26" applyFont="1" applyAlignment="1">
      <alignment horizontal="center"/>
    </xf>
    <xf numFmtId="0" fontId="71" fillId="0" borderId="17" xfId="0" applyFont="1" applyBorder="1" applyAlignment="1">
      <alignment horizontal="center" vertical="center"/>
    </xf>
    <xf numFmtId="2" fontId="86" fillId="33" borderId="38" xfId="0" applyNumberFormat="1" applyFont="1" applyFill="1" applyBorder="1" applyAlignment="1">
      <alignment horizontal="center" vertical="center" wrapText="1"/>
    </xf>
    <xf numFmtId="2" fontId="86" fillId="33" borderId="15" xfId="0" applyNumberFormat="1" applyFont="1" applyFill="1" applyBorder="1" applyAlignment="1">
      <alignment horizontal="center" vertical="center" wrapText="1"/>
    </xf>
    <xf numFmtId="2" fontId="86" fillId="33" borderId="36" xfId="0" applyNumberFormat="1" applyFont="1" applyFill="1" applyBorder="1" applyAlignment="1">
      <alignment horizontal="center" vertical="center" wrapText="1"/>
    </xf>
    <xf numFmtId="2" fontId="86" fillId="33" borderId="41" xfId="0" applyNumberFormat="1" applyFont="1" applyFill="1" applyBorder="1" applyAlignment="1">
      <alignment horizontal="center" vertical="center" wrapText="1"/>
    </xf>
    <xf numFmtId="2" fontId="86" fillId="33" borderId="24" xfId="0" applyNumberFormat="1" applyFont="1" applyFill="1" applyBorder="1" applyAlignment="1">
      <alignment horizontal="center" vertical="center" wrapText="1"/>
    </xf>
    <xf numFmtId="2" fontId="86" fillId="33" borderId="42" xfId="0" applyNumberFormat="1" applyFont="1" applyFill="1" applyBorder="1" applyAlignment="1">
      <alignment horizontal="center" vertical="center" wrapText="1"/>
    </xf>
    <xf numFmtId="0" fontId="51" fillId="17" borderId="6" xfId="0" applyFont="1" applyFill="1" applyBorder="1" applyAlignment="1">
      <alignment horizontal="center" vertical="center" wrapText="1"/>
    </xf>
    <xf numFmtId="0" fontId="51" fillId="17" borderId="0" xfId="0" applyFont="1" applyFill="1" applyAlignment="1">
      <alignment horizontal="center" vertical="center" wrapText="1"/>
    </xf>
    <xf numFmtId="0" fontId="51" fillId="17" borderId="7" xfId="0" applyFont="1" applyFill="1" applyBorder="1" applyAlignment="1">
      <alignment horizontal="center" vertical="center" wrapText="1"/>
    </xf>
    <xf numFmtId="0" fontId="51" fillId="24" borderId="6" xfId="0" applyFont="1" applyFill="1" applyBorder="1" applyAlignment="1">
      <alignment horizontal="center" vertical="center" wrapText="1"/>
    </xf>
    <xf numFmtId="0" fontId="51" fillId="24" borderId="0" xfId="0" applyFont="1" applyFill="1" applyAlignment="1">
      <alignment horizontal="center" vertical="center" wrapText="1"/>
    </xf>
    <xf numFmtId="0" fontId="51" fillId="24" borderId="7" xfId="0" applyFont="1" applyFill="1" applyBorder="1" applyAlignment="1">
      <alignment horizontal="center" vertical="center" wrapText="1"/>
    </xf>
    <xf numFmtId="175" fontId="21" fillId="0" borderId="38" xfId="0" applyNumberFormat="1" applyFont="1" applyBorder="1" applyAlignment="1">
      <alignment horizontal="center" vertical="center"/>
    </xf>
    <xf numFmtId="0" fontId="21" fillId="0" borderId="6" xfId="26" applyFont="1" applyBorder="1" applyAlignment="1">
      <alignment horizontal="center" vertical="center"/>
    </xf>
    <xf numFmtId="0" fontId="21" fillId="0" borderId="0" xfId="26" applyFont="1" applyAlignment="1">
      <alignment horizontal="center" vertical="center"/>
    </xf>
    <xf numFmtId="0" fontId="21" fillId="0" borderId="7" xfId="26" applyFont="1" applyBorder="1" applyAlignment="1">
      <alignment horizontal="center" vertical="center"/>
    </xf>
    <xf numFmtId="0" fontId="21" fillId="0" borderId="16" xfId="26" applyFont="1" applyBorder="1" applyAlignment="1">
      <alignment horizontal="center" vertical="center"/>
    </xf>
    <xf numFmtId="0" fontId="21" fillId="0" borderId="17" xfId="26" applyFont="1" applyBorder="1" applyAlignment="1">
      <alignment horizontal="center" vertical="center"/>
    </xf>
    <xf numFmtId="0" fontId="21" fillId="0" borderId="18" xfId="26" applyFont="1" applyBorder="1" applyAlignment="1">
      <alignment horizontal="center" vertical="center"/>
    </xf>
    <xf numFmtId="0" fontId="25" fillId="0" borderId="6" xfId="26" applyFont="1" applyBorder="1" applyAlignment="1">
      <alignment horizontal="center" vertical="center"/>
    </xf>
    <xf numFmtId="0" fontId="25" fillId="0" borderId="0" xfId="26" applyFont="1" applyAlignment="1">
      <alignment horizontal="center" vertical="center"/>
    </xf>
    <xf numFmtId="0" fontId="25" fillId="0" borderId="7" xfId="26" applyFont="1" applyBorder="1" applyAlignment="1">
      <alignment horizontal="center" vertical="center"/>
    </xf>
    <xf numFmtId="0" fontId="21" fillId="0" borderId="20" xfId="26" applyFont="1" applyBorder="1" applyAlignment="1">
      <alignment horizontal="center" vertical="center"/>
    </xf>
    <xf numFmtId="0" fontId="66" fillId="19" borderId="16" xfId="26" applyFont="1" applyFill="1" applyBorder="1" applyAlignment="1">
      <alignment horizontal="center" vertical="center" wrapText="1"/>
    </xf>
    <xf numFmtId="0" fontId="66" fillId="19" borderId="17" xfId="26" applyFont="1" applyFill="1" applyBorder="1" applyAlignment="1">
      <alignment horizontal="center" vertical="center" wrapText="1"/>
    </xf>
    <xf numFmtId="0" fontId="66" fillId="19" borderId="18" xfId="26" applyFont="1" applyFill="1" applyBorder="1" applyAlignment="1">
      <alignment horizontal="center" vertical="center" wrapText="1"/>
    </xf>
    <xf numFmtId="0" fontId="62" fillId="15" borderId="154" xfId="26" applyFont="1" applyFill="1" applyBorder="1" applyAlignment="1">
      <alignment horizontal="center" vertical="center" wrapText="1"/>
    </xf>
    <xf numFmtId="0" fontId="62" fillId="15" borderId="155" xfId="26" applyFont="1" applyFill="1" applyBorder="1" applyAlignment="1">
      <alignment horizontal="center" vertical="center" wrapText="1"/>
    </xf>
    <xf numFmtId="0" fontId="24" fillId="0" borderId="0" xfId="26" applyFont="1" applyAlignment="1">
      <alignment horizontal="justify" vertical="center" wrapText="1"/>
    </xf>
    <xf numFmtId="0" fontId="21" fillId="0" borderId="123" xfId="26" applyFont="1" applyBorder="1" applyAlignment="1">
      <alignment horizontal="center" vertical="center"/>
    </xf>
    <xf numFmtId="0" fontId="21" fillId="0" borderId="118" xfId="26" applyFont="1" applyBorder="1" applyAlignment="1">
      <alignment horizontal="center" vertical="center"/>
    </xf>
    <xf numFmtId="0" fontId="21" fillId="0" borderId="119" xfId="26" applyFont="1" applyBorder="1" applyAlignment="1">
      <alignment horizontal="center" vertical="center"/>
    </xf>
    <xf numFmtId="0" fontId="21" fillId="0" borderId="117" xfId="26" applyFont="1" applyBorder="1" applyAlignment="1">
      <alignment horizontal="center" vertical="center"/>
    </xf>
    <xf numFmtId="0" fontId="21" fillId="0" borderId="124" xfId="26" applyFont="1" applyBorder="1" applyAlignment="1">
      <alignment horizontal="center" vertical="center"/>
    </xf>
    <xf numFmtId="0" fontId="25" fillId="0" borderId="121" xfId="26" applyFont="1" applyBorder="1" applyAlignment="1">
      <alignment horizontal="center" vertical="center"/>
    </xf>
    <xf numFmtId="0" fontId="25" fillId="0" borderId="114" xfId="26" applyFont="1" applyBorder="1" applyAlignment="1">
      <alignment horizontal="center" vertical="center"/>
    </xf>
    <xf numFmtId="0" fontId="25" fillId="0" borderId="120" xfId="26" applyFont="1" applyBorder="1" applyAlignment="1">
      <alignment horizontal="center" vertical="center"/>
    </xf>
    <xf numFmtId="0" fontId="25" fillId="0" borderId="16" xfId="26" applyFont="1" applyBorder="1" applyAlignment="1">
      <alignment horizontal="center" vertical="center"/>
    </xf>
    <xf numFmtId="0" fontId="25" fillId="0" borderId="17" xfId="26" applyFont="1" applyBorder="1" applyAlignment="1">
      <alignment horizontal="center" vertical="center"/>
    </xf>
    <xf numFmtId="0" fontId="25" fillId="0" borderId="18" xfId="26" applyFont="1" applyBorder="1" applyAlignment="1">
      <alignment horizontal="center" vertical="center"/>
    </xf>
    <xf numFmtId="0" fontId="51" fillId="24" borderId="6" xfId="26" applyFont="1" applyFill="1" applyBorder="1" applyAlignment="1">
      <alignment horizontal="center" vertical="center" wrapText="1"/>
    </xf>
    <xf numFmtId="0" fontId="51" fillId="24" borderId="0" xfId="26" applyFont="1" applyFill="1" applyAlignment="1">
      <alignment horizontal="center" vertical="center" wrapText="1"/>
    </xf>
    <xf numFmtId="0" fontId="51" fillId="24" borderId="7" xfId="26" applyFont="1" applyFill="1" applyBorder="1" applyAlignment="1">
      <alignment horizontal="center" vertical="center" wrapText="1"/>
    </xf>
    <xf numFmtId="0" fontId="6" fillId="0" borderId="6" xfId="4" applyFont="1" applyBorder="1" applyAlignment="1">
      <alignment horizontal="justify"/>
    </xf>
    <xf numFmtId="0" fontId="6" fillId="0" borderId="0" xfId="4" applyFont="1" applyBorder="1" applyAlignment="1">
      <alignment horizontal="justify"/>
    </xf>
    <xf numFmtId="0" fontId="6" fillId="0" borderId="7" xfId="4" applyFont="1" applyBorder="1" applyAlignment="1">
      <alignment horizontal="justify"/>
    </xf>
    <xf numFmtId="0" fontId="6" fillId="0" borderId="41" xfId="4" applyFont="1" applyBorder="1" applyAlignment="1" applyProtection="1">
      <alignment horizontal="left" vertical="center" wrapText="1"/>
      <protection locked="0"/>
    </xf>
    <xf numFmtId="0" fontId="6" fillId="0" borderId="24" xfId="4" applyFont="1" applyBorder="1" applyAlignment="1" applyProtection="1">
      <alignment horizontal="left" vertical="center" wrapText="1"/>
      <protection locked="0"/>
    </xf>
    <xf numFmtId="0" fontId="6" fillId="0" borderId="42" xfId="4" applyFont="1" applyBorder="1" applyAlignment="1" applyProtection="1">
      <alignment horizontal="left" vertical="center" wrapText="1"/>
      <protection locked="0"/>
    </xf>
    <xf numFmtId="165" fontId="6" fillId="0" borderId="41" xfId="4" applyNumberFormat="1" applyFont="1" applyBorder="1" applyAlignment="1" applyProtection="1">
      <alignment horizontal="center" vertical="center"/>
      <protection locked="0"/>
    </xf>
    <xf numFmtId="165" fontId="6" fillId="0" borderId="42" xfId="4" applyNumberFormat="1" applyFont="1" applyBorder="1" applyAlignment="1" applyProtection="1">
      <alignment horizontal="center" vertical="center"/>
      <protection locked="0"/>
    </xf>
    <xf numFmtId="0" fontId="6" fillId="5" borderId="43" xfId="4" applyFont="1" applyFill="1" applyBorder="1" applyAlignment="1" applyProtection="1">
      <alignment horizontal="left" vertical="center" wrapText="1"/>
      <protection locked="0"/>
    </xf>
    <xf numFmtId="0" fontId="6" fillId="5" borderId="46" xfId="4" applyFont="1" applyFill="1" applyBorder="1" applyAlignment="1" applyProtection="1">
      <alignment horizontal="left" vertical="center" wrapText="1"/>
      <protection locked="0"/>
    </xf>
    <xf numFmtId="0" fontId="6" fillId="5" borderId="44" xfId="4" applyFont="1" applyFill="1" applyBorder="1" applyAlignment="1" applyProtection="1">
      <alignment horizontal="left" vertical="center" wrapText="1"/>
      <protection locked="0"/>
    </xf>
    <xf numFmtId="165" fontId="6" fillId="5" borderId="43" xfId="4" applyNumberFormat="1" applyFont="1" applyFill="1" applyBorder="1" applyAlignment="1" applyProtection="1">
      <alignment horizontal="center" vertical="center"/>
      <protection locked="0"/>
    </xf>
    <xf numFmtId="165" fontId="6" fillId="5" borderId="44" xfId="4" applyNumberFormat="1" applyFont="1" applyFill="1" applyBorder="1" applyAlignment="1" applyProtection="1">
      <alignment horizontal="center" vertical="center"/>
      <protection locked="0"/>
    </xf>
    <xf numFmtId="0" fontId="11" fillId="5" borderId="19" xfId="4" applyFont="1" applyFill="1" applyBorder="1" applyAlignment="1">
      <alignment horizontal="right"/>
    </xf>
    <xf numFmtId="0" fontId="11" fillId="5" borderId="20" xfId="4" applyFont="1" applyFill="1" applyBorder="1" applyAlignment="1">
      <alignment horizontal="right"/>
    </xf>
    <xf numFmtId="0" fontId="11" fillId="5" borderId="21" xfId="4" applyFont="1" applyFill="1" applyBorder="1" applyAlignment="1">
      <alignment horizontal="right"/>
    </xf>
    <xf numFmtId="0" fontId="11" fillId="7" borderId="19" xfId="4" applyFont="1" applyFill="1" applyBorder="1" applyAlignment="1">
      <alignment horizontal="right"/>
    </xf>
    <xf numFmtId="0" fontId="11" fillId="7" borderId="20" xfId="4" applyFont="1" applyFill="1" applyBorder="1" applyAlignment="1">
      <alignment horizontal="right"/>
    </xf>
    <xf numFmtId="0" fontId="11" fillId="7" borderId="21" xfId="4" applyFont="1" applyFill="1" applyBorder="1" applyAlignment="1">
      <alignment horizontal="right"/>
    </xf>
    <xf numFmtId="0" fontId="6" fillId="0" borderId="6" xfId="4" applyFont="1" applyBorder="1" applyAlignment="1">
      <alignment horizontal="justify" vertical="center"/>
    </xf>
    <xf numFmtId="0" fontId="6" fillId="0" borderId="0" xfId="4" applyFont="1" applyBorder="1" applyAlignment="1">
      <alignment horizontal="justify" vertical="center"/>
    </xf>
    <xf numFmtId="0" fontId="6" fillId="0" borderId="7" xfId="4" applyFont="1" applyBorder="1" applyAlignment="1">
      <alignment horizontal="justify" vertical="center"/>
    </xf>
    <xf numFmtId="0" fontId="7" fillId="7" borderId="22" xfId="4" applyFont="1" applyFill="1" applyBorder="1" applyAlignment="1">
      <alignment horizontal="center" vertical="center" wrapText="1"/>
    </xf>
    <xf numFmtId="0" fontId="6" fillId="0" borderId="9" xfId="0" applyFont="1" applyBorder="1" applyAlignment="1" applyProtection="1">
      <alignment horizontal="left" vertical="center" wrapText="1"/>
      <protection locked="0"/>
    </xf>
    <xf numFmtId="0" fontId="6" fillId="0" borderId="10" xfId="0" applyFont="1" applyBorder="1" applyAlignment="1" applyProtection="1">
      <alignment horizontal="left" vertical="center" wrapText="1"/>
      <protection locked="0"/>
    </xf>
    <xf numFmtId="4" fontId="6" fillId="0" borderId="9" xfId="0" applyNumberFormat="1" applyFont="1" applyBorder="1" applyAlignment="1" applyProtection="1">
      <alignment horizontal="center" vertical="center"/>
      <protection locked="0"/>
    </xf>
    <xf numFmtId="4" fontId="6" fillId="0" borderId="40" xfId="0" applyNumberFormat="1" applyFont="1" applyBorder="1" applyAlignment="1" applyProtection="1">
      <alignment horizontal="center" vertical="center"/>
      <protection locked="0"/>
    </xf>
    <xf numFmtId="0" fontId="17" fillId="13" borderId="47" xfId="4" applyFont="1" applyFill="1" applyBorder="1" applyAlignment="1">
      <alignment horizontal="center" vertical="center"/>
    </xf>
    <xf numFmtId="0" fontId="17" fillId="13" borderId="46" xfId="4" applyFont="1" applyFill="1" applyBorder="1" applyAlignment="1">
      <alignment horizontal="center" vertical="center"/>
    </xf>
    <xf numFmtId="0" fontId="17" fillId="13" borderId="48" xfId="4" applyFont="1" applyFill="1" applyBorder="1" applyAlignment="1">
      <alignment horizontal="center" vertical="center"/>
    </xf>
    <xf numFmtId="0" fontId="11" fillId="5" borderId="16" xfId="4" applyFont="1" applyFill="1" applyBorder="1" applyAlignment="1">
      <alignment horizontal="right"/>
    </xf>
    <xf numFmtId="0" fontId="11" fillId="5" borderId="17" xfId="4" applyFont="1" applyFill="1" applyBorder="1" applyAlignment="1">
      <alignment horizontal="right"/>
    </xf>
    <xf numFmtId="0" fontId="11" fillId="5" borderId="18" xfId="4" applyFont="1" applyFill="1" applyBorder="1" applyAlignment="1">
      <alignment horizontal="right"/>
    </xf>
    <xf numFmtId="0" fontId="7" fillId="10" borderId="32" xfId="4" applyFont="1" applyFill="1" applyBorder="1" applyAlignment="1">
      <alignment horizontal="left" vertical="center" wrapText="1"/>
    </xf>
    <xf numFmtId="0" fontId="7" fillId="10" borderId="24" xfId="4" applyFont="1" applyFill="1" applyBorder="1" applyAlignment="1">
      <alignment horizontal="left" vertical="center" wrapText="1"/>
    </xf>
    <xf numFmtId="0" fontId="7" fillId="10" borderId="33" xfId="4" applyFont="1" applyFill="1" applyBorder="1" applyAlignment="1">
      <alignment horizontal="left" vertical="center" wrapText="1"/>
    </xf>
    <xf numFmtId="0" fontId="17" fillId="0" borderId="34"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35" xfId="4" applyFont="1" applyBorder="1" applyAlignment="1">
      <alignment horizontal="center" vertical="center" wrapText="1"/>
    </xf>
    <xf numFmtId="0" fontId="7" fillId="12" borderId="22" xfId="4" applyFont="1" applyFill="1" applyBorder="1" applyAlignment="1">
      <alignment horizontal="center" vertical="center" wrapText="1"/>
    </xf>
    <xf numFmtId="0" fontId="6" fillId="0" borderId="9" xfId="7" applyBorder="1" applyAlignment="1" applyProtection="1">
      <alignment horizontal="left" vertical="center" wrapText="1"/>
      <protection locked="0"/>
    </xf>
    <xf numFmtId="0" fontId="6" fillId="0" borderId="10" xfId="7" applyBorder="1" applyAlignment="1" applyProtection="1">
      <alignment horizontal="left" vertical="center" wrapText="1"/>
      <protection locked="0"/>
    </xf>
    <xf numFmtId="0" fontId="6" fillId="0" borderId="40" xfId="7" applyBorder="1" applyAlignment="1" applyProtection="1">
      <alignment horizontal="left" vertical="center" wrapText="1"/>
      <protection locked="0"/>
    </xf>
    <xf numFmtId="0" fontId="6" fillId="0" borderId="41" xfId="7" applyBorder="1" applyAlignment="1" applyProtection="1">
      <alignment horizontal="left" vertical="center" wrapText="1"/>
      <protection locked="0"/>
    </xf>
    <xf numFmtId="0" fontId="6" fillId="0" borderId="24" xfId="7" applyBorder="1" applyAlignment="1" applyProtection="1">
      <alignment horizontal="left" vertical="center" wrapText="1"/>
      <protection locked="0"/>
    </xf>
    <xf numFmtId="0" fontId="6" fillId="0" borderId="42" xfId="7" applyBorder="1" applyAlignment="1" applyProtection="1">
      <alignment horizontal="left" vertical="center" wrapText="1"/>
      <protection locked="0"/>
    </xf>
    <xf numFmtId="0" fontId="6" fillId="0" borderId="43" xfId="4" applyFont="1" applyBorder="1" applyAlignment="1" applyProtection="1">
      <alignment horizontal="left" vertical="center" wrapText="1"/>
      <protection locked="0"/>
    </xf>
    <xf numFmtId="0" fontId="6" fillId="0" borderId="46" xfId="4" applyFont="1" applyBorder="1" applyAlignment="1" applyProtection="1">
      <alignment horizontal="left" vertical="center" wrapText="1"/>
      <protection locked="0"/>
    </xf>
    <xf numFmtId="0" fontId="6" fillId="0" borderId="44" xfId="4" applyFont="1" applyBorder="1" applyAlignment="1" applyProtection="1">
      <alignment horizontal="left" vertical="center" wrapText="1"/>
      <protection locked="0"/>
    </xf>
    <xf numFmtId="0" fontId="7" fillId="10" borderId="32" xfId="4" applyFont="1" applyFill="1" applyBorder="1" applyAlignment="1">
      <alignment horizontal="left" vertical="center"/>
    </xf>
    <xf numFmtId="0" fontId="7" fillId="10" borderId="24" xfId="4" applyFont="1" applyFill="1" applyBorder="1" applyAlignment="1">
      <alignment horizontal="left" vertical="center"/>
    </xf>
    <xf numFmtId="0" fontId="7" fillId="10" borderId="33" xfId="4" applyFont="1" applyFill="1" applyBorder="1" applyAlignment="1">
      <alignment horizontal="left" vertical="center"/>
    </xf>
    <xf numFmtId="0" fontId="6" fillId="0" borderId="30" xfId="4" applyFont="1" applyBorder="1" applyAlignment="1" applyProtection="1">
      <alignment horizontal="left" vertical="center" wrapText="1"/>
      <protection locked="0"/>
    </xf>
    <xf numFmtId="166" fontId="6" fillId="0" borderId="43" xfId="4" applyNumberFormat="1" applyFont="1" applyBorder="1" applyAlignment="1" applyProtection="1">
      <alignment horizontal="right" vertical="center" wrapText="1"/>
      <protection locked="0"/>
    </xf>
    <xf numFmtId="166" fontId="6" fillId="0" borderId="44" xfId="4" applyNumberFormat="1" applyFont="1" applyBorder="1" applyAlignment="1" applyProtection="1">
      <alignment horizontal="right" vertical="center" wrapText="1"/>
      <protection locked="0"/>
    </xf>
    <xf numFmtId="0" fontId="6" fillId="0" borderId="38" xfId="4" applyFont="1" applyBorder="1" applyAlignment="1" applyProtection="1">
      <alignment horizontal="left" vertical="center" wrapText="1"/>
      <protection locked="0"/>
    </xf>
    <xf numFmtId="166" fontId="6" fillId="0" borderId="41" xfId="4" applyNumberFormat="1" applyFont="1" applyBorder="1" applyAlignment="1" applyProtection="1">
      <alignment horizontal="right" vertical="center" wrapText="1"/>
      <protection locked="0"/>
    </xf>
    <xf numFmtId="166" fontId="6" fillId="0" borderId="42" xfId="4" applyNumberFormat="1" applyFont="1" applyBorder="1" applyAlignment="1" applyProtection="1">
      <alignment horizontal="right" vertical="center" wrapText="1"/>
      <protection locked="0"/>
    </xf>
    <xf numFmtId="0" fontId="6" fillId="0" borderId="36" xfId="4" applyFont="1" applyBorder="1" applyAlignment="1" applyProtection="1">
      <alignment horizontal="left" vertical="center" wrapText="1"/>
      <protection locked="0"/>
    </xf>
    <xf numFmtId="166" fontId="6" fillId="0" borderId="9" xfId="4" applyNumberFormat="1" applyFont="1" applyBorder="1" applyAlignment="1" applyProtection="1">
      <alignment horizontal="right" vertical="center" wrapText="1"/>
      <protection locked="0"/>
    </xf>
    <xf numFmtId="166" fontId="6" fillId="0" borderId="40" xfId="4" applyNumberFormat="1" applyFont="1" applyBorder="1" applyAlignment="1" applyProtection="1">
      <alignment horizontal="right" vertical="center" wrapText="1"/>
      <protection locked="0"/>
    </xf>
    <xf numFmtId="165" fontId="6" fillId="0" borderId="38" xfId="4" applyNumberFormat="1" applyFont="1" applyBorder="1" applyAlignment="1" applyProtection="1">
      <alignment horizontal="center" vertical="center" wrapText="1"/>
      <protection locked="0"/>
    </xf>
    <xf numFmtId="9" fontId="6" fillId="0" borderId="30" xfId="1" applyFont="1" applyBorder="1" applyAlignment="1" applyProtection="1">
      <alignment horizontal="center" vertical="center"/>
      <protection locked="0"/>
    </xf>
    <xf numFmtId="0" fontId="17" fillId="11" borderId="34" xfId="4" applyFont="1" applyFill="1" applyBorder="1" applyAlignment="1">
      <alignment horizontal="center" vertical="center" wrapText="1"/>
    </xf>
    <xf numFmtId="0" fontId="17" fillId="11" borderId="13" xfId="4" applyFont="1" applyFill="1" applyBorder="1" applyAlignment="1">
      <alignment horizontal="center" vertical="center" wrapText="1"/>
    </xf>
    <xf numFmtId="0" fontId="17" fillId="11" borderId="35" xfId="4" applyFont="1" applyFill="1" applyBorder="1" applyAlignment="1">
      <alignment horizontal="center" vertical="center" wrapText="1"/>
    </xf>
    <xf numFmtId="0" fontId="7" fillId="8" borderId="43" xfId="4" applyFont="1" applyFill="1" applyBorder="1" applyAlignment="1">
      <alignment horizontal="center" vertical="center" wrapText="1"/>
    </xf>
    <xf numFmtId="0" fontId="7" fillId="8" borderId="46" xfId="4" applyFont="1" applyFill="1" applyBorder="1" applyAlignment="1">
      <alignment horizontal="center" vertical="center" wrapText="1"/>
    </xf>
    <xf numFmtId="0" fontId="7" fillId="8" borderId="44" xfId="4" applyFont="1" applyFill="1" applyBorder="1" applyAlignment="1">
      <alignment horizontal="center" vertical="center" wrapText="1"/>
    </xf>
    <xf numFmtId="4" fontId="7" fillId="8" borderId="30" xfId="4" applyNumberFormat="1" applyFont="1" applyFill="1" applyBorder="1" applyAlignment="1">
      <alignment horizontal="center" vertical="center" wrapText="1"/>
    </xf>
    <xf numFmtId="0" fontId="7" fillId="8" borderId="30" xfId="4" applyFont="1" applyFill="1" applyBorder="1" applyAlignment="1">
      <alignment horizontal="center" vertical="center" wrapText="1"/>
    </xf>
    <xf numFmtId="0" fontId="7" fillId="11" borderId="34" xfId="4" applyFont="1" applyFill="1" applyBorder="1" applyAlignment="1">
      <alignment horizontal="center"/>
    </xf>
    <xf numFmtId="0" fontId="7" fillId="11" borderId="13" xfId="4" applyFont="1" applyFill="1" applyBorder="1" applyAlignment="1">
      <alignment horizontal="center"/>
    </xf>
    <xf numFmtId="0" fontId="7" fillId="11" borderId="35" xfId="4" applyFont="1" applyFill="1" applyBorder="1" applyAlignment="1">
      <alignment horizontal="center"/>
    </xf>
    <xf numFmtId="165" fontId="6" fillId="0" borderId="36" xfId="4" applyNumberFormat="1" applyFont="1" applyBorder="1" applyAlignment="1" applyProtection="1">
      <alignment horizontal="center" vertical="center" wrapText="1"/>
      <protection locked="0"/>
    </xf>
    <xf numFmtId="0" fontId="7" fillId="6" borderId="26" xfId="4" applyFont="1" applyFill="1" applyBorder="1" applyAlignment="1">
      <alignment horizontal="center" vertical="center" wrapText="1"/>
    </xf>
    <xf numFmtId="0" fontId="7" fillId="6" borderId="27" xfId="4" applyFont="1" applyFill="1" applyBorder="1" applyAlignment="1">
      <alignment horizontal="center" vertical="center" wrapText="1"/>
    </xf>
    <xf numFmtId="0" fontId="7" fillId="6" borderId="28" xfId="4" applyFont="1" applyFill="1" applyBorder="1" applyAlignment="1">
      <alignment horizontal="center" vertical="center" wrapText="1"/>
    </xf>
    <xf numFmtId="0" fontId="7" fillId="7" borderId="53" xfId="4" applyFont="1" applyFill="1" applyBorder="1" applyAlignment="1">
      <alignment horizontal="center" vertical="center" wrapText="1"/>
    </xf>
    <xf numFmtId="0" fontId="7" fillId="7" borderId="51" xfId="4" applyFont="1" applyFill="1" applyBorder="1" applyAlignment="1">
      <alignment horizontal="center" vertical="center" wrapText="1"/>
    </xf>
    <xf numFmtId="0" fontId="7" fillId="7" borderId="52" xfId="4" applyFont="1" applyFill="1" applyBorder="1" applyAlignment="1">
      <alignment horizontal="center" vertical="center" wrapText="1"/>
    </xf>
    <xf numFmtId="0" fontId="7" fillId="7" borderId="22" xfId="4" applyFont="1" applyFill="1" applyBorder="1" applyAlignment="1">
      <alignment horizontal="center" vertical="center"/>
    </xf>
    <xf numFmtId="0" fontId="6" fillId="0" borderId="0" xfId="4" applyFont="1" applyBorder="1" applyAlignment="1" applyProtection="1">
      <alignment horizontal="justify" vertical="center"/>
      <protection locked="0"/>
    </xf>
    <xf numFmtId="0" fontId="6" fillId="0" borderId="7" xfId="4" applyFont="1" applyBorder="1" applyAlignment="1" applyProtection="1">
      <alignment horizontal="justify" vertical="center"/>
      <protection locked="0"/>
    </xf>
    <xf numFmtId="0" fontId="6" fillId="0" borderId="10" xfId="4" applyFont="1" applyBorder="1" applyAlignment="1" applyProtection="1">
      <alignment horizontal="justify" vertical="center"/>
      <protection locked="0"/>
    </xf>
    <xf numFmtId="0" fontId="6" fillId="0" borderId="25" xfId="4" applyFont="1" applyBorder="1" applyAlignment="1" applyProtection="1">
      <alignment horizontal="justify" vertical="center"/>
      <protection locked="0"/>
    </xf>
    <xf numFmtId="0" fontId="6" fillId="3" borderId="5" xfId="5" applyFont="1" applyFill="1" applyBorder="1" applyAlignment="1">
      <alignment horizontal="center"/>
    </xf>
    <xf numFmtId="0" fontId="6" fillId="3" borderId="22" xfId="5" applyFont="1" applyFill="1" applyBorder="1" applyAlignment="1">
      <alignment horizontal="center"/>
    </xf>
    <xf numFmtId="0" fontId="6" fillId="3" borderId="23" xfId="5" applyFont="1" applyFill="1" applyBorder="1" applyAlignment="1">
      <alignment horizontal="center"/>
    </xf>
    <xf numFmtId="0" fontId="6" fillId="3" borderId="8" xfId="5" applyFont="1" applyFill="1" applyBorder="1" applyAlignment="1">
      <alignment horizontal="center"/>
    </xf>
    <xf numFmtId="0" fontId="6" fillId="3" borderId="38" xfId="5" applyFont="1" applyFill="1" applyBorder="1" applyAlignment="1">
      <alignment horizontal="center"/>
    </xf>
    <xf numFmtId="0" fontId="6" fillId="3" borderId="49" xfId="5" applyFont="1" applyFill="1" applyBorder="1" applyAlignment="1">
      <alignment horizontal="center"/>
    </xf>
    <xf numFmtId="0" fontId="6" fillId="3" borderId="29" xfId="5" applyFont="1" applyFill="1" applyBorder="1" applyAlignment="1">
      <alignment horizontal="center"/>
    </xf>
    <xf numFmtId="0" fontId="6" fillId="3" borderId="30" xfId="5" applyFont="1" applyFill="1" applyBorder="1" applyAlignment="1">
      <alignment horizontal="center"/>
    </xf>
    <xf numFmtId="0" fontId="6" fillId="3" borderId="31" xfId="5" applyFont="1" applyFill="1" applyBorder="1" applyAlignment="1">
      <alignment horizontal="center"/>
    </xf>
    <xf numFmtId="0" fontId="10" fillId="4" borderId="2" xfId="5" applyFont="1" applyFill="1" applyBorder="1" applyAlignment="1">
      <alignment horizontal="center" vertical="center"/>
    </xf>
    <xf numFmtId="0" fontId="10" fillId="4" borderId="3" xfId="5" applyFont="1" applyFill="1" applyBorder="1" applyAlignment="1">
      <alignment horizontal="center" vertical="center"/>
    </xf>
    <xf numFmtId="0" fontId="10" fillId="4" borderId="4" xfId="5" applyFont="1" applyFill="1" applyBorder="1" applyAlignment="1">
      <alignment horizontal="center" vertical="center"/>
    </xf>
    <xf numFmtId="0" fontId="10" fillId="4" borderId="6" xfId="5" applyFont="1" applyFill="1" applyBorder="1" applyAlignment="1">
      <alignment horizontal="center" vertical="center"/>
    </xf>
    <xf numFmtId="0" fontId="10" fillId="4" borderId="0" xfId="5" applyFont="1" applyFill="1" applyAlignment="1">
      <alignment horizontal="center" vertical="center"/>
    </xf>
    <xf numFmtId="0" fontId="10" fillId="4" borderId="7" xfId="5" applyFont="1" applyFill="1" applyBorder="1" applyAlignment="1">
      <alignment horizontal="center" vertical="center"/>
    </xf>
    <xf numFmtId="0" fontId="49" fillId="4" borderId="6" xfId="6" applyFont="1" applyFill="1" applyBorder="1" applyAlignment="1">
      <alignment horizontal="center" vertical="center"/>
    </xf>
    <xf numFmtId="0" fontId="49" fillId="4" borderId="0" xfId="6" applyFont="1" applyFill="1" applyAlignment="1">
      <alignment horizontal="center" vertical="center"/>
    </xf>
    <xf numFmtId="0" fontId="49" fillId="4" borderId="7" xfId="6" applyFont="1" applyFill="1" applyBorder="1" applyAlignment="1">
      <alignment horizontal="center" vertical="center"/>
    </xf>
    <xf numFmtId="0" fontId="49" fillId="4" borderId="16" xfId="6" applyFont="1" applyFill="1" applyBorder="1" applyAlignment="1">
      <alignment horizontal="center" vertical="center"/>
    </xf>
    <xf numFmtId="0" fontId="49" fillId="4" borderId="17" xfId="6" applyFont="1" applyFill="1" applyBorder="1" applyAlignment="1">
      <alignment horizontal="center" vertical="center"/>
    </xf>
    <xf numFmtId="0" fontId="49" fillId="4" borderId="18" xfId="6" applyFont="1" applyFill="1" applyBorder="1" applyAlignment="1">
      <alignment horizontal="center" vertical="center"/>
    </xf>
    <xf numFmtId="0" fontId="11" fillId="4" borderId="6" xfId="5" applyFont="1" applyFill="1" applyBorder="1" applyAlignment="1">
      <alignment horizontal="center" vertical="center" wrapText="1"/>
    </xf>
    <xf numFmtId="0" fontId="11" fillId="4" borderId="0" xfId="5" applyFont="1" applyFill="1" applyAlignment="1">
      <alignment horizontal="center" vertical="center" wrapText="1"/>
    </xf>
    <xf numFmtId="0" fontId="11" fillId="4" borderId="7" xfId="5" applyFont="1" applyFill="1" applyBorder="1" applyAlignment="1">
      <alignment horizontal="center" vertical="center" wrapText="1"/>
    </xf>
    <xf numFmtId="0" fontId="11" fillId="4" borderId="16" xfId="5" applyFont="1" applyFill="1" applyBorder="1" applyAlignment="1">
      <alignment horizontal="center" vertical="center"/>
    </xf>
    <xf numFmtId="0" fontId="11" fillId="4" borderId="17" xfId="5" applyFont="1" applyFill="1" applyBorder="1" applyAlignment="1">
      <alignment horizontal="center" vertical="center"/>
    </xf>
    <xf numFmtId="0" fontId="11" fillId="4" borderId="18" xfId="5" applyFont="1" applyFill="1" applyBorder="1" applyAlignment="1">
      <alignment horizontal="center" vertical="center"/>
    </xf>
    <xf numFmtId="0" fontId="11" fillId="3" borderId="3" xfId="5" applyFont="1" applyFill="1" applyBorder="1" applyAlignment="1" applyProtection="1">
      <alignment horizontal="center"/>
      <protection locked="0"/>
    </xf>
    <xf numFmtId="0" fontId="11" fillId="3" borderId="0" xfId="5" applyFont="1" applyFill="1" applyAlignment="1" applyProtection="1">
      <alignment horizontal="center"/>
      <protection locked="0"/>
    </xf>
    <xf numFmtId="0" fontId="11" fillId="3" borderId="6" xfId="5" applyFont="1" applyFill="1" applyBorder="1" applyAlignment="1" applyProtection="1">
      <alignment horizontal="left" vertical="center"/>
      <protection locked="0"/>
    </xf>
    <xf numFmtId="0" fontId="11" fillId="3" borderId="0" xfId="5" applyFont="1" applyFill="1" applyAlignment="1" applyProtection="1">
      <alignment horizontal="left" vertical="center"/>
      <protection locked="0"/>
    </xf>
    <xf numFmtId="0" fontId="11" fillId="3" borderId="0" xfId="5" applyFont="1" applyFill="1" applyAlignment="1" applyProtection="1">
      <alignment horizontal="center" vertical="top"/>
      <protection locked="0"/>
    </xf>
    <xf numFmtId="0" fontId="14" fillId="3" borderId="0" xfId="5" applyFont="1" applyFill="1" applyAlignment="1" applyProtection="1">
      <alignment horizontal="center" vertical="top"/>
      <protection locked="0"/>
    </xf>
    <xf numFmtId="0" fontId="6" fillId="3" borderId="10" xfId="5" applyFont="1" applyFill="1" applyBorder="1" applyAlignment="1" applyProtection="1">
      <alignment horizontal="center"/>
      <protection locked="0"/>
    </xf>
    <xf numFmtId="0" fontId="6" fillId="3" borderId="17" xfId="5" applyFont="1" applyFill="1" applyBorder="1" applyAlignment="1" applyProtection="1">
      <alignment horizontal="center"/>
      <protection locked="0"/>
    </xf>
    <xf numFmtId="0" fontId="6" fillId="3" borderId="18" xfId="5" applyFont="1" applyFill="1" applyBorder="1" applyAlignment="1" applyProtection="1">
      <alignment horizontal="center"/>
      <protection locked="0"/>
    </xf>
    <xf numFmtId="0" fontId="6" fillId="3" borderId="53" xfId="5" applyFont="1" applyFill="1" applyBorder="1" applyAlignment="1">
      <alignment horizontal="center"/>
    </xf>
    <xf numFmtId="0" fontId="6" fillId="3" borderId="41" xfId="5" applyFont="1" applyFill="1" applyBorder="1" applyAlignment="1">
      <alignment horizontal="center"/>
    </xf>
    <xf numFmtId="0" fontId="6" fillId="3" borderId="43" xfId="5" applyFont="1" applyFill="1" applyBorder="1" applyAlignment="1">
      <alignment horizontal="center"/>
    </xf>
    <xf numFmtId="9" fontId="6" fillId="0" borderId="30" xfId="1" applyFont="1" applyFill="1" applyBorder="1" applyAlignment="1" applyProtection="1">
      <alignment horizontal="center" vertical="center"/>
      <protection locked="0"/>
    </xf>
    <xf numFmtId="0" fontId="6" fillId="0" borderId="41" xfId="0" applyFont="1" applyBorder="1" applyAlignment="1">
      <alignment horizontal="left" vertical="center" wrapText="1"/>
    </xf>
    <xf numFmtId="0" fontId="6" fillId="0" borderId="24" xfId="0" applyFont="1" applyBorder="1" applyAlignment="1">
      <alignment horizontal="left" vertical="center" wrapText="1"/>
    </xf>
    <xf numFmtId="0" fontId="6" fillId="0" borderId="42" xfId="0" applyFont="1" applyBorder="1" applyAlignment="1">
      <alignment horizontal="left" vertical="center" wrapText="1"/>
    </xf>
    <xf numFmtId="0" fontId="6" fillId="0" borderId="9"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4" fontId="6" fillId="0" borderId="9" xfId="4" applyNumberFormat="1" applyFont="1" applyBorder="1" applyAlignment="1" applyProtection="1">
      <alignment horizontal="center" vertical="center"/>
      <protection locked="0"/>
    </xf>
    <xf numFmtId="4" fontId="6" fillId="0" borderId="40" xfId="4" applyNumberFormat="1" applyFont="1" applyBorder="1" applyAlignment="1" applyProtection="1">
      <alignment horizontal="center" vertical="center"/>
      <protection locked="0"/>
    </xf>
    <xf numFmtId="0" fontId="6" fillId="0" borderId="40" xfId="4" applyFont="1" applyBorder="1" applyAlignment="1" applyProtection="1">
      <alignment horizontal="left" vertical="center" wrapText="1"/>
      <protection locked="0"/>
    </xf>
    <xf numFmtId="165" fontId="6" fillId="0" borderId="9" xfId="4" applyNumberFormat="1" applyFont="1" applyBorder="1" applyAlignment="1" applyProtection="1">
      <alignment horizontal="center" vertical="center"/>
      <protection locked="0"/>
    </xf>
    <xf numFmtId="165" fontId="6" fillId="0" borderId="40" xfId="4" applyNumberFormat="1" applyFont="1" applyBorder="1" applyAlignment="1" applyProtection="1">
      <alignment horizontal="center" vertical="center"/>
      <protection locked="0"/>
    </xf>
    <xf numFmtId="3" fontId="6" fillId="0" borderId="9" xfId="7" applyNumberFormat="1" applyBorder="1" applyAlignment="1" applyProtection="1">
      <alignment horizontal="left" vertical="center" wrapText="1"/>
      <protection locked="0"/>
    </xf>
    <xf numFmtId="3" fontId="6" fillId="0" borderId="41" xfId="7" applyNumberFormat="1" applyBorder="1" applyAlignment="1" applyProtection="1">
      <alignment horizontal="left" vertical="center" wrapText="1"/>
      <protection locked="0"/>
    </xf>
    <xf numFmtId="166" fontId="6" fillId="0" borderId="41" xfId="9" applyNumberFormat="1" applyFont="1" applyFill="1" applyBorder="1" applyAlignment="1" applyProtection="1">
      <alignment horizontal="right" vertical="center" wrapText="1"/>
      <protection locked="0"/>
    </xf>
    <xf numFmtId="166" fontId="6" fillId="0" borderId="42" xfId="9" applyNumberFormat="1" applyFont="1" applyFill="1" applyBorder="1" applyAlignment="1" applyProtection="1">
      <alignment horizontal="right" vertical="center" wrapText="1"/>
      <protection locked="0"/>
    </xf>
    <xf numFmtId="166" fontId="6" fillId="0" borderId="9" xfId="9" applyNumberFormat="1" applyFont="1" applyFill="1" applyBorder="1" applyAlignment="1" applyProtection="1">
      <alignment horizontal="right" vertical="center" wrapText="1"/>
      <protection locked="0"/>
    </xf>
    <xf numFmtId="166" fontId="6" fillId="0" borderId="40" xfId="9" applyNumberFormat="1" applyFont="1" applyFill="1" applyBorder="1" applyAlignment="1" applyProtection="1">
      <alignment horizontal="right" vertical="center" wrapText="1"/>
      <protection locked="0"/>
    </xf>
    <xf numFmtId="0" fontId="6" fillId="0" borderId="30" xfId="7" applyBorder="1" applyAlignment="1" applyProtection="1">
      <alignment horizontal="left" vertical="center" wrapText="1"/>
      <protection locked="0"/>
    </xf>
    <xf numFmtId="3" fontId="6" fillId="0" borderId="38" xfId="4" applyNumberFormat="1" applyFont="1" applyBorder="1" applyAlignment="1" applyProtection="1">
      <alignment horizontal="left" vertical="center" wrapText="1"/>
      <protection locked="0"/>
    </xf>
    <xf numFmtId="3" fontId="6" fillId="0" borderId="36" xfId="4" applyNumberFormat="1" applyFont="1" applyBorder="1" applyAlignment="1" applyProtection="1">
      <alignment horizontal="left" vertical="center" wrapText="1"/>
      <protection locked="0"/>
    </xf>
    <xf numFmtId="194" fontId="6" fillId="0" borderId="36" xfId="118" applyNumberFormat="1" applyFont="1" applyBorder="1" applyAlignment="1" applyProtection="1">
      <alignment horizontal="center" vertical="center" wrapText="1"/>
      <protection locked="0"/>
    </xf>
    <xf numFmtId="169" fontId="6" fillId="0" borderId="36" xfId="4" applyNumberFormat="1" applyFont="1" applyBorder="1" applyAlignment="1" applyProtection="1">
      <alignment horizontal="center" vertical="center" wrapText="1"/>
      <protection locked="0"/>
    </xf>
    <xf numFmtId="0" fontId="7" fillId="11" borderId="6" xfId="4" applyFont="1" applyFill="1" applyBorder="1" applyAlignment="1">
      <alignment horizontal="center"/>
    </xf>
    <xf numFmtId="0" fontId="7" fillId="11" borderId="0" xfId="4" applyFont="1" applyFill="1" applyBorder="1" applyAlignment="1">
      <alignment horizontal="center"/>
    </xf>
    <xf numFmtId="0" fontId="7" fillId="11" borderId="7" xfId="4" applyFont="1" applyFill="1" applyBorder="1" applyAlignment="1">
      <alignment horizontal="center"/>
    </xf>
    <xf numFmtId="0" fontId="6" fillId="0" borderId="38" xfId="7" applyBorder="1" applyAlignment="1" applyProtection="1">
      <alignment horizontal="left" vertical="center" wrapText="1"/>
      <protection locked="0"/>
    </xf>
    <xf numFmtId="165" fontId="6" fillId="0" borderId="38" xfId="1" applyNumberFormat="1" applyFont="1" applyFill="1" applyBorder="1" applyAlignment="1" applyProtection="1">
      <alignment horizontal="center" vertical="center" wrapText="1"/>
      <protection locked="0"/>
    </xf>
    <xf numFmtId="4" fontId="6" fillId="0" borderId="41" xfId="4" applyNumberFormat="1" applyFont="1" applyBorder="1" applyAlignment="1" applyProtection="1">
      <alignment horizontal="center" vertical="center"/>
      <protection locked="0"/>
    </xf>
    <xf numFmtId="4" fontId="6" fillId="0" borderId="42" xfId="4" applyNumberFormat="1" applyFont="1" applyBorder="1" applyAlignment="1" applyProtection="1">
      <alignment horizontal="center" vertical="center"/>
      <protection locked="0"/>
    </xf>
    <xf numFmtId="0" fontId="17" fillId="9" borderId="55" xfId="4" applyFont="1" applyFill="1" applyBorder="1" applyAlignment="1">
      <alignment horizontal="center"/>
    </xf>
    <xf numFmtId="0" fontId="17" fillId="9" borderId="10" xfId="4" applyFont="1" applyFill="1" applyBorder="1" applyAlignment="1">
      <alignment horizontal="center"/>
    </xf>
    <xf numFmtId="0" fontId="17" fillId="9" borderId="25" xfId="4" applyFont="1" applyFill="1" applyBorder="1" applyAlignment="1">
      <alignment horizontal="center"/>
    </xf>
    <xf numFmtId="166" fontId="6" fillId="0" borderId="43" xfId="9" applyNumberFormat="1" applyFont="1" applyFill="1" applyBorder="1" applyAlignment="1" applyProtection="1">
      <alignment horizontal="right" vertical="center" wrapText="1"/>
      <protection locked="0"/>
    </xf>
    <xf numFmtId="166" fontId="6" fillId="0" borderId="44" xfId="9" applyNumberFormat="1" applyFont="1" applyFill="1" applyBorder="1" applyAlignment="1" applyProtection="1">
      <alignment horizontal="right" vertical="center" wrapText="1"/>
      <protection locked="0"/>
    </xf>
    <xf numFmtId="0" fontId="6" fillId="0" borderId="0" xfId="4" applyFont="1" applyBorder="1" applyAlignment="1" applyProtection="1">
      <alignment horizontal="center" vertical="center"/>
      <protection locked="0"/>
    </xf>
    <xf numFmtId="0" fontId="6" fillId="0" borderId="7" xfId="4" applyFont="1" applyBorder="1" applyAlignment="1" applyProtection="1">
      <alignment horizontal="center" vertical="center"/>
      <protection locked="0"/>
    </xf>
    <xf numFmtId="0" fontId="6" fillId="0" borderId="10" xfId="4" applyFont="1" applyBorder="1" applyAlignment="1" applyProtection="1">
      <alignment horizontal="center" vertical="center"/>
      <protection locked="0"/>
    </xf>
    <xf numFmtId="0" fontId="6" fillId="0" borderId="25" xfId="4" applyFont="1" applyBorder="1" applyAlignment="1" applyProtection="1">
      <alignment horizontal="center" vertical="center"/>
      <protection locked="0"/>
    </xf>
    <xf numFmtId="0" fontId="11" fillId="0" borderId="6" xfId="4" applyFont="1" applyBorder="1" applyAlignment="1">
      <alignment horizontal="left" wrapText="1"/>
    </xf>
    <xf numFmtId="0" fontId="11" fillId="0" borderId="0" xfId="4" applyFont="1" applyBorder="1" applyAlignment="1">
      <alignment horizontal="left" vertical="center" wrapText="1"/>
    </xf>
    <xf numFmtId="0" fontId="11" fillId="0" borderId="7" xfId="4" applyFont="1" applyBorder="1" applyAlignment="1">
      <alignment horizontal="left" vertical="center" wrapText="1"/>
    </xf>
    <xf numFmtId="0" fontId="10" fillId="4" borderId="6" xfId="5" applyFont="1" applyFill="1" applyBorder="1" applyAlignment="1">
      <alignment horizontal="center"/>
    </xf>
    <xf numFmtId="0" fontId="10" fillId="4" borderId="0" xfId="5" applyFont="1" applyFill="1" applyAlignment="1">
      <alignment horizontal="center"/>
    </xf>
    <xf numFmtId="0" fontId="10" fillId="4" borderId="58" xfId="5" applyFont="1" applyFill="1" applyBorder="1" applyAlignment="1">
      <alignment horizontal="center"/>
    </xf>
    <xf numFmtId="0" fontId="11" fillId="4" borderId="6" xfId="5" applyFont="1" applyFill="1" applyBorder="1" applyAlignment="1">
      <alignment horizontal="center" vertical="center"/>
    </xf>
    <xf numFmtId="0" fontId="11" fillId="4" borderId="0" xfId="5" applyFont="1" applyFill="1" applyAlignment="1">
      <alignment horizontal="center" vertical="center"/>
    </xf>
    <xf numFmtId="0" fontId="11" fillId="4" borderId="58" xfId="5" applyFont="1" applyFill="1" applyBorder="1" applyAlignment="1">
      <alignment horizontal="center" vertical="center"/>
    </xf>
    <xf numFmtId="0" fontId="11" fillId="4" borderId="16" xfId="5" applyFont="1" applyFill="1" applyBorder="1" applyAlignment="1">
      <alignment horizontal="center"/>
    </xf>
    <xf numFmtId="0" fontId="11" fillId="4" borderId="17" xfId="5" applyFont="1" applyFill="1" applyBorder="1" applyAlignment="1">
      <alignment horizontal="center"/>
    </xf>
    <xf numFmtId="0" fontId="11" fillId="4" borderId="171" xfId="5" applyFont="1" applyFill="1" applyBorder="1" applyAlignment="1">
      <alignment horizontal="center"/>
    </xf>
    <xf numFmtId="0" fontId="6" fillId="3" borderId="166" xfId="5" applyFont="1" applyFill="1" applyBorder="1" applyAlignment="1">
      <alignment horizontal="center"/>
    </xf>
    <xf numFmtId="0" fontId="6" fillId="3" borderId="167" xfId="5" applyFont="1" applyFill="1" applyBorder="1" applyAlignment="1">
      <alignment horizontal="center"/>
    </xf>
    <xf numFmtId="0" fontId="6" fillId="3" borderId="168" xfId="5" applyFont="1" applyFill="1" applyBorder="1" applyAlignment="1">
      <alignment horizontal="center"/>
    </xf>
    <xf numFmtId="0" fontId="6" fillId="4" borderId="164" xfId="6" applyFont="1" applyFill="1" applyBorder="1" applyAlignment="1">
      <alignment horizontal="center" vertical="center"/>
    </xf>
    <xf numFmtId="0" fontId="6" fillId="4" borderId="11" xfId="6" applyFont="1" applyFill="1" applyBorder="1" applyAlignment="1">
      <alignment horizontal="center" vertical="center"/>
    </xf>
    <xf numFmtId="0" fontId="6" fillId="4" borderId="165" xfId="6" applyFont="1" applyFill="1" applyBorder="1" applyAlignment="1">
      <alignment horizontal="center" vertical="center"/>
    </xf>
    <xf numFmtId="0" fontId="6" fillId="0" borderId="36" xfId="4" applyFont="1" applyBorder="1" applyAlignment="1" applyProtection="1">
      <alignment horizontal="justify" vertical="center" wrapText="1"/>
      <protection locked="0"/>
    </xf>
    <xf numFmtId="0" fontId="7" fillId="6" borderId="22" xfId="4" applyFont="1" applyFill="1" applyBorder="1" applyAlignment="1">
      <alignment horizontal="center" vertical="center" wrapText="1"/>
    </xf>
    <xf numFmtId="0" fontId="20" fillId="10" borderId="32" xfId="4" applyFont="1" applyFill="1" applyBorder="1" applyAlignment="1">
      <alignment horizontal="left" vertical="center"/>
    </xf>
    <xf numFmtId="0" fontId="20" fillId="10" borderId="24" xfId="4" applyFont="1" applyFill="1" applyBorder="1" applyAlignment="1">
      <alignment horizontal="left" vertical="center"/>
    </xf>
    <xf numFmtId="0" fontId="20" fillId="10" borderId="33" xfId="4" applyFont="1" applyFill="1" applyBorder="1" applyAlignment="1">
      <alignment horizontal="left" vertical="center"/>
    </xf>
    <xf numFmtId="166" fontId="6" fillId="0" borderId="41" xfId="9" applyNumberFormat="1" applyFont="1" applyBorder="1" applyAlignment="1" applyProtection="1">
      <alignment horizontal="right" vertical="center" wrapText="1"/>
      <protection locked="0"/>
    </xf>
    <xf numFmtId="166" fontId="6" fillId="0" borderId="42" xfId="9" applyNumberFormat="1" applyFont="1" applyBorder="1" applyAlignment="1" applyProtection="1">
      <alignment horizontal="right" vertical="center" wrapText="1"/>
      <protection locked="0"/>
    </xf>
    <xf numFmtId="0" fontId="6" fillId="0" borderId="0" xfId="4" applyFont="1" applyBorder="1" applyAlignment="1" applyProtection="1">
      <alignment horizontal="justify" vertical="center" wrapText="1"/>
      <protection locked="0"/>
    </xf>
    <xf numFmtId="0" fontId="6" fillId="0" borderId="7" xfId="4" applyFont="1" applyBorder="1" applyAlignment="1" applyProtection="1">
      <alignment horizontal="justify" vertical="center" wrapText="1"/>
      <protection locked="0"/>
    </xf>
    <xf numFmtId="0" fontId="6" fillId="0" borderId="10" xfId="4" applyFont="1" applyBorder="1" applyAlignment="1" applyProtection="1">
      <alignment horizontal="justify" vertical="center" wrapText="1"/>
      <protection locked="0"/>
    </xf>
    <xf numFmtId="0" fontId="6" fillId="0" borderId="25" xfId="4" applyFont="1" applyBorder="1" applyAlignment="1" applyProtection="1">
      <alignment horizontal="justify" vertical="center" wrapText="1"/>
      <protection locked="0"/>
    </xf>
    <xf numFmtId="0" fontId="7" fillId="10" borderId="34" xfId="4" applyFont="1" applyFill="1" applyBorder="1" applyAlignment="1">
      <alignment horizontal="left" vertical="center"/>
    </xf>
    <xf numFmtId="0" fontId="7" fillId="10" borderId="13" xfId="4" applyFont="1" applyFill="1" applyBorder="1" applyAlignment="1">
      <alignment horizontal="left" vertical="center"/>
    </xf>
    <xf numFmtId="0" fontId="7" fillId="10" borderId="35" xfId="4" applyFont="1" applyFill="1" applyBorder="1" applyAlignment="1">
      <alignment horizontal="left" vertical="center"/>
    </xf>
    <xf numFmtId="0" fontId="6" fillId="0" borderId="38" xfId="0" applyFont="1" applyBorder="1" applyAlignment="1" applyProtection="1">
      <alignment horizontal="left" vertical="center" wrapText="1"/>
      <protection locked="0"/>
    </xf>
    <xf numFmtId="0" fontId="6" fillId="0" borderId="36" xfId="0" applyFont="1" applyBorder="1" applyAlignment="1" applyProtection="1">
      <alignment horizontal="left" vertical="center" wrapText="1"/>
      <protection locked="0"/>
    </xf>
    <xf numFmtId="0" fontId="6" fillId="0" borderId="40" xfId="0" applyFont="1" applyBorder="1" applyAlignment="1" applyProtection="1">
      <alignment horizontal="left" vertical="center" wrapText="1"/>
      <protection locked="0"/>
    </xf>
    <xf numFmtId="0" fontId="7" fillId="8" borderId="32" xfId="4" applyFont="1" applyFill="1" applyBorder="1" applyAlignment="1"/>
    <xf numFmtId="0" fontId="7" fillId="8" borderId="24" xfId="4" applyFont="1" applyFill="1" applyBorder="1" applyAlignment="1"/>
    <xf numFmtId="166" fontId="6" fillId="0" borderId="41" xfId="10" applyNumberFormat="1" applyFont="1" applyFill="1" applyBorder="1" applyAlignment="1" applyProtection="1">
      <alignment horizontal="center" vertical="center"/>
    </xf>
    <xf numFmtId="166" fontId="6" fillId="0" borderId="24" xfId="10" applyNumberFormat="1" applyFont="1" applyFill="1" applyBorder="1" applyAlignment="1" applyProtection="1">
      <alignment horizontal="center" vertical="center"/>
    </xf>
    <xf numFmtId="166" fontId="6" fillId="0" borderId="33" xfId="10" applyNumberFormat="1" applyFont="1" applyFill="1" applyBorder="1" applyAlignment="1" applyProtection="1">
      <alignment horizontal="center" vertical="center"/>
    </xf>
    <xf numFmtId="166" fontId="6" fillId="0" borderId="43" xfId="10" applyNumberFormat="1" applyFont="1" applyFill="1" applyBorder="1" applyAlignment="1" applyProtection="1">
      <alignment horizontal="center" vertical="center"/>
    </xf>
    <xf numFmtId="166" fontId="6" fillId="0" borderId="46" xfId="10" applyNumberFormat="1" applyFont="1" applyFill="1" applyBorder="1" applyAlignment="1" applyProtection="1">
      <alignment horizontal="center" vertical="center"/>
    </xf>
    <xf numFmtId="166" fontId="6" fillId="0" borderId="48" xfId="10" applyNumberFormat="1" applyFont="1" applyFill="1" applyBorder="1" applyAlignment="1" applyProtection="1">
      <alignment horizontal="center" vertical="center"/>
    </xf>
    <xf numFmtId="0" fontId="11" fillId="5" borderId="19" xfId="4" applyFont="1" applyFill="1" applyBorder="1" applyAlignment="1">
      <alignment horizontal="right" vertical="center"/>
    </xf>
    <xf numFmtId="0" fontId="11" fillId="5" borderId="20" xfId="4" applyFont="1" applyFill="1" applyBorder="1" applyAlignment="1">
      <alignment horizontal="right" vertical="center"/>
    </xf>
    <xf numFmtId="0" fontId="11" fillId="5" borderId="21" xfId="4" applyFont="1" applyFill="1" applyBorder="1" applyAlignment="1">
      <alignment horizontal="right" vertical="center"/>
    </xf>
    <xf numFmtId="0" fontId="11" fillId="10" borderId="19" xfId="4" applyFont="1" applyFill="1" applyBorder="1" applyAlignment="1">
      <alignment horizontal="right" vertical="center" wrapText="1"/>
    </xf>
    <xf numFmtId="0" fontId="11" fillId="10" borderId="20" xfId="4" applyFont="1" applyFill="1" applyBorder="1" applyAlignment="1">
      <alignment horizontal="right" vertical="center" wrapText="1"/>
    </xf>
    <xf numFmtId="0" fontId="11" fillId="10" borderId="21" xfId="4" applyFont="1" applyFill="1" applyBorder="1" applyAlignment="1">
      <alignment horizontal="right" vertical="center" wrapText="1"/>
    </xf>
    <xf numFmtId="0" fontId="6" fillId="11" borderId="47" xfId="4" applyFont="1" applyFill="1" applyBorder="1" applyAlignment="1">
      <alignment horizontal="center"/>
    </xf>
    <xf numFmtId="0" fontId="6" fillId="11" borderId="46" xfId="4" applyFont="1" applyFill="1" applyBorder="1" applyAlignment="1">
      <alignment horizontal="center"/>
    </xf>
    <xf numFmtId="0" fontId="6" fillId="11" borderId="48" xfId="4" applyFont="1" applyFill="1" applyBorder="1" applyAlignment="1">
      <alignment horizontal="center"/>
    </xf>
    <xf numFmtId="0" fontId="7" fillId="7" borderId="50" xfId="4" applyFont="1" applyFill="1" applyBorder="1" applyAlignment="1">
      <alignment horizontal="center" vertical="center"/>
    </xf>
    <xf numFmtId="0" fontId="7" fillId="7" borderId="51" xfId="4" applyFont="1" applyFill="1" applyBorder="1" applyAlignment="1">
      <alignment horizontal="center" vertical="center"/>
    </xf>
    <xf numFmtId="0" fontId="7" fillId="7" borderId="54" xfId="4" applyFont="1" applyFill="1" applyBorder="1" applyAlignment="1">
      <alignment horizontal="center" vertical="center" wrapText="1"/>
    </xf>
    <xf numFmtId="0" fontId="6" fillId="3" borderId="169" xfId="5" applyFont="1" applyFill="1" applyBorder="1" applyAlignment="1">
      <alignment horizontal="center"/>
    </xf>
    <xf numFmtId="0" fontId="6" fillId="3" borderId="170" xfId="5" applyFont="1" applyFill="1" applyBorder="1" applyAlignment="1">
      <alignment horizontal="center"/>
    </xf>
    <xf numFmtId="0" fontId="6" fillId="3" borderId="39" xfId="5" applyFont="1" applyFill="1" applyBorder="1" applyAlignment="1">
      <alignment horizontal="center"/>
    </xf>
    <xf numFmtId="0" fontId="6" fillId="5" borderId="43" xfId="0" applyFont="1" applyFill="1" applyBorder="1" applyAlignment="1" applyProtection="1">
      <alignment horizontal="left" vertical="center" wrapText="1"/>
      <protection locked="0"/>
    </xf>
    <xf numFmtId="0" fontId="6" fillId="5" borderId="46" xfId="0" applyFont="1" applyFill="1" applyBorder="1" applyAlignment="1" applyProtection="1">
      <alignment horizontal="left" vertical="center" wrapText="1"/>
      <protection locked="0"/>
    </xf>
    <xf numFmtId="0" fontId="6" fillId="5" borderId="44" xfId="0" applyFont="1" applyFill="1" applyBorder="1" applyAlignment="1" applyProtection="1">
      <alignment horizontal="left" vertical="center" wrapText="1"/>
      <protection locked="0"/>
    </xf>
    <xf numFmtId="165" fontId="6" fillId="5" borderId="43" xfId="0" applyNumberFormat="1" applyFont="1" applyFill="1" applyBorder="1" applyAlignment="1" applyProtection="1">
      <alignment horizontal="center" vertical="center"/>
      <protection locked="0"/>
    </xf>
    <xf numFmtId="165" fontId="6" fillId="5" borderId="44" xfId="0" applyNumberFormat="1" applyFont="1" applyFill="1" applyBorder="1" applyAlignment="1" applyProtection="1">
      <alignment horizontal="center" vertical="center"/>
      <protection locked="0"/>
    </xf>
    <xf numFmtId="0" fontId="11" fillId="5" borderId="19" xfId="0" applyFont="1" applyFill="1" applyBorder="1" applyAlignment="1">
      <alignment horizontal="right"/>
    </xf>
    <xf numFmtId="0" fontId="11" fillId="5" borderId="20" xfId="0" applyFont="1" applyFill="1" applyBorder="1" applyAlignment="1">
      <alignment horizontal="right"/>
    </xf>
    <xf numFmtId="0" fontId="11" fillId="5" borderId="21" xfId="0" applyFont="1" applyFill="1" applyBorder="1" applyAlignment="1">
      <alignment horizontal="right"/>
    </xf>
    <xf numFmtId="0" fontId="11" fillId="7" borderId="19" xfId="0" applyFont="1" applyFill="1" applyBorder="1" applyAlignment="1">
      <alignment horizontal="right"/>
    </xf>
    <xf numFmtId="0" fontId="11" fillId="7" borderId="20" xfId="0" applyFont="1" applyFill="1" applyBorder="1" applyAlignment="1">
      <alignment horizontal="right"/>
    </xf>
    <xf numFmtId="0" fontId="11" fillId="7" borderId="21" xfId="0" applyFont="1" applyFill="1" applyBorder="1" applyAlignment="1">
      <alignment horizontal="right"/>
    </xf>
    <xf numFmtId="0" fontId="6" fillId="0" borderId="41" xfId="0" applyFont="1" applyBorder="1" applyAlignment="1" applyProtection="1">
      <alignment horizontal="left" vertical="center" wrapText="1"/>
      <protection locked="0"/>
    </xf>
    <xf numFmtId="0" fontId="6" fillId="0" borderId="24" xfId="0" applyFont="1" applyBorder="1" applyAlignment="1" applyProtection="1">
      <alignment horizontal="left" vertical="center" wrapText="1"/>
      <protection locked="0"/>
    </xf>
    <xf numFmtId="0" fontId="6" fillId="0" borderId="42" xfId="0" applyFont="1" applyBorder="1" applyAlignment="1" applyProtection="1">
      <alignment horizontal="left" vertical="center" wrapText="1"/>
      <protection locked="0"/>
    </xf>
    <xf numFmtId="165" fontId="6" fillId="0" borderId="41" xfId="0" applyNumberFormat="1" applyFont="1" applyBorder="1" applyAlignment="1" applyProtection="1">
      <alignment horizontal="center" vertical="center"/>
      <protection locked="0"/>
    </xf>
    <xf numFmtId="165" fontId="6" fillId="0" borderId="42" xfId="0" applyNumberFormat="1" applyFont="1" applyBorder="1" applyAlignment="1" applyProtection="1">
      <alignment horizontal="center" vertical="center"/>
      <protection locked="0"/>
    </xf>
    <xf numFmtId="4" fontId="6" fillId="0" borderId="41" xfId="0" applyNumberFormat="1" applyFont="1" applyBorder="1" applyAlignment="1" applyProtection="1">
      <alignment horizontal="center" vertical="center"/>
      <protection locked="0"/>
    </xf>
    <xf numFmtId="4" fontId="6" fillId="0" borderId="42" xfId="0" applyNumberFormat="1" applyFont="1" applyBorder="1" applyAlignment="1" applyProtection="1">
      <alignment horizontal="center" vertical="center"/>
      <protection locked="0"/>
    </xf>
    <xf numFmtId="0" fontId="6" fillId="0" borderId="43" xfId="0" applyFont="1" applyBorder="1" applyAlignment="1" applyProtection="1">
      <alignment horizontal="left" vertical="center" wrapText="1"/>
      <protection locked="0"/>
    </xf>
    <xf numFmtId="0" fontId="6" fillId="0" borderId="46" xfId="0" applyFont="1" applyBorder="1" applyAlignment="1" applyProtection="1">
      <alignment horizontal="left" vertical="center" wrapText="1"/>
      <protection locked="0"/>
    </xf>
    <xf numFmtId="0" fontId="6" fillId="0" borderId="44" xfId="0" applyFont="1" applyBorder="1" applyAlignment="1" applyProtection="1">
      <alignment horizontal="left" vertical="center" wrapText="1"/>
      <protection locked="0"/>
    </xf>
    <xf numFmtId="0" fontId="11" fillId="5" borderId="16" xfId="0" applyFont="1" applyFill="1" applyBorder="1" applyAlignment="1">
      <alignment horizontal="right"/>
    </xf>
    <xf numFmtId="0" fontId="11" fillId="5" borderId="17" xfId="0" applyFont="1" applyFill="1" applyBorder="1" applyAlignment="1">
      <alignment horizontal="right"/>
    </xf>
    <xf numFmtId="0" fontId="11" fillId="5" borderId="18" xfId="0" applyFont="1" applyFill="1" applyBorder="1" applyAlignment="1">
      <alignment horizontal="right"/>
    </xf>
    <xf numFmtId="0" fontId="7" fillId="10" borderId="32" xfId="0" applyFont="1" applyFill="1" applyBorder="1" applyAlignment="1">
      <alignment horizontal="left" vertical="center"/>
    </xf>
    <xf numFmtId="0" fontId="7" fillId="10" borderId="24" xfId="0" applyFont="1" applyFill="1" applyBorder="1" applyAlignment="1">
      <alignment horizontal="left" vertical="center"/>
    </xf>
    <xf numFmtId="0" fontId="7" fillId="10" borderId="33" xfId="0" applyFont="1" applyFill="1" applyBorder="1" applyAlignment="1">
      <alignment horizontal="left" vertical="center"/>
    </xf>
    <xf numFmtId="0" fontId="7" fillId="7" borderId="22" xfId="0" applyFont="1" applyFill="1" applyBorder="1" applyAlignment="1">
      <alignment horizontal="center" vertical="center" wrapText="1"/>
    </xf>
    <xf numFmtId="0" fontId="7" fillId="10" borderId="32" xfId="0" applyFont="1" applyFill="1" applyBorder="1" applyAlignment="1">
      <alignment horizontal="left" vertical="center" wrapText="1"/>
    </xf>
    <xf numFmtId="0" fontId="7" fillId="10" borderId="24" xfId="0" applyFont="1" applyFill="1" applyBorder="1" applyAlignment="1">
      <alignment horizontal="left" vertical="center" wrapText="1"/>
    </xf>
    <xf numFmtId="0" fontId="7" fillId="10" borderId="33" xfId="0" applyFont="1" applyFill="1" applyBorder="1" applyAlignment="1">
      <alignment horizontal="left" vertical="center" wrapText="1"/>
    </xf>
    <xf numFmtId="0" fontId="7" fillId="12" borderId="22" xfId="0" applyFont="1" applyFill="1" applyBorder="1" applyAlignment="1">
      <alignment horizontal="center" vertical="center" wrapText="1"/>
    </xf>
    <xf numFmtId="166" fontId="6" fillId="0" borderId="41" xfId="42" applyNumberFormat="1" applyFont="1" applyFill="1" applyBorder="1" applyAlignment="1" applyProtection="1">
      <alignment horizontal="right" vertical="center" wrapText="1"/>
      <protection locked="0"/>
    </xf>
    <xf numFmtId="166" fontId="6" fillId="0" borderId="42" xfId="42" applyNumberFormat="1" applyFont="1" applyFill="1" applyBorder="1" applyAlignment="1" applyProtection="1">
      <alignment horizontal="right" vertical="center" wrapText="1"/>
      <protection locked="0"/>
    </xf>
    <xf numFmtId="165" fontId="6" fillId="0" borderId="38" xfId="0" applyNumberFormat="1" applyFont="1" applyBorder="1" applyAlignment="1" applyProtection="1">
      <alignment horizontal="center" vertical="center" wrapText="1"/>
      <protection locked="0"/>
    </xf>
    <xf numFmtId="165" fontId="6" fillId="0" borderId="36" xfId="0" applyNumberFormat="1" applyFont="1" applyBorder="1" applyAlignment="1" applyProtection="1">
      <alignment horizontal="center" vertical="center" wrapText="1"/>
      <protection locked="0"/>
    </xf>
    <xf numFmtId="0" fontId="7" fillId="6" borderId="26" xfId="0" applyFont="1" applyFill="1" applyBorder="1" applyAlignment="1">
      <alignment horizontal="center" vertical="center" wrapText="1"/>
    </xf>
    <xf numFmtId="0" fontId="7" fillId="6" borderId="27" xfId="0" applyFont="1" applyFill="1" applyBorder="1" applyAlignment="1">
      <alignment horizontal="center" vertical="center" wrapText="1"/>
    </xf>
    <xf numFmtId="0" fontId="7" fillId="6" borderId="28" xfId="0" applyFont="1" applyFill="1" applyBorder="1" applyAlignment="1">
      <alignment horizontal="center" vertical="center" wrapText="1"/>
    </xf>
    <xf numFmtId="0" fontId="7" fillId="6" borderId="22" xfId="0" applyFont="1" applyFill="1" applyBorder="1" applyAlignment="1">
      <alignment horizontal="center" vertical="center" wrapText="1"/>
    </xf>
    <xf numFmtId="0" fontId="7" fillId="7" borderId="22" xfId="0" applyFont="1" applyFill="1" applyBorder="1" applyAlignment="1">
      <alignment horizontal="center" vertical="center"/>
    </xf>
    <xf numFmtId="0" fontId="7" fillId="8" borderId="30" xfId="0" applyFont="1" applyFill="1" applyBorder="1" applyAlignment="1">
      <alignment horizontal="center" vertical="center" wrapText="1"/>
    </xf>
    <xf numFmtId="4" fontId="7" fillId="8" borderId="43" xfId="4" applyNumberFormat="1" applyFont="1" applyFill="1" applyBorder="1" applyAlignment="1">
      <alignment horizontal="center" vertical="center" wrapText="1"/>
    </xf>
    <xf numFmtId="4" fontId="7" fillId="8" borderId="46" xfId="4" applyNumberFormat="1" applyFont="1" applyFill="1" applyBorder="1" applyAlignment="1">
      <alignment horizontal="center" vertical="center" wrapText="1"/>
    </xf>
    <xf numFmtId="4" fontId="7" fillId="8" borderId="44" xfId="4" applyNumberFormat="1" applyFont="1" applyFill="1" applyBorder="1" applyAlignment="1">
      <alignment horizontal="center" vertical="center" wrapText="1"/>
    </xf>
  </cellXfs>
  <cellStyles count="171">
    <cellStyle name="Bueno" xfId="2" builtinId="26"/>
    <cellStyle name="Comma" xfId="118" xr:uid="{C8FDBEBA-983A-4F8B-BB83-C634D3703447}"/>
    <cellStyle name="Comma 2" xfId="64" xr:uid="{74432F44-EADC-42CE-B6E3-B88F32ECE848}"/>
    <cellStyle name="Comma 2 2" xfId="127" xr:uid="{146A7B2C-FEDB-4352-87B2-9F9F7A284AE5}"/>
    <cellStyle name="Comma 3" xfId="126" xr:uid="{077E681F-43A9-42C8-A840-45D491092B23}"/>
    <cellStyle name="Currency" xfId="47" xr:uid="{30312E60-8FD2-446D-AF1C-6235655690AD}"/>
    <cellStyle name="Hipervínculo 2 2" xfId="25" xr:uid="{9234EC22-5D67-4C81-B19E-82322826E4D5}"/>
    <cellStyle name="Millares [0] 2" xfId="66" xr:uid="{36BE51F5-75B6-461C-AE45-A65CC5DE3F52}"/>
    <cellStyle name="Millares [0] 2 2" xfId="67" xr:uid="{AC7E955F-C9C3-4F15-B668-95B1E049FD2C}"/>
    <cellStyle name="Millares [0] 2 2 2" xfId="130" xr:uid="{89CC9983-3DB0-4EF6-BBD8-0C2E1AD7ACFF}"/>
    <cellStyle name="Millares [0] 2 3" xfId="129" xr:uid="{EC8D51D2-E167-480D-ACC8-5C3DDE896E12}"/>
    <cellStyle name="Millares [0] 3" xfId="68" xr:uid="{8F001C1E-4EAE-4B31-82D9-E733CCFBD7E4}"/>
    <cellStyle name="Millares [0] 3 2" xfId="69" xr:uid="{68C6CD10-A7F5-4F96-BB93-31EEC15F81C7}"/>
    <cellStyle name="Millares [0] 3 2 2" xfId="132" xr:uid="{91D77D24-2DDD-4599-A381-E227F6DD8778}"/>
    <cellStyle name="Millares [0] 3 3" xfId="131" xr:uid="{CA8D29D2-245A-4883-9B79-8C102C988BFC}"/>
    <cellStyle name="Millares [0] 5" xfId="58" xr:uid="{5D6CFF8A-2B10-44E8-85D8-C264A7F6042D}"/>
    <cellStyle name="Millares 10" xfId="19" xr:uid="{C56FCD9A-00C3-47A7-B511-3129B06C26CF}"/>
    <cellStyle name="Millares 11" xfId="70" xr:uid="{5253E743-0D55-4AF7-836E-257A182D6080}"/>
    <cellStyle name="Millares 11 2" xfId="133" xr:uid="{0FBC5D34-FC06-4823-A44D-A34C3D09BCA6}"/>
    <cellStyle name="Millares 12" xfId="71" xr:uid="{5767FAD1-8BB3-4DCA-AB96-C86F769FF25D}"/>
    <cellStyle name="Millares 12 2" xfId="134" xr:uid="{33967827-F338-44F9-9C03-2347A0306B39}"/>
    <cellStyle name="Millares 13" xfId="72" xr:uid="{3CB5C89B-0643-4D71-8996-C0D8E27B78C8}"/>
    <cellStyle name="Millares 13 2" xfId="135" xr:uid="{99F26C5D-0946-4379-B0B0-FBF180602545}"/>
    <cellStyle name="Millares 14" xfId="73" xr:uid="{3A6A9592-5618-4E7F-9948-9059B6F702F3}"/>
    <cellStyle name="Millares 14 2" xfId="136" xr:uid="{5FAE3B29-94A5-4F8F-95C1-1D8B5EB231B1}"/>
    <cellStyle name="Millares 15" xfId="65" xr:uid="{A5098AA9-A869-4BB9-B516-023467265235}"/>
    <cellStyle name="Millares 15 2" xfId="128" xr:uid="{4AA2DA1F-1F03-416E-84F9-091EB385BF77}"/>
    <cellStyle name="Millares 16" xfId="110" xr:uid="{10725381-E204-4264-A262-8C1F31F5B408}"/>
    <cellStyle name="Millares 16 2" xfId="161" xr:uid="{DFC14E8D-E8D0-411B-A34C-70E10B32E779}"/>
    <cellStyle name="Millares 17" xfId="162" xr:uid="{3150C3CD-BC30-4B6D-A8FE-F5E566BF9611}"/>
    <cellStyle name="Millares 18" xfId="168" xr:uid="{3AA3B86C-6507-41B8-AE8F-4ECB8AAFD5D9}"/>
    <cellStyle name="Millares 19" xfId="123" xr:uid="{CD7F8C22-F2F0-466E-8798-D78331D9C5B4}"/>
    <cellStyle name="Millares 2" xfId="10" xr:uid="{D8189A2F-218D-410A-809D-186E7380B1B2}"/>
    <cellStyle name="Millares 2 2" xfId="36" xr:uid="{7C112D3C-A896-401E-872D-D864A87D47B4}"/>
    <cellStyle name="Millares 2 2 2" xfId="76" xr:uid="{EDAD0C02-59C3-44DA-8F48-159186BBC2C5}"/>
    <cellStyle name="Millares 2 2 2 2" xfId="139" xr:uid="{725EE82F-A86C-4666-81DB-1789CCE1F0A0}"/>
    <cellStyle name="Millares 2 2 2 3" xfId="56" xr:uid="{68F51CB1-9873-429B-B1EF-832A6412AE15}"/>
    <cellStyle name="Millares 2 2 3" xfId="52" xr:uid="{FD3900CC-769A-415D-A60D-E5AB48B3926A}"/>
    <cellStyle name="Millares 2 2 4" xfId="75" xr:uid="{975A66B7-BF1A-4EAD-8992-3D7A5A899E80}"/>
    <cellStyle name="Millares 2 2 4 2" xfId="138" xr:uid="{F25DEB07-F073-4060-A674-0D23165DDCF3}"/>
    <cellStyle name="Millares 2 2 5" xfId="122" xr:uid="{9C5DB4FD-13E5-4AA5-B5B3-FD1A9EF3B6F2}"/>
    <cellStyle name="Millares 2 3" xfId="74" xr:uid="{4523DD99-7354-4392-8A2D-B75862C51806}"/>
    <cellStyle name="Millares 2 3 2" xfId="137" xr:uid="{98749F7A-6C17-4651-85D8-97C370570C54}"/>
    <cellStyle name="Millares 2 4" xfId="119" xr:uid="{84DA03FB-5EDF-472A-AA60-9F14EE4657CE}"/>
    <cellStyle name="Millares 2_A. Priorizacion La Cruz incluye adicional" xfId="35" xr:uid="{815FADDC-00A0-4F56-9C00-7C13D7D1C5E9}"/>
    <cellStyle name="Millares 26" xfId="77" xr:uid="{CDAB2F79-BFB7-46E2-9F86-A3AEFB75D642}"/>
    <cellStyle name="Millares 26 2" xfId="78" xr:uid="{74AEE42E-AF13-43CA-9F9C-6D737F361573}"/>
    <cellStyle name="Millares 26 2 2" xfId="141" xr:uid="{AD937F19-8A69-4E62-9F53-87619F20C928}"/>
    <cellStyle name="Millares 26 3" xfId="140" xr:uid="{CBABFDC3-DD6C-4C65-B3CD-2DBE862838C5}"/>
    <cellStyle name="Millares 3" xfId="79" xr:uid="{97C535C8-39A2-4EB2-93A3-D4B83D0381BF}"/>
    <cellStyle name="Millares 3 2" xfId="80" xr:uid="{16BCB1E2-BF88-45F6-B27B-1739836453F0}"/>
    <cellStyle name="Millares 3 2 2" xfId="143" xr:uid="{6107BE8E-8DD6-4157-9688-EF7D04ED36C8}"/>
    <cellStyle name="Millares 3 3" xfId="142" xr:uid="{5384E6C9-5E1B-4C4B-BB94-557D4CAFA01D}"/>
    <cellStyle name="Millares 4" xfId="81" xr:uid="{FE7E1705-9E62-4A01-A8B6-A417E38249F5}"/>
    <cellStyle name="Millares 4 2" xfId="82" xr:uid="{0D21D045-4430-46AA-88E0-86E103E59849}"/>
    <cellStyle name="Millares 4 2 2" xfId="83" xr:uid="{8F6CE2C1-088E-451E-ADED-522BF0991C2A}"/>
    <cellStyle name="Millares 4 2 2 2" xfId="146" xr:uid="{46036565-5EB2-4800-B409-6EE43A7C52B0}"/>
    <cellStyle name="Millares 4 2 3" xfId="145" xr:uid="{0D666923-18EC-483A-8BBE-14548715F1B0}"/>
    <cellStyle name="Millares 4 3" xfId="16" xr:uid="{6860FE65-1F92-4FC5-94E5-6D7D465B6E1C}"/>
    <cellStyle name="Millares 4 3 2" xfId="85" xr:uid="{741A3FD4-5451-4E64-8490-8083BC88751C}"/>
    <cellStyle name="Millares 4 3 2 2" xfId="148" xr:uid="{9FECE3E2-1A5F-4395-931F-5247310770FB}"/>
    <cellStyle name="Millares 4 3 3" xfId="84" xr:uid="{C06385AD-6F5F-4B44-BB61-54D7CF02BA31}"/>
    <cellStyle name="Millares 4 3 3 2" xfId="147" xr:uid="{539E479E-113A-47C4-A716-EE29B5423146}"/>
    <cellStyle name="Millares 4 3 4" xfId="120" xr:uid="{B5E3A012-939F-4B1D-86AC-6D62B678D622}"/>
    <cellStyle name="Millares 4 4" xfId="86" xr:uid="{C8B132B0-4F35-4B8E-AA32-EDA603702896}"/>
    <cellStyle name="Millares 4 4 2" xfId="87" xr:uid="{CFE2BE70-E27B-4447-93FB-96C32C7BDB93}"/>
    <cellStyle name="Millares 4 4 2 2" xfId="150" xr:uid="{EF0C3561-8836-43A9-9A18-3C2BD8B58BEB}"/>
    <cellStyle name="Millares 4 4 3" xfId="149" xr:uid="{B38210DF-5F1F-45BF-B9EE-AC08A321B0CE}"/>
    <cellStyle name="Millares 4 5" xfId="144" xr:uid="{4965172D-7BB6-47F7-9E29-621755F3D7F7}"/>
    <cellStyle name="Millares 5" xfId="88" xr:uid="{4BA8DA91-E7ED-46C4-B9EC-72F58424A683}"/>
    <cellStyle name="Millares 5 2" xfId="151" xr:uid="{6E9F69CC-B661-4A13-9706-58A14F17379D}"/>
    <cellStyle name="Millares 6" xfId="89" xr:uid="{11F44B5C-C9D1-4D90-9824-02329ECC0262}"/>
    <cellStyle name="Millares 6 2" xfId="152" xr:uid="{7589FA5F-83FF-4585-A72D-DEDC6070D888}"/>
    <cellStyle name="Millares 7" xfId="90" xr:uid="{7C820957-7C1B-463E-8526-C59EAC41A883}"/>
    <cellStyle name="Millares 7 2" xfId="153" xr:uid="{6236288F-0016-4C6A-94E4-99150E9E09C4}"/>
    <cellStyle name="Millares 8" xfId="91" xr:uid="{E434B357-746D-43D7-A560-33C86D342A16}"/>
    <cellStyle name="Millares 8 2" xfId="92" xr:uid="{7DFEA36F-40AC-47AC-8348-E448ABF238F9}"/>
    <cellStyle name="Millares 8 2 2" xfId="155" xr:uid="{8152975B-3E16-49C5-A713-96750939752D}"/>
    <cellStyle name="Millares 8 3" xfId="154" xr:uid="{A4039FE2-A256-42E6-9E37-42274AD47A5C}"/>
    <cellStyle name="Millares 81" xfId="166" xr:uid="{2755AD3E-F37E-4707-ACA2-ACFF12DF6EE1}"/>
    <cellStyle name="Millares 9" xfId="93" xr:uid="{5444EDC1-0B5D-4120-8527-8498595AE005}"/>
    <cellStyle name="Millares 9 2" xfId="156" xr:uid="{578CAB0D-AD34-4AC8-BA1C-BD5FC17EF090}"/>
    <cellStyle name="Millares_PPTO OFICIAL LP-SGT-SRN-001-2009" xfId="23" xr:uid="{C2914520-E117-4C5E-8BDA-E1D11DA9DFCE}"/>
    <cellStyle name="Moneda [0] 2" xfId="20" xr:uid="{3CC8A4C8-65EC-4F4D-BF0C-02BB374FA852}"/>
    <cellStyle name="Moneda [0] 2 2" xfId="97" xr:uid="{6E80FD09-FEF6-499C-A4A4-066D25550E31}"/>
    <cellStyle name="Moneda [0] 2 2 2" xfId="159" xr:uid="{D945516C-7641-482D-958F-7914774369E1}"/>
    <cellStyle name="Moneda [0] 2 3" xfId="96" xr:uid="{038D3FA8-03BC-4A60-AAD1-7370D32F5788}"/>
    <cellStyle name="Moneda [0] 2 3 2" xfId="158" xr:uid="{DCA6235A-60D7-47A0-A7A0-696A554689E5}"/>
    <cellStyle name="Moneda [0] 2 4" xfId="121" xr:uid="{6C23767B-F998-4CA2-BBE2-687091723E05}"/>
    <cellStyle name="Moneda [0] 3" xfId="40" xr:uid="{BEC4BA89-832E-4C1B-A25E-455303568E87}"/>
    <cellStyle name="Moneda [0] 3 2" xfId="98" xr:uid="{57A070FD-4A9C-4D91-9D1E-F25CC44E1BA3}"/>
    <cellStyle name="Moneda [0] 3 2 2" xfId="160" xr:uid="{2CACED16-F376-4BF6-9931-E2D6A98C5115}"/>
    <cellStyle name="Moneda [0] 4" xfId="95" xr:uid="{26D85579-FFFF-425A-9221-60416EADD828}"/>
    <cellStyle name="Moneda [0] 4 2" xfId="157" xr:uid="{667B3DD5-00F1-45C1-9FDF-26C402FBD729}"/>
    <cellStyle name="Moneda 10" xfId="125" xr:uid="{196D61B5-2C95-4E1E-8F1E-391A6C21F6FE}"/>
    <cellStyle name="Moneda 11" xfId="169" xr:uid="{D63932D1-780C-4D37-A240-340C0A2C3086}"/>
    <cellStyle name="Moneda 18" xfId="42" xr:uid="{8F3FCDFB-5C9B-4E38-BF06-68FD134A8B0C}"/>
    <cellStyle name="Moneda 2" xfId="9" xr:uid="{E8F4A577-CDE5-4024-824F-0A5BBDC7569F}"/>
    <cellStyle name="Moneda 2 2" xfId="100" xr:uid="{D8A4502F-2D54-4B43-A69C-38CAAB273C69}"/>
    <cellStyle name="Moneda 2 2 3" xfId="37" xr:uid="{5E07031D-1895-44F3-B20C-E43919D7CB31}"/>
    <cellStyle name="Moneda 2 2 3 2" xfId="101" xr:uid="{2079DF40-2FF1-465D-8446-D2D215B67FB6}"/>
    <cellStyle name="Moneda 2 2 5" xfId="41" xr:uid="{330C0405-DDF4-4472-A729-A827A50A210D}"/>
    <cellStyle name="Moneda 2 2 5 2" xfId="57" xr:uid="{1FC440B3-AA2E-4403-80E1-619E1F98D8E2}"/>
    <cellStyle name="Moneda 2 3" xfId="99" xr:uid="{D9473BDB-4D1B-4BE0-8E38-408FEFDC99E7}"/>
    <cellStyle name="Moneda 28 2" xfId="59" xr:uid="{C9F197DA-A210-4B9F-8F3C-F4B83F441549}"/>
    <cellStyle name="Moneda 3" xfId="15" xr:uid="{693CA6D8-0DD6-4A52-9650-C4149DCD04F8}"/>
    <cellStyle name="Moneda 3 3" xfId="33" xr:uid="{F04B70C6-9DA3-4D94-BF34-2575F83C07FA}"/>
    <cellStyle name="Moneda 4" xfId="39" xr:uid="{8406F533-1334-4EF3-8036-586DAD20551D}"/>
    <cellStyle name="Moneda 4 2" xfId="102" xr:uid="{B627A49C-32B3-43C0-853F-8C6A94C70E94}"/>
    <cellStyle name="Moneda 5" xfId="62" xr:uid="{E16B0F97-916A-4C5F-927A-85846A511F37}"/>
    <cellStyle name="Moneda 5 2" xfId="103" xr:uid="{ABBFEA14-F52D-4E07-AC81-8126DC7BA2F5}"/>
    <cellStyle name="Moneda 6" xfId="104" xr:uid="{1550CF5B-2A5A-4FDC-9A4F-A502D01FCD12}"/>
    <cellStyle name="Moneda 61" xfId="165" xr:uid="{5C30FF63-8557-4B40-903E-639E3C004130}"/>
    <cellStyle name="Moneda 7" xfId="94" xr:uid="{F4641EBD-E82E-44AF-9ACF-7F0E5C853C18}"/>
    <cellStyle name="Moneda 8" xfId="117" xr:uid="{5F244030-D3B7-4A76-9DE1-5361567E074C}"/>
    <cellStyle name="Moneda 9" xfId="124" xr:uid="{C7C440B2-A579-4E6E-87F7-D0A56782FD0A}"/>
    <cellStyle name="Normal" xfId="0" builtinId="0"/>
    <cellStyle name="Normal 10 2" xfId="105" xr:uid="{ED6BEDA2-FD46-4BF1-99C5-266717A93FAE}"/>
    <cellStyle name="Normal 10 5 2" xfId="50" xr:uid="{BD3BB354-187C-4919-8A85-76CCDDB03F42}"/>
    <cellStyle name="Normal 12" xfId="54" xr:uid="{6217963D-585B-4301-A8F6-5440C1B07998}"/>
    <cellStyle name="Normal 13" xfId="61" xr:uid="{9AC2463E-38C0-4ED6-B68F-9913BF00C094}"/>
    <cellStyle name="Normal 14" xfId="7" xr:uid="{4BC71829-1A66-4B4D-B894-AE802F320C16}"/>
    <cellStyle name="Normal 14 2" xfId="24" xr:uid="{9ACE19A9-5771-45CB-B489-F7CF4A5209F9}"/>
    <cellStyle name="Normal 15" xfId="164" xr:uid="{35452113-C01B-4582-B99E-B6ABE46AA9B2}"/>
    <cellStyle name="Normal 16" xfId="106" xr:uid="{4F36A3AE-B8D1-481F-8225-6FC129693F9F}"/>
    <cellStyle name="Normal 16 2 2" xfId="107" xr:uid="{2B873A91-5E1F-49AC-955D-CE81BE0E2B92}"/>
    <cellStyle name="Normal 17 3" xfId="167" xr:uid="{DB2D3BCF-4629-4FF8-BAF0-7A1C917DC4DE}"/>
    <cellStyle name="Normal 19" xfId="13" xr:uid="{3D7A616D-9BC2-4812-AA0D-EFF9AC95D117}"/>
    <cellStyle name="Normal 2" xfId="4" xr:uid="{A5BB4B7B-CC23-42AE-92C1-9E9550F5E0F3}"/>
    <cellStyle name="Normal 2 10 2" xfId="26" xr:uid="{B8DFD5F4-1E15-4B3E-964A-E7AC560C609F}"/>
    <cellStyle name="Normal 2 10 2 2" xfId="55" xr:uid="{99BCF0F7-5A34-4710-96A5-64067AEC16ED}"/>
    <cellStyle name="Normal 2 10 3" xfId="51" xr:uid="{952F1AAD-9AEE-4728-ACBD-7525948E922B}"/>
    <cellStyle name="Normal 2 2" xfId="108" xr:uid="{F0D3A26A-A381-45D6-9DC8-FD3686F06211}"/>
    <cellStyle name="Normal 2 2 2" xfId="14" xr:uid="{BAC86E4A-3F59-47C0-BCAE-1B3069BF9DB6}"/>
    <cellStyle name="Normal 2 3" xfId="28" xr:uid="{9C7FD609-7E05-4B68-92E0-7519C6383C0A}"/>
    <cellStyle name="Normal 2 3 2" xfId="34" xr:uid="{A4324442-931F-4E65-BBB2-857BE250AD24}"/>
    <cellStyle name="Normal 2 8 2 2" xfId="63" xr:uid="{BCAC5A34-76C7-4017-A235-231BEFAF8A9C}"/>
    <cellStyle name="Normal 21" xfId="43" xr:uid="{4B763E13-E083-40DE-B8EA-D62FF397A83F}"/>
    <cellStyle name="Normal 28" xfId="109" xr:uid="{BA81238F-FD6E-45F5-BC6A-0D83A5B82235}"/>
    <cellStyle name="Normal 3" xfId="5" xr:uid="{3BBD091A-18E6-48E0-9735-CB7DD3C494E8}"/>
    <cellStyle name="Normal 3 11" xfId="30" xr:uid="{BF2E2EC3-91BF-4FFE-B275-AFFC3547C71A}"/>
    <cellStyle name="Normal 3 2 17" xfId="163" xr:uid="{02B025F3-6BA9-45BE-8479-704D59D5B750}"/>
    <cellStyle name="Normal 3 2 2" xfId="60" xr:uid="{DDBA67D9-164F-451D-99C4-EFD7BD3A12F3}"/>
    <cellStyle name="Normal 3 2 3 2" xfId="12" xr:uid="{E9C4627F-902D-4B3A-9C1C-F0CD4E0D10E4}"/>
    <cellStyle name="Normal 3 2 3 2 2" xfId="111" xr:uid="{863BFF53-A2F8-4359-BF10-BAD4CB43D9CB}"/>
    <cellStyle name="Normal 3 2 5" xfId="49" xr:uid="{C4CBB215-4006-476A-BCE3-E2F05D76E071}"/>
    <cellStyle name="Normal 3 3" xfId="22" xr:uid="{1B5BC74E-6EA5-4352-9F6B-C453BB9319A7}"/>
    <cellStyle name="Normal 3 3 2" xfId="32" xr:uid="{25C715EB-040A-4869-BE65-38EFBF56A6B4}"/>
    <cellStyle name="Normal 3 6 2" xfId="48" xr:uid="{3DC3D593-7959-4F9E-A2B0-7ECBF802E59D}"/>
    <cellStyle name="Normal 4" xfId="44" xr:uid="{3DD99A50-26D2-49A2-BEDB-CB3C3DD2C4BE}"/>
    <cellStyle name="Normal 4 2" xfId="112" xr:uid="{C15BA4B7-1B00-413E-83D9-F4F0B99BDF5D}"/>
    <cellStyle name="Normal 4 3 4" xfId="45" xr:uid="{45C82856-C1F5-4C03-A20C-ADA2EF80CB9D}"/>
    <cellStyle name="Normal 5" xfId="18" xr:uid="{7B8576AF-3C78-4E28-BBA0-08CA50CC2AB6}"/>
    <cellStyle name="Normal 5 2" xfId="113" xr:uid="{CBB15A09-B0A9-4F31-B974-653B61CF16A8}"/>
    <cellStyle name="Normal_modelo ACTA OBRA y MODIFICACION" xfId="6" xr:uid="{0E1D6B0B-EF28-48FF-AB8C-13BF2D9E62C6}"/>
    <cellStyle name="Normal_modelo ACTA OBRA y MODIFICACION 2 2" xfId="38" xr:uid="{ECA41CE8-C9F6-4FB7-8DEE-FF74E21B5A55}"/>
    <cellStyle name="Normal_PTO OFICIAL y APU MODELO 2010 (2)" xfId="21" xr:uid="{E61C4301-4F86-4EAB-8971-FF8BB2406D7C}"/>
    <cellStyle name="Percent" xfId="1" xr:uid="{967257B2-D73A-40B8-95F9-A1D53C1DEDC9}"/>
    <cellStyle name="Porcentaje" xfId="170" builtinId="5"/>
    <cellStyle name="Porcentaje 2" xfId="11" xr:uid="{1EAFA7B8-C0B4-4D2A-9327-ECC16DD756B4}"/>
    <cellStyle name="Porcentaje 2 2" xfId="114" xr:uid="{7F3B6F21-39C8-4C21-92EA-A2AF89488C3A}"/>
    <cellStyle name="Porcentaje 2 2 2" xfId="27" xr:uid="{C41B8C39-B88C-460C-8415-D9333D9EE6BB}"/>
    <cellStyle name="Porcentaje 2 2 2 2" xfId="115" xr:uid="{A67E9F92-EBBC-4F8A-B5FB-AA0235C4ED0B}"/>
    <cellStyle name="Porcentaje 2 4" xfId="31" xr:uid="{501E2501-2BC4-4742-A0B1-24781F4B6177}"/>
    <cellStyle name="Porcentaje 3" xfId="29" xr:uid="{556A075E-478C-4EDA-83B7-02EA584629CC}"/>
    <cellStyle name="Porcentaje 4" xfId="53" xr:uid="{89537D54-BEA5-490E-9ED1-4ACD52DD2B64}"/>
    <cellStyle name="Porcentaje 4 2" xfId="116" xr:uid="{95EACAA8-6663-4E3C-B293-99C95CA56DA3}"/>
    <cellStyle name="Porcentaje 8" xfId="17" xr:uid="{07B002C0-A50E-47C0-B897-DED35D148C64}"/>
    <cellStyle name="Porcentual 9" xfId="8" xr:uid="{A7DBAA1C-8B73-42A8-86CA-D189ADF24C83}"/>
    <cellStyle name="Total" xfId="3" builtinId="25"/>
    <cellStyle name="Total 2" xfId="46" xr:uid="{B664595C-ECBD-4A75-9EED-9EB3545404A5}"/>
  </cellStyles>
  <dxfs count="0"/>
  <tableStyles count="0" defaultTableStyle="TableStyleMedium2" defaultPivotStyle="PivotStyleLight16"/>
  <colors>
    <mruColors>
      <color rgb="FFFF7875"/>
      <color rgb="FF33CCCC"/>
      <color rgb="FF2DB8B5"/>
      <color rgb="FF009999"/>
      <color rgb="FFCCFF99"/>
      <color rgb="FFED7E33"/>
      <color rgb="FFDB641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8.xml"/><Relationship Id="rId21" Type="http://schemas.openxmlformats.org/officeDocument/2006/relationships/worksheet" Target="worksheets/sheet21.xml"/><Relationship Id="rId42" Type="http://schemas.openxmlformats.org/officeDocument/2006/relationships/externalLink" Target="externalLinks/externalLink3.xml"/><Relationship Id="rId63" Type="http://schemas.openxmlformats.org/officeDocument/2006/relationships/externalLink" Target="externalLinks/externalLink24.xml"/><Relationship Id="rId84" Type="http://schemas.openxmlformats.org/officeDocument/2006/relationships/externalLink" Target="externalLinks/externalLink45.xml"/><Relationship Id="rId138" Type="http://schemas.openxmlformats.org/officeDocument/2006/relationships/externalLink" Target="externalLinks/externalLink99.xml"/><Relationship Id="rId107" Type="http://schemas.openxmlformats.org/officeDocument/2006/relationships/externalLink" Target="externalLinks/externalLink68.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4.xml"/><Relationship Id="rId74" Type="http://schemas.openxmlformats.org/officeDocument/2006/relationships/externalLink" Target="externalLinks/externalLink35.xml"/><Relationship Id="rId128" Type="http://schemas.openxmlformats.org/officeDocument/2006/relationships/externalLink" Target="externalLinks/externalLink89.xml"/><Relationship Id="rId149" Type="http://schemas.openxmlformats.org/officeDocument/2006/relationships/sharedStrings" Target="sharedStrings.xml"/><Relationship Id="rId5" Type="http://schemas.openxmlformats.org/officeDocument/2006/relationships/worksheet" Target="worksheets/sheet5.xml"/><Relationship Id="rId95" Type="http://schemas.openxmlformats.org/officeDocument/2006/relationships/externalLink" Target="externalLinks/externalLink56.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4.xml"/><Relationship Id="rId48" Type="http://schemas.openxmlformats.org/officeDocument/2006/relationships/externalLink" Target="externalLinks/externalLink9.xml"/><Relationship Id="rId64" Type="http://schemas.openxmlformats.org/officeDocument/2006/relationships/externalLink" Target="externalLinks/externalLink25.xml"/><Relationship Id="rId69" Type="http://schemas.openxmlformats.org/officeDocument/2006/relationships/externalLink" Target="externalLinks/externalLink30.xml"/><Relationship Id="rId113" Type="http://schemas.openxmlformats.org/officeDocument/2006/relationships/externalLink" Target="externalLinks/externalLink74.xml"/><Relationship Id="rId118" Type="http://schemas.openxmlformats.org/officeDocument/2006/relationships/externalLink" Target="externalLinks/externalLink79.xml"/><Relationship Id="rId134" Type="http://schemas.openxmlformats.org/officeDocument/2006/relationships/externalLink" Target="externalLinks/externalLink95.xml"/><Relationship Id="rId139" Type="http://schemas.openxmlformats.org/officeDocument/2006/relationships/externalLink" Target="externalLinks/externalLink100.xml"/><Relationship Id="rId80" Type="http://schemas.openxmlformats.org/officeDocument/2006/relationships/externalLink" Target="externalLinks/externalLink41.xml"/><Relationship Id="rId85" Type="http://schemas.openxmlformats.org/officeDocument/2006/relationships/externalLink" Target="externalLinks/externalLink46.xml"/><Relationship Id="rId150" Type="http://schemas.openxmlformats.org/officeDocument/2006/relationships/sheetMetadata" Target="metadata.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20.xml"/><Relationship Id="rId103" Type="http://schemas.openxmlformats.org/officeDocument/2006/relationships/externalLink" Target="externalLinks/externalLink64.xml"/><Relationship Id="rId108" Type="http://schemas.openxmlformats.org/officeDocument/2006/relationships/externalLink" Target="externalLinks/externalLink69.xml"/><Relationship Id="rId124" Type="http://schemas.openxmlformats.org/officeDocument/2006/relationships/externalLink" Target="externalLinks/externalLink85.xml"/><Relationship Id="rId129" Type="http://schemas.openxmlformats.org/officeDocument/2006/relationships/externalLink" Target="externalLinks/externalLink90.xml"/><Relationship Id="rId54" Type="http://schemas.openxmlformats.org/officeDocument/2006/relationships/externalLink" Target="externalLinks/externalLink15.xml"/><Relationship Id="rId70" Type="http://schemas.openxmlformats.org/officeDocument/2006/relationships/externalLink" Target="externalLinks/externalLink31.xml"/><Relationship Id="rId75" Type="http://schemas.openxmlformats.org/officeDocument/2006/relationships/externalLink" Target="externalLinks/externalLink36.xml"/><Relationship Id="rId91" Type="http://schemas.openxmlformats.org/officeDocument/2006/relationships/externalLink" Target="externalLinks/externalLink52.xml"/><Relationship Id="rId96" Type="http://schemas.openxmlformats.org/officeDocument/2006/relationships/externalLink" Target="externalLinks/externalLink57.xml"/><Relationship Id="rId140" Type="http://schemas.openxmlformats.org/officeDocument/2006/relationships/externalLink" Target="externalLinks/externalLink101.xml"/><Relationship Id="rId145" Type="http://schemas.openxmlformats.org/officeDocument/2006/relationships/externalLink" Target="externalLinks/externalLink10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0.xml"/><Relationship Id="rId114" Type="http://schemas.openxmlformats.org/officeDocument/2006/relationships/externalLink" Target="externalLinks/externalLink75.xml"/><Relationship Id="rId119" Type="http://schemas.openxmlformats.org/officeDocument/2006/relationships/externalLink" Target="externalLinks/externalLink80.xml"/><Relationship Id="rId44" Type="http://schemas.openxmlformats.org/officeDocument/2006/relationships/externalLink" Target="externalLinks/externalLink5.xml"/><Relationship Id="rId60" Type="http://schemas.openxmlformats.org/officeDocument/2006/relationships/externalLink" Target="externalLinks/externalLink21.xml"/><Relationship Id="rId65" Type="http://schemas.openxmlformats.org/officeDocument/2006/relationships/externalLink" Target="externalLinks/externalLink26.xml"/><Relationship Id="rId81" Type="http://schemas.openxmlformats.org/officeDocument/2006/relationships/externalLink" Target="externalLinks/externalLink42.xml"/><Relationship Id="rId86" Type="http://schemas.openxmlformats.org/officeDocument/2006/relationships/externalLink" Target="externalLinks/externalLink47.xml"/><Relationship Id="rId130" Type="http://schemas.openxmlformats.org/officeDocument/2006/relationships/externalLink" Target="externalLinks/externalLink91.xml"/><Relationship Id="rId135" Type="http://schemas.openxmlformats.org/officeDocument/2006/relationships/externalLink" Target="externalLinks/externalLink96.xml"/><Relationship Id="rId151" Type="http://schemas.microsoft.com/office/2017/10/relationships/person" Target="persons/person.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70.xml"/><Relationship Id="rId34" Type="http://schemas.openxmlformats.org/officeDocument/2006/relationships/worksheet" Target="worksheets/sheet34.xml"/><Relationship Id="rId50" Type="http://schemas.openxmlformats.org/officeDocument/2006/relationships/externalLink" Target="externalLinks/externalLink11.xml"/><Relationship Id="rId55" Type="http://schemas.openxmlformats.org/officeDocument/2006/relationships/externalLink" Target="externalLinks/externalLink16.xml"/><Relationship Id="rId76" Type="http://schemas.openxmlformats.org/officeDocument/2006/relationships/externalLink" Target="externalLinks/externalLink37.xml"/><Relationship Id="rId97" Type="http://schemas.openxmlformats.org/officeDocument/2006/relationships/externalLink" Target="externalLinks/externalLink58.xml"/><Relationship Id="rId104" Type="http://schemas.openxmlformats.org/officeDocument/2006/relationships/externalLink" Target="externalLinks/externalLink65.xml"/><Relationship Id="rId120" Type="http://schemas.openxmlformats.org/officeDocument/2006/relationships/externalLink" Target="externalLinks/externalLink81.xml"/><Relationship Id="rId125" Type="http://schemas.openxmlformats.org/officeDocument/2006/relationships/externalLink" Target="externalLinks/externalLink86.xml"/><Relationship Id="rId141" Type="http://schemas.openxmlformats.org/officeDocument/2006/relationships/externalLink" Target="externalLinks/externalLink102.xml"/><Relationship Id="rId146" Type="http://schemas.openxmlformats.org/officeDocument/2006/relationships/externalLink" Target="externalLinks/externalLink107.xml"/><Relationship Id="rId7" Type="http://schemas.openxmlformats.org/officeDocument/2006/relationships/worksheet" Target="worksheets/sheet7.xml"/><Relationship Id="rId71" Type="http://schemas.openxmlformats.org/officeDocument/2006/relationships/externalLink" Target="externalLinks/externalLink32.xml"/><Relationship Id="rId92" Type="http://schemas.openxmlformats.org/officeDocument/2006/relationships/externalLink" Target="externalLinks/externalLink5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1.xml"/><Relationship Id="rId45" Type="http://schemas.openxmlformats.org/officeDocument/2006/relationships/externalLink" Target="externalLinks/externalLink6.xml"/><Relationship Id="rId66" Type="http://schemas.openxmlformats.org/officeDocument/2006/relationships/externalLink" Target="externalLinks/externalLink27.xml"/><Relationship Id="rId87" Type="http://schemas.openxmlformats.org/officeDocument/2006/relationships/externalLink" Target="externalLinks/externalLink48.xml"/><Relationship Id="rId110" Type="http://schemas.openxmlformats.org/officeDocument/2006/relationships/externalLink" Target="externalLinks/externalLink71.xml"/><Relationship Id="rId115" Type="http://schemas.openxmlformats.org/officeDocument/2006/relationships/externalLink" Target="externalLinks/externalLink76.xml"/><Relationship Id="rId131" Type="http://schemas.openxmlformats.org/officeDocument/2006/relationships/externalLink" Target="externalLinks/externalLink92.xml"/><Relationship Id="rId136" Type="http://schemas.openxmlformats.org/officeDocument/2006/relationships/externalLink" Target="externalLinks/externalLink97.xml"/><Relationship Id="rId61" Type="http://schemas.openxmlformats.org/officeDocument/2006/relationships/externalLink" Target="externalLinks/externalLink22.xml"/><Relationship Id="rId82" Type="http://schemas.openxmlformats.org/officeDocument/2006/relationships/externalLink" Target="externalLinks/externalLink43.xml"/><Relationship Id="rId152"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7.xml"/><Relationship Id="rId77" Type="http://schemas.openxmlformats.org/officeDocument/2006/relationships/externalLink" Target="externalLinks/externalLink38.xml"/><Relationship Id="rId100" Type="http://schemas.openxmlformats.org/officeDocument/2006/relationships/externalLink" Target="externalLinks/externalLink61.xml"/><Relationship Id="rId105" Type="http://schemas.openxmlformats.org/officeDocument/2006/relationships/externalLink" Target="externalLinks/externalLink66.xml"/><Relationship Id="rId126" Type="http://schemas.openxmlformats.org/officeDocument/2006/relationships/externalLink" Target="externalLinks/externalLink87.xml"/><Relationship Id="rId14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12.xml"/><Relationship Id="rId72" Type="http://schemas.openxmlformats.org/officeDocument/2006/relationships/externalLink" Target="externalLinks/externalLink33.xml"/><Relationship Id="rId93" Type="http://schemas.openxmlformats.org/officeDocument/2006/relationships/externalLink" Target="externalLinks/externalLink54.xml"/><Relationship Id="rId98" Type="http://schemas.openxmlformats.org/officeDocument/2006/relationships/externalLink" Target="externalLinks/externalLink59.xml"/><Relationship Id="rId121" Type="http://schemas.openxmlformats.org/officeDocument/2006/relationships/externalLink" Target="externalLinks/externalLink82.xml"/><Relationship Id="rId142" Type="http://schemas.openxmlformats.org/officeDocument/2006/relationships/externalLink" Target="externalLinks/externalLink10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7.xml"/><Relationship Id="rId67" Type="http://schemas.openxmlformats.org/officeDocument/2006/relationships/externalLink" Target="externalLinks/externalLink28.xml"/><Relationship Id="rId116" Type="http://schemas.openxmlformats.org/officeDocument/2006/relationships/externalLink" Target="externalLinks/externalLink77.xml"/><Relationship Id="rId137" Type="http://schemas.openxmlformats.org/officeDocument/2006/relationships/externalLink" Target="externalLinks/externalLink98.xml"/><Relationship Id="rId20" Type="http://schemas.openxmlformats.org/officeDocument/2006/relationships/worksheet" Target="worksheets/sheet20.xml"/><Relationship Id="rId41" Type="http://schemas.openxmlformats.org/officeDocument/2006/relationships/externalLink" Target="externalLinks/externalLink2.xml"/><Relationship Id="rId62" Type="http://schemas.openxmlformats.org/officeDocument/2006/relationships/externalLink" Target="externalLinks/externalLink23.xml"/><Relationship Id="rId83" Type="http://schemas.openxmlformats.org/officeDocument/2006/relationships/externalLink" Target="externalLinks/externalLink44.xml"/><Relationship Id="rId88" Type="http://schemas.openxmlformats.org/officeDocument/2006/relationships/externalLink" Target="externalLinks/externalLink49.xml"/><Relationship Id="rId111" Type="http://schemas.openxmlformats.org/officeDocument/2006/relationships/externalLink" Target="externalLinks/externalLink72.xml"/><Relationship Id="rId132" Type="http://schemas.openxmlformats.org/officeDocument/2006/relationships/externalLink" Target="externalLinks/externalLink93.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8.xml"/><Relationship Id="rId106" Type="http://schemas.openxmlformats.org/officeDocument/2006/relationships/externalLink" Target="externalLinks/externalLink67.xml"/><Relationship Id="rId127" Type="http://schemas.openxmlformats.org/officeDocument/2006/relationships/externalLink" Target="externalLinks/externalLink88.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3.xml"/><Relationship Id="rId73" Type="http://schemas.openxmlformats.org/officeDocument/2006/relationships/externalLink" Target="externalLinks/externalLink34.xml"/><Relationship Id="rId78" Type="http://schemas.openxmlformats.org/officeDocument/2006/relationships/externalLink" Target="externalLinks/externalLink39.xml"/><Relationship Id="rId94" Type="http://schemas.openxmlformats.org/officeDocument/2006/relationships/externalLink" Target="externalLinks/externalLink55.xml"/><Relationship Id="rId99" Type="http://schemas.openxmlformats.org/officeDocument/2006/relationships/externalLink" Target="externalLinks/externalLink60.xml"/><Relationship Id="rId101" Type="http://schemas.openxmlformats.org/officeDocument/2006/relationships/externalLink" Target="externalLinks/externalLink62.xml"/><Relationship Id="rId122" Type="http://schemas.openxmlformats.org/officeDocument/2006/relationships/externalLink" Target="externalLinks/externalLink83.xml"/><Relationship Id="rId143" Type="http://schemas.openxmlformats.org/officeDocument/2006/relationships/externalLink" Target="externalLinks/externalLink104.xml"/><Relationship Id="rId14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8.xml"/><Relationship Id="rId68" Type="http://schemas.openxmlformats.org/officeDocument/2006/relationships/externalLink" Target="externalLinks/externalLink29.xml"/><Relationship Id="rId89" Type="http://schemas.openxmlformats.org/officeDocument/2006/relationships/externalLink" Target="externalLinks/externalLink50.xml"/><Relationship Id="rId112" Type="http://schemas.openxmlformats.org/officeDocument/2006/relationships/externalLink" Target="externalLinks/externalLink73.xml"/><Relationship Id="rId133" Type="http://schemas.openxmlformats.org/officeDocument/2006/relationships/externalLink" Target="externalLinks/externalLink9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19.xml"/><Relationship Id="rId79" Type="http://schemas.openxmlformats.org/officeDocument/2006/relationships/externalLink" Target="externalLinks/externalLink40.xml"/><Relationship Id="rId102" Type="http://schemas.openxmlformats.org/officeDocument/2006/relationships/externalLink" Target="externalLinks/externalLink63.xml"/><Relationship Id="rId123" Type="http://schemas.openxmlformats.org/officeDocument/2006/relationships/externalLink" Target="externalLinks/externalLink84.xml"/><Relationship Id="rId144" Type="http://schemas.openxmlformats.org/officeDocument/2006/relationships/externalLink" Target="externalLinks/externalLink105.xml"/><Relationship Id="rId90" Type="http://schemas.openxmlformats.org/officeDocument/2006/relationships/externalLink" Target="externalLinks/externalLink5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6.png"/><Relationship Id="rId4"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10.png"/><Relationship Id="rId2" Type="http://schemas.openxmlformats.org/officeDocument/2006/relationships/image" Target="../media/image2.png"/><Relationship Id="rId1" Type="http://schemas.openxmlformats.org/officeDocument/2006/relationships/image" Target="../media/image3.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13.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10.png"/><Relationship Id="rId2" Type="http://schemas.openxmlformats.org/officeDocument/2006/relationships/image" Target="../media/image2.png"/><Relationship Id="rId1" Type="http://schemas.openxmlformats.org/officeDocument/2006/relationships/image" Target="../media/image3.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14.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10.png"/><Relationship Id="rId2" Type="http://schemas.openxmlformats.org/officeDocument/2006/relationships/image" Target="../media/image2.png"/><Relationship Id="rId1" Type="http://schemas.openxmlformats.org/officeDocument/2006/relationships/image" Target="../media/image3.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1.png"/><Relationship Id="rId4"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png"/><Relationship Id="rId5" Type="http://schemas.openxmlformats.org/officeDocument/2006/relationships/image" Target="../media/image13.png"/><Relationship Id="rId4" Type="http://schemas.openxmlformats.org/officeDocument/2006/relationships/image" Target="../media/image12.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232040</xdr:colOff>
      <xdr:row>0</xdr:row>
      <xdr:rowOff>75408</xdr:rowOff>
    </xdr:from>
    <xdr:ext cx="1462167" cy="676274"/>
    <xdr:pic>
      <xdr:nvPicPr>
        <xdr:cNvPr id="2" name="Imagen 1">
          <a:extLst>
            <a:ext uri="{FF2B5EF4-FFF2-40B4-BE49-F238E27FC236}">
              <a16:creationId xmlns:a16="http://schemas.microsoft.com/office/drawing/2014/main" id="{ED06BEBC-4F97-4EAB-B73B-13C756AEC1B4}"/>
            </a:ext>
          </a:extLst>
        </xdr:cNvPr>
        <xdr:cNvPicPr>
          <a:picLocks noChangeAspect="1"/>
        </xdr:cNvPicPr>
      </xdr:nvPicPr>
      <xdr:blipFill>
        <a:blip xmlns:r="http://schemas.openxmlformats.org/officeDocument/2006/relationships" r:embed="rId1"/>
        <a:stretch>
          <a:fillRect/>
        </a:stretch>
      </xdr:blipFill>
      <xdr:spPr>
        <a:xfrm>
          <a:off x="7892861" y="75408"/>
          <a:ext cx="1462167" cy="676274"/>
        </a:xfrm>
        <a:prstGeom prst="rect">
          <a:avLst/>
        </a:prstGeom>
      </xdr:spPr>
    </xdr:pic>
    <xdr:clientData/>
  </xdr:oneCellAnchor>
  <xdr:twoCellAnchor editAs="absolute">
    <xdr:from>
      <xdr:col>1</xdr:col>
      <xdr:colOff>136071</xdr:colOff>
      <xdr:row>0</xdr:row>
      <xdr:rowOff>149678</xdr:rowOff>
    </xdr:from>
    <xdr:to>
      <xdr:col>3</xdr:col>
      <xdr:colOff>711267</xdr:colOff>
      <xdr:row>2</xdr:row>
      <xdr:rowOff>179613</xdr:rowOff>
    </xdr:to>
    <xdr:pic>
      <xdr:nvPicPr>
        <xdr:cNvPr id="6" name="Imagen 3">
          <a:extLst>
            <a:ext uri="{FF2B5EF4-FFF2-40B4-BE49-F238E27FC236}">
              <a16:creationId xmlns:a16="http://schemas.microsoft.com/office/drawing/2014/main" id="{44960930-E90F-47B1-8E42-AB0828A1FC19}"/>
            </a:ext>
          </a:extLst>
        </xdr:cNvPr>
        <xdr:cNvPicPr>
          <a:picLocks noChangeAspect="1"/>
        </xdr:cNvPicPr>
      </xdr:nvPicPr>
      <xdr:blipFill>
        <a:blip xmlns:r="http://schemas.openxmlformats.org/officeDocument/2006/relationships" r:embed="rId2">
          <a:alphaModFix/>
        </a:blip>
        <a:stretch>
          <a:fillRect/>
        </a:stretch>
      </xdr:blipFill>
      <xdr:spPr>
        <a:xfrm>
          <a:off x="299357" y="149678"/>
          <a:ext cx="1963124" cy="6422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57150</xdr:colOff>
      <xdr:row>0</xdr:row>
      <xdr:rowOff>114301</xdr:rowOff>
    </xdr:from>
    <xdr:to>
      <xdr:col>1</xdr:col>
      <xdr:colOff>2072640</xdr:colOff>
      <xdr:row>4</xdr:row>
      <xdr:rowOff>470</xdr:rowOff>
    </xdr:to>
    <xdr:pic>
      <xdr:nvPicPr>
        <xdr:cNvPr id="2" name="Imagen 1">
          <a:extLst>
            <a:ext uri="{FF2B5EF4-FFF2-40B4-BE49-F238E27FC236}">
              <a16:creationId xmlns:a16="http://schemas.microsoft.com/office/drawing/2014/main" id="{7455D863-2123-4CBA-92F3-7DD7BF61C5BE}"/>
            </a:ext>
          </a:extLst>
        </xdr:cNvPr>
        <xdr:cNvPicPr>
          <a:picLocks noChangeAspect="1"/>
        </xdr:cNvPicPr>
      </xdr:nvPicPr>
      <xdr:blipFill>
        <a:blip xmlns:r="http://schemas.openxmlformats.org/officeDocument/2006/relationships" r:embed="rId1">
          <a:alphaModFix/>
        </a:blip>
        <a:stretch>
          <a:fillRect/>
        </a:stretch>
      </xdr:blipFill>
      <xdr:spPr>
        <a:xfrm>
          <a:off x="228600" y="114301"/>
          <a:ext cx="2009775" cy="591019"/>
        </a:xfrm>
        <a:prstGeom prst="rect">
          <a:avLst/>
        </a:prstGeom>
      </xdr:spPr>
    </xdr:pic>
    <xdr:clientData/>
  </xdr:twoCellAnchor>
  <xdr:twoCellAnchor editAs="absolute">
    <xdr:from>
      <xdr:col>1</xdr:col>
      <xdr:colOff>2607946</xdr:colOff>
      <xdr:row>0</xdr:row>
      <xdr:rowOff>91440</xdr:rowOff>
    </xdr:from>
    <xdr:to>
      <xdr:col>4</xdr:col>
      <xdr:colOff>419101</xdr:colOff>
      <xdr:row>3</xdr:row>
      <xdr:rowOff>131445</xdr:rowOff>
    </xdr:to>
    <xdr:pic>
      <xdr:nvPicPr>
        <xdr:cNvPr id="3" name="Imagen 2">
          <a:extLst>
            <a:ext uri="{FF2B5EF4-FFF2-40B4-BE49-F238E27FC236}">
              <a16:creationId xmlns:a16="http://schemas.microsoft.com/office/drawing/2014/main" id="{6097081A-0DA0-478D-8940-FC7616067FAC}"/>
            </a:ext>
          </a:extLst>
        </xdr:cNvPr>
        <xdr:cNvPicPr>
          <a:picLocks noChangeAspect="1"/>
        </xdr:cNvPicPr>
      </xdr:nvPicPr>
      <xdr:blipFill>
        <a:blip xmlns:r="http://schemas.openxmlformats.org/officeDocument/2006/relationships" r:embed="rId2">
          <a:alphaModFix/>
        </a:blip>
        <a:stretch>
          <a:fillRect/>
        </a:stretch>
      </xdr:blipFill>
      <xdr:spPr>
        <a:xfrm>
          <a:off x="2790826" y="85725"/>
          <a:ext cx="2628900" cy="600075"/>
        </a:xfrm>
        <a:prstGeom prst="rect">
          <a:avLst/>
        </a:prstGeom>
      </xdr:spPr>
    </xdr:pic>
    <xdr:clientData/>
  </xdr:twoCellAnchor>
  <xdr:twoCellAnchor editAs="oneCell">
    <xdr:from>
      <xdr:col>3</xdr:col>
      <xdr:colOff>771526</xdr:colOff>
      <xdr:row>0</xdr:row>
      <xdr:rowOff>85725</xdr:rowOff>
    </xdr:from>
    <xdr:to>
      <xdr:col>4</xdr:col>
      <xdr:colOff>1965140</xdr:colOff>
      <xdr:row>4</xdr:row>
      <xdr:rowOff>0</xdr:rowOff>
    </xdr:to>
    <xdr:pic>
      <xdr:nvPicPr>
        <xdr:cNvPr id="4" name="Imagen 3">
          <a:extLst>
            <a:ext uri="{FF2B5EF4-FFF2-40B4-BE49-F238E27FC236}">
              <a16:creationId xmlns:a16="http://schemas.microsoft.com/office/drawing/2014/main" id="{F58F5AE7-5997-4B0F-A42E-9E3D4773E908}"/>
            </a:ext>
          </a:extLst>
        </xdr:cNvPr>
        <xdr:cNvPicPr>
          <a:picLocks noChangeAspect="1"/>
        </xdr:cNvPicPr>
      </xdr:nvPicPr>
      <xdr:blipFill>
        <a:blip xmlns:r="http://schemas.openxmlformats.org/officeDocument/2006/relationships" r:embed="rId3">
          <a:alphaModFix/>
        </a:blip>
        <a:stretch>
          <a:fillRect/>
        </a:stretch>
      </xdr:blipFill>
      <xdr:spPr>
        <a:xfrm>
          <a:off x="5886451" y="85725"/>
          <a:ext cx="2224219" cy="638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5</xdr:col>
      <xdr:colOff>1022046</xdr:colOff>
      <xdr:row>0</xdr:row>
      <xdr:rowOff>192706</xdr:rowOff>
    </xdr:from>
    <xdr:ext cx="1699382" cy="761698"/>
    <xdr:pic>
      <xdr:nvPicPr>
        <xdr:cNvPr id="15" name="Imagen 1">
          <a:extLst>
            <a:ext uri="{FF2B5EF4-FFF2-40B4-BE49-F238E27FC236}">
              <a16:creationId xmlns:a16="http://schemas.microsoft.com/office/drawing/2014/main" id="{CF241F68-BCBA-4D65-A9BC-6C16E9833037}"/>
            </a:ext>
          </a:extLst>
        </xdr:cNvPr>
        <xdr:cNvPicPr>
          <a:picLocks noChangeAspect="1"/>
        </xdr:cNvPicPr>
      </xdr:nvPicPr>
      <xdr:blipFill>
        <a:blip xmlns:r="http://schemas.openxmlformats.org/officeDocument/2006/relationships" r:embed="rId1"/>
        <a:stretch>
          <a:fillRect/>
        </a:stretch>
      </xdr:blipFill>
      <xdr:spPr>
        <a:xfrm>
          <a:off x="7839225" y="192706"/>
          <a:ext cx="1699382" cy="761698"/>
        </a:xfrm>
        <a:prstGeom prst="rect">
          <a:avLst/>
        </a:prstGeom>
      </xdr:spPr>
    </xdr:pic>
    <xdr:clientData/>
  </xdr:oneCellAnchor>
  <xdr:twoCellAnchor editAs="absolute">
    <xdr:from>
      <xdr:col>1</xdr:col>
      <xdr:colOff>91680</xdr:colOff>
      <xdr:row>0</xdr:row>
      <xdr:rowOff>172811</xdr:rowOff>
    </xdr:from>
    <xdr:to>
      <xdr:col>4</xdr:col>
      <xdr:colOff>152378</xdr:colOff>
      <xdr:row>2</xdr:row>
      <xdr:rowOff>238125</xdr:rowOff>
    </xdr:to>
    <xdr:pic>
      <xdr:nvPicPr>
        <xdr:cNvPr id="13" name="Imagen 3">
          <a:extLst>
            <a:ext uri="{FF2B5EF4-FFF2-40B4-BE49-F238E27FC236}">
              <a16:creationId xmlns:a16="http://schemas.microsoft.com/office/drawing/2014/main" id="{C4902968-4526-407F-8EAE-29BD9D692666}"/>
            </a:ext>
          </a:extLst>
        </xdr:cNvPr>
        <xdr:cNvPicPr>
          <a:picLocks noChangeAspect="1"/>
        </xdr:cNvPicPr>
      </xdr:nvPicPr>
      <xdr:blipFill>
        <a:blip xmlns:r="http://schemas.openxmlformats.org/officeDocument/2006/relationships" r:embed="rId2">
          <a:alphaModFix/>
        </a:blip>
        <a:stretch>
          <a:fillRect/>
        </a:stretch>
      </xdr:blipFill>
      <xdr:spPr>
        <a:xfrm>
          <a:off x="265035" y="163286"/>
          <a:ext cx="2132793" cy="7211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1347788</xdr:colOff>
      <xdr:row>0</xdr:row>
      <xdr:rowOff>54429</xdr:rowOff>
    </xdr:from>
    <xdr:ext cx="1489723" cy="731723"/>
    <xdr:pic>
      <xdr:nvPicPr>
        <xdr:cNvPr id="11" name="Imagen 1">
          <a:extLst>
            <a:ext uri="{FF2B5EF4-FFF2-40B4-BE49-F238E27FC236}">
              <a16:creationId xmlns:a16="http://schemas.microsoft.com/office/drawing/2014/main" id="{772D15FB-4A58-4B94-99B7-13F92DB5C123}"/>
            </a:ext>
          </a:extLst>
        </xdr:cNvPr>
        <xdr:cNvPicPr>
          <a:picLocks noChangeAspect="1"/>
        </xdr:cNvPicPr>
      </xdr:nvPicPr>
      <xdr:blipFill>
        <a:blip xmlns:r="http://schemas.openxmlformats.org/officeDocument/2006/relationships" r:embed="rId1"/>
        <a:stretch>
          <a:fillRect/>
        </a:stretch>
      </xdr:blipFill>
      <xdr:spPr>
        <a:xfrm>
          <a:off x="8750074" y="54429"/>
          <a:ext cx="1489723" cy="731723"/>
        </a:xfrm>
        <a:prstGeom prst="rect">
          <a:avLst/>
        </a:prstGeom>
      </xdr:spPr>
    </xdr:pic>
    <xdr:clientData/>
  </xdr:oneCellAnchor>
  <xdr:twoCellAnchor editAs="absolute">
    <xdr:from>
      <xdr:col>1</xdr:col>
      <xdr:colOff>207919</xdr:colOff>
      <xdr:row>0</xdr:row>
      <xdr:rowOff>91440</xdr:rowOff>
    </xdr:from>
    <xdr:to>
      <xdr:col>4</xdr:col>
      <xdr:colOff>435316</xdr:colOff>
      <xdr:row>2</xdr:row>
      <xdr:rowOff>134982</xdr:rowOff>
    </xdr:to>
    <xdr:pic>
      <xdr:nvPicPr>
        <xdr:cNvPr id="10" name="Imagen 3">
          <a:extLst>
            <a:ext uri="{FF2B5EF4-FFF2-40B4-BE49-F238E27FC236}">
              <a16:creationId xmlns:a16="http://schemas.microsoft.com/office/drawing/2014/main" id="{A4A2A8F3-5C5A-4E66-8E6D-768475437541}"/>
            </a:ext>
          </a:extLst>
        </xdr:cNvPr>
        <xdr:cNvPicPr>
          <a:picLocks noChangeAspect="1"/>
        </xdr:cNvPicPr>
      </xdr:nvPicPr>
      <xdr:blipFill>
        <a:blip xmlns:r="http://schemas.openxmlformats.org/officeDocument/2006/relationships" r:embed="rId2">
          <a:alphaModFix/>
        </a:blip>
        <a:stretch>
          <a:fillRect/>
        </a:stretch>
      </xdr:blipFill>
      <xdr:spPr>
        <a:xfrm>
          <a:off x="367395" y="95250"/>
          <a:ext cx="1963124" cy="64225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321749</xdr:colOff>
      <xdr:row>0</xdr:row>
      <xdr:rowOff>50347</xdr:rowOff>
    </xdr:from>
    <xdr:to>
      <xdr:col>2</xdr:col>
      <xdr:colOff>1034143</xdr:colOff>
      <xdr:row>2</xdr:row>
      <xdr:rowOff>161178</xdr:rowOff>
    </xdr:to>
    <xdr:pic>
      <xdr:nvPicPr>
        <xdr:cNvPr id="22" name="Imagen 1">
          <a:extLst>
            <a:ext uri="{FF2B5EF4-FFF2-40B4-BE49-F238E27FC236}">
              <a16:creationId xmlns:a16="http://schemas.microsoft.com/office/drawing/2014/main" id="{9EF8552B-9D62-4C43-9E9C-3287F21ACE63}"/>
            </a:ext>
          </a:extLst>
        </xdr:cNvPr>
        <xdr:cNvPicPr>
          <a:picLocks noChangeAspect="1"/>
        </xdr:cNvPicPr>
      </xdr:nvPicPr>
      <xdr:blipFill>
        <a:blip xmlns:r="http://schemas.openxmlformats.org/officeDocument/2006/relationships" r:embed="rId1">
          <a:alphaModFix/>
        </a:blip>
        <a:stretch>
          <a:fillRect/>
        </a:stretch>
      </xdr:blipFill>
      <xdr:spPr>
        <a:xfrm>
          <a:off x="3284024" y="50347"/>
          <a:ext cx="1674419" cy="482306"/>
        </a:xfrm>
        <a:prstGeom prst="rect">
          <a:avLst/>
        </a:prstGeom>
      </xdr:spPr>
    </xdr:pic>
    <xdr:clientData/>
  </xdr:twoCellAnchor>
  <xdr:twoCellAnchor editAs="oneCell">
    <xdr:from>
      <xdr:col>0</xdr:col>
      <xdr:colOff>149679</xdr:colOff>
      <xdr:row>1</xdr:row>
      <xdr:rowOff>19668</xdr:rowOff>
    </xdr:from>
    <xdr:to>
      <xdr:col>0</xdr:col>
      <xdr:colOff>1407596</xdr:colOff>
      <xdr:row>2</xdr:row>
      <xdr:rowOff>138504</xdr:rowOff>
    </xdr:to>
    <xdr:pic>
      <xdr:nvPicPr>
        <xdr:cNvPr id="14" name="Imagen 2">
          <a:extLst>
            <a:ext uri="{FF2B5EF4-FFF2-40B4-BE49-F238E27FC236}">
              <a16:creationId xmlns:a16="http://schemas.microsoft.com/office/drawing/2014/main" id="{40A710D5-1231-49BC-85D8-D59263DC9D84}"/>
            </a:ext>
          </a:extLst>
        </xdr:cNvPr>
        <xdr:cNvPicPr>
          <a:picLocks noChangeAspect="1"/>
        </xdr:cNvPicPr>
      </xdr:nvPicPr>
      <xdr:blipFill>
        <a:blip xmlns:r="http://schemas.openxmlformats.org/officeDocument/2006/relationships" r:embed="rId2">
          <a:alphaModFix/>
        </a:blip>
        <a:stretch>
          <a:fillRect/>
        </a:stretch>
      </xdr:blipFill>
      <xdr:spPr>
        <a:xfrm>
          <a:off x="149679" y="142132"/>
          <a:ext cx="1257917" cy="36648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304800</xdr:colOff>
      <xdr:row>5</xdr:row>
      <xdr:rowOff>0</xdr:rowOff>
    </xdr:from>
    <xdr:to>
      <xdr:col>1</xdr:col>
      <xdr:colOff>333375</xdr:colOff>
      <xdr:row>5</xdr:row>
      <xdr:rowOff>95250</xdr:rowOff>
    </xdr:to>
    <xdr:sp macro="" textlink="">
      <xdr:nvSpPr>
        <xdr:cNvPr id="2" name="Text Box 2">
          <a:extLst>
            <a:ext uri="{FF2B5EF4-FFF2-40B4-BE49-F238E27FC236}">
              <a16:creationId xmlns:a16="http://schemas.microsoft.com/office/drawing/2014/main" id="{93306145-2DFF-49E7-8E6A-E8656D32175D}"/>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3" name="Text Box 117">
          <a:extLst>
            <a:ext uri="{FF2B5EF4-FFF2-40B4-BE49-F238E27FC236}">
              <a16:creationId xmlns:a16="http://schemas.microsoft.com/office/drawing/2014/main" id="{D6DBCC28-E034-4EC3-B989-929EBB92EB86}"/>
            </a:ext>
            <a:ext uri="{147F2762-F138-4A5C-976F-8EAC2B608ADB}">
              <a16:predDERef xmlns:a16="http://schemas.microsoft.com/office/drawing/2014/main" pred="{93306145-2DFF-49E7-8E6A-E8656D32175D}"/>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4" name="Text Box 2">
          <a:extLst>
            <a:ext uri="{FF2B5EF4-FFF2-40B4-BE49-F238E27FC236}">
              <a16:creationId xmlns:a16="http://schemas.microsoft.com/office/drawing/2014/main" id="{B6A5D61A-359F-408F-8054-13D27797504E}"/>
            </a:ext>
            <a:ext uri="{147F2762-F138-4A5C-976F-8EAC2B608ADB}">
              <a16:predDERef xmlns:a16="http://schemas.microsoft.com/office/drawing/2014/main" pred="{D6DBCC28-E034-4EC3-B989-929EBB92EB86}"/>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5" name="Text Box 117">
          <a:extLst>
            <a:ext uri="{FF2B5EF4-FFF2-40B4-BE49-F238E27FC236}">
              <a16:creationId xmlns:a16="http://schemas.microsoft.com/office/drawing/2014/main" id="{59741167-DA0B-4C96-9B0E-80370EC086D5}"/>
            </a:ext>
            <a:ext uri="{147F2762-F138-4A5C-976F-8EAC2B608ADB}">
              <a16:predDERef xmlns:a16="http://schemas.microsoft.com/office/drawing/2014/main" pred="{B6A5D61A-359F-408F-8054-13D27797504E}"/>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6" name="Text Box 2">
          <a:extLst>
            <a:ext uri="{FF2B5EF4-FFF2-40B4-BE49-F238E27FC236}">
              <a16:creationId xmlns:a16="http://schemas.microsoft.com/office/drawing/2014/main" id="{8E4DC984-711E-4423-A280-4605B987FB39}"/>
            </a:ext>
            <a:ext uri="{147F2762-F138-4A5C-976F-8EAC2B608ADB}">
              <a16:predDERef xmlns:a16="http://schemas.microsoft.com/office/drawing/2014/main" pred="{59741167-DA0B-4C96-9B0E-80370EC086D5}"/>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7" name="Text Box 117">
          <a:extLst>
            <a:ext uri="{FF2B5EF4-FFF2-40B4-BE49-F238E27FC236}">
              <a16:creationId xmlns:a16="http://schemas.microsoft.com/office/drawing/2014/main" id="{E94DE3FC-130E-4E8E-B2A9-250AAFBB462B}"/>
            </a:ext>
            <a:ext uri="{147F2762-F138-4A5C-976F-8EAC2B608ADB}">
              <a16:predDERef xmlns:a16="http://schemas.microsoft.com/office/drawing/2014/main" pred="{8E4DC984-711E-4423-A280-4605B987FB39}"/>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8" name="Text Box 2">
          <a:extLst>
            <a:ext uri="{FF2B5EF4-FFF2-40B4-BE49-F238E27FC236}">
              <a16:creationId xmlns:a16="http://schemas.microsoft.com/office/drawing/2014/main" id="{089DAF42-DD7F-4A57-885A-26C341D5CBC3}"/>
            </a:ext>
            <a:ext uri="{147F2762-F138-4A5C-976F-8EAC2B608ADB}">
              <a16:predDERef xmlns:a16="http://schemas.microsoft.com/office/drawing/2014/main" pred="{E94DE3FC-130E-4E8E-B2A9-250AAFBB462B}"/>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9" name="Text Box 117">
          <a:extLst>
            <a:ext uri="{FF2B5EF4-FFF2-40B4-BE49-F238E27FC236}">
              <a16:creationId xmlns:a16="http://schemas.microsoft.com/office/drawing/2014/main" id="{1AF1EB18-005A-49DA-8C15-8225CFCB4D9A}"/>
            </a:ext>
            <a:ext uri="{147F2762-F138-4A5C-976F-8EAC2B608ADB}">
              <a16:predDERef xmlns:a16="http://schemas.microsoft.com/office/drawing/2014/main" pred="{089DAF42-DD7F-4A57-885A-26C341D5CBC3}"/>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10" name="Text Box 2">
          <a:extLst>
            <a:ext uri="{FF2B5EF4-FFF2-40B4-BE49-F238E27FC236}">
              <a16:creationId xmlns:a16="http://schemas.microsoft.com/office/drawing/2014/main" id="{787C06F6-B6BF-4215-8C2A-B3FA5326E134}"/>
            </a:ext>
            <a:ext uri="{147F2762-F138-4A5C-976F-8EAC2B608ADB}">
              <a16:predDERef xmlns:a16="http://schemas.microsoft.com/office/drawing/2014/main" pred="{1AF1EB18-005A-49DA-8C15-8225CFCB4D9A}"/>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1" name="Text Box 117">
          <a:extLst>
            <a:ext uri="{FF2B5EF4-FFF2-40B4-BE49-F238E27FC236}">
              <a16:creationId xmlns:a16="http://schemas.microsoft.com/office/drawing/2014/main" id="{62B6A118-4D99-4FBB-B4B8-2478A9FF34C8}"/>
            </a:ext>
            <a:ext uri="{147F2762-F138-4A5C-976F-8EAC2B608ADB}">
              <a16:predDERef xmlns:a16="http://schemas.microsoft.com/office/drawing/2014/main" pred="{787C06F6-B6BF-4215-8C2A-B3FA5326E134}"/>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12" name="Text Box 2">
          <a:extLst>
            <a:ext uri="{FF2B5EF4-FFF2-40B4-BE49-F238E27FC236}">
              <a16:creationId xmlns:a16="http://schemas.microsoft.com/office/drawing/2014/main" id="{9F403CD2-7F2E-43DF-801C-6FFD3AEDDDC8}"/>
            </a:ext>
            <a:ext uri="{147F2762-F138-4A5C-976F-8EAC2B608ADB}">
              <a16:predDERef xmlns:a16="http://schemas.microsoft.com/office/drawing/2014/main" pred="{62B6A118-4D99-4FBB-B4B8-2478A9FF34C8}"/>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3" name="Text Box 117">
          <a:extLst>
            <a:ext uri="{FF2B5EF4-FFF2-40B4-BE49-F238E27FC236}">
              <a16:creationId xmlns:a16="http://schemas.microsoft.com/office/drawing/2014/main" id="{69B9034F-F73D-404B-981E-C8CF5D20969E}"/>
            </a:ext>
            <a:ext uri="{147F2762-F138-4A5C-976F-8EAC2B608ADB}">
              <a16:predDERef xmlns:a16="http://schemas.microsoft.com/office/drawing/2014/main" pred="{9F403CD2-7F2E-43DF-801C-6FFD3AEDDDC8}"/>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14" name="Text Box 2">
          <a:extLst>
            <a:ext uri="{FF2B5EF4-FFF2-40B4-BE49-F238E27FC236}">
              <a16:creationId xmlns:a16="http://schemas.microsoft.com/office/drawing/2014/main" id="{692D3220-5A2C-49E7-BDEB-76B22CB8ABF0}"/>
            </a:ext>
            <a:ext uri="{147F2762-F138-4A5C-976F-8EAC2B608ADB}">
              <a16:predDERef xmlns:a16="http://schemas.microsoft.com/office/drawing/2014/main" pred="{69B9034F-F73D-404B-981E-C8CF5D20969E}"/>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5" name="Text Box 117">
          <a:extLst>
            <a:ext uri="{FF2B5EF4-FFF2-40B4-BE49-F238E27FC236}">
              <a16:creationId xmlns:a16="http://schemas.microsoft.com/office/drawing/2014/main" id="{621BABB2-CA82-41A2-A079-8D44B89B01C8}"/>
            </a:ext>
            <a:ext uri="{147F2762-F138-4A5C-976F-8EAC2B608ADB}">
              <a16:predDERef xmlns:a16="http://schemas.microsoft.com/office/drawing/2014/main" pred="{692D3220-5A2C-49E7-BDEB-76B22CB8ABF0}"/>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16" name="Text Box 2">
          <a:extLst>
            <a:ext uri="{FF2B5EF4-FFF2-40B4-BE49-F238E27FC236}">
              <a16:creationId xmlns:a16="http://schemas.microsoft.com/office/drawing/2014/main" id="{AD74F58A-45E8-4494-A3EC-EA1FC0A7CDA4}"/>
            </a:ext>
            <a:ext uri="{147F2762-F138-4A5C-976F-8EAC2B608ADB}">
              <a16:predDERef xmlns:a16="http://schemas.microsoft.com/office/drawing/2014/main" pred="{621BABB2-CA82-41A2-A079-8D44B89B01C8}"/>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7" name="Text Box 117">
          <a:extLst>
            <a:ext uri="{FF2B5EF4-FFF2-40B4-BE49-F238E27FC236}">
              <a16:creationId xmlns:a16="http://schemas.microsoft.com/office/drawing/2014/main" id="{2B638083-202F-46D6-B891-607862EE5A28}"/>
            </a:ext>
            <a:ext uri="{147F2762-F138-4A5C-976F-8EAC2B608ADB}">
              <a16:predDERef xmlns:a16="http://schemas.microsoft.com/office/drawing/2014/main" pred="{AD74F58A-45E8-4494-A3EC-EA1FC0A7CDA4}"/>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18" name="Text Box 2">
          <a:extLst>
            <a:ext uri="{FF2B5EF4-FFF2-40B4-BE49-F238E27FC236}">
              <a16:creationId xmlns:a16="http://schemas.microsoft.com/office/drawing/2014/main" id="{74EBA66A-CBA4-498D-95BE-E49042DF7679}"/>
            </a:ext>
            <a:ext uri="{147F2762-F138-4A5C-976F-8EAC2B608ADB}">
              <a16:predDERef xmlns:a16="http://schemas.microsoft.com/office/drawing/2014/main" pred="{2B638083-202F-46D6-B891-607862EE5A28}"/>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9" name="Text Box 117">
          <a:extLst>
            <a:ext uri="{FF2B5EF4-FFF2-40B4-BE49-F238E27FC236}">
              <a16:creationId xmlns:a16="http://schemas.microsoft.com/office/drawing/2014/main" id="{28746C7A-8EEE-4D60-9104-1E13E9A4DB39}"/>
            </a:ext>
            <a:ext uri="{147F2762-F138-4A5C-976F-8EAC2B608ADB}">
              <a16:predDERef xmlns:a16="http://schemas.microsoft.com/office/drawing/2014/main" pred="{74EBA66A-CBA4-498D-95BE-E49042DF7679}"/>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20" name="Text Box 2">
          <a:extLst>
            <a:ext uri="{FF2B5EF4-FFF2-40B4-BE49-F238E27FC236}">
              <a16:creationId xmlns:a16="http://schemas.microsoft.com/office/drawing/2014/main" id="{BA84EB27-0D52-4ED9-90A1-3C37C35F265F}"/>
            </a:ext>
            <a:ext uri="{147F2762-F138-4A5C-976F-8EAC2B608ADB}">
              <a16:predDERef xmlns:a16="http://schemas.microsoft.com/office/drawing/2014/main" pred="{28746C7A-8EEE-4D60-9104-1E13E9A4DB39}"/>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21" name="Text Box 117">
          <a:extLst>
            <a:ext uri="{FF2B5EF4-FFF2-40B4-BE49-F238E27FC236}">
              <a16:creationId xmlns:a16="http://schemas.microsoft.com/office/drawing/2014/main" id="{F484A038-522E-4AAD-8C59-0C610FC8451E}"/>
            </a:ext>
            <a:ext uri="{147F2762-F138-4A5C-976F-8EAC2B608ADB}">
              <a16:predDERef xmlns:a16="http://schemas.microsoft.com/office/drawing/2014/main" pred="{BA84EB27-0D52-4ED9-90A1-3C37C35F265F}"/>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22" name="Text Box 2">
          <a:extLst>
            <a:ext uri="{FF2B5EF4-FFF2-40B4-BE49-F238E27FC236}">
              <a16:creationId xmlns:a16="http://schemas.microsoft.com/office/drawing/2014/main" id="{6E9087F3-E87C-4D3F-B578-C2C415BA35FE}"/>
            </a:ext>
            <a:ext uri="{147F2762-F138-4A5C-976F-8EAC2B608ADB}">
              <a16:predDERef xmlns:a16="http://schemas.microsoft.com/office/drawing/2014/main" pred="{F484A038-522E-4AAD-8C59-0C610FC8451E}"/>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23" name="Text Box 117">
          <a:extLst>
            <a:ext uri="{FF2B5EF4-FFF2-40B4-BE49-F238E27FC236}">
              <a16:creationId xmlns:a16="http://schemas.microsoft.com/office/drawing/2014/main" id="{C5F00709-DE37-4D3A-BEED-AF213DE179F7}"/>
            </a:ext>
            <a:ext uri="{147F2762-F138-4A5C-976F-8EAC2B608ADB}">
              <a16:predDERef xmlns:a16="http://schemas.microsoft.com/office/drawing/2014/main" pred="{6E9087F3-E87C-4D3F-B578-C2C415BA35FE}"/>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333375</xdr:colOff>
      <xdr:row>5</xdr:row>
      <xdr:rowOff>95250</xdr:rowOff>
    </xdr:to>
    <xdr:sp macro="" textlink="">
      <xdr:nvSpPr>
        <xdr:cNvPr id="24" name="Text Box 2">
          <a:extLst>
            <a:ext uri="{FF2B5EF4-FFF2-40B4-BE49-F238E27FC236}">
              <a16:creationId xmlns:a16="http://schemas.microsoft.com/office/drawing/2014/main" id="{543E4FEE-C199-4BC8-9826-869D334CC1DE}"/>
            </a:ext>
            <a:ext uri="{147F2762-F138-4A5C-976F-8EAC2B608ADB}">
              <a16:predDERef xmlns:a16="http://schemas.microsoft.com/office/drawing/2014/main" pred="{C5F00709-DE37-4D3A-BEED-AF213DE179F7}"/>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25" name="Text Box 117">
          <a:extLst>
            <a:ext uri="{FF2B5EF4-FFF2-40B4-BE49-F238E27FC236}">
              <a16:creationId xmlns:a16="http://schemas.microsoft.com/office/drawing/2014/main" id="{66939A02-83E5-4BA3-9FBD-843285F298F9}"/>
            </a:ext>
            <a:ext uri="{147F2762-F138-4A5C-976F-8EAC2B608ADB}">
              <a16:predDERef xmlns:a16="http://schemas.microsoft.com/office/drawing/2014/main" pred="{543E4FEE-C199-4BC8-9826-869D334CC1DE}"/>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171450</xdr:colOff>
      <xdr:row>0</xdr:row>
      <xdr:rowOff>323850</xdr:rowOff>
    </xdr:from>
    <xdr:to>
      <xdr:col>1</xdr:col>
      <xdr:colOff>990600</xdr:colOff>
      <xdr:row>0</xdr:row>
      <xdr:rowOff>962025</xdr:rowOff>
    </xdr:to>
    <xdr:pic>
      <xdr:nvPicPr>
        <xdr:cNvPr id="27" name="Imagen 32">
          <a:extLst>
            <a:ext uri="{FF2B5EF4-FFF2-40B4-BE49-F238E27FC236}">
              <a16:creationId xmlns:a16="http://schemas.microsoft.com/office/drawing/2014/main" id="{AF423988-6651-4CFF-8BFB-A2DFD7B76288}"/>
            </a:ext>
            <a:ext uri="{147F2762-F138-4A5C-976F-8EAC2B608ADB}">
              <a16:predDERef xmlns:a16="http://schemas.microsoft.com/office/drawing/2014/main" pred="{CF80BA1D-231C-4755-924B-E76EE9F33932}"/>
            </a:ext>
          </a:extLst>
        </xdr:cNvPr>
        <xdr:cNvPicPr>
          <a:picLocks noChangeAspect="1"/>
        </xdr:cNvPicPr>
      </xdr:nvPicPr>
      <xdr:blipFill>
        <a:blip xmlns:r="http://schemas.openxmlformats.org/officeDocument/2006/relationships" r:embed="rId1">
          <a:alphaModFix/>
        </a:blip>
        <a:stretch>
          <a:fillRect/>
        </a:stretch>
      </xdr:blipFill>
      <xdr:spPr>
        <a:xfrm>
          <a:off x="714375" y="323850"/>
          <a:ext cx="2200275" cy="638175"/>
        </a:xfrm>
        <a:prstGeom prst="rect">
          <a:avLst/>
        </a:prstGeom>
      </xdr:spPr>
    </xdr:pic>
    <xdr:clientData/>
  </xdr:twoCellAnchor>
  <xdr:twoCellAnchor editAs="oneCell">
    <xdr:from>
      <xdr:col>3</xdr:col>
      <xdr:colOff>476251</xdr:colOff>
      <xdr:row>0</xdr:row>
      <xdr:rowOff>323850</xdr:rowOff>
    </xdr:from>
    <xdr:to>
      <xdr:col>6</xdr:col>
      <xdr:colOff>276226</xdr:colOff>
      <xdr:row>0</xdr:row>
      <xdr:rowOff>932293</xdr:rowOff>
    </xdr:to>
    <xdr:pic>
      <xdr:nvPicPr>
        <xdr:cNvPr id="28" name="Imagen 33">
          <a:extLst>
            <a:ext uri="{FF2B5EF4-FFF2-40B4-BE49-F238E27FC236}">
              <a16:creationId xmlns:a16="http://schemas.microsoft.com/office/drawing/2014/main" id="{B0077025-D2FA-45EE-A8A0-F297689C2CFA}"/>
            </a:ext>
            <a:ext uri="{147F2762-F138-4A5C-976F-8EAC2B608ADB}">
              <a16:predDERef xmlns:a16="http://schemas.microsoft.com/office/drawing/2014/main" pred="{AF423988-6651-4CFF-8BFB-A2DFD7B76288}"/>
            </a:ext>
          </a:extLst>
        </xdr:cNvPr>
        <xdr:cNvPicPr>
          <a:picLocks noChangeAspect="1"/>
        </xdr:cNvPicPr>
      </xdr:nvPicPr>
      <xdr:blipFill>
        <a:blip xmlns:r="http://schemas.openxmlformats.org/officeDocument/2006/relationships" r:embed="rId2">
          <a:alphaModFix/>
        </a:blip>
        <a:stretch>
          <a:fillRect/>
        </a:stretch>
      </xdr:blipFill>
      <xdr:spPr>
        <a:xfrm>
          <a:off x="4057651" y="323850"/>
          <a:ext cx="2895600" cy="608443"/>
        </a:xfrm>
        <a:prstGeom prst="rect">
          <a:avLst/>
        </a:prstGeom>
      </xdr:spPr>
    </xdr:pic>
    <xdr:clientData/>
  </xdr:twoCellAnchor>
  <xdr:twoCellAnchor editAs="oneCell">
    <xdr:from>
      <xdr:col>7</xdr:col>
      <xdr:colOff>200025</xdr:colOff>
      <xdr:row>0</xdr:row>
      <xdr:rowOff>323850</xdr:rowOff>
    </xdr:from>
    <xdr:to>
      <xdr:col>8</xdr:col>
      <xdr:colOff>866775</xdr:colOff>
      <xdr:row>0</xdr:row>
      <xdr:rowOff>933450</xdr:rowOff>
    </xdr:to>
    <xdr:pic>
      <xdr:nvPicPr>
        <xdr:cNvPr id="29" name="Imagen 35">
          <a:extLst>
            <a:ext uri="{FF2B5EF4-FFF2-40B4-BE49-F238E27FC236}">
              <a16:creationId xmlns:a16="http://schemas.microsoft.com/office/drawing/2014/main" id="{7CEBB6C1-4290-47C9-AE91-1C8E07A41070}"/>
            </a:ext>
            <a:ext uri="{147F2762-F138-4A5C-976F-8EAC2B608ADB}">
              <a16:predDERef xmlns:a16="http://schemas.microsoft.com/office/drawing/2014/main" pred="{B0077025-D2FA-45EE-A8A0-F297689C2CFA}"/>
            </a:ext>
          </a:extLst>
        </xdr:cNvPr>
        <xdr:cNvPicPr>
          <a:picLocks noChangeAspect="1"/>
        </xdr:cNvPicPr>
      </xdr:nvPicPr>
      <xdr:blipFill>
        <a:blip xmlns:r="http://schemas.openxmlformats.org/officeDocument/2006/relationships" r:embed="rId3">
          <a:alphaModFix/>
        </a:blip>
        <a:stretch>
          <a:fillRect/>
        </a:stretch>
      </xdr:blipFill>
      <xdr:spPr>
        <a:xfrm>
          <a:off x="7943850" y="323850"/>
          <a:ext cx="2076450" cy="609600"/>
        </a:xfrm>
        <a:prstGeom prst="rect">
          <a:avLst/>
        </a:prstGeom>
      </xdr:spPr>
    </xdr:pic>
    <xdr:clientData/>
  </xdr:twoCellAnchor>
  <xdr:oneCellAnchor>
    <xdr:from>
      <xdr:col>1</xdr:col>
      <xdr:colOff>304800</xdr:colOff>
      <xdr:row>14</xdr:row>
      <xdr:rowOff>0</xdr:rowOff>
    </xdr:from>
    <xdr:ext cx="28575" cy="95250"/>
    <xdr:sp macro="" textlink="">
      <xdr:nvSpPr>
        <xdr:cNvPr id="30" name="Text Box 2">
          <a:extLst>
            <a:ext uri="{FF2B5EF4-FFF2-40B4-BE49-F238E27FC236}">
              <a16:creationId xmlns:a16="http://schemas.microsoft.com/office/drawing/2014/main" id="{EA41183D-2BE4-47A6-8FA5-6ED899F25B03}"/>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31" name="Text Box 117">
          <a:extLst>
            <a:ext uri="{FF2B5EF4-FFF2-40B4-BE49-F238E27FC236}">
              <a16:creationId xmlns:a16="http://schemas.microsoft.com/office/drawing/2014/main" id="{20B4160C-7FDD-475E-95F5-BD1D6BC7A1B5}"/>
            </a:ext>
            <a:ext uri="{147F2762-F138-4A5C-976F-8EAC2B608ADB}">
              <a16:predDERef xmlns:a16="http://schemas.microsoft.com/office/drawing/2014/main" pred="{93306145-2DFF-49E7-8E6A-E8656D32175D}"/>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32" name="Text Box 2">
          <a:extLst>
            <a:ext uri="{FF2B5EF4-FFF2-40B4-BE49-F238E27FC236}">
              <a16:creationId xmlns:a16="http://schemas.microsoft.com/office/drawing/2014/main" id="{C51922A4-DD1B-4F59-A8FB-E7FCC2E40965}"/>
            </a:ext>
            <a:ext uri="{147F2762-F138-4A5C-976F-8EAC2B608ADB}">
              <a16:predDERef xmlns:a16="http://schemas.microsoft.com/office/drawing/2014/main" pred="{D6DBCC28-E034-4EC3-B989-929EBB92EB86}"/>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33" name="Text Box 117">
          <a:extLst>
            <a:ext uri="{FF2B5EF4-FFF2-40B4-BE49-F238E27FC236}">
              <a16:creationId xmlns:a16="http://schemas.microsoft.com/office/drawing/2014/main" id="{257A3710-FE64-44D2-8232-D6FE2F9A56DD}"/>
            </a:ext>
            <a:ext uri="{147F2762-F138-4A5C-976F-8EAC2B608ADB}">
              <a16:predDERef xmlns:a16="http://schemas.microsoft.com/office/drawing/2014/main" pred="{B6A5D61A-359F-408F-8054-13D27797504E}"/>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34" name="Text Box 2">
          <a:extLst>
            <a:ext uri="{FF2B5EF4-FFF2-40B4-BE49-F238E27FC236}">
              <a16:creationId xmlns:a16="http://schemas.microsoft.com/office/drawing/2014/main" id="{C7481EAB-9B02-4771-AB64-726C2E033D7F}"/>
            </a:ext>
            <a:ext uri="{147F2762-F138-4A5C-976F-8EAC2B608ADB}">
              <a16:predDERef xmlns:a16="http://schemas.microsoft.com/office/drawing/2014/main" pred="{59741167-DA0B-4C96-9B0E-80370EC086D5}"/>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35" name="Text Box 117">
          <a:extLst>
            <a:ext uri="{FF2B5EF4-FFF2-40B4-BE49-F238E27FC236}">
              <a16:creationId xmlns:a16="http://schemas.microsoft.com/office/drawing/2014/main" id="{C7A14332-AC08-4029-BB27-7312A0A64867}"/>
            </a:ext>
            <a:ext uri="{147F2762-F138-4A5C-976F-8EAC2B608ADB}">
              <a16:predDERef xmlns:a16="http://schemas.microsoft.com/office/drawing/2014/main" pred="{8E4DC984-711E-4423-A280-4605B987FB39}"/>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36" name="Text Box 2">
          <a:extLst>
            <a:ext uri="{FF2B5EF4-FFF2-40B4-BE49-F238E27FC236}">
              <a16:creationId xmlns:a16="http://schemas.microsoft.com/office/drawing/2014/main" id="{B5B0C3A5-5AB2-4A59-A0D4-7D3781920D2F}"/>
            </a:ext>
            <a:ext uri="{147F2762-F138-4A5C-976F-8EAC2B608ADB}">
              <a16:predDERef xmlns:a16="http://schemas.microsoft.com/office/drawing/2014/main" pred="{E94DE3FC-130E-4E8E-B2A9-250AAFBB462B}"/>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37" name="Text Box 117">
          <a:extLst>
            <a:ext uri="{FF2B5EF4-FFF2-40B4-BE49-F238E27FC236}">
              <a16:creationId xmlns:a16="http://schemas.microsoft.com/office/drawing/2014/main" id="{E19E1C4B-DD60-4BE8-BEED-E32ABD3CA2DD}"/>
            </a:ext>
            <a:ext uri="{147F2762-F138-4A5C-976F-8EAC2B608ADB}">
              <a16:predDERef xmlns:a16="http://schemas.microsoft.com/office/drawing/2014/main" pred="{089DAF42-DD7F-4A57-885A-26C341D5CBC3}"/>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38" name="Text Box 2">
          <a:extLst>
            <a:ext uri="{FF2B5EF4-FFF2-40B4-BE49-F238E27FC236}">
              <a16:creationId xmlns:a16="http://schemas.microsoft.com/office/drawing/2014/main" id="{6B72E635-1405-47B4-A70D-6A755EF97917}"/>
            </a:ext>
            <a:ext uri="{147F2762-F138-4A5C-976F-8EAC2B608ADB}">
              <a16:predDERef xmlns:a16="http://schemas.microsoft.com/office/drawing/2014/main" pred="{1AF1EB18-005A-49DA-8C15-8225CFCB4D9A}"/>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39" name="Text Box 117">
          <a:extLst>
            <a:ext uri="{FF2B5EF4-FFF2-40B4-BE49-F238E27FC236}">
              <a16:creationId xmlns:a16="http://schemas.microsoft.com/office/drawing/2014/main" id="{4B0EE281-ED97-46D7-A029-37E8AA8F6190}"/>
            </a:ext>
            <a:ext uri="{147F2762-F138-4A5C-976F-8EAC2B608ADB}">
              <a16:predDERef xmlns:a16="http://schemas.microsoft.com/office/drawing/2014/main" pred="{787C06F6-B6BF-4215-8C2A-B3FA5326E134}"/>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40" name="Text Box 2">
          <a:extLst>
            <a:ext uri="{FF2B5EF4-FFF2-40B4-BE49-F238E27FC236}">
              <a16:creationId xmlns:a16="http://schemas.microsoft.com/office/drawing/2014/main" id="{822BAA53-8DF9-4AAC-9BED-756A92C36962}"/>
            </a:ext>
            <a:ext uri="{147F2762-F138-4A5C-976F-8EAC2B608ADB}">
              <a16:predDERef xmlns:a16="http://schemas.microsoft.com/office/drawing/2014/main" pred="{62B6A118-4D99-4FBB-B4B8-2478A9FF34C8}"/>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41" name="Text Box 117">
          <a:extLst>
            <a:ext uri="{FF2B5EF4-FFF2-40B4-BE49-F238E27FC236}">
              <a16:creationId xmlns:a16="http://schemas.microsoft.com/office/drawing/2014/main" id="{C640F93F-8231-409D-8A55-784E87A06019}"/>
            </a:ext>
            <a:ext uri="{147F2762-F138-4A5C-976F-8EAC2B608ADB}">
              <a16:predDERef xmlns:a16="http://schemas.microsoft.com/office/drawing/2014/main" pred="{9F403CD2-7F2E-43DF-801C-6FFD3AEDDDC8}"/>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42" name="Text Box 2">
          <a:extLst>
            <a:ext uri="{FF2B5EF4-FFF2-40B4-BE49-F238E27FC236}">
              <a16:creationId xmlns:a16="http://schemas.microsoft.com/office/drawing/2014/main" id="{BF38667F-D731-413D-9178-0DA2EB08789A}"/>
            </a:ext>
            <a:ext uri="{147F2762-F138-4A5C-976F-8EAC2B608ADB}">
              <a16:predDERef xmlns:a16="http://schemas.microsoft.com/office/drawing/2014/main" pred="{69B9034F-F73D-404B-981E-C8CF5D20969E}"/>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43" name="Text Box 117">
          <a:extLst>
            <a:ext uri="{FF2B5EF4-FFF2-40B4-BE49-F238E27FC236}">
              <a16:creationId xmlns:a16="http://schemas.microsoft.com/office/drawing/2014/main" id="{D6FDCD19-B553-4581-AAF2-106C9425C971}"/>
            </a:ext>
            <a:ext uri="{147F2762-F138-4A5C-976F-8EAC2B608ADB}">
              <a16:predDERef xmlns:a16="http://schemas.microsoft.com/office/drawing/2014/main" pred="{692D3220-5A2C-49E7-BDEB-76B22CB8ABF0}"/>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44" name="Text Box 2">
          <a:extLst>
            <a:ext uri="{FF2B5EF4-FFF2-40B4-BE49-F238E27FC236}">
              <a16:creationId xmlns:a16="http://schemas.microsoft.com/office/drawing/2014/main" id="{C1DAD0C2-52BA-4177-90F1-716F4FF0392C}"/>
            </a:ext>
            <a:ext uri="{147F2762-F138-4A5C-976F-8EAC2B608ADB}">
              <a16:predDERef xmlns:a16="http://schemas.microsoft.com/office/drawing/2014/main" pred="{621BABB2-CA82-41A2-A079-8D44B89B01C8}"/>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45" name="Text Box 117">
          <a:extLst>
            <a:ext uri="{FF2B5EF4-FFF2-40B4-BE49-F238E27FC236}">
              <a16:creationId xmlns:a16="http://schemas.microsoft.com/office/drawing/2014/main" id="{779F59B2-6077-42BC-8A9E-068AB96A9AE9}"/>
            </a:ext>
            <a:ext uri="{147F2762-F138-4A5C-976F-8EAC2B608ADB}">
              <a16:predDERef xmlns:a16="http://schemas.microsoft.com/office/drawing/2014/main" pred="{AD74F58A-45E8-4494-A3EC-EA1FC0A7CDA4}"/>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46" name="Text Box 2">
          <a:extLst>
            <a:ext uri="{FF2B5EF4-FFF2-40B4-BE49-F238E27FC236}">
              <a16:creationId xmlns:a16="http://schemas.microsoft.com/office/drawing/2014/main" id="{B0FB9202-9DF7-4745-BE74-49683D9D5548}"/>
            </a:ext>
            <a:ext uri="{147F2762-F138-4A5C-976F-8EAC2B608ADB}">
              <a16:predDERef xmlns:a16="http://schemas.microsoft.com/office/drawing/2014/main" pred="{2B638083-202F-46D6-B891-607862EE5A28}"/>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47" name="Text Box 117">
          <a:extLst>
            <a:ext uri="{FF2B5EF4-FFF2-40B4-BE49-F238E27FC236}">
              <a16:creationId xmlns:a16="http://schemas.microsoft.com/office/drawing/2014/main" id="{E980E622-2D80-4D0F-B883-F5EFD039F0C7}"/>
            </a:ext>
            <a:ext uri="{147F2762-F138-4A5C-976F-8EAC2B608ADB}">
              <a16:predDERef xmlns:a16="http://schemas.microsoft.com/office/drawing/2014/main" pred="{74EBA66A-CBA4-498D-95BE-E49042DF7679}"/>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48" name="Text Box 2">
          <a:extLst>
            <a:ext uri="{FF2B5EF4-FFF2-40B4-BE49-F238E27FC236}">
              <a16:creationId xmlns:a16="http://schemas.microsoft.com/office/drawing/2014/main" id="{7A8B420A-273D-4AD4-914B-DA3597CD28B9}"/>
            </a:ext>
            <a:ext uri="{147F2762-F138-4A5C-976F-8EAC2B608ADB}">
              <a16:predDERef xmlns:a16="http://schemas.microsoft.com/office/drawing/2014/main" pred="{28746C7A-8EEE-4D60-9104-1E13E9A4DB39}"/>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49" name="Text Box 117">
          <a:extLst>
            <a:ext uri="{FF2B5EF4-FFF2-40B4-BE49-F238E27FC236}">
              <a16:creationId xmlns:a16="http://schemas.microsoft.com/office/drawing/2014/main" id="{07A2BF0C-27DA-43E8-A94B-DD3CB385C3FC}"/>
            </a:ext>
            <a:ext uri="{147F2762-F138-4A5C-976F-8EAC2B608ADB}">
              <a16:predDERef xmlns:a16="http://schemas.microsoft.com/office/drawing/2014/main" pred="{BA84EB27-0D52-4ED9-90A1-3C37C35F265F}"/>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50" name="Text Box 2">
          <a:extLst>
            <a:ext uri="{FF2B5EF4-FFF2-40B4-BE49-F238E27FC236}">
              <a16:creationId xmlns:a16="http://schemas.microsoft.com/office/drawing/2014/main" id="{5A317365-D422-41A6-AEF9-47A0E9CBA2A8}"/>
            </a:ext>
            <a:ext uri="{147F2762-F138-4A5C-976F-8EAC2B608ADB}">
              <a16:predDERef xmlns:a16="http://schemas.microsoft.com/office/drawing/2014/main" pred="{F484A038-522E-4AAD-8C59-0C610FC8451E}"/>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51" name="Text Box 117">
          <a:extLst>
            <a:ext uri="{FF2B5EF4-FFF2-40B4-BE49-F238E27FC236}">
              <a16:creationId xmlns:a16="http://schemas.microsoft.com/office/drawing/2014/main" id="{AD7177B3-3D8F-45DE-9779-1609D38352C4}"/>
            </a:ext>
            <a:ext uri="{147F2762-F138-4A5C-976F-8EAC2B608ADB}">
              <a16:predDERef xmlns:a16="http://schemas.microsoft.com/office/drawing/2014/main" pred="{6E9087F3-E87C-4D3F-B578-C2C415BA35FE}"/>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304800</xdr:colOff>
      <xdr:row>14</xdr:row>
      <xdr:rowOff>0</xdr:rowOff>
    </xdr:from>
    <xdr:ext cx="28575" cy="95250"/>
    <xdr:sp macro="" textlink="">
      <xdr:nvSpPr>
        <xdr:cNvPr id="52" name="Text Box 2">
          <a:extLst>
            <a:ext uri="{FF2B5EF4-FFF2-40B4-BE49-F238E27FC236}">
              <a16:creationId xmlns:a16="http://schemas.microsoft.com/office/drawing/2014/main" id="{24588A01-53C2-43A7-8468-0CCFCB9AF68B}"/>
            </a:ext>
            <a:ext uri="{147F2762-F138-4A5C-976F-8EAC2B608ADB}">
              <a16:predDERef xmlns:a16="http://schemas.microsoft.com/office/drawing/2014/main" pred="{C5F00709-DE37-4D3A-BEED-AF213DE179F7}"/>
            </a:ext>
          </a:extLst>
        </xdr:cNvPr>
        <xdr:cNvSpPr txBox="1">
          <a:spLocks noChangeArrowheads="1"/>
        </xdr:cNvSpPr>
      </xdr:nvSpPr>
      <xdr:spPr bwMode="auto">
        <a:xfrm>
          <a:off x="1685925"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219075</xdr:colOff>
      <xdr:row>14</xdr:row>
      <xdr:rowOff>0</xdr:rowOff>
    </xdr:from>
    <xdr:ext cx="28575" cy="95250"/>
    <xdr:sp macro="" textlink="">
      <xdr:nvSpPr>
        <xdr:cNvPr id="53" name="Text Box 117">
          <a:extLst>
            <a:ext uri="{FF2B5EF4-FFF2-40B4-BE49-F238E27FC236}">
              <a16:creationId xmlns:a16="http://schemas.microsoft.com/office/drawing/2014/main" id="{6B33BB37-0C22-4656-BE00-BCD257398D1B}"/>
            </a:ext>
            <a:ext uri="{147F2762-F138-4A5C-976F-8EAC2B608ADB}">
              <a16:predDERef xmlns:a16="http://schemas.microsoft.com/office/drawing/2014/main" pred="{543E4FEE-C199-4BC8-9826-869D334CC1DE}"/>
            </a:ext>
          </a:extLst>
        </xdr:cNvPr>
        <xdr:cNvSpPr txBox="1">
          <a:spLocks noChangeArrowheads="1"/>
        </xdr:cNvSpPr>
      </xdr:nvSpPr>
      <xdr:spPr bwMode="auto">
        <a:xfrm>
          <a:off x="1600200" y="20002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196021</xdr:colOff>
      <xdr:row>0</xdr:row>
      <xdr:rowOff>144207</xdr:rowOff>
    </xdr:from>
    <xdr:to>
      <xdr:col>2</xdr:col>
      <xdr:colOff>1974013</xdr:colOff>
      <xdr:row>3</xdr:row>
      <xdr:rowOff>119742</xdr:rowOff>
    </xdr:to>
    <xdr:pic>
      <xdr:nvPicPr>
        <xdr:cNvPr id="7" name="Imagen 3">
          <a:extLst>
            <a:ext uri="{FF2B5EF4-FFF2-40B4-BE49-F238E27FC236}">
              <a16:creationId xmlns:a16="http://schemas.microsoft.com/office/drawing/2014/main" id="{1902542E-69E4-4578-A087-32DF43ACFF0B}"/>
            </a:ext>
          </a:extLst>
        </xdr:cNvPr>
        <xdr:cNvPicPr>
          <a:picLocks noChangeAspect="1"/>
        </xdr:cNvPicPr>
      </xdr:nvPicPr>
      <xdr:blipFill>
        <a:blip xmlns:r="http://schemas.openxmlformats.org/officeDocument/2006/relationships" r:embed="rId1">
          <a:alphaModFix/>
        </a:blip>
        <a:stretch>
          <a:fillRect/>
        </a:stretch>
      </xdr:blipFill>
      <xdr:spPr>
        <a:xfrm>
          <a:off x="196021" y="144207"/>
          <a:ext cx="2463792" cy="791964"/>
        </a:xfrm>
        <a:prstGeom prst="rect">
          <a:avLst/>
        </a:prstGeom>
      </xdr:spPr>
    </xdr:pic>
    <xdr:clientData/>
  </xdr:twoCellAnchor>
  <xdr:twoCellAnchor editAs="absolute">
    <xdr:from>
      <xdr:col>2</xdr:col>
      <xdr:colOff>2815795</xdr:colOff>
      <xdr:row>0</xdr:row>
      <xdr:rowOff>43561</xdr:rowOff>
    </xdr:from>
    <xdr:to>
      <xdr:col>4</xdr:col>
      <xdr:colOff>405186</xdr:colOff>
      <xdr:row>3</xdr:row>
      <xdr:rowOff>119742</xdr:rowOff>
    </xdr:to>
    <xdr:pic>
      <xdr:nvPicPr>
        <xdr:cNvPr id="3" name="Imagen 4">
          <a:extLst>
            <a:ext uri="{FF2B5EF4-FFF2-40B4-BE49-F238E27FC236}">
              <a16:creationId xmlns:a16="http://schemas.microsoft.com/office/drawing/2014/main" id="{3FDFEDEF-CEA9-4912-904A-22ECA0B9393E}"/>
            </a:ext>
          </a:extLst>
        </xdr:cNvPr>
        <xdr:cNvPicPr>
          <a:picLocks noChangeAspect="1"/>
        </xdr:cNvPicPr>
      </xdr:nvPicPr>
      <xdr:blipFill>
        <a:blip xmlns:r="http://schemas.openxmlformats.org/officeDocument/2006/relationships" r:embed="rId2">
          <a:alphaModFix/>
        </a:blip>
        <a:stretch>
          <a:fillRect/>
        </a:stretch>
      </xdr:blipFill>
      <xdr:spPr>
        <a:xfrm>
          <a:off x="3501595" y="43561"/>
          <a:ext cx="2792762" cy="892610"/>
        </a:xfrm>
        <a:prstGeom prst="rect">
          <a:avLst/>
        </a:prstGeom>
      </xdr:spPr>
    </xdr:pic>
    <xdr:clientData/>
  </xdr:twoCellAnchor>
  <xdr:twoCellAnchor editAs="oneCell">
    <xdr:from>
      <xdr:col>5</xdr:col>
      <xdr:colOff>450031</xdr:colOff>
      <xdr:row>0</xdr:row>
      <xdr:rowOff>109622</xdr:rowOff>
    </xdr:from>
    <xdr:to>
      <xdr:col>7</xdr:col>
      <xdr:colOff>127263</xdr:colOff>
      <xdr:row>3</xdr:row>
      <xdr:rowOff>108857</xdr:rowOff>
    </xdr:to>
    <xdr:pic>
      <xdr:nvPicPr>
        <xdr:cNvPr id="9" name="Imagen 5">
          <a:extLst>
            <a:ext uri="{FF2B5EF4-FFF2-40B4-BE49-F238E27FC236}">
              <a16:creationId xmlns:a16="http://schemas.microsoft.com/office/drawing/2014/main" id="{87299A17-2D48-40C9-9F19-F7743430852B}"/>
            </a:ext>
          </a:extLst>
        </xdr:cNvPr>
        <xdr:cNvPicPr>
          <a:picLocks noChangeAspect="1"/>
        </xdr:cNvPicPr>
      </xdr:nvPicPr>
      <xdr:blipFill>
        <a:blip xmlns:r="http://schemas.openxmlformats.org/officeDocument/2006/relationships" r:embed="rId3">
          <a:alphaModFix/>
        </a:blip>
        <a:stretch>
          <a:fillRect/>
        </a:stretch>
      </xdr:blipFill>
      <xdr:spPr>
        <a:xfrm>
          <a:off x="6981460" y="109622"/>
          <a:ext cx="2714346" cy="81566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3</xdr:col>
      <xdr:colOff>493060</xdr:colOff>
      <xdr:row>0</xdr:row>
      <xdr:rowOff>168235</xdr:rowOff>
    </xdr:from>
    <xdr:to>
      <xdr:col>6</xdr:col>
      <xdr:colOff>437031</xdr:colOff>
      <xdr:row>2</xdr:row>
      <xdr:rowOff>206007</xdr:rowOff>
    </xdr:to>
    <xdr:pic>
      <xdr:nvPicPr>
        <xdr:cNvPr id="2" name="Imagen 1">
          <a:extLst>
            <a:ext uri="{FF2B5EF4-FFF2-40B4-BE49-F238E27FC236}">
              <a16:creationId xmlns:a16="http://schemas.microsoft.com/office/drawing/2014/main" id="{41E5D9E3-8887-4C45-9808-EE6969F859E4}"/>
            </a:ext>
          </a:extLst>
        </xdr:cNvPr>
        <xdr:cNvPicPr>
          <a:picLocks noChangeAspect="1"/>
        </xdr:cNvPicPr>
      </xdr:nvPicPr>
      <xdr:blipFill>
        <a:blip xmlns:r="http://schemas.openxmlformats.org/officeDocument/2006/relationships" r:embed="rId1">
          <a:alphaModFix/>
        </a:blip>
        <a:stretch>
          <a:fillRect/>
        </a:stretch>
      </xdr:blipFill>
      <xdr:spPr>
        <a:xfrm>
          <a:off x="6308913" y="168235"/>
          <a:ext cx="3798794" cy="794057"/>
        </a:xfrm>
        <a:prstGeom prst="rect">
          <a:avLst/>
        </a:prstGeom>
      </xdr:spPr>
    </xdr:pic>
    <xdr:clientData/>
  </xdr:twoCellAnchor>
  <xdr:twoCellAnchor editAs="oneCell">
    <xdr:from>
      <xdr:col>9</xdr:col>
      <xdr:colOff>584526</xdr:colOff>
      <xdr:row>0</xdr:row>
      <xdr:rowOff>167373</xdr:rowOff>
    </xdr:from>
    <xdr:to>
      <xdr:col>11</xdr:col>
      <xdr:colOff>1121822</xdr:colOff>
      <xdr:row>2</xdr:row>
      <xdr:rowOff>169354</xdr:rowOff>
    </xdr:to>
    <xdr:pic>
      <xdr:nvPicPr>
        <xdr:cNvPr id="3" name="Imagen 2">
          <a:extLst>
            <a:ext uri="{FF2B5EF4-FFF2-40B4-BE49-F238E27FC236}">
              <a16:creationId xmlns:a16="http://schemas.microsoft.com/office/drawing/2014/main" id="{2D4074BB-9F28-4337-8F71-4432790C1AF5}"/>
            </a:ext>
          </a:extLst>
        </xdr:cNvPr>
        <xdr:cNvPicPr>
          <a:picLocks noChangeAspect="1"/>
        </xdr:cNvPicPr>
      </xdr:nvPicPr>
      <xdr:blipFill>
        <a:blip xmlns:r="http://schemas.openxmlformats.org/officeDocument/2006/relationships" r:embed="rId2">
          <a:alphaModFix/>
        </a:blip>
        <a:stretch>
          <a:fillRect/>
        </a:stretch>
      </xdr:blipFill>
      <xdr:spPr>
        <a:xfrm>
          <a:off x="13527320" y="167373"/>
          <a:ext cx="2671905" cy="758266"/>
        </a:xfrm>
        <a:prstGeom prst="rect">
          <a:avLst/>
        </a:prstGeom>
      </xdr:spPr>
    </xdr:pic>
    <xdr:clientData/>
  </xdr:twoCellAnchor>
  <xdr:twoCellAnchor editAs="oneCell">
    <xdr:from>
      <xdr:col>0</xdr:col>
      <xdr:colOff>332758</xdr:colOff>
      <xdr:row>0</xdr:row>
      <xdr:rowOff>204724</xdr:rowOff>
    </xdr:from>
    <xdr:to>
      <xdr:col>1</xdr:col>
      <xdr:colOff>1122747</xdr:colOff>
      <xdr:row>2</xdr:row>
      <xdr:rowOff>212000</xdr:rowOff>
    </xdr:to>
    <xdr:pic>
      <xdr:nvPicPr>
        <xdr:cNvPr id="4" name="Imagen 3">
          <a:extLst>
            <a:ext uri="{FF2B5EF4-FFF2-40B4-BE49-F238E27FC236}">
              <a16:creationId xmlns:a16="http://schemas.microsoft.com/office/drawing/2014/main" id="{4A793739-DF9E-4E70-9E83-565F8BE66900}"/>
            </a:ext>
          </a:extLst>
        </xdr:cNvPr>
        <xdr:cNvPicPr>
          <a:picLocks noChangeAspect="1"/>
        </xdr:cNvPicPr>
      </xdr:nvPicPr>
      <xdr:blipFill>
        <a:blip xmlns:r="http://schemas.openxmlformats.org/officeDocument/2006/relationships" r:embed="rId3">
          <a:alphaModFix/>
        </a:blip>
        <a:stretch>
          <a:fillRect/>
        </a:stretch>
      </xdr:blipFill>
      <xdr:spPr>
        <a:xfrm>
          <a:off x="332758" y="204724"/>
          <a:ext cx="2646819" cy="77499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1331154</xdr:colOff>
      <xdr:row>0</xdr:row>
      <xdr:rowOff>212866</xdr:rowOff>
    </xdr:from>
    <xdr:to>
      <xdr:col>6</xdr:col>
      <xdr:colOff>960745</xdr:colOff>
      <xdr:row>2</xdr:row>
      <xdr:rowOff>244923</xdr:rowOff>
    </xdr:to>
    <xdr:pic>
      <xdr:nvPicPr>
        <xdr:cNvPr id="8" name="Imagen 7">
          <a:extLst>
            <a:ext uri="{FF2B5EF4-FFF2-40B4-BE49-F238E27FC236}">
              <a16:creationId xmlns:a16="http://schemas.microsoft.com/office/drawing/2014/main" id="{8E2CDC19-765F-7842-A66C-0269AE085244}"/>
            </a:ext>
          </a:extLst>
        </xdr:cNvPr>
        <xdr:cNvPicPr>
          <a:picLocks noChangeAspect="1"/>
        </xdr:cNvPicPr>
      </xdr:nvPicPr>
      <xdr:blipFill>
        <a:blip xmlns:r="http://schemas.openxmlformats.org/officeDocument/2006/relationships" r:embed="rId1">
          <a:alphaModFix/>
        </a:blip>
        <a:stretch>
          <a:fillRect/>
        </a:stretch>
      </xdr:blipFill>
      <xdr:spPr>
        <a:xfrm>
          <a:off x="5636454" y="212866"/>
          <a:ext cx="3725341" cy="794057"/>
        </a:xfrm>
        <a:prstGeom prst="rect">
          <a:avLst/>
        </a:prstGeom>
      </xdr:spPr>
    </xdr:pic>
    <xdr:clientData/>
  </xdr:twoCellAnchor>
  <xdr:twoCellAnchor editAs="oneCell">
    <xdr:from>
      <xdr:col>8</xdr:col>
      <xdr:colOff>197923</xdr:colOff>
      <xdr:row>0</xdr:row>
      <xdr:rowOff>245255</xdr:rowOff>
    </xdr:from>
    <xdr:to>
      <xdr:col>10</xdr:col>
      <xdr:colOff>438150</xdr:colOff>
      <xdr:row>2</xdr:row>
      <xdr:rowOff>237711</xdr:rowOff>
    </xdr:to>
    <xdr:pic>
      <xdr:nvPicPr>
        <xdr:cNvPr id="9" name="Imagen 8">
          <a:extLst>
            <a:ext uri="{FF2B5EF4-FFF2-40B4-BE49-F238E27FC236}">
              <a16:creationId xmlns:a16="http://schemas.microsoft.com/office/drawing/2014/main" id="{5177F7E6-DB45-92EA-FC85-61E5C95C1A46}"/>
            </a:ext>
            <a:ext uri="{147F2762-F138-4A5C-976F-8EAC2B608ADB}">
              <a16:predDERef xmlns:a16="http://schemas.microsoft.com/office/drawing/2014/main" pred="{8E2CDC19-765F-7842-A66C-0269AE085244}"/>
            </a:ext>
          </a:extLst>
        </xdr:cNvPr>
        <xdr:cNvPicPr>
          <a:picLocks noChangeAspect="1"/>
        </xdr:cNvPicPr>
      </xdr:nvPicPr>
      <xdr:blipFill>
        <a:blip xmlns:r="http://schemas.openxmlformats.org/officeDocument/2006/relationships" r:embed="rId2">
          <a:alphaModFix/>
        </a:blip>
        <a:stretch>
          <a:fillRect/>
        </a:stretch>
      </xdr:blipFill>
      <xdr:spPr>
        <a:xfrm>
          <a:off x="10580173" y="245255"/>
          <a:ext cx="2564327" cy="754456"/>
        </a:xfrm>
        <a:prstGeom prst="rect">
          <a:avLst/>
        </a:prstGeom>
      </xdr:spPr>
    </xdr:pic>
    <xdr:clientData/>
  </xdr:twoCellAnchor>
  <xdr:twoCellAnchor editAs="oneCell">
    <xdr:from>
      <xdr:col>0</xdr:col>
      <xdr:colOff>685183</xdr:colOff>
      <xdr:row>0</xdr:row>
      <xdr:rowOff>195199</xdr:rowOff>
    </xdr:from>
    <xdr:to>
      <xdr:col>3</xdr:col>
      <xdr:colOff>135412</xdr:colOff>
      <xdr:row>2</xdr:row>
      <xdr:rowOff>198665</xdr:rowOff>
    </xdr:to>
    <xdr:pic>
      <xdr:nvPicPr>
        <xdr:cNvPr id="10" name="Imagen 9">
          <a:extLst>
            <a:ext uri="{FF2B5EF4-FFF2-40B4-BE49-F238E27FC236}">
              <a16:creationId xmlns:a16="http://schemas.microsoft.com/office/drawing/2014/main" id="{32494A8C-E035-2D2D-EE53-F457363058CA}"/>
            </a:ext>
            <a:ext uri="{147F2762-F138-4A5C-976F-8EAC2B608ADB}">
              <a16:predDERef xmlns:a16="http://schemas.microsoft.com/office/drawing/2014/main" pred="{5177F7E6-DB45-92EA-FC85-61E5C95C1A46}"/>
            </a:ext>
          </a:extLst>
        </xdr:cNvPr>
        <xdr:cNvPicPr>
          <a:picLocks noChangeAspect="1"/>
        </xdr:cNvPicPr>
      </xdr:nvPicPr>
      <xdr:blipFill>
        <a:blip xmlns:r="http://schemas.openxmlformats.org/officeDocument/2006/relationships" r:embed="rId3">
          <a:alphaModFix/>
        </a:blip>
        <a:stretch>
          <a:fillRect/>
        </a:stretch>
      </xdr:blipFill>
      <xdr:spPr>
        <a:xfrm>
          <a:off x="685183" y="195199"/>
          <a:ext cx="2660154" cy="765466"/>
        </a:xfrm>
        <a:prstGeom prst="rect">
          <a:avLst/>
        </a:prstGeom>
      </xdr:spPr>
    </xdr:pic>
    <xdr:clientData/>
  </xdr:twoCellAnchor>
  <xdr:twoCellAnchor editAs="oneCell">
    <xdr:from>
      <xdr:col>0</xdr:col>
      <xdr:colOff>528917</xdr:colOff>
      <xdr:row>59</xdr:row>
      <xdr:rowOff>44824</xdr:rowOff>
    </xdr:from>
    <xdr:to>
      <xdr:col>2</xdr:col>
      <xdr:colOff>87559</xdr:colOff>
      <xdr:row>62</xdr:row>
      <xdr:rowOff>3488</xdr:rowOff>
    </xdr:to>
    <xdr:pic>
      <xdr:nvPicPr>
        <xdr:cNvPr id="3" name="Imagen 2">
          <a:extLst>
            <a:ext uri="{FF2B5EF4-FFF2-40B4-BE49-F238E27FC236}">
              <a16:creationId xmlns:a16="http://schemas.microsoft.com/office/drawing/2014/main" id="{63607FF1-2588-17C3-0422-2960ED0E2DD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28917" y="12290612"/>
          <a:ext cx="1979113" cy="140310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304800</xdr:colOff>
      <xdr:row>5</xdr:row>
      <xdr:rowOff>0</xdr:rowOff>
    </xdr:from>
    <xdr:to>
      <xdr:col>1</xdr:col>
      <xdr:colOff>321945</xdr:colOff>
      <xdr:row>5</xdr:row>
      <xdr:rowOff>95250</xdr:rowOff>
    </xdr:to>
    <xdr:sp macro="" textlink="">
      <xdr:nvSpPr>
        <xdr:cNvPr id="2" name="Text Box 2">
          <a:extLst>
            <a:ext uri="{FF2B5EF4-FFF2-40B4-BE49-F238E27FC236}">
              <a16:creationId xmlns:a16="http://schemas.microsoft.com/office/drawing/2014/main" id="{3CE3D54E-6F9E-4545-9F02-8339BDC8D73E}"/>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3" name="Text Box 117">
          <a:extLst>
            <a:ext uri="{FF2B5EF4-FFF2-40B4-BE49-F238E27FC236}">
              <a16:creationId xmlns:a16="http://schemas.microsoft.com/office/drawing/2014/main" id="{4CE21643-0635-4241-993E-28CFD7E0DED1}"/>
            </a:ext>
            <a:ext uri="{147F2762-F138-4A5C-976F-8EAC2B608ADB}">
              <a16:predDERef xmlns:a16="http://schemas.microsoft.com/office/drawing/2014/main" pred="{3CE3D54E-6F9E-4545-9F02-8339BDC8D73E}"/>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4" name="Text Box 2">
          <a:extLst>
            <a:ext uri="{FF2B5EF4-FFF2-40B4-BE49-F238E27FC236}">
              <a16:creationId xmlns:a16="http://schemas.microsoft.com/office/drawing/2014/main" id="{8F99ABDC-78E4-4FDA-AF4F-33D2CD42B596}"/>
            </a:ext>
            <a:ext uri="{147F2762-F138-4A5C-976F-8EAC2B608ADB}">
              <a16:predDERef xmlns:a16="http://schemas.microsoft.com/office/drawing/2014/main" pred="{4CE21643-0635-4241-993E-28CFD7E0DED1}"/>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5" name="Text Box 117">
          <a:extLst>
            <a:ext uri="{FF2B5EF4-FFF2-40B4-BE49-F238E27FC236}">
              <a16:creationId xmlns:a16="http://schemas.microsoft.com/office/drawing/2014/main" id="{7EB8393B-3AF7-4D29-B724-D64F2D6ED1CF}"/>
            </a:ext>
            <a:ext uri="{147F2762-F138-4A5C-976F-8EAC2B608ADB}">
              <a16:predDERef xmlns:a16="http://schemas.microsoft.com/office/drawing/2014/main" pred="{8F99ABDC-78E4-4FDA-AF4F-33D2CD42B596}"/>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6" name="Text Box 2">
          <a:extLst>
            <a:ext uri="{FF2B5EF4-FFF2-40B4-BE49-F238E27FC236}">
              <a16:creationId xmlns:a16="http://schemas.microsoft.com/office/drawing/2014/main" id="{BDC7C289-EB1E-4BB9-ACE6-29DE10FDC700}"/>
            </a:ext>
            <a:ext uri="{147F2762-F138-4A5C-976F-8EAC2B608ADB}">
              <a16:predDERef xmlns:a16="http://schemas.microsoft.com/office/drawing/2014/main" pred="{7EB8393B-3AF7-4D29-B724-D64F2D6ED1CF}"/>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7" name="Text Box 117">
          <a:extLst>
            <a:ext uri="{FF2B5EF4-FFF2-40B4-BE49-F238E27FC236}">
              <a16:creationId xmlns:a16="http://schemas.microsoft.com/office/drawing/2014/main" id="{E8EC29AB-7E2C-4FC3-AC47-29977BD45BE7}"/>
            </a:ext>
            <a:ext uri="{147F2762-F138-4A5C-976F-8EAC2B608ADB}">
              <a16:predDERef xmlns:a16="http://schemas.microsoft.com/office/drawing/2014/main" pred="{BDC7C289-EB1E-4BB9-ACE6-29DE10FDC700}"/>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8" name="Text Box 2">
          <a:extLst>
            <a:ext uri="{FF2B5EF4-FFF2-40B4-BE49-F238E27FC236}">
              <a16:creationId xmlns:a16="http://schemas.microsoft.com/office/drawing/2014/main" id="{B3C36303-69BD-4089-8068-A819546587B5}"/>
            </a:ext>
            <a:ext uri="{147F2762-F138-4A5C-976F-8EAC2B608ADB}">
              <a16:predDERef xmlns:a16="http://schemas.microsoft.com/office/drawing/2014/main" pred="{E8EC29AB-7E2C-4FC3-AC47-29977BD45BE7}"/>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9" name="Text Box 117">
          <a:extLst>
            <a:ext uri="{FF2B5EF4-FFF2-40B4-BE49-F238E27FC236}">
              <a16:creationId xmlns:a16="http://schemas.microsoft.com/office/drawing/2014/main" id="{1D37E73C-35F6-483A-81A8-1019756898AB}"/>
            </a:ext>
            <a:ext uri="{147F2762-F138-4A5C-976F-8EAC2B608ADB}">
              <a16:predDERef xmlns:a16="http://schemas.microsoft.com/office/drawing/2014/main" pred="{B3C36303-69BD-4089-8068-A819546587B5}"/>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10" name="Text Box 2">
          <a:extLst>
            <a:ext uri="{FF2B5EF4-FFF2-40B4-BE49-F238E27FC236}">
              <a16:creationId xmlns:a16="http://schemas.microsoft.com/office/drawing/2014/main" id="{7CCEA339-8B6E-4900-942C-DD8964BE33D5}"/>
            </a:ext>
            <a:ext uri="{147F2762-F138-4A5C-976F-8EAC2B608ADB}">
              <a16:predDERef xmlns:a16="http://schemas.microsoft.com/office/drawing/2014/main" pred="{1D37E73C-35F6-483A-81A8-1019756898AB}"/>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1" name="Text Box 117">
          <a:extLst>
            <a:ext uri="{FF2B5EF4-FFF2-40B4-BE49-F238E27FC236}">
              <a16:creationId xmlns:a16="http://schemas.microsoft.com/office/drawing/2014/main" id="{042AA641-FF1C-439D-AF93-968796A7D2EF}"/>
            </a:ext>
            <a:ext uri="{147F2762-F138-4A5C-976F-8EAC2B608ADB}">
              <a16:predDERef xmlns:a16="http://schemas.microsoft.com/office/drawing/2014/main" pred="{7CCEA339-8B6E-4900-942C-DD8964BE33D5}"/>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12" name="Text Box 2">
          <a:extLst>
            <a:ext uri="{FF2B5EF4-FFF2-40B4-BE49-F238E27FC236}">
              <a16:creationId xmlns:a16="http://schemas.microsoft.com/office/drawing/2014/main" id="{5B9AC300-E1F0-4012-BDC7-CADDE878A744}"/>
            </a:ext>
            <a:ext uri="{147F2762-F138-4A5C-976F-8EAC2B608ADB}">
              <a16:predDERef xmlns:a16="http://schemas.microsoft.com/office/drawing/2014/main" pred="{042AA641-FF1C-439D-AF93-968796A7D2EF}"/>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3" name="Text Box 117">
          <a:extLst>
            <a:ext uri="{FF2B5EF4-FFF2-40B4-BE49-F238E27FC236}">
              <a16:creationId xmlns:a16="http://schemas.microsoft.com/office/drawing/2014/main" id="{98E11AB0-8414-4009-9BB0-14A9B7FF0C8C}"/>
            </a:ext>
            <a:ext uri="{147F2762-F138-4A5C-976F-8EAC2B608ADB}">
              <a16:predDERef xmlns:a16="http://schemas.microsoft.com/office/drawing/2014/main" pred="{5B9AC300-E1F0-4012-BDC7-CADDE878A744}"/>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14" name="Text Box 2">
          <a:extLst>
            <a:ext uri="{FF2B5EF4-FFF2-40B4-BE49-F238E27FC236}">
              <a16:creationId xmlns:a16="http://schemas.microsoft.com/office/drawing/2014/main" id="{F6612B01-DF93-405D-85AC-64EF881E2A07}"/>
            </a:ext>
            <a:ext uri="{147F2762-F138-4A5C-976F-8EAC2B608ADB}">
              <a16:predDERef xmlns:a16="http://schemas.microsoft.com/office/drawing/2014/main" pred="{98E11AB0-8414-4009-9BB0-14A9B7FF0C8C}"/>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5" name="Text Box 117">
          <a:extLst>
            <a:ext uri="{FF2B5EF4-FFF2-40B4-BE49-F238E27FC236}">
              <a16:creationId xmlns:a16="http://schemas.microsoft.com/office/drawing/2014/main" id="{74EAE373-B5AE-46F1-8FE5-4BAC11034275}"/>
            </a:ext>
            <a:ext uri="{147F2762-F138-4A5C-976F-8EAC2B608ADB}">
              <a16:predDERef xmlns:a16="http://schemas.microsoft.com/office/drawing/2014/main" pred="{F6612B01-DF93-405D-85AC-64EF881E2A07}"/>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16" name="Text Box 2">
          <a:extLst>
            <a:ext uri="{FF2B5EF4-FFF2-40B4-BE49-F238E27FC236}">
              <a16:creationId xmlns:a16="http://schemas.microsoft.com/office/drawing/2014/main" id="{F7D7912D-984B-44FC-A96A-83F2106D28B5}"/>
            </a:ext>
            <a:ext uri="{147F2762-F138-4A5C-976F-8EAC2B608ADB}">
              <a16:predDERef xmlns:a16="http://schemas.microsoft.com/office/drawing/2014/main" pred="{74EAE373-B5AE-46F1-8FE5-4BAC11034275}"/>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7" name="Text Box 117">
          <a:extLst>
            <a:ext uri="{FF2B5EF4-FFF2-40B4-BE49-F238E27FC236}">
              <a16:creationId xmlns:a16="http://schemas.microsoft.com/office/drawing/2014/main" id="{D85E103F-B267-44A8-A8E4-7DA31715EE2C}"/>
            </a:ext>
            <a:ext uri="{147F2762-F138-4A5C-976F-8EAC2B608ADB}">
              <a16:predDERef xmlns:a16="http://schemas.microsoft.com/office/drawing/2014/main" pred="{F7D7912D-984B-44FC-A96A-83F2106D28B5}"/>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18" name="Text Box 2">
          <a:extLst>
            <a:ext uri="{FF2B5EF4-FFF2-40B4-BE49-F238E27FC236}">
              <a16:creationId xmlns:a16="http://schemas.microsoft.com/office/drawing/2014/main" id="{2670BC60-030F-4958-A75F-A7972A3F63DA}"/>
            </a:ext>
            <a:ext uri="{147F2762-F138-4A5C-976F-8EAC2B608ADB}">
              <a16:predDERef xmlns:a16="http://schemas.microsoft.com/office/drawing/2014/main" pred="{D85E103F-B267-44A8-A8E4-7DA31715EE2C}"/>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19" name="Text Box 117">
          <a:extLst>
            <a:ext uri="{FF2B5EF4-FFF2-40B4-BE49-F238E27FC236}">
              <a16:creationId xmlns:a16="http://schemas.microsoft.com/office/drawing/2014/main" id="{A82F9664-0041-45AB-ADD3-3ACA7CDC65B9}"/>
            </a:ext>
            <a:ext uri="{147F2762-F138-4A5C-976F-8EAC2B608ADB}">
              <a16:predDERef xmlns:a16="http://schemas.microsoft.com/office/drawing/2014/main" pred="{2670BC60-030F-4958-A75F-A7972A3F63DA}"/>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20" name="Text Box 2">
          <a:extLst>
            <a:ext uri="{FF2B5EF4-FFF2-40B4-BE49-F238E27FC236}">
              <a16:creationId xmlns:a16="http://schemas.microsoft.com/office/drawing/2014/main" id="{3E62A002-54FC-4263-A9CA-C5351CDF0BAF}"/>
            </a:ext>
            <a:ext uri="{147F2762-F138-4A5C-976F-8EAC2B608ADB}">
              <a16:predDERef xmlns:a16="http://schemas.microsoft.com/office/drawing/2014/main" pred="{A82F9664-0041-45AB-ADD3-3ACA7CDC65B9}"/>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21" name="Text Box 117">
          <a:extLst>
            <a:ext uri="{FF2B5EF4-FFF2-40B4-BE49-F238E27FC236}">
              <a16:creationId xmlns:a16="http://schemas.microsoft.com/office/drawing/2014/main" id="{11777EC2-7DD4-4164-AF0B-4D42C2C83FA5}"/>
            </a:ext>
            <a:ext uri="{147F2762-F138-4A5C-976F-8EAC2B608ADB}">
              <a16:predDERef xmlns:a16="http://schemas.microsoft.com/office/drawing/2014/main" pred="{3E62A002-54FC-4263-A9CA-C5351CDF0BAF}"/>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22" name="Text Box 2">
          <a:extLst>
            <a:ext uri="{FF2B5EF4-FFF2-40B4-BE49-F238E27FC236}">
              <a16:creationId xmlns:a16="http://schemas.microsoft.com/office/drawing/2014/main" id="{16C43E3C-ED68-4EE6-8A0F-8486E7A7BE85}"/>
            </a:ext>
            <a:ext uri="{147F2762-F138-4A5C-976F-8EAC2B608ADB}">
              <a16:predDERef xmlns:a16="http://schemas.microsoft.com/office/drawing/2014/main" pred="{11777EC2-7DD4-4164-AF0B-4D42C2C83FA5}"/>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23" name="Text Box 117">
          <a:extLst>
            <a:ext uri="{FF2B5EF4-FFF2-40B4-BE49-F238E27FC236}">
              <a16:creationId xmlns:a16="http://schemas.microsoft.com/office/drawing/2014/main" id="{FAEC02D1-4808-49B2-A9AF-94919FC186F4}"/>
            </a:ext>
            <a:ext uri="{147F2762-F138-4A5C-976F-8EAC2B608ADB}">
              <a16:predDERef xmlns:a16="http://schemas.microsoft.com/office/drawing/2014/main" pred="{16C43E3C-ED68-4EE6-8A0F-8486E7A7BE85}"/>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5</xdr:row>
      <xdr:rowOff>0</xdr:rowOff>
    </xdr:from>
    <xdr:to>
      <xdr:col>1</xdr:col>
      <xdr:colOff>321945</xdr:colOff>
      <xdr:row>5</xdr:row>
      <xdr:rowOff>95250</xdr:rowOff>
    </xdr:to>
    <xdr:sp macro="" textlink="">
      <xdr:nvSpPr>
        <xdr:cNvPr id="24" name="Text Box 2">
          <a:extLst>
            <a:ext uri="{FF2B5EF4-FFF2-40B4-BE49-F238E27FC236}">
              <a16:creationId xmlns:a16="http://schemas.microsoft.com/office/drawing/2014/main" id="{41F1D17F-3CCB-4FA9-8FD4-E947E875022D}"/>
            </a:ext>
            <a:ext uri="{147F2762-F138-4A5C-976F-8EAC2B608ADB}">
              <a16:predDERef xmlns:a16="http://schemas.microsoft.com/office/drawing/2014/main" pred="{FAEC02D1-4808-49B2-A9AF-94919FC186F4}"/>
            </a:ext>
          </a:extLst>
        </xdr:cNvPr>
        <xdr:cNvSpPr txBox="1">
          <a:spLocks noChangeArrowheads="1"/>
        </xdr:cNvSpPr>
      </xdr:nvSpPr>
      <xdr:spPr bwMode="auto">
        <a:xfrm>
          <a:off x="2228850"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5</xdr:row>
      <xdr:rowOff>0</xdr:rowOff>
    </xdr:from>
    <xdr:to>
      <xdr:col>1</xdr:col>
      <xdr:colOff>247650</xdr:colOff>
      <xdr:row>5</xdr:row>
      <xdr:rowOff>95250</xdr:rowOff>
    </xdr:to>
    <xdr:sp macro="" textlink="">
      <xdr:nvSpPr>
        <xdr:cNvPr id="25" name="Text Box 117">
          <a:extLst>
            <a:ext uri="{FF2B5EF4-FFF2-40B4-BE49-F238E27FC236}">
              <a16:creationId xmlns:a16="http://schemas.microsoft.com/office/drawing/2014/main" id="{8A257561-F083-429C-B0FE-E28C82730964}"/>
            </a:ext>
            <a:ext uri="{147F2762-F138-4A5C-976F-8EAC2B608ADB}">
              <a16:predDERef xmlns:a16="http://schemas.microsoft.com/office/drawing/2014/main" pred="{41F1D17F-3CCB-4FA9-8FD4-E947E875022D}"/>
            </a:ext>
          </a:extLst>
        </xdr:cNvPr>
        <xdr:cNvSpPr txBox="1">
          <a:spLocks noChangeArrowheads="1"/>
        </xdr:cNvSpPr>
      </xdr:nvSpPr>
      <xdr:spPr bwMode="auto">
        <a:xfrm>
          <a:off x="2143125" y="22288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171450</xdr:colOff>
      <xdr:row>0</xdr:row>
      <xdr:rowOff>323850</xdr:rowOff>
    </xdr:from>
    <xdr:to>
      <xdr:col>2</xdr:col>
      <xdr:colOff>780388</xdr:colOff>
      <xdr:row>0</xdr:row>
      <xdr:rowOff>967740</xdr:rowOff>
    </xdr:to>
    <xdr:pic>
      <xdr:nvPicPr>
        <xdr:cNvPr id="28" name="Imagen 32">
          <a:extLst>
            <a:ext uri="{FF2B5EF4-FFF2-40B4-BE49-F238E27FC236}">
              <a16:creationId xmlns:a16="http://schemas.microsoft.com/office/drawing/2014/main" id="{F8D24A8C-A7F6-4386-A93C-FFE9B34C4D99}"/>
            </a:ext>
            <a:ext uri="{147F2762-F138-4A5C-976F-8EAC2B608ADB}">
              <a16:predDERef xmlns:a16="http://schemas.microsoft.com/office/drawing/2014/main" pred="{18FC37CE-F96E-4178-A939-B6162962EF4C}"/>
            </a:ext>
          </a:extLst>
        </xdr:cNvPr>
        <xdr:cNvPicPr>
          <a:picLocks noChangeAspect="1"/>
        </xdr:cNvPicPr>
      </xdr:nvPicPr>
      <xdr:blipFill>
        <a:blip xmlns:r="http://schemas.openxmlformats.org/officeDocument/2006/relationships" r:embed="rId1">
          <a:alphaModFix/>
        </a:blip>
        <a:stretch>
          <a:fillRect/>
        </a:stretch>
      </xdr:blipFill>
      <xdr:spPr>
        <a:xfrm>
          <a:off x="714375" y="323850"/>
          <a:ext cx="2200275" cy="638175"/>
        </a:xfrm>
        <a:prstGeom prst="rect">
          <a:avLst/>
        </a:prstGeom>
      </xdr:spPr>
    </xdr:pic>
    <xdr:clientData/>
  </xdr:twoCellAnchor>
  <xdr:twoCellAnchor editAs="oneCell">
    <xdr:from>
      <xdr:col>3</xdr:col>
      <xdr:colOff>371476</xdr:colOff>
      <xdr:row>0</xdr:row>
      <xdr:rowOff>355324</xdr:rowOff>
    </xdr:from>
    <xdr:to>
      <xdr:col>5</xdr:col>
      <xdr:colOff>663206</xdr:colOff>
      <xdr:row>0</xdr:row>
      <xdr:rowOff>891954</xdr:rowOff>
    </xdr:to>
    <xdr:pic>
      <xdr:nvPicPr>
        <xdr:cNvPr id="29" name="Imagen 33">
          <a:extLst>
            <a:ext uri="{FF2B5EF4-FFF2-40B4-BE49-F238E27FC236}">
              <a16:creationId xmlns:a16="http://schemas.microsoft.com/office/drawing/2014/main" id="{C52260DD-7DEB-42B7-8B84-BFD31119A0C0}"/>
            </a:ext>
            <a:ext uri="{147F2762-F138-4A5C-976F-8EAC2B608ADB}">
              <a16:predDERef xmlns:a16="http://schemas.microsoft.com/office/drawing/2014/main" pred="{F8D24A8C-A7F6-4386-A93C-FFE9B34C4D99}"/>
            </a:ext>
          </a:extLst>
        </xdr:cNvPr>
        <xdr:cNvPicPr>
          <a:picLocks noChangeAspect="1"/>
        </xdr:cNvPicPr>
      </xdr:nvPicPr>
      <xdr:blipFill>
        <a:blip xmlns:r="http://schemas.openxmlformats.org/officeDocument/2006/relationships" r:embed="rId2">
          <a:alphaModFix/>
        </a:blip>
        <a:stretch>
          <a:fillRect/>
        </a:stretch>
      </xdr:blipFill>
      <xdr:spPr>
        <a:xfrm>
          <a:off x="3104737" y="355324"/>
          <a:ext cx="2528034" cy="530915"/>
        </a:xfrm>
        <a:prstGeom prst="rect">
          <a:avLst/>
        </a:prstGeom>
      </xdr:spPr>
    </xdr:pic>
    <xdr:clientData/>
  </xdr:twoCellAnchor>
  <xdr:twoCellAnchor editAs="oneCell">
    <xdr:from>
      <xdr:col>6</xdr:col>
      <xdr:colOff>407622</xdr:colOff>
      <xdr:row>0</xdr:row>
      <xdr:rowOff>347868</xdr:rowOff>
    </xdr:from>
    <xdr:to>
      <xdr:col>8</xdr:col>
      <xdr:colOff>111815</xdr:colOff>
      <xdr:row>0</xdr:row>
      <xdr:rowOff>856255</xdr:rowOff>
    </xdr:to>
    <xdr:pic>
      <xdr:nvPicPr>
        <xdr:cNvPr id="30" name="Imagen 35">
          <a:extLst>
            <a:ext uri="{FF2B5EF4-FFF2-40B4-BE49-F238E27FC236}">
              <a16:creationId xmlns:a16="http://schemas.microsoft.com/office/drawing/2014/main" id="{586C8C1A-13A1-41EF-B4F6-7DD0D9E20984}"/>
            </a:ext>
            <a:ext uri="{147F2762-F138-4A5C-976F-8EAC2B608ADB}">
              <a16:predDERef xmlns:a16="http://schemas.microsoft.com/office/drawing/2014/main" pred="{C52260DD-7DEB-42B7-8B84-BFD31119A0C0}"/>
            </a:ext>
          </a:extLst>
        </xdr:cNvPr>
        <xdr:cNvPicPr>
          <a:picLocks noChangeAspect="1"/>
        </xdr:cNvPicPr>
      </xdr:nvPicPr>
      <xdr:blipFill>
        <a:blip xmlns:r="http://schemas.openxmlformats.org/officeDocument/2006/relationships" r:embed="rId3">
          <a:alphaModFix/>
        </a:blip>
        <a:stretch>
          <a:fillRect/>
        </a:stretch>
      </xdr:blipFill>
      <xdr:spPr>
        <a:xfrm>
          <a:off x="6412513" y="347868"/>
          <a:ext cx="1998476" cy="51600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203611</xdr:colOff>
      <xdr:row>22</xdr:row>
      <xdr:rowOff>116608</xdr:rowOff>
    </xdr:from>
    <xdr:to>
      <xdr:col>13</xdr:col>
      <xdr:colOff>434524</xdr:colOff>
      <xdr:row>55</xdr:row>
      <xdr:rowOff>126629</xdr:rowOff>
    </xdr:to>
    <xdr:pic>
      <xdr:nvPicPr>
        <xdr:cNvPr id="28" name="Imagen 31">
          <a:extLst>
            <a:ext uri="{FF2B5EF4-FFF2-40B4-BE49-F238E27FC236}">
              <a16:creationId xmlns:a16="http://schemas.microsoft.com/office/drawing/2014/main" id="{BFE91419-CE0A-484E-B0FD-B28C20969E34}"/>
            </a:ext>
            <a:ext uri="{147F2762-F138-4A5C-976F-8EAC2B608ADB}">
              <a16:predDERef xmlns:a16="http://schemas.microsoft.com/office/drawing/2014/main" pred="{8FA55707-9736-4DA0-8C21-2C291445B3A9}"/>
            </a:ext>
          </a:extLst>
        </xdr:cNvPr>
        <xdr:cNvPicPr>
          <a:picLocks noChangeAspect="1"/>
        </xdr:cNvPicPr>
      </xdr:nvPicPr>
      <xdr:blipFill rotWithShape="1">
        <a:blip xmlns:r="http://schemas.openxmlformats.org/officeDocument/2006/relationships" r:embed="rId1"/>
        <a:srcRect r="913"/>
        <a:stretch/>
      </xdr:blipFill>
      <xdr:spPr>
        <a:xfrm>
          <a:off x="1800055" y="7320728"/>
          <a:ext cx="12676680" cy="6202263"/>
        </a:xfrm>
        <a:prstGeom prst="rect">
          <a:avLst/>
        </a:prstGeom>
      </xdr:spPr>
    </xdr:pic>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2" name="Text Box 2">
          <a:extLst>
            <a:ext uri="{FF2B5EF4-FFF2-40B4-BE49-F238E27FC236}">
              <a16:creationId xmlns:a16="http://schemas.microsoft.com/office/drawing/2014/main" id="{668DFD8A-6A79-4F72-9C81-CD4965A0F5E8}"/>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3" name="Text Box 117">
          <a:extLst>
            <a:ext uri="{FF2B5EF4-FFF2-40B4-BE49-F238E27FC236}">
              <a16:creationId xmlns:a16="http://schemas.microsoft.com/office/drawing/2014/main" id="{04493F1D-344F-4886-9D00-0B10B990A0EF}"/>
            </a:ext>
            <a:ext uri="{147F2762-F138-4A5C-976F-8EAC2B608ADB}">
              <a16:predDERef xmlns:a16="http://schemas.microsoft.com/office/drawing/2014/main" pred="{668DFD8A-6A79-4F72-9C81-CD4965A0F5E8}"/>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4" name="Text Box 2">
          <a:extLst>
            <a:ext uri="{FF2B5EF4-FFF2-40B4-BE49-F238E27FC236}">
              <a16:creationId xmlns:a16="http://schemas.microsoft.com/office/drawing/2014/main" id="{D3AE7812-4BAA-4141-8E90-C4AF843CAB26}"/>
            </a:ext>
            <a:ext uri="{147F2762-F138-4A5C-976F-8EAC2B608ADB}">
              <a16:predDERef xmlns:a16="http://schemas.microsoft.com/office/drawing/2014/main" pred="{04493F1D-344F-4886-9D00-0B10B990A0EF}"/>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5" name="Text Box 117">
          <a:extLst>
            <a:ext uri="{FF2B5EF4-FFF2-40B4-BE49-F238E27FC236}">
              <a16:creationId xmlns:a16="http://schemas.microsoft.com/office/drawing/2014/main" id="{9E4A7955-DFB6-4CA4-84D6-2394BA18957C}"/>
            </a:ext>
            <a:ext uri="{147F2762-F138-4A5C-976F-8EAC2B608ADB}">
              <a16:predDERef xmlns:a16="http://schemas.microsoft.com/office/drawing/2014/main" pred="{D3AE7812-4BAA-4141-8E90-C4AF843CAB26}"/>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6" name="Text Box 2">
          <a:extLst>
            <a:ext uri="{FF2B5EF4-FFF2-40B4-BE49-F238E27FC236}">
              <a16:creationId xmlns:a16="http://schemas.microsoft.com/office/drawing/2014/main" id="{58A0596C-D9E8-4FB8-BE29-94A0BBA82448}"/>
            </a:ext>
            <a:ext uri="{147F2762-F138-4A5C-976F-8EAC2B608ADB}">
              <a16:predDERef xmlns:a16="http://schemas.microsoft.com/office/drawing/2014/main" pred="{9E4A7955-DFB6-4CA4-84D6-2394BA18957C}"/>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7" name="Text Box 117">
          <a:extLst>
            <a:ext uri="{FF2B5EF4-FFF2-40B4-BE49-F238E27FC236}">
              <a16:creationId xmlns:a16="http://schemas.microsoft.com/office/drawing/2014/main" id="{16DA8F1A-03BD-49EF-9EA3-F000D880B406}"/>
            </a:ext>
            <a:ext uri="{147F2762-F138-4A5C-976F-8EAC2B608ADB}">
              <a16:predDERef xmlns:a16="http://schemas.microsoft.com/office/drawing/2014/main" pred="{58A0596C-D9E8-4FB8-BE29-94A0BBA82448}"/>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8" name="Text Box 2">
          <a:extLst>
            <a:ext uri="{FF2B5EF4-FFF2-40B4-BE49-F238E27FC236}">
              <a16:creationId xmlns:a16="http://schemas.microsoft.com/office/drawing/2014/main" id="{06ADFABD-D4CB-4E35-B72E-64275336BDF9}"/>
            </a:ext>
            <a:ext uri="{147F2762-F138-4A5C-976F-8EAC2B608ADB}">
              <a16:predDERef xmlns:a16="http://schemas.microsoft.com/office/drawing/2014/main" pred="{16DA8F1A-03BD-49EF-9EA3-F000D880B406}"/>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9" name="Text Box 117">
          <a:extLst>
            <a:ext uri="{FF2B5EF4-FFF2-40B4-BE49-F238E27FC236}">
              <a16:creationId xmlns:a16="http://schemas.microsoft.com/office/drawing/2014/main" id="{1A721FE1-B02E-40FE-9A6D-36BA9237FDAD}"/>
            </a:ext>
            <a:ext uri="{147F2762-F138-4A5C-976F-8EAC2B608ADB}">
              <a16:predDERef xmlns:a16="http://schemas.microsoft.com/office/drawing/2014/main" pred="{06ADFABD-D4CB-4E35-B72E-64275336BDF9}"/>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10" name="Text Box 2">
          <a:extLst>
            <a:ext uri="{FF2B5EF4-FFF2-40B4-BE49-F238E27FC236}">
              <a16:creationId xmlns:a16="http://schemas.microsoft.com/office/drawing/2014/main" id="{9CA37E58-3153-4DF7-8D10-FC616D7DDCDF}"/>
            </a:ext>
            <a:ext uri="{147F2762-F138-4A5C-976F-8EAC2B608ADB}">
              <a16:predDERef xmlns:a16="http://schemas.microsoft.com/office/drawing/2014/main" pred="{1A721FE1-B02E-40FE-9A6D-36BA9237FDAD}"/>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11" name="Text Box 117">
          <a:extLst>
            <a:ext uri="{FF2B5EF4-FFF2-40B4-BE49-F238E27FC236}">
              <a16:creationId xmlns:a16="http://schemas.microsoft.com/office/drawing/2014/main" id="{215F8EEA-426C-4078-A13A-B60708E91936}"/>
            </a:ext>
            <a:ext uri="{147F2762-F138-4A5C-976F-8EAC2B608ADB}">
              <a16:predDERef xmlns:a16="http://schemas.microsoft.com/office/drawing/2014/main" pred="{9CA37E58-3153-4DF7-8D10-FC616D7DDCDF}"/>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12" name="Text Box 2">
          <a:extLst>
            <a:ext uri="{FF2B5EF4-FFF2-40B4-BE49-F238E27FC236}">
              <a16:creationId xmlns:a16="http://schemas.microsoft.com/office/drawing/2014/main" id="{40CBBDE7-2B9F-4479-A6B5-5274F91951F9}"/>
            </a:ext>
            <a:ext uri="{147F2762-F138-4A5C-976F-8EAC2B608ADB}">
              <a16:predDERef xmlns:a16="http://schemas.microsoft.com/office/drawing/2014/main" pred="{215F8EEA-426C-4078-A13A-B60708E91936}"/>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13" name="Text Box 117">
          <a:extLst>
            <a:ext uri="{FF2B5EF4-FFF2-40B4-BE49-F238E27FC236}">
              <a16:creationId xmlns:a16="http://schemas.microsoft.com/office/drawing/2014/main" id="{6E35112F-9072-404A-BA1C-5872B268092C}"/>
            </a:ext>
            <a:ext uri="{147F2762-F138-4A5C-976F-8EAC2B608ADB}">
              <a16:predDERef xmlns:a16="http://schemas.microsoft.com/office/drawing/2014/main" pred="{40CBBDE7-2B9F-4479-A6B5-5274F91951F9}"/>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14" name="Text Box 2">
          <a:extLst>
            <a:ext uri="{FF2B5EF4-FFF2-40B4-BE49-F238E27FC236}">
              <a16:creationId xmlns:a16="http://schemas.microsoft.com/office/drawing/2014/main" id="{9A43F060-4B14-426A-8042-5C9B0C991ED0}"/>
            </a:ext>
            <a:ext uri="{147F2762-F138-4A5C-976F-8EAC2B608ADB}">
              <a16:predDERef xmlns:a16="http://schemas.microsoft.com/office/drawing/2014/main" pred="{6E35112F-9072-404A-BA1C-5872B268092C}"/>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15" name="Text Box 117">
          <a:extLst>
            <a:ext uri="{FF2B5EF4-FFF2-40B4-BE49-F238E27FC236}">
              <a16:creationId xmlns:a16="http://schemas.microsoft.com/office/drawing/2014/main" id="{D77467B2-0AF3-4346-8CF6-DD88B6C1E4B5}"/>
            </a:ext>
            <a:ext uri="{147F2762-F138-4A5C-976F-8EAC2B608ADB}">
              <a16:predDERef xmlns:a16="http://schemas.microsoft.com/office/drawing/2014/main" pred="{9A43F060-4B14-426A-8042-5C9B0C991ED0}"/>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16" name="Text Box 2">
          <a:extLst>
            <a:ext uri="{FF2B5EF4-FFF2-40B4-BE49-F238E27FC236}">
              <a16:creationId xmlns:a16="http://schemas.microsoft.com/office/drawing/2014/main" id="{60516735-33FE-4939-BCD1-1FDB1FAF98B0}"/>
            </a:ext>
            <a:ext uri="{147F2762-F138-4A5C-976F-8EAC2B608ADB}">
              <a16:predDERef xmlns:a16="http://schemas.microsoft.com/office/drawing/2014/main" pred="{D77467B2-0AF3-4346-8CF6-DD88B6C1E4B5}"/>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17" name="Text Box 117">
          <a:extLst>
            <a:ext uri="{FF2B5EF4-FFF2-40B4-BE49-F238E27FC236}">
              <a16:creationId xmlns:a16="http://schemas.microsoft.com/office/drawing/2014/main" id="{26673381-E198-4837-A3A5-855C55A2B648}"/>
            </a:ext>
            <a:ext uri="{147F2762-F138-4A5C-976F-8EAC2B608ADB}">
              <a16:predDERef xmlns:a16="http://schemas.microsoft.com/office/drawing/2014/main" pred="{60516735-33FE-4939-BCD1-1FDB1FAF98B0}"/>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18" name="Text Box 2">
          <a:extLst>
            <a:ext uri="{FF2B5EF4-FFF2-40B4-BE49-F238E27FC236}">
              <a16:creationId xmlns:a16="http://schemas.microsoft.com/office/drawing/2014/main" id="{1AAADD6D-6179-4D06-B549-3887060BFD06}"/>
            </a:ext>
            <a:ext uri="{147F2762-F138-4A5C-976F-8EAC2B608ADB}">
              <a16:predDERef xmlns:a16="http://schemas.microsoft.com/office/drawing/2014/main" pred="{26673381-E198-4837-A3A5-855C55A2B648}"/>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19" name="Text Box 117">
          <a:extLst>
            <a:ext uri="{FF2B5EF4-FFF2-40B4-BE49-F238E27FC236}">
              <a16:creationId xmlns:a16="http://schemas.microsoft.com/office/drawing/2014/main" id="{605263E4-1716-403D-AD0E-92EA48C8166C}"/>
            </a:ext>
            <a:ext uri="{147F2762-F138-4A5C-976F-8EAC2B608ADB}">
              <a16:predDERef xmlns:a16="http://schemas.microsoft.com/office/drawing/2014/main" pred="{1AAADD6D-6179-4D06-B549-3887060BFD06}"/>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20" name="Text Box 2">
          <a:extLst>
            <a:ext uri="{FF2B5EF4-FFF2-40B4-BE49-F238E27FC236}">
              <a16:creationId xmlns:a16="http://schemas.microsoft.com/office/drawing/2014/main" id="{BA71EEFF-3EFD-442C-A572-EA069CEFA90C}"/>
            </a:ext>
            <a:ext uri="{147F2762-F138-4A5C-976F-8EAC2B608ADB}">
              <a16:predDERef xmlns:a16="http://schemas.microsoft.com/office/drawing/2014/main" pred="{605263E4-1716-403D-AD0E-92EA48C8166C}"/>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21" name="Text Box 117">
          <a:extLst>
            <a:ext uri="{FF2B5EF4-FFF2-40B4-BE49-F238E27FC236}">
              <a16:creationId xmlns:a16="http://schemas.microsoft.com/office/drawing/2014/main" id="{C131130A-09CE-4499-9368-E80B02DF16CD}"/>
            </a:ext>
            <a:ext uri="{147F2762-F138-4A5C-976F-8EAC2B608ADB}">
              <a16:predDERef xmlns:a16="http://schemas.microsoft.com/office/drawing/2014/main" pred="{BA71EEFF-3EFD-442C-A572-EA069CEFA90C}"/>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22" name="Text Box 2">
          <a:extLst>
            <a:ext uri="{FF2B5EF4-FFF2-40B4-BE49-F238E27FC236}">
              <a16:creationId xmlns:a16="http://schemas.microsoft.com/office/drawing/2014/main" id="{1B8565B0-3FBB-4145-9153-14848C8C3D10}"/>
            </a:ext>
            <a:ext uri="{147F2762-F138-4A5C-976F-8EAC2B608ADB}">
              <a16:predDERef xmlns:a16="http://schemas.microsoft.com/office/drawing/2014/main" pred="{C131130A-09CE-4499-9368-E80B02DF16CD}"/>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23" name="Text Box 117">
          <a:extLst>
            <a:ext uri="{FF2B5EF4-FFF2-40B4-BE49-F238E27FC236}">
              <a16:creationId xmlns:a16="http://schemas.microsoft.com/office/drawing/2014/main" id="{4DEB5E93-2CE5-4B45-9454-257E40CDBB54}"/>
            </a:ext>
            <a:ext uri="{147F2762-F138-4A5C-976F-8EAC2B608ADB}">
              <a16:predDERef xmlns:a16="http://schemas.microsoft.com/office/drawing/2014/main" pred="{1B8565B0-3FBB-4145-9153-14848C8C3D10}"/>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23</xdr:row>
      <xdr:rowOff>0</xdr:rowOff>
    </xdr:from>
    <xdr:to>
      <xdr:col>2</xdr:col>
      <xdr:colOff>325755</xdr:colOff>
      <xdr:row>23</xdr:row>
      <xdr:rowOff>91440</xdr:rowOff>
    </xdr:to>
    <xdr:sp macro="" textlink="">
      <xdr:nvSpPr>
        <xdr:cNvPr id="24" name="Text Box 2">
          <a:extLst>
            <a:ext uri="{FF2B5EF4-FFF2-40B4-BE49-F238E27FC236}">
              <a16:creationId xmlns:a16="http://schemas.microsoft.com/office/drawing/2014/main" id="{DBFB3C81-039D-474B-9CB7-45C1FA8DCB43}"/>
            </a:ext>
            <a:ext uri="{147F2762-F138-4A5C-976F-8EAC2B608ADB}">
              <a16:predDERef xmlns:a16="http://schemas.microsoft.com/office/drawing/2014/main" pred="{4DEB5E93-2CE5-4B45-9454-257E40CDBB54}"/>
            </a:ext>
          </a:extLst>
        </xdr:cNvPr>
        <xdr:cNvSpPr txBox="1">
          <a:spLocks noChangeArrowheads="1"/>
        </xdr:cNvSpPr>
      </xdr:nvSpPr>
      <xdr:spPr bwMode="auto">
        <a:xfrm>
          <a:off x="2228850"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23</xdr:row>
      <xdr:rowOff>0</xdr:rowOff>
    </xdr:from>
    <xdr:to>
      <xdr:col>2</xdr:col>
      <xdr:colOff>243840</xdr:colOff>
      <xdr:row>23</xdr:row>
      <xdr:rowOff>91440</xdr:rowOff>
    </xdr:to>
    <xdr:sp macro="" textlink="">
      <xdr:nvSpPr>
        <xdr:cNvPr id="25" name="Text Box 117">
          <a:extLst>
            <a:ext uri="{FF2B5EF4-FFF2-40B4-BE49-F238E27FC236}">
              <a16:creationId xmlns:a16="http://schemas.microsoft.com/office/drawing/2014/main" id="{9FDF2F2B-3B42-4BAE-BBC8-59C4839D95EA}"/>
            </a:ext>
            <a:ext uri="{147F2762-F138-4A5C-976F-8EAC2B608ADB}">
              <a16:predDERef xmlns:a16="http://schemas.microsoft.com/office/drawing/2014/main" pred="{DBFB3C81-039D-474B-9CB7-45C1FA8DCB43}"/>
            </a:ext>
          </a:extLst>
        </xdr:cNvPr>
        <xdr:cNvSpPr txBox="1">
          <a:spLocks noChangeArrowheads="1"/>
        </xdr:cNvSpPr>
      </xdr:nvSpPr>
      <xdr:spPr bwMode="auto">
        <a:xfrm>
          <a:off x="2143125" y="30079950"/>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285751</xdr:colOff>
      <xdr:row>0</xdr:row>
      <xdr:rowOff>123825</xdr:rowOff>
    </xdr:from>
    <xdr:to>
      <xdr:col>3</xdr:col>
      <xdr:colOff>59840</xdr:colOff>
      <xdr:row>0</xdr:row>
      <xdr:rowOff>781213</xdr:rowOff>
    </xdr:to>
    <xdr:pic>
      <xdr:nvPicPr>
        <xdr:cNvPr id="35" name="Imagen 34">
          <a:extLst>
            <a:ext uri="{FF2B5EF4-FFF2-40B4-BE49-F238E27FC236}">
              <a16:creationId xmlns:a16="http://schemas.microsoft.com/office/drawing/2014/main" id="{5523FFB9-3796-42BC-8D83-CFB4B1D5B7BA}"/>
            </a:ext>
            <a:ext uri="{147F2762-F138-4A5C-976F-8EAC2B608ADB}">
              <a16:predDERef xmlns:a16="http://schemas.microsoft.com/office/drawing/2014/main" pred="{BFE91419-CE0A-484E-B0FD-B28C20969E34}"/>
            </a:ext>
          </a:extLst>
        </xdr:cNvPr>
        <xdr:cNvPicPr>
          <a:picLocks noChangeAspect="1"/>
        </xdr:cNvPicPr>
      </xdr:nvPicPr>
      <xdr:blipFill>
        <a:blip xmlns:r="http://schemas.openxmlformats.org/officeDocument/2006/relationships" r:embed="rId2">
          <a:alphaModFix/>
        </a:blip>
        <a:stretch>
          <a:fillRect/>
        </a:stretch>
      </xdr:blipFill>
      <xdr:spPr>
        <a:xfrm>
          <a:off x="465045" y="123825"/>
          <a:ext cx="2201956" cy="644053"/>
        </a:xfrm>
        <a:prstGeom prst="rect">
          <a:avLst/>
        </a:prstGeom>
      </xdr:spPr>
    </xdr:pic>
    <xdr:clientData/>
  </xdr:twoCellAnchor>
  <xdr:twoCellAnchor editAs="oneCell">
    <xdr:from>
      <xdr:col>5</xdr:col>
      <xdr:colOff>1025900</xdr:colOff>
      <xdr:row>0</xdr:row>
      <xdr:rowOff>66675</xdr:rowOff>
    </xdr:from>
    <xdr:to>
      <xdr:col>9</xdr:col>
      <xdr:colOff>55421</xdr:colOff>
      <xdr:row>0</xdr:row>
      <xdr:rowOff>784514</xdr:rowOff>
    </xdr:to>
    <xdr:pic>
      <xdr:nvPicPr>
        <xdr:cNvPr id="36" name="Imagen 35">
          <a:extLst>
            <a:ext uri="{FF2B5EF4-FFF2-40B4-BE49-F238E27FC236}">
              <a16:creationId xmlns:a16="http://schemas.microsoft.com/office/drawing/2014/main" id="{24119D00-F8ED-43E0-9776-9745FB0EF643}"/>
            </a:ext>
            <a:ext uri="{147F2762-F138-4A5C-976F-8EAC2B608ADB}">
              <a16:predDERef xmlns:a16="http://schemas.microsoft.com/office/drawing/2014/main" pred="{5523FFB9-3796-42BC-8D83-CFB4B1D5B7BA}"/>
            </a:ext>
          </a:extLst>
        </xdr:cNvPr>
        <xdr:cNvPicPr>
          <a:picLocks noChangeAspect="1"/>
        </xdr:cNvPicPr>
      </xdr:nvPicPr>
      <xdr:blipFill>
        <a:blip xmlns:r="http://schemas.openxmlformats.org/officeDocument/2006/relationships" r:embed="rId3">
          <a:alphaModFix/>
        </a:blip>
        <a:stretch>
          <a:fillRect/>
        </a:stretch>
      </xdr:blipFill>
      <xdr:spPr>
        <a:xfrm>
          <a:off x="5709959" y="66675"/>
          <a:ext cx="3422836" cy="725459"/>
        </a:xfrm>
        <a:prstGeom prst="rect">
          <a:avLst/>
        </a:prstGeom>
      </xdr:spPr>
    </xdr:pic>
    <xdr:clientData/>
  </xdr:twoCellAnchor>
  <xdr:twoCellAnchor editAs="oneCell">
    <xdr:from>
      <xdr:col>13</xdr:col>
      <xdr:colOff>649941</xdr:colOff>
      <xdr:row>0</xdr:row>
      <xdr:rowOff>71717</xdr:rowOff>
    </xdr:from>
    <xdr:to>
      <xdr:col>14</xdr:col>
      <xdr:colOff>2308075</xdr:colOff>
      <xdr:row>0</xdr:row>
      <xdr:rowOff>855088</xdr:rowOff>
    </xdr:to>
    <xdr:pic>
      <xdr:nvPicPr>
        <xdr:cNvPr id="37" name="Imagen 36">
          <a:extLst>
            <a:ext uri="{FF2B5EF4-FFF2-40B4-BE49-F238E27FC236}">
              <a16:creationId xmlns:a16="http://schemas.microsoft.com/office/drawing/2014/main" id="{04BC19CA-FD82-47C1-9878-620D20B14400}"/>
            </a:ext>
            <a:ext uri="{147F2762-F138-4A5C-976F-8EAC2B608ADB}">
              <a16:predDERef xmlns:a16="http://schemas.microsoft.com/office/drawing/2014/main" pred="{24119D00-F8ED-43E0-9776-9745FB0EF643}"/>
            </a:ext>
          </a:extLst>
        </xdr:cNvPr>
        <xdr:cNvPicPr>
          <a:picLocks noChangeAspect="1"/>
        </xdr:cNvPicPr>
      </xdr:nvPicPr>
      <xdr:blipFill>
        <a:blip xmlns:r="http://schemas.openxmlformats.org/officeDocument/2006/relationships" r:embed="rId4">
          <a:alphaModFix/>
        </a:blip>
        <a:stretch>
          <a:fillRect/>
        </a:stretch>
      </xdr:blipFill>
      <xdr:spPr>
        <a:xfrm>
          <a:off x="12292853" y="71717"/>
          <a:ext cx="2595842" cy="77194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6</xdr:col>
      <xdr:colOff>500063</xdr:colOff>
      <xdr:row>5</xdr:row>
      <xdr:rowOff>0</xdr:rowOff>
    </xdr:from>
    <xdr:ext cx="184731" cy="264560"/>
    <xdr:sp macro="" textlink="">
      <xdr:nvSpPr>
        <xdr:cNvPr id="2" name="CuadroTexto 1">
          <a:extLst>
            <a:ext uri="{FF2B5EF4-FFF2-40B4-BE49-F238E27FC236}">
              <a16:creationId xmlns:a16="http://schemas.microsoft.com/office/drawing/2014/main" id="{8B72DCB1-D4C7-4935-9F0A-93E64786A065}"/>
            </a:ext>
          </a:extLst>
        </xdr:cNvPr>
        <xdr:cNvSpPr txBox="1"/>
      </xdr:nvSpPr>
      <xdr:spPr>
        <a:xfrm>
          <a:off x="6900863"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editAs="oneCell">
    <xdr:from>
      <xdr:col>0</xdr:col>
      <xdr:colOff>87312</xdr:colOff>
      <xdr:row>0</xdr:row>
      <xdr:rowOff>79375</xdr:rowOff>
    </xdr:from>
    <xdr:to>
      <xdr:col>1</xdr:col>
      <xdr:colOff>892658</xdr:colOff>
      <xdr:row>4</xdr:row>
      <xdr:rowOff>82550</xdr:rowOff>
    </xdr:to>
    <xdr:pic>
      <xdr:nvPicPr>
        <xdr:cNvPr id="3" name="Imagen 32">
          <a:extLst>
            <a:ext uri="{FF2B5EF4-FFF2-40B4-BE49-F238E27FC236}">
              <a16:creationId xmlns:a16="http://schemas.microsoft.com/office/drawing/2014/main" id="{EECE28C2-23FE-471D-9B3B-77E238619C80}"/>
            </a:ext>
            <a:ext uri="{147F2762-F138-4A5C-976F-8EAC2B608ADB}">
              <a16:predDERef xmlns:a16="http://schemas.microsoft.com/office/drawing/2014/main" pred="{18FC37CE-F96E-4178-A939-B6162962EF4C}"/>
            </a:ext>
          </a:extLst>
        </xdr:cNvPr>
        <xdr:cNvPicPr>
          <a:picLocks noChangeAspect="1"/>
        </xdr:cNvPicPr>
      </xdr:nvPicPr>
      <xdr:blipFill>
        <a:blip xmlns:r="http://schemas.openxmlformats.org/officeDocument/2006/relationships" r:embed="rId1">
          <a:alphaModFix/>
        </a:blip>
        <a:stretch>
          <a:fillRect/>
        </a:stretch>
      </xdr:blipFill>
      <xdr:spPr>
        <a:xfrm>
          <a:off x="87312" y="79375"/>
          <a:ext cx="2205521" cy="650875"/>
        </a:xfrm>
        <a:prstGeom prst="rect">
          <a:avLst/>
        </a:prstGeom>
      </xdr:spPr>
    </xdr:pic>
    <xdr:clientData/>
  </xdr:twoCellAnchor>
  <xdr:twoCellAnchor editAs="oneCell">
    <xdr:from>
      <xdr:col>2</xdr:col>
      <xdr:colOff>1155286</xdr:colOff>
      <xdr:row>0</xdr:row>
      <xdr:rowOff>158475</xdr:rowOff>
    </xdr:from>
    <xdr:to>
      <xdr:col>5</xdr:col>
      <xdr:colOff>397195</xdr:colOff>
      <xdr:row>4</xdr:row>
      <xdr:rowOff>54390</xdr:rowOff>
    </xdr:to>
    <xdr:pic>
      <xdr:nvPicPr>
        <xdr:cNvPr id="4" name="Imagen 33">
          <a:extLst>
            <a:ext uri="{FF2B5EF4-FFF2-40B4-BE49-F238E27FC236}">
              <a16:creationId xmlns:a16="http://schemas.microsoft.com/office/drawing/2014/main" id="{3FF08628-F0A0-4C1A-A783-F5CDB75FFDA3}"/>
            </a:ext>
            <a:ext uri="{147F2762-F138-4A5C-976F-8EAC2B608ADB}">
              <a16:predDERef xmlns:a16="http://schemas.microsoft.com/office/drawing/2014/main" pred="{F8D24A8C-A7F6-4386-A93C-FFE9B34C4D99}"/>
            </a:ext>
          </a:extLst>
        </xdr:cNvPr>
        <xdr:cNvPicPr>
          <a:picLocks noChangeAspect="1"/>
        </xdr:cNvPicPr>
      </xdr:nvPicPr>
      <xdr:blipFill>
        <a:blip xmlns:r="http://schemas.openxmlformats.org/officeDocument/2006/relationships" r:embed="rId2">
          <a:alphaModFix/>
        </a:blip>
        <a:stretch>
          <a:fillRect/>
        </a:stretch>
      </xdr:blipFill>
      <xdr:spPr>
        <a:xfrm>
          <a:off x="3622261" y="158475"/>
          <a:ext cx="2528034" cy="543615"/>
        </a:xfrm>
        <a:prstGeom prst="rect">
          <a:avLst/>
        </a:prstGeom>
      </xdr:spPr>
    </xdr:pic>
    <xdr:clientData/>
  </xdr:twoCellAnchor>
  <xdr:twoCellAnchor editAs="oneCell">
    <xdr:from>
      <xdr:col>6</xdr:col>
      <xdr:colOff>383188</xdr:colOff>
      <xdr:row>0</xdr:row>
      <xdr:rowOff>103393</xdr:rowOff>
    </xdr:from>
    <xdr:to>
      <xdr:col>8</xdr:col>
      <xdr:colOff>778289</xdr:colOff>
      <xdr:row>3</xdr:row>
      <xdr:rowOff>143150</xdr:rowOff>
    </xdr:to>
    <xdr:pic>
      <xdr:nvPicPr>
        <xdr:cNvPr id="5" name="Imagen 35">
          <a:extLst>
            <a:ext uri="{FF2B5EF4-FFF2-40B4-BE49-F238E27FC236}">
              <a16:creationId xmlns:a16="http://schemas.microsoft.com/office/drawing/2014/main" id="{9298099C-EF32-4BA4-9B44-23E8D40DAAC1}"/>
            </a:ext>
            <a:ext uri="{147F2762-F138-4A5C-976F-8EAC2B608ADB}">
              <a16:predDERef xmlns:a16="http://schemas.microsoft.com/office/drawing/2014/main" pred="{C52260DD-7DEB-42B7-8B84-BFD31119A0C0}"/>
            </a:ext>
          </a:extLst>
        </xdr:cNvPr>
        <xdr:cNvPicPr>
          <a:picLocks noChangeAspect="1"/>
        </xdr:cNvPicPr>
      </xdr:nvPicPr>
      <xdr:blipFill>
        <a:blip xmlns:r="http://schemas.openxmlformats.org/officeDocument/2006/relationships" r:embed="rId3">
          <a:alphaModFix/>
        </a:blip>
        <a:stretch>
          <a:fillRect/>
        </a:stretch>
      </xdr:blipFill>
      <xdr:spPr>
        <a:xfrm>
          <a:off x="6783988" y="103393"/>
          <a:ext cx="2004826" cy="525532"/>
        </a:xfrm>
        <a:prstGeom prst="rect">
          <a:avLst/>
        </a:prstGeom>
      </xdr:spPr>
    </xdr:pic>
    <xdr:clientData/>
  </xdr:twoCellAnchor>
  <xdr:twoCellAnchor editAs="oneCell">
    <xdr:from>
      <xdr:col>10</xdr:col>
      <xdr:colOff>7937</xdr:colOff>
      <xdr:row>0</xdr:row>
      <xdr:rowOff>124529</xdr:rowOff>
    </xdr:from>
    <xdr:to>
      <xdr:col>15</xdr:col>
      <xdr:colOff>634670</xdr:colOff>
      <xdr:row>29</xdr:row>
      <xdr:rowOff>103188</xdr:rowOff>
    </xdr:to>
    <xdr:pic>
      <xdr:nvPicPr>
        <xdr:cNvPr id="6" name="Imagen 2">
          <a:extLst>
            <a:ext uri="{FF2B5EF4-FFF2-40B4-BE49-F238E27FC236}">
              <a16:creationId xmlns:a16="http://schemas.microsoft.com/office/drawing/2014/main" id="{32677291-2691-40C1-A39A-B57A8F3AAD32}"/>
            </a:ext>
            <a:ext uri="{147F2762-F138-4A5C-976F-8EAC2B608ADB}">
              <a16:predDERef xmlns:a16="http://schemas.microsoft.com/office/drawing/2014/main" pred="{8F2F5D09-478A-4456-9AAE-E8CAA2A88AE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390062" y="124529"/>
          <a:ext cx="4065258" cy="5560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157388</xdr:colOff>
      <xdr:row>37</xdr:row>
      <xdr:rowOff>96886</xdr:rowOff>
    </xdr:from>
    <xdr:to>
      <xdr:col>16</xdr:col>
      <xdr:colOff>49891</xdr:colOff>
      <xdr:row>59</xdr:row>
      <xdr:rowOff>93997</xdr:rowOff>
    </xdr:to>
    <xdr:pic>
      <xdr:nvPicPr>
        <xdr:cNvPr id="7" name="Imagen 3">
          <a:extLst>
            <a:ext uri="{FF2B5EF4-FFF2-40B4-BE49-F238E27FC236}">
              <a16:creationId xmlns:a16="http://schemas.microsoft.com/office/drawing/2014/main" id="{B3DBA043-4161-476F-9A32-A0E867CDF304}"/>
            </a:ext>
            <a:ext uri="{147F2762-F138-4A5C-976F-8EAC2B608ADB}">
              <a16:predDERef xmlns:a16="http://schemas.microsoft.com/office/drawing/2014/main" pred="{16D61B68-C796-4C11-BBF2-C88F6BD86B3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539513" y="6935836"/>
          <a:ext cx="4045403" cy="3740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23812</xdr:colOff>
      <xdr:row>55</xdr:row>
      <xdr:rowOff>154681</xdr:rowOff>
    </xdr:from>
    <xdr:to>
      <xdr:col>15</xdr:col>
      <xdr:colOff>235856</xdr:colOff>
      <xdr:row>73</xdr:row>
      <xdr:rowOff>184111</xdr:rowOff>
    </xdr:to>
    <xdr:pic>
      <xdr:nvPicPr>
        <xdr:cNvPr id="8" name="Imagen 37">
          <a:extLst>
            <a:ext uri="{FF2B5EF4-FFF2-40B4-BE49-F238E27FC236}">
              <a16:creationId xmlns:a16="http://schemas.microsoft.com/office/drawing/2014/main" id="{A16CDAAF-EA20-4180-B2B7-5DDA50585150}"/>
            </a:ext>
            <a:ext uri="{147F2762-F138-4A5C-976F-8EAC2B608ADB}">
              <a16:predDERef xmlns:a16="http://schemas.microsoft.com/office/drawing/2014/main" pred="{6042723C-B55C-478A-8965-A4690083DE93}"/>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22615" t="24889" r="44113" b="33296"/>
        <a:stretch>
          <a:fillRect/>
        </a:stretch>
      </xdr:blipFill>
      <xdr:spPr bwMode="auto">
        <a:xfrm>
          <a:off x="9405937" y="10089256"/>
          <a:ext cx="3650569" cy="3353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23811</xdr:colOff>
      <xdr:row>75</xdr:row>
      <xdr:rowOff>142874</xdr:rowOff>
    </xdr:from>
    <xdr:to>
      <xdr:col>16</xdr:col>
      <xdr:colOff>440188</xdr:colOff>
      <xdr:row>83</xdr:row>
      <xdr:rowOff>119063</xdr:rowOff>
    </xdr:to>
    <xdr:pic>
      <xdr:nvPicPr>
        <xdr:cNvPr id="9" name="Imagen 3">
          <a:extLst>
            <a:ext uri="{FF2B5EF4-FFF2-40B4-BE49-F238E27FC236}">
              <a16:creationId xmlns:a16="http://schemas.microsoft.com/office/drawing/2014/main" id="{DFBA4D01-9FAE-488D-B97B-E95D10866398}"/>
            </a:ext>
            <a:ext uri="{147F2762-F138-4A5C-976F-8EAC2B608ADB}">
              <a16:predDERef xmlns:a16="http://schemas.microsoft.com/office/drawing/2014/main" pred="{9EA43A5D-9382-437B-94F4-BE528EE554F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l="31331" t="28429" r="20074" b="34578"/>
        <a:stretch>
          <a:fillRect/>
        </a:stretch>
      </xdr:blipFill>
      <xdr:spPr bwMode="auto">
        <a:xfrm>
          <a:off x="9405936" y="13773149"/>
          <a:ext cx="4569277" cy="1776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oneCellAnchor>
    <xdr:from>
      <xdr:col>6</xdr:col>
      <xdr:colOff>500063</xdr:colOff>
      <xdr:row>5</xdr:row>
      <xdr:rowOff>0</xdr:rowOff>
    </xdr:from>
    <xdr:ext cx="184731" cy="264560"/>
    <xdr:sp macro="" textlink="">
      <xdr:nvSpPr>
        <xdr:cNvPr id="2" name="CuadroTexto 1">
          <a:extLst>
            <a:ext uri="{FF2B5EF4-FFF2-40B4-BE49-F238E27FC236}">
              <a16:creationId xmlns:a16="http://schemas.microsoft.com/office/drawing/2014/main" id="{ACB2D755-D405-4199-B054-4967B32836FE}"/>
            </a:ext>
          </a:extLst>
        </xdr:cNvPr>
        <xdr:cNvSpPr txBox="1"/>
      </xdr:nvSpPr>
      <xdr:spPr>
        <a:xfrm>
          <a:off x="6738938"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editAs="oneCell">
    <xdr:from>
      <xdr:col>0</xdr:col>
      <xdr:colOff>87312</xdr:colOff>
      <xdr:row>0</xdr:row>
      <xdr:rowOff>79375</xdr:rowOff>
    </xdr:from>
    <xdr:to>
      <xdr:col>1</xdr:col>
      <xdr:colOff>1051408</xdr:colOff>
      <xdr:row>4</xdr:row>
      <xdr:rowOff>82550</xdr:rowOff>
    </xdr:to>
    <xdr:pic>
      <xdr:nvPicPr>
        <xdr:cNvPr id="3" name="Imagen 32">
          <a:extLst>
            <a:ext uri="{FF2B5EF4-FFF2-40B4-BE49-F238E27FC236}">
              <a16:creationId xmlns:a16="http://schemas.microsoft.com/office/drawing/2014/main" id="{47A79E7E-C651-40CD-9584-7BBE0B72BF60}"/>
            </a:ext>
            <a:ext uri="{147F2762-F138-4A5C-976F-8EAC2B608ADB}">
              <a16:predDERef xmlns:a16="http://schemas.microsoft.com/office/drawing/2014/main" pred="{18FC37CE-F96E-4178-A939-B6162962EF4C}"/>
            </a:ext>
          </a:extLst>
        </xdr:cNvPr>
        <xdr:cNvPicPr>
          <a:picLocks noChangeAspect="1"/>
        </xdr:cNvPicPr>
      </xdr:nvPicPr>
      <xdr:blipFill>
        <a:blip xmlns:r="http://schemas.openxmlformats.org/officeDocument/2006/relationships" r:embed="rId1">
          <a:alphaModFix/>
        </a:blip>
        <a:stretch>
          <a:fillRect/>
        </a:stretch>
      </xdr:blipFill>
      <xdr:spPr>
        <a:xfrm>
          <a:off x="87312" y="79375"/>
          <a:ext cx="2202346" cy="650875"/>
        </a:xfrm>
        <a:prstGeom prst="rect">
          <a:avLst/>
        </a:prstGeom>
      </xdr:spPr>
    </xdr:pic>
    <xdr:clientData/>
  </xdr:twoCellAnchor>
  <xdr:twoCellAnchor editAs="oneCell">
    <xdr:from>
      <xdr:col>2</xdr:col>
      <xdr:colOff>1155286</xdr:colOff>
      <xdr:row>0</xdr:row>
      <xdr:rowOff>158475</xdr:rowOff>
    </xdr:from>
    <xdr:to>
      <xdr:col>5</xdr:col>
      <xdr:colOff>397195</xdr:colOff>
      <xdr:row>4</xdr:row>
      <xdr:rowOff>54390</xdr:rowOff>
    </xdr:to>
    <xdr:pic>
      <xdr:nvPicPr>
        <xdr:cNvPr id="4" name="Imagen 33">
          <a:extLst>
            <a:ext uri="{FF2B5EF4-FFF2-40B4-BE49-F238E27FC236}">
              <a16:creationId xmlns:a16="http://schemas.microsoft.com/office/drawing/2014/main" id="{BD60B903-D06D-4D16-B3A2-713CF5C3CDB8}"/>
            </a:ext>
            <a:ext uri="{147F2762-F138-4A5C-976F-8EAC2B608ADB}">
              <a16:predDERef xmlns:a16="http://schemas.microsoft.com/office/drawing/2014/main" pred="{F8D24A8C-A7F6-4386-A93C-FFE9B34C4D99}"/>
            </a:ext>
          </a:extLst>
        </xdr:cNvPr>
        <xdr:cNvPicPr>
          <a:picLocks noChangeAspect="1"/>
        </xdr:cNvPicPr>
      </xdr:nvPicPr>
      <xdr:blipFill>
        <a:blip xmlns:r="http://schemas.openxmlformats.org/officeDocument/2006/relationships" r:embed="rId2">
          <a:alphaModFix/>
        </a:blip>
        <a:stretch>
          <a:fillRect/>
        </a:stretch>
      </xdr:blipFill>
      <xdr:spPr>
        <a:xfrm>
          <a:off x="3460336" y="158475"/>
          <a:ext cx="2528034" cy="543615"/>
        </a:xfrm>
        <a:prstGeom prst="rect">
          <a:avLst/>
        </a:prstGeom>
      </xdr:spPr>
    </xdr:pic>
    <xdr:clientData/>
  </xdr:twoCellAnchor>
  <xdr:twoCellAnchor editAs="oneCell">
    <xdr:from>
      <xdr:col>6</xdr:col>
      <xdr:colOff>383188</xdr:colOff>
      <xdr:row>0</xdr:row>
      <xdr:rowOff>103393</xdr:rowOff>
    </xdr:from>
    <xdr:to>
      <xdr:col>8</xdr:col>
      <xdr:colOff>778289</xdr:colOff>
      <xdr:row>3</xdr:row>
      <xdr:rowOff>143150</xdr:rowOff>
    </xdr:to>
    <xdr:pic>
      <xdr:nvPicPr>
        <xdr:cNvPr id="5" name="Imagen 35">
          <a:extLst>
            <a:ext uri="{FF2B5EF4-FFF2-40B4-BE49-F238E27FC236}">
              <a16:creationId xmlns:a16="http://schemas.microsoft.com/office/drawing/2014/main" id="{BC9CDBF2-5176-45C9-B770-8632BE7C7ED6}"/>
            </a:ext>
            <a:ext uri="{147F2762-F138-4A5C-976F-8EAC2B608ADB}">
              <a16:predDERef xmlns:a16="http://schemas.microsoft.com/office/drawing/2014/main" pred="{C52260DD-7DEB-42B7-8B84-BFD31119A0C0}"/>
            </a:ext>
          </a:extLst>
        </xdr:cNvPr>
        <xdr:cNvPicPr>
          <a:picLocks noChangeAspect="1"/>
        </xdr:cNvPicPr>
      </xdr:nvPicPr>
      <xdr:blipFill>
        <a:blip xmlns:r="http://schemas.openxmlformats.org/officeDocument/2006/relationships" r:embed="rId3">
          <a:alphaModFix/>
        </a:blip>
        <a:stretch>
          <a:fillRect/>
        </a:stretch>
      </xdr:blipFill>
      <xdr:spPr>
        <a:xfrm>
          <a:off x="6622063" y="103393"/>
          <a:ext cx="2004826" cy="525532"/>
        </a:xfrm>
        <a:prstGeom prst="rect">
          <a:avLst/>
        </a:prstGeom>
      </xdr:spPr>
    </xdr:pic>
    <xdr:clientData/>
  </xdr:twoCellAnchor>
  <xdr:twoCellAnchor editAs="oneCell">
    <xdr:from>
      <xdr:col>10</xdr:col>
      <xdr:colOff>31751</xdr:colOff>
      <xdr:row>5</xdr:row>
      <xdr:rowOff>23813</xdr:rowOff>
    </xdr:from>
    <xdr:to>
      <xdr:col>15</xdr:col>
      <xdr:colOff>179513</xdr:colOff>
      <xdr:row>35</xdr:row>
      <xdr:rowOff>21296</xdr:rowOff>
    </xdr:to>
    <xdr:pic>
      <xdr:nvPicPr>
        <xdr:cNvPr id="6" name="Imagen 2">
          <a:extLst>
            <a:ext uri="{FF2B5EF4-FFF2-40B4-BE49-F238E27FC236}">
              <a16:creationId xmlns:a16="http://schemas.microsoft.com/office/drawing/2014/main" id="{3D8A93D7-BED1-468A-9710-DB33ACB6EB8F}"/>
            </a:ext>
            <a:ext uri="{147F2762-F138-4A5C-976F-8EAC2B608ADB}">
              <a16:predDERef xmlns:a16="http://schemas.microsoft.com/office/drawing/2014/main" pred="{8F2F5D09-478A-4456-9AAE-E8CAA2A88AE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261476" y="833438"/>
          <a:ext cx="4033962" cy="55124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37</xdr:row>
      <xdr:rowOff>14086</xdr:rowOff>
    </xdr:from>
    <xdr:to>
      <xdr:col>15</xdr:col>
      <xdr:colOff>142875</xdr:colOff>
      <xdr:row>58</xdr:row>
      <xdr:rowOff>149763</xdr:rowOff>
    </xdr:to>
    <xdr:pic>
      <xdr:nvPicPr>
        <xdr:cNvPr id="7" name="Imagen 3">
          <a:extLst>
            <a:ext uri="{FF2B5EF4-FFF2-40B4-BE49-F238E27FC236}">
              <a16:creationId xmlns:a16="http://schemas.microsoft.com/office/drawing/2014/main" id="{DE1F43C4-D755-4FE5-8933-EA9B73CDA383}"/>
            </a:ext>
            <a:ext uri="{147F2762-F138-4A5C-976F-8EAC2B608ADB}">
              <a16:predDERef xmlns:a16="http://schemas.microsoft.com/office/drawing/2014/main" pred="{16D61B68-C796-4C11-BBF2-C88F6BD86B3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229725" y="6681586"/>
          <a:ext cx="4029075" cy="3755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7938</xdr:colOff>
      <xdr:row>59</xdr:row>
      <xdr:rowOff>157152</xdr:rowOff>
    </xdr:from>
    <xdr:to>
      <xdr:col>14</xdr:col>
      <xdr:colOff>492125</xdr:colOff>
      <xdr:row>76</xdr:row>
      <xdr:rowOff>244185</xdr:rowOff>
    </xdr:to>
    <xdr:pic>
      <xdr:nvPicPr>
        <xdr:cNvPr id="8" name="Imagen 37">
          <a:extLst>
            <a:ext uri="{FF2B5EF4-FFF2-40B4-BE49-F238E27FC236}">
              <a16:creationId xmlns:a16="http://schemas.microsoft.com/office/drawing/2014/main" id="{8572C061-F85E-4FCE-9625-F50B3B3BEB06}"/>
            </a:ext>
            <a:ext uri="{147F2762-F138-4A5C-976F-8EAC2B608ADB}">
              <a16:predDERef xmlns:a16="http://schemas.microsoft.com/office/drawing/2014/main" pred="{6042723C-B55C-478A-8965-A4690083DE93}"/>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22615" t="24889" r="44113" b="33296"/>
        <a:stretch>
          <a:fillRect/>
        </a:stretch>
      </xdr:blipFill>
      <xdr:spPr bwMode="auto">
        <a:xfrm>
          <a:off x="9237663" y="10729902"/>
          <a:ext cx="3646487" cy="3344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31750</xdr:colOff>
      <xdr:row>78</xdr:row>
      <xdr:rowOff>65972</xdr:rowOff>
    </xdr:from>
    <xdr:to>
      <xdr:col>15</xdr:col>
      <xdr:colOff>698499</xdr:colOff>
      <xdr:row>89</xdr:row>
      <xdr:rowOff>89787</xdr:rowOff>
    </xdr:to>
    <xdr:pic>
      <xdr:nvPicPr>
        <xdr:cNvPr id="9" name="Imagen 3">
          <a:extLst>
            <a:ext uri="{FF2B5EF4-FFF2-40B4-BE49-F238E27FC236}">
              <a16:creationId xmlns:a16="http://schemas.microsoft.com/office/drawing/2014/main" id="{C081FA91-2744-496B-8619-859BBFF821C8}"/>
            </a:ext>
            <a:ext uri="{147F2762-F138-4A5C-976F-8EAC2B608ADB}">
              <a16:predDERef xmlns:a16="http://schemas.microsoft.com/office/drawing/2014/main" pred="{9EA43A5D-9382-437B-94F4-BE528EE554F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l="31331" t="28429" r="20074" b="34578"/>
        <a:stretch>
          <a:fillRect/>
        </a:stretch>
      </xdr:blipFill>
      <xdr:spPr bwMode="auto">
        <a:xfrm>
          <a:off x="9261475" y="14439197"/>
          <a:ext cx="4552949" cy="1804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oneCellAnchor>
    <xdr:from>
      <xdr:col>6</xdr:col>
      <xdr:colOff>500063</xdr:colOff>
      <xdr:row>5</xdr:row>
      <xdr:rowOff>0</xdr:rowOff>
    </xdr:from>
    <xdr:ext cx="184731" cy="264560"/>
    <xdr:sp macro="" textlink="">
      <xdr:nvSpPr>
        <xdr:cNvPr id="2" name="CuadroTexto 1">
          <a:extLst>
            <a:ext uri="{FF2B5EF4-FFF2-40B4-BE49-F238E27FC236}">
              <a16:creationId xmlns:a16="http://schemas.microsoft.com/office/drawing/2014/main" id="{AB33B72D-E96F-41FA-BB86-9B477D3A2F1E}"/>
            </a:ext>
          </a:extLst>
        </xdr:cNvPr>
        <xdr:cNvSpPr txBox="1"/>
      </xdr:nvSpPr>
      <xdr:spPr>
        <a:xfrm>
          <a:off x="6738938"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editAs="oneCell">
    <xdr:from>
      <xdr:col>0</xdr:col>
      <xdr:colOff>87312</xdr:colOff>
      <xdr:row>0</xdr:row>
      <xdr:rowOff>79375</xdr:rowOff>
    </xdr:from>
    <xdr:to>
      <xdr:col>1</xdr:col>
      <xdr:colOff>1051408</xdr:colOff>
      <xdr:row>4</xdr:row>
      <xdr:rowOff>82550</xdr:rowOff>
    </xdr:to>
    <xdr:pic>
      <xdr:nvPicPr>
        <xdr:cNvPr id="3" name="Imagen 32">
          <a:extLst>
            <a:ext uri="{FF2B5EF4-FFF2-40B4-BE49-F238E27FC236}">
              <a16:creationId xmlns:a16="http://schemas.microsoft.com/office/drawing/2014/main" id="{C787A75B-A5F6-4299-9E48-DDC5AB87D59F}"/>
            </a:ext>
            <a:ext uri="{147F2762-F138-4A5C-976F-8EAC2B608ADB}">
              <a16:predDERef xmlns:a16="http://schemas.microsoft.com/office/drawing/2014/main" pred="{18FC37CE-F96E-4178-A939-B6162962EF4C}"/>
            </a:ext>
          </a:extLst>
        </xdr:cNvPr>
        <xdr:cNvPicPr>
          <a:picLocks noChangeAspect="1"/>
        </xdr:cNvPicPr>
      </xdr:nvPicPr>
      <xdr:blipFill>
        <a:blip xmlns:r="http://schemas.openxmlformats.org/officeDocument/2006/relationships" r:embed="rId1">
          <a:alphaModFix/>
        </a:blip>
        <a:stretch>
          <a:fillRect/>
        </a:stretch>
      </xdr:blipFill>
      <xdr:spPr>
        <a:xfrm>
          <a:off x="87312" y="79375"/>
          <a:ext cx="2202346" cy="650875"/>
        </a:xfrm>
        <a:prstGeom prst="rect">
          <a:avLst/>
        </a:prstGeom>
      </xdr:spPr>
    </xdr:pic>
    <xdr:clientData/>
  </xdr:twoCellAnchor>
  <xdr:twoCellAnchor editAs="oneCell">
    <xdr:from>
      <xdr:col>2</xdr:col>
      <xdr:colOff>1155286</xdr:colOff>
      <xdr:row>0</xdr:row>
      <xdr:rowOff>158475</xdr:rowOff>
    </xdr:from>
    <xdr:to>
      <xdr:col>5</xdr:col>
      <xdr:colOff>397195</xdr:colOff>
      <xdr:row>4</xdr:row>
      <xdr:rowOff>54390</xdr:rowOff>
    </xdr:to>
    <xdr:pic>
      <xdr:nvPicPr>
        <xdr:cNvPr id="4" name="Imagen 33">
          <a:extLst>
            <a:ext uri="{FF2B5EF4-FFF2-40B4-BE49-F238E27FC236}">
              <a16:creationId xmlns:a16="http://schemas.microsoft.com/office/drawing/2014/main" id="{35DE0E31-C073-478A-BC5F-A299526E13A6}"/>
            </a:ext>
            <a:ext uri="{147F2762-F138-4A5C-976F-8EAC2B608ADB}">
              <a16:predDERef xmlns:a16="http://schemas.microsoft.com/office/drawing/2014/main" pred="{F8D24A8C-A7F6-4386-A93C-FFE9B34C4D99}"/>
            </a:ext>
          </a:extLst>
        </xdr:cNvPr>
        <xdr:cNvPicPr>
          <a:picLocks noChangeAspect="1"/>
        </xdr:cNvPicPr>
      </xdr:nvPicPr>
      <xdr:blipFill>
        <a:blip xmlns:r="http://schemas.openxmlformats.org/officeDocument/2006/relationships" r:embed="rId2">
          <a:alphaModFix/>
        </a:blip>
        <a:stretch>
          <a:fillRect/>
        </a:stretch>
      </xdr:blipFill>
      <xdr:spPr>
        <a:xfrm>
          <a:off x="3460336" y="158475"/>
          <a:ext cx="2528034" cy="543615"/>
        </a:xfrm>
        <a:prstGeom prst="rect">
          <a:avLst/>
        </a:prstGeom>
      </xdr:spPr>
    </xdr:pic>
    <xdr:clientData/>
  </xdr:twoCellAnchor>
  <xdr:twoCellAnchor editAs="oneCell">
    <xdr:from>
      <xdr:col>6</xdr:col>
      <xdr:colOff>383188</xdr:colOff>
      <xdr:row>0</xdr:row>
      <xdr:rowOff>103393</xdr:rowOff>
    </xdr:from>
    <xdr:to>
      <xdr:col>8</xdr:col>
      <xdr:colOff>778289</xdr:colOff>
      <xdr:row>3</xdr:row>
      <xdr:rowOff>143150</xdr:rowOff>
    </xdr:to>
    <xdr:pic>
      <xdr:nvPicPr>
        <xdr:cNvPr id="5" name="Imagen 35">
          <a:extLst>
            <a:ext uri="{FF2B5EF4-FFF2-40B4-BE49-F238E27FC236}">
              <a16:creationId xmlns:a16="http://schemas.microsoft.com/office/drawing/2014/main" id="{BB8AA3DC-15EC-49D2-A540-06ACBFF01AE8}"/>
            </a:ext>
            <a:ext uri="{147F2762-F138-4A5C-976F-8EAC2B608ADB}">
              <a16:predDERef xmlns:a16="http://schemas.microsoft.com/office/drawing/2014/main" pred="{C52260DD-7DEB-42B7-8B84-BFD31119A0C0}"/>
            </a:ext>
          </a:extLst>
        </xdr:cNvPr>
        <xdr:cNvPicPr>
          <a:picLocks noChangeAspect="1"/>
        </xdr:cNvPicPr>
      </xdr:nvPicPr>
      <xdr:blipFill>
        <a:blip xmlns:r="http://schemas.openxmlformats.org/officeDocument/2006/relationships" r:embed="rId3">
          <a:alphaModFix/>
        </a:blip>
        <a:stretch>
          <a:fillRect/>
        </a:stretch>
      </xdr:blipFill>
      <xdr:spPr>
        <a:xfrm>
          <a:off x="6622063" y="103393"/>
          <a:ext cx="2004826" cy="525532"/>
        </a:xfrm>
        <a:prstGeom prst="rect">
          <a:avLst/>
        </a:prstGeom>
      </xdr:spPr>
    </xdr:pic>
    <xdr:clientData/>
  </xdr:twoCellAnchor>
  <xdr:twoCellAnchor editAs="oneCell">
    <xdr:from>
      <xdr:col>11</xdr:col>
      <xdr:colOff>107951</xdr:colOff>
      <xdr:row>0</xdr:row>
      <xdr:rowOff>154442</xdr:rowOff>
    </xdr:from>
    <xdr:to>
      <xdr:col>16</xdr:col>
      <xdr:colOff>255713</xdr:colOff>
      <xdr:row>31</xdr:row>
      <xdr:rowOff>75724</xdr:rowOff>
    </xdr:to>
    <xdr:pic>
      <xdr:nvPicPr>
        <xdr:cNvPr id="6" name="Imagen 2">
          <a:extLst>
            <a:ext uri="{FF2B5EF4-FFF2-40B4-BE49-F238E27FC236}">
              <a16:creationId xmlns:a16="http://schemas.microsoft.com/office/drawing/2014/main" id="{0CC73502-7404-475D-BF30-DAAE4A15798A}"/>
            </a:ext>
            <a:ext uri="{147F2762-F138-4A5C-976F-8EAC2B608ADB}">
              <a16:predDERef xmlns:a16="http://schemas.microsoft.com/office/drawing/2014/main" pred="{8F2F5D09-478A-4456-9AAE-E8CAA2A88AE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956801" y="154442"/>
          <a:ext cx="4033962" cy="5493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34</xdr:row>
      <xdr:rowOff>188257</xdr:rowOff>
    </xdr:from>
    <xdr:to>
      <xdr:col>16</xdr:col>
      <xdr:colOff>295275</xdr:colOff>
      <xdr:row>56</xdr:row>
      <xdr:rowOff>73562</xdr:rowOff>
    </xdr:to>
    <xdr:pic>
      <xdr:nvPicPr>
        <xdr:cNvPr id="7" name="Imagen 3">
          <a:extLst>
            <a:ext uri="{FF2B5EF4-FFF2-40B4-BE49-F238E27FC236}">
              <a16:creationId xmlns:a16="http://schemas.microsoft.com/office/drawing/2014/main" id="{040686A3-1282-469C-9010-164B6A588DE8}"/>
            </a:ext>
            <a:ext uri="{147F2762-F138-4A5C-976F-8EAC2B608ADB}">
              <a16:predDERef xmlns:a16="http://schemas.microsoft.com/office/drawing/2014/main" pred="{16D61B68-C796-4C11-BBF2-C88F6BD86B3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001250" y="6255682"/>
          <a:ext cx="4029075" cy="3781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410709</xdr:colOff>
      <xdr:row>59</xdr:row>
      <xdr:rowOff>124495</xdr:rowOff>
    </xdr:from>
    <xdr:to>
      <xdr:col>16</xdr:col>
      <xdr:colOff>143782</xdr:colOff>
      <xdr:row>77</xdr:row>
      <xdr:rowOff>4700</xdr:rowOff>
    </xdr:to>
    <xdr:pic>
      <xdr:nvPicPr>
        <xdr:cNvPr id="8" name="Imagen 37">
          <a:extLst>
            <a:ext uri="{FF2B5EF4-FFF2-40B4-BE49-F238E27FC236}">
              <a16:creationId xmlns:a16="http://schemas.microsoft.com/office/drawing/2014/main" id="{D6C4D87B-BA3F-4314-AC1B-ADF32AD9280E}"/>
            </a:ext>
            <a:ext uri="{147F2762-F138-4A5C-976F-8EAC2B608ADB}">
              <a16:predDERef xmlns:a16="http://schemas.microsoft.com/office/drawing/2014/main" pred="{6042723C-B55C-478A-8965-A4690083DE93}"/>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22615" t="24889" r="44113" b="33296"/>
        <a:stretch>
          <a:fillRect/>
        </a:stretch>
      </xdr:blipFill>
      <xdr:spPr bwMode="auto">
        <a:xfrm>
          <a:off x="10259559" y="10697245"/>
          <a:ext cx="3619273" cy="33473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499836</xdr:colOff>
      <xdr:row>82</xdr:row>
      <xdr:rowOff>22430</xdr:rowOff>
    </xdr:from>
    <xdr:to>
      <xdr:col>16</xdr:col>
      <xdr:colOff>415471</xdr:colOff>
      <xdr:row>93</xdr:row>
      <xdr:rowOff>46244</xdr:rowOff>
    </xdr:to>
    <xdr:pic>
      <xdr:nvPicPr>
        <xdr:cNvPr id="9" name="Imagen 3">
          <a:extLst>
            <a:ext uri="{FF2B5EF4-FFF2-40B4-BE49-F238E27FC236}">
              <a16:creationId xmlns:a16="http://schemas.microsoft.com/office/drawing/2014/main" id="{A3B15BB8-6537-4462-A215-CBEBB4C1454D}"/>
            </a:ext>
            <a:ext uri="{147F2762-F138-4A5C-976F-8EAC2B608ADB}">
              <a16:predDERef xmlns:a16="http://schemas.microsoft.com/office/drawing/2014/main" pred="{9EA43A5D-9382-437B-94F4-BE528EE554F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l="31331" t="28429" r="20074" b="34578"/>
        <a:stretch>
          <a:fillRect/>
        </a:stretch>
      </xdr:blipFill>
      <xdr:spPr bwMode="auto">
        <a:xfrm>
          <a:off x="9624786" y="15090980"/>
          <a:ext cx="4525735" cy="1804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304800</xdr:colOff>
      <xdr:row>6</xdr:row>
      <xdr:rowOff>0</xdr:rowOff>
    </xdr:from>
    <xdr:to>
      <xdr:col>1</xdr:col>
      <xdr:colOff>325755</xdr:colOff>
      <xdr:row>6</xdr:row>
      <xdr:rowOff>91440</xdr:rowOff>
    </xdr:to>
    <xdr:sp macro="" textlink="">
      <xdr:nvSpPr>
        <xdr:cNvPr id="2" name="Text Box 2">
          <a:extLst>
            <a:ext uri="{FF2B5EF4-FFF2-40B4-BE49-F238E27FC236}">
              <a16:creationId xmlns:a16="http://schemas.microsoft.com/office/drawing/2014/main" id="{1BAD08EB-2AF8-4334-9AB8-7A3E2AD4D5B5}"/>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3" name="Text Box 117">
          <a:extLst>
            <a:ext uri="{FF2B5EF4-FFF2-40B4-BE49-F238E27FC236}">
              <a16:creationId xmlns:a16="http://schemas.microsoft.com/office/drawing/2014/main" id="{6C956A3D-A723-4B03-BEC8-955B165AA59A}"/>
            </a:ext>
            <a:ext uri="{147F2762-F138-4A5C-976F-8EAC2B608ADB}">
              <a16:predDERef xmlns:a16="http://schemas.microsoft.com/office/drawing/2014/main" pred="{1BAD08EB-2AF8-4334-9AB8-7A3E2AD4D5B5}"/>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4" name="Text Box 2">
          <a:extLst>
            <a:ext uri="{FF2B5EF4-FFF2-40B4-BE49-F238E27FC236}">
              <a16:creationId xmlns:a16="http://schemas.microsoft.com/office/drawing/2014/main" id="{53B31522-1E40-4DC5-B389-7BC65D65E478}"/>
            </a:ext>
            <a:ext uri="{147F2762-F138-4A5C-976F-8EAC2B608ADB}">
              <a16:predDERef xmlns:a16="http://schemas.microsoft.com/office/drawing/2014/main" pred="{6C956A3D-A723-4B03-BEC8-955B165AA59A}"/>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5" name="Text Box 117">
          <a:extLst>
            <a:ext uri="{FF2B5EF4-FFF2-40B4-BE49-F238E27FC236}">
              <a16:creationId xmlns:a16="http://schemas.microsoft.com/office/drawing/2014/main" id="{F9F1E558-A42F-4493-B82C-1009978F5DCE}"/>
            </a:ext>
            <a:ext uri="{147F2762-F138-4A5C-976F-8EAC2B608ADB}">
              <a16:predDERef xmlns:a16="http://schemas.microsoft.com/office/drawing/2014/main" pred="{53B31522-1E40-4DC5-B389-7BC65D65E478}"/>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6" name="Text Box 2">
          <a:extLst>
            <a:ext uri="{FF2B5EF4-FFF2-40B4-BE49-F238E27FC236}">
              <a16:creationId xmlns:a16="http://schemas.microsoft.com/office/drawing/2014/main" id="{253E7A69-4655-48D1-883A-8AC57C5F01B9}"/>
            </a:ext>
            <a:ext uri="{147F2762-F138-4A5C-976F-8EAC2B608ADB}">
              <a16:predDERef xmlns:a16="http://schemas.microsoft.com/office/drawing/2014/main" pred="{F9F1E558-A42F-4493-B82C-1009978F5DCE}"/>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7" name="Text Box 117">
          <a:extLst>
            <a:ext uri="{FF2B5EF4-FFF2-40B4-BE49-F238E27FC236}">
              <a16:creationId xmlns:a16="http://schemas.microsoft.com/office/drawing/2014/main" id="{E2012128-B7EB-4049-A07A-B71993060804}"/>
            </a:ext>
            <a:ext uri="{147F2762-F138-4A5C-976F-8EAC2B608ADB}">
              <a16:predDERef xmlns:a16="http://schemas.microsoft.com/office/drawing/2014/main" pred="{253E7A69-4655-48D1-883A-8AC57C5F01B9}"/>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8" name="Text Box 2">
          <a:extLst>
            <a:ext uri="{FF2B5EF4-FFF2-40B4-BE49-F238E27FC236}">
              <a16:creationId xmlns:a16="http://schemas.microsoft.com/office/drawing/2014/main" id="{511ED001-A73B-406C-8974-8FBEBB627176}"/>
            </a:ext>
            <a:ext uri="{147F2762-F138-4A5C-976F-8EAC2B608ADB}">
              <a16:predDERef xmlns:a16="http://schemas.microsoft.com/office/drawing/2014/main" pred="{E2012128-B7EB-4049-A07A-B71993060804}"/>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9" name="Text Box 117">
          <a:extLst>
            <a:ext uri="{FF2B5EF4-FFF2-40B4-BE49-F238E27FC236}">
              <a16:creationId xmlns:a16="http://schemas.microsoft.com/office/drawing/2014/main" id="{1D2DF1E5-AE9B-478C-8F3A-85A51F1FB709}"/>
            </a:ext>
            <a:ext uri="{147F2762-F138-4A5C-976F-8EAC2B608ADB}">
              <a16:predDERef xmlns:a16="http://schemas.microsoft.com/office/drawing/2014/main" pred="{511ED001-A73B-406C-8974-8FBEBB627176}"/>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10" name="Text Box 2">
          <a:extLst>
            <a:ext uri="{FF2B5EF4-FFF2-40B4-BE49-F238E27FC236}">
              <a16:creationId xmlns:a16="http://schemas.microsoft.com/office/drawing/2014/main" id="{93DF2B21-D9F0-4CDB-AA4A-585F36D49367}"/>
            </a:ext>
            <a:ext uri="{147F2762-F138-4A5C-976F-8EAC2B608ADB}">
              <a16:predDERef xmlns:a16="http://schemas.microsoft.com/office/drawing/2014/main" pred="{1D2DF1E5-AE9B-478C-8F3A-85A51F1FB709}"/>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11" name="Text Box 117">
          <a:extLst>
            <a:ext uri="{FF2B5EF4-FFF2-40B4-BE49-F238E27FC236}">
              <a16:creationId xmlns:a16="http://schemas.microsoft.com/office/drawing/2014/main" id="{20A83581-56DC-48D9-87A5-50841F19714D}"/>
            </a:ext>
            <a:ext uri="{147F2762-F138-4A5C-976F-8EAC2B608ADB}">
              <a16:predDERef xmlns:a16="http://schemas.microsoft.com/office/drawing/2014/main" pred="{93DF2B21-D9F0-4CDB-AA4A-585F36D49367}"/>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12" name="Text Box 2">
          <a:extLst>
            <a:ext uri="{FF2B5EF4-FFF2-40B4-BE49-F238E27FC236}">
              <a16:creationId xmlns:a16="http://schemas.microsoft.com/office/drawing/2014/main" id="{B28A65D8-2CF7-4ED1-8237-F7AB0DAE919F}"/>
            </a:ext>
            <a:ext uri="{147F2762-F138-4A5C-976F-8EAC2B608ADB}">
              <a16:predDERef xmlns:a16="http://schemas.microsoft.com/office/drawing/2014/main" pred="{20A83581-56DC-48D9-87A5-50841F19714D}"/>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13" name="Text Box 117">
          <a:extLst>
            <a:ext uri="{FF2B5EF4-FFF2-40B4-BE49-F238E27FC236}">
              <a16:creationId xmlns:a16="http://schemas.microsoft.com/office/drawing/2014/main" id="{C18CC73A-C239-47EA-95D0-A4EEF8576583}"/>
            </a:ext>
            <a:ext uri="{147F2762-F138-4A5C-976F-8EAC2B608ADB}">
              <a16:predDERef xmlns:a16="http://schemas.microsoft.com/office/drawing/2014/main" pred="{B28A65D8-2CF7-4ED1-8237-F7AB0DAE919F}"/>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14" name="Text Box 2">
          <a:extLst>
            <a:ext uri="{FF2B5EF4-FFF2-40B4-BE49-F238E27FC236}">
              <a16:creationId xmlns:a16="http://schemas.microsoft.com/office/drawing/2014/main" id="{E716F10F-B2B9-4EF6-954F-7140BC9EA345}"/>
            </a:ext>
            <a:ext uri="{147F2762-F138-4A5C-976F-8EAC2B608ADB}">
              <a16:predDERef xmlns:a16="http://schemas.microsoft.com/office/drawing/2014/main" pred="{C18CC73A-C239-47EA-95D0-A4EEF8576583}"/>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15" name="Text Box 117">
          <a:extLst>
            <a:ext uri="{FF2B5EF4-FFF2-40B4-BE49-F238E27FC236}">
              <a16:creationId xmlns:a16="http://schemas.microsoft.com/office/drawing/2014/main" id="{90C83379-6450-42C5-834D-BBAAD29D8952}"/>
            </a:ext>
            <a:ext uri="{147F2762-F138-4A5C-976F-8EAC2B608ADB}">
              <a16:predDERef xmlns:a16="http://schemas.microsoft.com/office/drawing/2014/main" pred="{E716F10F-B2B9-4EF6-954F-7140BC9EA345}"/>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16" name="Text Box 2">
          <a:extLst>
            <a:ext uri="{FF2B5EF4-FFF2-40B4-BE49-F238E27FC236}">
              <a16:creationId xmlns:a16="http://schemas.microsoft.com/office/drawing/2014/main" id="{A0158E73-1E85-45B4-A27A-ADF66086B615}"/>
            </a:ext>
            <a:ext uri="{147F2762-F138-4A5C-976F-8EAC2B608ADB}">
              <a16:predDERef xmlns:a16="http://schemas.microsoft.com/office/drawing/2014/main" pred="{90C83379-6450-42C5-834D-BBAAD29D8952}"/>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17" name="Text Box 117">
          <a:extLst>
            <a:ext uri="{FF2B5EF4-FFF2-40B4-BE49-F238E27FC236}">
              <a16:creationId xmlns:a16="http://schemas.microsoft.com/office/drawing/2014/main" id="{DD99FDDD-DDD8-4E69-98F2-05047C6C4304}"/>
            </a:ext>
            <a:ext uri="{147F2762-F138-4A5C-976F-8EAC2B608ADB}">
              <a16:predDERef xmlns:a16="http://schemas.microsoft.com/office/drawing/2014/main" pred="{A0158E73-1E85-45B4-A27A-ADF66086B615}"/>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18" name="Text Box 2">
          <a:extLst>
            <a:ext uri="{FF2B5EF4-FFF2-40B4-BE49-F238E27FC236}">
              <a16:creationId xmlns:a16="http://schemas.microsoft.com/office/drawing/2014/main" id="{D776C957-6182-438C-BB84-6ADC91BF3C0E}"/>
            </a:ext>
            <a:ext uri="{147F2762-F138-4A5C-976F-8EAC2B608ADB}">
              <a16:predDERef xmlns:a16="http://schemas.microsoft.com/office/drawing/2014/main" pred="{DD99FDDD-DDD8-4E69-98F2-05047C6C4304}"/>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19" name="Text Box 117">
          <a:extLst>
            <a:ext uri="{FF2B5EF4-FFF2-40B4-BE49-F238E27FC236}">
              <a16:creationId xmlns:a16="http://schemas.microsoft.com/office/drawing/2014/main" id="{8ABC11E2-690E-4F32-9F77-6C2038C4E519}"/>
            </a:ext>
            <a:ext uri="{147F2762-F138-4A5C-976F-8EAC2B608ADB}">
              <a16:predDERef xmlns:a16="http://schemas.microsoft.com/office/drawing/2014/main" pred="{D776C957-6182-438C-BB84-6ADC91BF3C0E}"/>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20" name="Text Box 2">
          <a:extLst>
            <a:ext uri="{FF2B5EF4-FFF2-40B4-BE49-F238E27FC236}">
              <a16:creationId xmlns:a16="http://schemas.microsoft.com/office/drawing/2014/main" id="{1CFD0652-FB1A-4082-855C-03C168E5949B}"/>
            </a:ext>
            <a:ext uri="{147F2762-F138-4A5C-976F-8EAC2B608ADB}">
              <a16:predDERef xmlns:a16="http://schemas.microsoft.com/office/drawing/2014/main" pred="{8ABC11E2-690E-4F32-9F77-6C2038C4E519}"/>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21" name="Text Box 117">
          <a:extLst>
            <a:ext uri="{FF2B5EF4-FFF2-40B4-BE49-F238E27FC236}">
              <a16:creationId xmlns:a16="http://schemas.microsoft.com/office/drawing/2014/main" id="{EAF9D0FC-FECE-4A99-86FF-70BF34CA04B5}"/>
            </a:ext>
            <a:ext uri="{147F2762-F138-4A5C-976F-8EAC2B608ADB}">
              <a16:predDERef xmlns:a16="http://schemas.microsoft.com/office/drawing/2014/main" pred="{1CFD0652-FB1A-4082-855C-03C168E5949B}"/>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22" name="Text Box 2">
          <a:extLst>
            <a:ext uri="{FF2B5EF4-FFF2-40B4-BE49-F238E27FC236}">
              <a16:creationId xmlns:a16="http://schemas.microsoft.com/office/drawing/2014/main" id="{BBC3DEC2-743D-4549-A1A6-B386EF71106B}"/>
            </a:ext>
            <a:ext uri="{147F2762-F138-4A5C-976F-8EAC2B608ADB}">
              <a16:predDERef xmlns:a16="http://schemas.microsoft.com/office/drawing/2014/main" pred="{EAF9D0FC-FECE-4A99-86FF-70BF34CA04B5}"/>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23" name="Text Box 117">
          <a:extLst>
            <a:ext uri="{FF2B5EF4-FFF2-40B4-BE49-F238E27FC236}">
              <a16:creationId xmlns:a16="http://schemas.microsoft.com/office/drawing/2014/main" id="{DCA617EE-7396-4355-A1A2-D77031FE5CD9}"/>
            </a:ext>
            <a:ext uri="{147F2762-F138-4A5C-976F-8EAC2B608ADB}">
              <a16:predDERef xmlns:a16="http://schemas.microsoft.com/office/drawing/2014/main" pred="{BBC3DEC2-743D-4549-A1A6-B386EF71106B}"/>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304800</xdr:colOff>
      <xdr:row>6</xdr:row>
      <xdr:rowOff>0</xdr:rowOff>
    </xdr:from>
    <xdr:to>
      <xdr:col>1</xdr:col>
      <xdr:colOff>325755</xdr:colOff>
      <xdr:row>6</xdr:row>
      <xdr:rowOff>91440</xdr:rowOff>
    </xdr:to>
    <xdr:sp macro="" textlink="">
      <xdr:nvSpPr>
        <xdr:cNvPr id="24" name="Text Box 2">
          <a:extLst>
            <a:ext uri="{FF2B5EF4-FFF2-40B4-BE49-F238E27FC236}">
              <a16:creationId xmlns:a16="http://schemas.microsoft.com/office/drawing/2014/main" id="{A9C4BFA3-B0E3-4421-B13D-4655E55907E1}"/>
            </a:ext>
            <a:ext uri="{147F2762-F138-4A5C-976F-8EAC2B608ADB}">
              <a16:predDERef xmlns:a16="http://schemas.microsoft.com/office/drawing/2014/main" pred="{DCA617EE-7396-4355-A1A2-D77031FE5CD9}"/>
            </a:ext>
          </a:extLst>
        </xdr:cNvPr>
        <xdr:cNvSpPr txBox="1">
          <a:spLocks noChangeArrowheads="1"/>
        </xdr:cNvSpPr>
      </xdr:nvSpPr>
      <xdr:spPr bwMode="auto">
        <a:xfrm>
          <a:off x="2228850"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219075</xdr:colOff>
      <xdr:row>6</xdr:row>
      <xdr:rowOff>0</xdr:rowOff>
    </xdr:from>
    <xdr:to>
      <xdr:col>1</xdr:col>
      <xdr:colOff>243840</xdr:colOff>
      <xdr:row>6</xdr:row>
      <xdr:rowOff>91440</xdr:rowOff>
    </xdr:to>
    <xdr:sp macro="" textlink="">
      <xdr:nvSpPr>
        <xdr:cNvPr id="25" name="Text Box 117">
          <a:extLst>
            <a:ext uri="{FF2B5EF4-FFF2-40B4-BE49-F238E27FC236}">
              <a16:creationId xmlns:a16="http://schemas.microsoft.com/office/drawing/2014/main" id="{08FC52D2-CAF8-4B9F-9D26-BB078BE6E8AD}"/>
            </a:ext>
            <a:ext uri="{147F2762-F138-4A5C-976F-8EAC2B608ADB}">
              <a16:predDERef xmlns:a16="http://schemas.microsoft.com/office/drawing/2014/main" pred="{A9C4BFA3-B0E3-4421-B13D-4655E55907E1}"/>
            </a:ext>
          </a:extLst>
        </xdr:cNvPr>
        <xdr:cNvSpPr txBox="1">
          <a:spLocks noChangeArrowheads="1"/>
        </xdr:cNvSpPr>
      </xdr:nvSpPr>
      <xdr:spPr bwMode="auto">
        <a:xfrm>
          <a:off x="2143125" y="3151822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781050</xdr:colOff>
      <xdr:row>16</xdr:row>
      <xdr:rowOff>7620</xdr:rowOff>
    </xdr:from>
    <xdr:to>
      <xdr:col>7</xdr:col>
      <xdr:colOff>153228</xdr:colOff>
      <xdr:row>40</xdr:row>
      <xdr:rowOff>186690</xdr:rowOff>
    </xdr:to>
    <xdr:pic>
      <xdr:nvPicPr>
        <xdr:cNvPr id="58" name="Imagen 1">
          <a:extLst>
            <a:ext uri="{FF2B5EF4-FFF2-40B4-BE49-F238E27FC236}">
              <a16:creationId xmlns:a16="http://schemas.microsoft.com/office/drawing/2014/main" id="{B33DF6F3-83A7-4162-8837-B1DF72159347}"/>
            </a:ext>
            <a:ext uri="{147F2762-F138-4A5C-976F-8EAC2B608ADB}">
              <a16:predDERef xmlns:a16="http://schemas.microsoft.com/office/drawing/2014/main" pred="{D1B183EA-6F57-4DAF-BF91-7C8AF71465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4341495"/>
          <a:ext cx="8182803" cy="47510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171450</xdr:colOff>
      <xdr:row>0</xdr:row>
      <xdr:rowOff>323850</xdr:rowOff>
    </xdr:from>
    <xdr:to>
      <xdr:col>1</xdr:col>
      <xdr:colOff>990600</xdr:colOff>
      <xdr:row>0</xdr:row>
      <xdr:rowOff>971550</xdr:rowOff>
    </xdr:to>
    <xdr:pic>
      <xdr:nvPicPr>
        <xdr:cNvPr id="61" name="Imagen 32">
          <a:extLst>
            <a:ext uri="{FF2B5EF4-FFF2-40B4-BE49-F238E27FC236}">
              <a16:creationId xmlns:a16="http://schemas.microsoft.com/office/drawing/2014/main" id="{BF1C763E-8D47-4B95-B91A-000DE81A5614}"/>
            </a:ext>
            <a:ext uri="{147F2762-F138-4A5C-976F-8EAC2B608ADB}">
              <a16:predDERef xmlns:a16="http://schemas.microsoft.com/office/drawing/2014/main" pred="{B33DF6F3-83A7-4162-8837-B1DF72159347}"/>
            </a:ext>
          </a:extLst>
        </xdr:cNvPr>
        <xdr:cNvPicPr>
          <a:picLocks noChangeAspect="1"/>
        </xdr:cNvPicPr>
      </xdr:nvPicPr>
      <xdr:blipFill>
        <a:blip xmlns:r="http://schemas.openxmlformats.org/officeDocument/2006/relationships" r:embed="rId2">
          <a:alphaModFix/>
        </a:blip>
        <a:stretch>
          <a:fillRect/>
        </a:stretch>
      </xdr:blipFill>
      <xdr:spPr>
        <a:xfrm>
          <a:off x="533400" y="323850"/>
          <a:ext cx="2200275" cy="638175"/>
        </a:xfrm>
        <a:prstGeom prst="rect">
          <a:avLst/>
        </a:prstGeom>
      </xdr:spPr>
    </xdr:pic>
    <xdr:clientData/>
  </xdr:twoCellAnchor>
  <xdr:twoCellAnchor editAs="oneCell">
    <xdr:from>
      <xdr:col>2</xdr:col>
      <xdr:colOff>942975</xdr:colOff>
      <xdr:row>0</xdr:row>
      <xdr:rowOff>285750</xdr:rowOff>
    </xdr:from>
    <xdr:to>
      <xdr:col>5</xdr:col>
      <xdr:colOff>666750</xdr:colOff>
      <xdr:row>0</xdr:row>
      <xdr:rowOff>896387</xdr:rowOff>
    </xdr:to>
    <xdr:pic>
      <xdr:nvPicPr>
        <xdr:cNvPr id="59" name="Imagen 33">
          <a:extLst>
            <a:ext uri="{FF2B5EF4-FFF2-40B4-BE49-F238E27FC236}">
              <a16:creationId xmlns:a16="http://schemas.microsoft.com/office/drawing/2014/main" id="{3F814742-A2D7-4E63-A39A-F5997E925A4B}"/>
            </a:ext>
            <a:ext uri="{147F2762-F138-4A5C-976F-8EAC2B608ADB}">
              <a16:predDERef xmlns:a16="http://schemas.microsoft.com/office/drawing/2014/main" pred="{BF1C763E-8D47-4B95-B91A-000DE81A5614}"/>
            </a:ext>
          </a:extLst>
        </xdr:cNvPr>
        <xdr:cNvPicPr>
          <a:picLocks noChangeAspect="1"/>
        </xdr:cNvPicPr>
      </xdr:nvPicPr>
      <xdr:blipFill>
        <a:blip xmlns:r="http://schemas.openxmlformats.org/officeDocument/2006/relationships" r:embed="rId3">
          <a:alphaModFix/>
        </a:blip>
        <a:stretch>
          <a:fillRect/>
        </a:stretch>
      </xdr:blipFill>
      <xdr:spPr>
        <a:xfrm>
          <a:off x="3552825" y="285750"/>
          <a:ext cx="2924175" cy="614447"/>
        </a:xfrm>
        <a:prstGeom prst="rect">
          <a:avLst/>
        </a:prstGeom>
      </xdr:spPr>
    </xdr:pic>
    <xdr:clientData/>
  </xdr:twoCellAnchor>
  <xdr:twoCellAnchor editAs="oneCell">
    <xdr:from>
      <xdr:col>6</xdr:col>
      <xdr:colOff>342900</xdr:colOff>
      <xdr:row>0</xdr:row>
      <xdr:rowOff>314325</xdr:rowOff>
    </xdr:from>
    <xdr:to>
      <xdr:col>7</xdr:col>
      <xdr:colOff>1348740</xdr:colOff>
      <xdr:row>0</xdr:row>
      <xdr:rowOff>933450</xdr:rowOff>
    </xdr:to>
    <xdr:pic>
      <xdr:nvPicPr>
        <xdr:cNvPr id="63" name="Imagen 35">
          <a:extLst>
            <a:ext uri="{FF2B5EF4-FFF2-40B4-BE49-F238E27FC236}">
              <a16:creationId xmlns:a16="http://schemas.microsoft.com/office/drawing/2014/main" id="{B29200B8-D5E3-44B3-829E-0ACB500B3385}"/>
            </a:ext>
            <a:ext uri="{147F2762-F138-4A5C-976F-8EAC2B608ADB}">
              <a16:predDERef xmlns:a16="http://schemas.microsoft.com/office/drawing/2014/main" pred="{3F814742-A2D7-4E63-A39A-F5997E925A4B}"/>
            </a:ext>
          </a:extLst>
        </xdr:cNvPr>
        <xdr:cNvPicPr>
          <a:picLocks noChangeAspect="1"/>
        </xdr:cNvPicPr>
      </xdr:nvPicPr>
      <xdr:blipFill>
        <a:blip xmlns:r="http://schemas.openxmlformats.org/officeDocument/2006/relationships" r:embed="rId4">
          <a:alphaModFix/>
        </a:blip>
        <a:stretch>
          <a:fillRect/>
        </a:stretch>
      </xdr:blipFill>
      <xdr:spPr>
        <a:xfrm>
          <a:off x="7200900" y="314325"/>
          <a:ext cx="2076450" cy="6096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304800</xdr:colOff>
      <xdr:row>7</xdr:row>
      <xdr:rowOff>0</xdr:rowOff>
    </xdr:from>
    <xdr:to>
      <xdr:col>2</xdr:col>
      <xdr:colOff>321945</xdr:colOff>
      <xdr:row>7</xdr:row>
      <xdr:rowOff>95250</xdr:rowOff>
    </xdr:to>
    <xdr:sp macro="" textlink="">
      <xdr:nvSpPr>
        <xdr:cNvPr id="2" name="Text Box 2">
          <a:extLst>
            <a:ext uri="{FF2B5EF4-FFF2-40B4-BE49-F238E27FC236}">
              <a16:creationId xmlns:a16="http://schemas.microsoft.com/office/drawing/2014/main" id="{03402628-9401-4162-AB11-AC5212B4A82A}"/>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3" name="Text Box 117">
          <a:extLst>
            <a:ext uri="{FF2B5EF4-FFF2-40B4-BE49-F238E27FC236}">
              <a16:creationId xmlns:a16="http://schemas.microsoft.com/office/drawing/2014/main" id="{1331BA32-2E89-467D-8F4E-D50FD09A470F}"/>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4" name="Text Box 2">
          <a:extLst>
            <a:ext uri="{FF2B5EF4-FFF2-40B4-BE49-F238E27FC236}">
              <a16:creationId xmlns:a16="http://schemas.microsoft.com/office/drawing/2014/main" id="{27163921-BD08-41EA-A5FD-72968A00AD83}"/>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5" name="Text Box 117">
          <a:extLst>
            <a:ext uri="{FF2B5EF4-FFF2-40B4-BE49-F238E27FC236}">
              <a16:creationId xmlns:a16="http://schemas.microsoft.com/office/drawing/2014/main" id="{023A93D4-3179-4178-BD73-19F08EA8606C}"/>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6" name="Text Box 2">
          <a:extLst>
            <a:ext uri="{FF2B5EF4-FFF2-40B4-BE49-F238E27FC236}">
              <a16:creationId xmlns:a16="http://schemas.microsoft.com/office/drawing/2014/main" id="{F9F8B41C-0A9E-4768-8BF2-AD5C7E6E9F9E}"/>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7" name="Text Box 117">
          <a:extLst>
            <a:ext uri="{FF2B5EF4-FFF2-40B4-BE49-F238E27FC236}">
              <a16:creationId xmlns:a16="http://schemas.microsoft.com/office/drawing/2014/main" id="{2A9AE557-AC28-447C-A6B2-5386517BCD30}"/>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8" name="Text Box 2">
          <a:extLst>
            <a:ext uri="{FF2B5EF4-FFF2-40B4-BE49-F238E27FC236}">
              <a16:creationId xmlns:a16="http://schemas.microsoft.com/office/drawing/2014/main" id="{0BAFE796-39D0-45D2-9EFD-475BCED5AC9C}"/>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9" name="Text Box 117">
          <a:extLst>
            <a:ext uri="{FF2B5EF4-FFF2-40B4-BE49-F238E27FC236}">
              <a16:creationId xmlns:a16="http://schemas.microsoft.com/office/drawing/2014/main" id="{3BB5791D-3C12-49CA-968E-37B6ACAB17CD}"/>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10" name="Text Box 2">
          <a:extLst>
            <a:ext uri="{FF2B5EF4-FFF2-40B4-BE49-F238E27FC236}">
              <a16:creationId xmlns:a16="http://schemas.microsoft.com/office/drawing/2014/main" id="{9A3427CF-7537-42EA-9A3C-CFBD91FC2275}"/>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11" name="Text Box 117">
          <a:extLst>
            <a:ext uri="{FF2B5EF4-FFF2-40B4-BE49-F238E27FC236}">
              <a16:creationId xmlns:a16="http://schemas.microsoft.com/office/drawing/2014/main" id="{709CDF02-87FB-43BD-9655-C6A306EB934F}"/>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12" name="Text Box 2">
          <a:extLst>
            <a:ext uri="{FF2B5EF4-FFF2-40B4-BE49-F238E27FC236}">
              <a16:creationId xmlns:a16="http://schemas.microsoft.com/office/drawing/2014/main" id="{1D708E9C-B452-43FC-8444-0121F9972398}"/>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13" name="Text Box 117">
          <a:extLst>
            <a:ext uri="{FF2B5EF4-FFF2-40B4-BE49-F238E27FC236}">
              <a16:creationId xmlns:a16="http://schemas.microsoft.com/office/drawing/2014/main" id="{382B8D7D-DDFA-4869-A723-DE186AAF7A51}"/>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14" name="Text Box 2">
          <a:extLst>
            <a:ext uri="{FF2B5EF4-FFF2-40B4-BE49-F238E27FC236}">
              <a16:creationId xmlns:a16="http://schemas.microsoft.com/office/drawing/2014/main" id="{28C47CD6-F1A6-4F00-8C2D-5CEA1C9514E3}"/>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15" name="Text Box 117">
          <a:extLst>
            <a:ext uri="{FF2B5EF4-FFF2-40B4-BE49-F238E27FC236}">
              <a16:creationId xmlns:a16="http://schemas.microsoft.com/office/drawing/2014/main" id="{A2531B4C-2BDF-4F90-A4C3-0CA8FE775FD5}"/>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16" name="Text Box 2">
          <a:extLst>
            <a:ext uri="{FF2B5EF4-FFF2-40B4-BE49-F238E27FC236}">
              <a16:creationId xmlns:a16="http://schemas.microsoft.com/office/drawing/2014/main" id="{D195B4F2-370E-4C54-B002-EDCF026ED6A2}"/>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17" name="Text Box 117">
          <a:extLst>
            <a:ext uri="{FF2B5EF4-FFF2-40B4-BE49-F238E27FC236}">
              <a16:creationId xmlns:a16="http://schemas.microsoft.com/office/drawing/2014/main" id="{E0A0ABF3-94FC-4A63-8E41-B699C06E47F8}"/>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18" name="Text Box 2">
          <a:extLst>
            <a:ext uri="{FF2B5EF4-FFF2-40B4-BE49-F238E27FC236}">
              <a16:creationId xmlns:a16="http://schemas.microsoft.com/office/drawing/2014/main" id="{19EC9F97-DEF2-410E-941B-B0AB5991A8D5}"/>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19" name="Text Box 117">
          <a:extLst>
            <a:ext uri="{FF2B5EF4-FFF2-40B4-BE49-F238E27FC236}">
              <a16:creationId xmlns:a16="http://schemas.microsoft.com/office/drawing/2014/main" id="{134C28B6-705C-4714-ABBF-73597F606340}"/>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20" name="Text Box 2">
          <a:extLst>
            <a:ext uri="{FF2B5EF4-FFF2-40B4-BE49-F238E27FC236}">
              <a16:creationId xmlns:a16="http://schemas.microsoft.com/office/drawing/2014/main" id="{0CD9D990-66D9-4E2C-B663-4F577ECF724D}"/>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21" name="Text Box 117">
          <a:extLst>
            <a:ext uri="{FF2B5EF4-FFF2-40B4-BE49-F238E27FC236}">
              <a16:creationId xmlns:a16="http://schemas.microsoft.com/office/drawing/2014/main" id="{9EAA7720-0BCC-43DD-92DE-EF14C0C500EF}"/>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22" name="Text Box 2">
          <a:extLst>
            <a:ext uri="{FF2B5EF4-FFF2-40B4-BE49-F238E27FC236}">
              <a16:creationId xmlns:a16="http://schemas.microsoft.com/office/drawing/2014/main" id="{5162787F-9C1E-4B0A-80B5-B09B9B755A45}"/>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23" name="Text Box 117">
          <a:extLst>
            <a:ext uri="{FF2B5EF4-FFF2-40B4-BE49-F238E27FC236}">
              <a16:creationId xmlns:a16="http://schemas.microsoft.com/office/drawing/2014/main" id="{E03E46FB-779A-474D-833A-812FD0746E54}"/>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304800</xdr:colOff>
      <xdr:row>7</xdr:row>
      <xdr:rowOff>0</xdr:rowOff>
    </xdr:from>
    <xdr:to>
      <xdr:col>2</xdr:col>
      <xdr:colOff>321945</xdr:colOff>
      <xdr:row>7</xdr:row>
      <xdr:rowOff>95250</xdr:rowOff>
    </xdr:to>
    <xdr:sp macro="" textlink="">
      <xdr:nvSpPr>
        <xdr:cNvPr id="24" name="Text Box 2">
          <a:extLst>
            <a:ext uri="{FF2B5EF4-FFF2-40B4-BE49-F238E27FC236}">
              <a16:creationId xmlns:a16="http://schemas.microsoft.com/office/drawing/2014/main" id="{0AE1B868-248E-4588-BF5F-6AF5E7712787}"/>
            </a:ext>
          </a:extLst>
        </xdr:cNvPr>
        <xdr:cNvSpPr txBox="1">
          <a:spLocks noChangeArrowheads="1"/>
        </xdr:cNvSpPr>
      </xdr:nvSpPr>
      <xdr:spPr bwMode="auto">
        <a:xfrm>
          <a:off x="2228850"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219075</xdr:colOff>
      <xdr:row>7</xdr:row>
      <xdr:rowOff>0</xdr:rowOff>
    </xdr:from>
    <xdr:to>
      <xdr:col>2</xdr:col>
      <xdr:colOff>247650</xdr:colOff>
      <xdr:row>7</xdr:row>
      <xdr:rowOff>95250</xdr:rowOff>
    </xdr:to>
    <xdr:sp macro="" textlink="">
      <xdr:nvSpPr>
        <xdr:cNvPr id="25" name="Text Box 117">
          <a:extLst>
            <a:ext uri="{FF2B5EF4-FFF2-40B4-BE49-F238E27FC236}">
              <a16:creationId xmlns:a16="http://schemas.microsoft.com/office/drawing/2014/main" id="{F5B6DA8B-9AD5-4E34-9C10-61A405D56F32}"/>
            </a:ext>
          </a:extLst>
        </xdr:cNvPr>
        <xdr:cNvSpPr txBox="1">
          <a:spLocks noChangeArrowheads="1"/>
        </xdr:cNvSpPr>
      </xdr:nvSpPr>
      <xdr:spPr bwMode="auto">
        <a:xfrm>
          <a:off x="2143125" y="28984575"/>
          <a:ext cx="2857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142875</xdr:colOff>
      <xdr:row>0</xdr:row>
      <xdr:rowOff>276225</xdr:rowOff>
    </xdr:from>
    <xdr:to>
      <xdr:col>2</xdr:col>
      <xdr:colOff>626745</xdr:colOff>
      <xdr:row>0</xdr:row>
      <xdr:rowOff>914400</xdr:rowOff>
    </xdr:to>
    <xdr:pic>
      <xdr:nvPicPr>
        <xdr:cNvPr id="43" name="Imagen 32">
          <a:extLst>
            <a:ext uri="{FF2B5EF4-FFF2-40B4-BE49-F238E27FC236}">
              <a16:creationId xmlns:a16="http://schemas.microsoft.com/office/drawing/2014/main" id="{BDD31EA5-EDF6-4977-A0F8-297C05A1AED6}"/>
            </a:ext>
            <a:ext uri="{147F2762-F138-4A5C-976F-8EAC2B608ADB}">
              <a16:predDERef xmlns:a16="http://schemas.microsoft.com/office/drawing/2014/main" pred="{294F9BE0-2350-4315-B190-A71321793D39}"/>
            </a:ext>
          </a:extLst>
        </xdr:cNvPr>
        <xdr:cNvPicPr>
          <a:picLocks noChangeAspect="1"/>
        </xdr:cNvPicPr>
      </xdr:nvPicPr>
      <xdr:blipFill>
        <a:blip xmlns:r="http://schemas.openxmlformats.org/officeDocument/2006/relationships" r:embed="rId1">
          <a:alphaModFix/>
        </a:blip>
        <a:stretch>
          <a:fillRect/>
        </a:stretch>
      </xdr:blipFill>
      <xdr:spPr>
        <a:xfrm>
          <a:off x="504825" y="276225"/>
          <a:ext cx="2238375" cy="638175"/>
        </a:xfrm>
        <a:prstGeom prst="rect">
          <a:avLst/>
        </a:prstGeom>
      </xdr:spPr>
    </xdr:pic>
    <xdr:clientData/>
  </xdr:twoCellAnchor>
  <xdr:twoCellAnchor editAs="oneCell">
    <xdr:from>
      <xdr:col>3</xdr:col>
      <xdr:colOff>200025</xdr:colOff>
      <xdr:row>0</xdr:row>
      <xdr:rowOff>228600</xdr:rowOff>
    </xdr:from>
    <xdr:to>
      <xdr:col>6</xdr:col>
      <xdr:colOff>741045</xdr:colOff>
      <xdr:row>0</xdr:row>
      <xdr:rowOff>1007745</xdr:rowOff>
    </xdr:to>
    <xdr:pic>
      <xdr:nvPicPr>
        <xdr:cNvPr id="46" name="Imagen 29">
          <a:extLst>
            <a:ext uri="{FF2B5EF4-FFF2-40B4-BE49-F238E27FC236}">
              <a16:creationId xmlns:a16="http://schemas.microsoft.com/office/drawing/2014/main" id="{69C03222-1D48-463F-A006-6C0E7B6AFACD}"/>
            </a:ext>
            <a:ext uri="{147F2762-F138-4A5C-976F-8EAC2B608ADB}">
              <a16:predDERef xmlns:a16="http://schemas.microsoft.com/office/drawing/2014/main" pred="{BDD31EA5-EDF6-4977-A0F8-297C05A1AED6}"/>
            </a:ext>
          </a:extLst>
        </xdr:cNvPr>
        <xdr:cNvPicPr>
          <a:picLocks noChangeAspect="1"/>
        </xdr:cNvPicPr>
      </xdr:nvPicPr>
      <xdr:blipFill>
        <a:blip xmlns:r="http://schemas.openxmlformats.org/officeDocument/2006/relationships" r:embed="rId2">
          <a:alphaModFix/>
        </a:blip>
        <a:stretch>
          <a:fillRect/>
        </a:stretch>
      </xdr:blipFill>
      <xdr:spPr>
        <a:xfrm>
          <a:off x="3171825" y="228600"/>
          <a:ext cx="3762375" cy="790575"/>
        </a:xfrm>
        <a:prstGeom prst="rect">
          <a:avLst/>
        </a:prstGeom>
      </xdr:spPr>
    </xdr:pic>
    <xdr:clientData/>
  </xdr:twoCellAnchor>
  <xdr:twoCellAnchor editAs="oneCell">
    <xdr:from>
      <xdr:col>7</xdr:col>
      <xdr:colOff>238125</xdr:colOff>
      <xdr:row>0</xdr:row>
      <xdr:rowOff>323850</xdr:rowOff>
    </xdr:from>
    <xdr:to>
      <xdr:col>9</xdr:col>
      <xdr:colOff>114300</xdr:colOff>
      <xdr:row>0</xdr:row>
      <xdr:rowOff>933450</xdr:rowOff>
    </xdr:to>
    <xdr:pic>
      <xdr:nvPicPr>
        <xdr:cNvPr id="49" name="Imagen 34">
          <a:extLst>
            <a:ext uri="{FF2B5EF4-FFF2-40B4-BE49-F238E27FC236}">
              <a16:creationId xmlns:a16="http://schemas.microsoft.com/office/drawing/2014/main" id="{6254D27F-E7B8-43DB-8A71-049A7DF78B52}"/>
            </a:ext>
            <a:ext uri="{147F2762-F138-4A5C-976F-8EAC2B608ADB}">
              <a16:predDERef xmlns:a16="http://schemas.microsoft.com/office/drawing/2014/main" pred="{69C03222-1D48-463F-A006-6C0E7B6AFACD}"/>
            </a:ext>
          </a:extLst>
        </xdr:cNvPr>
        <xdr:cNvPicPr>
          <a:picLocks noChangeAspect="1"/>
        </xdr:cNvPicPr>
      </xdr:nvPicPr>
      <xdr:blipFill>
        <a:blip xmlns:r="http://schemas.openxmlformats.org/officeDocument/2006/relationships" r:embed="rId3">
          <a:alphaModFix/>
        </a:blip>
        <a:stretch>
          <a:fillRect/>
        </a:stretch>
      </xdr:blipFill>
      <xdr:spPr>
        <a:xfrm>
          <a:off x="7458075" y="323850"/>
          <a:ext cx="2076450" cy="609600"/>
        </a:xfrm>
        <a:prstGeom prst="rect">
          <a:avLst/>
        </a:prstGeom>
      </xdr:spPr>
    </xdr:pic>
    <xdr:clientData/>
  </xdr:twoCellAnchor>
  <xdr:twoCellAnchor editAs="oneCell">
    <xdr:from>
      <xdr:col>11</xdr:col>
      <xdr:colOff>371475</xdr:colOff>
      <xdr:row>0</xdr:row>
      <xdr:rowOff>445882</xdr:rowOff>
    </xdr:from>
    <xdr:to>
      <xdr:col>20</xdr:col>
      <xdr:colOff>472440</xdr:colOff>
      <xdr:row>17</xdr:row>
      <xdr:rowOff>225979</xdr:rowOff>
    </xdr:to>
    <xdr:pic>
      <xdr:nvPicPr>
        <xdr:cNvPr id="27" name="Imagen 26">
          <a:extLst>
            <a:ext uri="{FF2B5EF4-FFF2-40B4-BE49-F238E27FC236}">
              <a16:creationId xmlns:a16="http://schemas.microsoft.com/office/drawing/2014/main" id="{58F4AE65-4E06-7FC2-0D39-26320C8F75B7}"/>
            </a:ext>
          </a:extLst>
        </xdr:cNvPr>
        <xdr:cNvPicPr>
          <a:picLocks noChangeAspect="1"/>
        </xdr:cNvPicPr>
      </xdr:nvPicPr>
      <xdr:blipFill>
        <a:blip xmlns:r="http://schemas.openxmlformats.org/officeDocument/2006/relationships" r:embed="rId4"/>
        <a:stretch>
          <a:fillRect/>
        </a:stretch>
      </xdr:blipFill>
      <xdr:spPr>
        <a:xfrm>
          <a:off x="10525125" y="445882"/>
          <a:ext cx="6953250" cy="4671465"/>
        </a:xfrm>
        <a:prstGeom prst="rect">
          <a:avLst/>
        </a:prstGeom>
      </xdr:spPr>
    </xdr:pic>
    <xdr:clientData/>
  </xdr:twoCellAnchor>
  <xdr:twoCellAnchor editAs="oneCell">
    <xdr:from>
      <xdr:col>11</xdr:col>
      <xdr:colOff>277169</xdr:colOff>
      <xdr:row>20</xdr:row>
      <xdr:rowOff>28574</xdr:rowOff>
    </xdr:from>
    <xdr:to>
      <xdr:col>20</xdr:col>
      <xdr:colOff>588947</xdr:colOff>
      <xdr:row>41</xdr:row>
      <xdr:rowOff>136151</xdr:rowOff>
    </xdr:to>
    <xdr:pic>
      <xdr:nvPicPr>
        <xdr:cNvPr id="32" name="Imagen 31">
          <a:extLst>
            <a:ext uri="{FF2B5EF4-FFF2-40B4-BE49-F238E27FC236}">
              <a16:creationId xmlns:a16="http://schemas.microsoft.com/office/drawing/2014/main" id="{6F0F9354-28DE-466D-B41A-32AAF3B0C291}"/>
            </a:ext>
          </a:extLst>
        </xdr:cNvPr>
        <xdr:cNvPicPr>
          <a:picLocks noChangeAspect="1"/>
        </xdr:cNvPicPr>
      </xdr:nvPicPr>
      <xdr:blipFill>
        <a:blip xmlns:r="http://schemas.openxmlformats.org/officeDocument/2006/relationships" r:embed="rId5"/>
        <a:stretch>
          <a:fillRect/>
        </a:stretch>
      </xdr:blipFill>
      <xdr:spPr>
        <a:xfrm>
          <a:off x="10418493" y="5676339"/>
          <a:ext cx="7181208" cy="529421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F5DE9CDE-A28F-4EE7-9B7B-730EE259227B}"/>
            </a:ext>
          </a:extLst>
        </xdr:cNvPr>
        <xdr:cNvSpPr/>
      </xdr:nvSpPr>
      <xdr:spPr bwMode="auto">
        <a:xfrm>
          <a:off x="276225" y="238125"/>
          <a:ext cx="790575" cy="7239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5</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AE3C728D-12AF-455B-8BE7-2DAD491BD961}"/>
            </a:ext>
          </a:extLst>
        </xdr:cNvPr>
        <xdr:cNvSpPr/>
      </xdr:nvSpPr>
      <xdr:spPr bwMode="auto">
        <a:xfrm>
          <a:off x="276225" y="238125"/>
          <a:ext cx="790575" cy="7239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11</xdr:col>
      <xdr:colOff>402166</xdr:colOff>
      <xdr:row>0</xdr:row>
      <xdr:rowOff>7937</xdr:rowOff>
    </xdr:from>
    <xdr:ext cx="2181949" cy="915287"/>
    <xdr:pic>
      <xdr:nvPicPr>
        <xdr:cNvPr id="4" name="Imagen 3">
          <a:extLst>
            <a:ext uri="{FF2B5EF4-FFF2-40B4-BE49-F238E27FC236}">
              <a16:creationId xmlns:a16="http://schemas.microsoft.com/office/drawing/2014/main" id="{8F02E2C1-FA71-40F2-8462-2C0677BAFA73}"/>
            </a:ext>
          </a:extLst>
        </xdr:cNvPr>
        <xdr:cNvPicPr>
          <a:picLocks noChangeAspect="1"/>
        </xdr:cNvPicPr>
      </xdr:nvPicPr>
      <xdr:blipFill>
        <a:blip xmlns:r="http://schemas.openxmlformats.org/officeDocument/2006/relationships" r:embed="rId1"/>
        <a:stretch>
          <a:fillRect/>
        </a:stretch>
      </xdr:blipFill>
      <xdr:spPr>
        <a:xfrm>
          <a:off x="9860491" y="7937"/>
          <a:ext cx="2181949" cy="915287"/>
        </a:xfrm>
        <a:prstGeom prst="rect">
          <a:avLst/>
        </a:prstGeom>
      </xdr:spPr>
    </xdr:pic>
    <xdr:clientData/>
  </xdr:oneCellAnchor>
  <xdr:twoCellAnchor editAs="absolute">
    <xdr:from>
      <xdr:col>1</xdr:col>
      <xdr:colOff>211668</xdr:colOff>
      <xdr:row>0</xdr:row>
      <xdr:rowOff>74082</xdr:rowOff>
    </xdr:from>
    <xdr:to>
      <xdr:col>3</xdr:col>
      <xdr:colOff>920750</xdr:colOff>
      <xdr:row>5</xdr:row>
      <xdr:rowOff>63500</xdr:rowOff>
    </xdr:to>
    <xdr:pic>
      <xdr:nvPicPr>
        <xdr:cNvPr id="5" name="Imagen 4">
          <a:extLst>
            <a:ext uri="{FF2B5EF4-FFF2-40B4-BE49-F238E27FC236}">
              <a16:creationId xmlns:a16="http://schemas.microsoft.com/office/drawing/2014/main" id="{A0C09618-05E8-46D8-BAB6-6D264111BF47}"/>
            </a:ext>
          </a:extLst>
        </xdr:cNvPr>
        <xdr:cNvPicPr>
          <a:picLocks noChangeAspect="1"/>
        </xdr:cNvPicPr>
      </xdr:nvPicPr>
      <xdr:blipFill>
        <a:blip xmlns:r="http://schemas.openxmlformats.org/officeDocument/2006/relationships" r:embed="rId2">
          <a:alphaModFix/>
        </a:blip>
        <a:stretch>
          <a:fillRect/>
        </a:stretch>
      </xdr:blipFill>
      <xdr:spPr>
        <a:xfrm>
          <a:off x="411693" y="74082"/>
          <a:ext cx="2433107" cy="770468"/>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1</xdr:col>
      <xdr:colOff>201084</xdr:colOff>
      <xdr:row>0</xdr:row>
      <xdr:rowOff>84666</xdr:rowOff>
    </xdr:from>
    <xdr:to>
      <xdr:col>3</xdr:col>
      <xdr:colOff>910166</xdr:colOff>
      <xdr:row>5</xdr:row>
      <xdr:rowOff>74084</xdr:rowOff>
    </xdr:to>
    <xdr:pic>
      <xdr:nvPicPr>
        <xdr:cNvPr id="3" name="Imagen 2">
          <a:extLst>
            <a:ext uri="{FF2B5EF4-FFF2-40B4-BE49-F238E27FC236}">
              <a16:creationId xmlns:a16="http://schemas.microsoft.com/office/drawing/2014/main" id="{174CB3C5-A374-4FC9-8835-578FBBDED81D}"/>
            </a:ext>
          </a:extLst>
        </xdr:cNvPr>
        <xdr:cNvPicPr>
          <a:picLocks noChangeAspect="1"/>
        </xdr:cNvPicPr>
      </xdr:nvPicPr>
      <xdr:blipFill>
        <a:blip xmlns:r="http://schemas.openxmlformats.org/officeDocument/2006/relationships" r:embed="rId1">
          <a:alphaModFix/>
        </a:blip>
        <a:stretch>
          <a:fillRect/>
        </a:stretch>
      </xdr:blipFill>
      <xdr:spPr>
        <a:xfrm>
          <a:off x="402167" y="84666"/>
          <a:ext cx="2434166" cy="772585"/>
        </a:xfrm>
        <a:prstGeom prst="rect">
          <a:avLst/>
        </a:prstGeom>
      </xdr:spPr>
    </xdr:pic>
    <xdr:clientData/>
  </xdr:twoCellAnchor>
  <xdr:oneCellAnchor>
    <xdr:from>
      <xdr:col>11</xdr:col>
      <xdr:colOff>381000</xdr:colOff>
      <xdr:row>0</xdr:row>
      <xdr:rowOff>0</xdr:rowOff>
    </xdr:from>
    <xdr:ext cx="2181949" cy="915287"/>
    <xdr:pic>
      <xdr:nvPicPr>
        <xdr:cNvPr id="4" name="Imagen 3">
          <a:extLst>
            <a:ext uri="{FF2B5EF4-FFF2-40B4-BE49-F238E27FC236}">
              <a16:creationId xmlns:a16="http://schemas.microsoft.com/office/drawing/2014/main" id="{CCCCFCB0-85C4-4BE9-A598-CF3162C1A09A}"/>
            </a:ext>
          </a:extLst>
        </xdr:cNvPr>
        <xdr:cNvPicPr>
          <a:picLocks noChangeAspect="1"/>
        </xdr:cNvPicPr>
      </xdr:nvPicPr>
      <xdr:blipFill>
        <a:blip xmlns:r="http://schemas.openxmlformats.org/officeDocument/2006/relationships" r:embed="rId2"/>
        <a:stretch>
          <a:fillRect/>
        </a:stretch>
      </xdr:blipFill>
      <xdr:spPr>
        <a:xfrm>
          <a:off x="9842500" y="0"/>
          <a:ext cx="2181949" cy="915287"/>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DFEB9E4F-B547-42DA-B511-105F73D3A0F0}"/>
            </a:ext>
          </a:extLst>
        </xdr:cNvPr>
        <xdr:cNvSpPr/>
      </xdr:nvSpPr>
      <xdr:spPr bwMode="auto">
        <a:xfrm>
          <a:off x="281940" y="241935"/>
          <a:ext cx="790575" cy="70294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158750</xdr:colOff>
      <xdr:row>0</xdr:row>
      <xdr:rowOff>84667</xdr:rowOff>
    </xdr:from>
    <xdr:to>
      <xdr:col>3</xdr:col>
      <xdr:colOff>867832</xdr:colOff>
      <xdr:row>5</xdr:row>
      <xdr:rowOff>74085</xdr:rowOff>
    </xdr:to>
    <xdr:pic>
      <xdr:nvPicPr>
        <xdr:cNvPr id="3" name="Imagen 2">
          <a:extLst>
            <a:ext uri="{FF2B5EF4-FFF2-40B4-BE49-F238E27FC236}">
              <a16:creationId xmlns:a16="http://schemas.microsoft.com/office/drawing/2014/main" id="{BCE722A2-EBC5-4726-83D5-44D7B57DCAF6}"/>
            </a:ext>
          </a:extLst>
        </xdr:cNvPr>
        <xdr:cNvPicPr>
          <a:picLocks noChangeAspect="1"/>
        </xdr:cNvPicPr>
      </xdr:nvPicPr>
      <xdr:blipFill>
        <a:blip xmlns:r="http://schemas.openxmlformats.org/officeDocument/2006/relationships" r:embed="rId1">
          <a:alphaModFix/>
        </a:blip>
        <a:stretch>
          <a:fillRect/>
        </a:stretch>
      </xdr:blipFill>
      <xdr:spPr>
        <a:xfrm>
          <a:off x="364490" y="84667"/>
          <a:ext cx="2484542" cy="759038"/>
        </a:xfrm>
        <a:prstGeom prst="rect">
          <a:avLst/>
        </a:prstGeom>
      </xdr:spPr>
    </xdr:pic>
    <xdr:clientData/>
  </xdr:twoCellAnchor>
  <xdr:oneCellAnchor>
    <xdr:from>
      <xdr:col>11</xdr:col>
      <xdr:colOff>412750</xdr:colOff>
      <xdr:row>0</xdr:row>
      <xdr:rowOff>10583</xdr:rowOff>
    </xdr:from>
    <xdr:ext cx="2181949" cy="915287"/>
    <xdr:pic>
      <xdr:nvPicPr>
        <xdr:cNvPr id="4" name="Imagen 3">
          <a:extLst>
            <a:ext uri="{FF2B5EF4-FFF2-40B4-BE49-F238E27FC236}">
              <a16:creationId xmlns:a16="http://schemas.microsoft.com/office/drawing/2014/main" id="{8FDECDEA-9659-4AAE-9300-6B0C405F96D4}"/>
            </a:ext>
          </a:extLst>
        </xdr:cNvPr>
        <xdr:cNvPicPr>
          <a:picLocks noChangeAspect="1"/>
        </xdr:cNvPicPr>
      </xdr:nvPicPr>
      <xdr:blipFill>
        <a:blip xmlns:r="http://schemas.openxmlformats.org/officeDocument/2006/relationships" r:embed="rId2"/>
        <a:stretch>
          <a:fillRect/>
        </a:stretch>
      </xdr:blipFill>
      <xdr:spPr>
        <a:xfrm>
          <a:off x="10143490" y="10583"/>
          <a:ext cx="2181949" cy="915287"/>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139DAF60-D09A-4E6D-8DF2-128EF838874D}"/>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11</xdr:col>
      <xdr:colOff>465667</xdr:colOff>
      <xdr:row>0</xdr:row>
      <xdr:rowOff>42333</xdr:rowOff>
    </xdr:from>
    <xdr:ext cx="2095500" cy="879023"/>
    <xdr:pic>
      <xdr:nvPicPr>
        <xdr:cNvPr id="12" name="Imagen 4">
          <a:extLst>
            <a:ext uri="{FF2B5EF4-FFF2-40B4-BE49-F238E27FC236}">
              <a16:creationId xmlns:a16="http://schemas.microsoft.com/office/drawing/2014/main" id="{26FA0D2C-AC2E-4549-8815-FBCB252A370C}"/>
            </a:ext>
          </a:extLst>
        </xdr:cNvPr>
        <xdr:cNvPicPr>
          <a:picLocks noChangeAspect="1"/>
        </xdr:cNvPicPr>
      </xdr:nvPicPr>
      <xdr:blipFill>
        <a:blip xmlns:r="http://schemas.openxmlformats.org/officeDocument/2006/relationships" r:embed="rId1"/>
        <a:stretch>
          <a:fillRect/>
        </a:stretch>
      </xdr:blipFill>
      <xdr:spPr>
        <a:xfrm>
          <a:off x="9927167" y="42333"/>
          <a:ext cx="2095500" cy="879023"/>
        </a:xfrm>
        <a:prstGeom prst="rect">
          <a:avLst/>
        </a:prstGeom>
      </xdr:spPr>
    </xdr:pic>
    <xdr:clientData/>
  </xdr:oneCellAnchor>
  <xdr:twoCellAnchor editAs="absolute">
    <xdr:from>
      <xdr:col>1</xdr:col>
      <xdr:colOff>307974</xdr:colOff>
      <xdr:row>0</xdr:row>
      <xdr:rowOff>95250</xdr:rowOff>
    </xdr:from>
    <xdr:to>
      <xdr:col>3</xdr:col>
      <xdr:colOff>795866</xdr:colOff>
      <xdr:row>5</xdr:row>
      <xdr:rowOff>95832</xdr:rowOff>
    </xdr:to>
    <xdr:pic>
      <xdr:nvPicPr>
        <xdr:cNvPr id="19" name="Imagen 5">
          <a:extLst>
            <a:ext uri="{FF2B5EF4-FFF2-40B4-BE49-F238E27FC236}">
              <a16:creationId xmlns:a16="http://schemas.microsoft.com/office/drawing/2014/main" id="{AB141F15-1A3F-4998-A6AD-177545948B27}"/>
            </a:ext>
          </a:extLst>
        </xdr:cNvPr>
        <xdr:cNvPicPr>
          <a:picLocks noChangeAspect="1"/>
        </xdr:cNvPicPr>
      </xdr:nvPicPr>
      <xdr:blipFill>
        <a:blip xmlns:r="http://schemas.openxmlformats.org/officeDocument/2006/relationships" r:embed="rId2">
          <a:alphaModFix/>
        </a:blip>
        <a:stretch>
          <a:fillRect/>
        </a:stretch>
      </xdr:blipFill>
      <xdr:spPr>
        <a:xfrm>
          <a:off x="507999" y="95250"/>
          <a:ext cx="2211917" cy="78163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D3F192EA-F147-45D3-AC74-747600A10232}"/>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338667</xdr:colOff>
      <xdr:row>0</xdr:row>
      <xdr:rowOff>95250</xdr:rowOff>
    </xdr:from>
    <xdr:to>
      <xdr:col>3</xdr:col>
      <xdr:colOff>947709</xdr:colOff>
      <xdr:row>5</xdr:row>
      <xdr:rowOff>52916</xdr:rowOff>
    </xdr:to>
    <xdr:pic>
      <xdr:nvPicPr>
        <xdr:cNvPr id="4" name="Imagen 3">
          <a:extLst>
            <a:ext uri="{FF2B5EF4-FFF2-40B4-BE49-F238E27FC236}">
              <a16:creationId xmlns:a16="http://schemas.microsoft.com/office/drawing/2014/main" id="{A7534A0A-710F-44FB-89E2-236D365E769A}"/>
            </a:ext>
          </a:extLst>
        </xdr:cNvPr>
        <xdr:cNvPicPr>
          <a:picLocks noChangeAspect="1"/>
        </xdr:cNvPicPr>
      </xdr:nvPicPr>
      <xdr:blipFill>
        <a:blip xmlns:r="http://schemas.openxmlformats.org/officeDocument/2006/relationships" r:embed="rId1">
          <a:alphaModFix/>
        </a:blip>
        <a:stretch>
          <a:fillRect/>
        </a:stretch>
      </xdr:blipFill>
      <xdr:spPr>
        <a:xfrm>
          <a:off x="539750" y="95250"/>
          <a:ext cx="2334126" cy="740833"/>
        </a:xfrm>
        <a:prstGeom prst="rect">
          <a:avLst/>
        </a:prstGeom>
      </xdr:spPr>
    </xdr:pic>
    <xdr:clientData/>
  </xdr:twoCellAnchor>
  <xdr:oneCellAnchor>
    <xdr:from>
      <xdr:col>11</xdr:col>
      <xdr:colOff>433917</xdr:colOff>
      <xdr:row>0</xdr:row>
      <xdr:rowOff>0</xdr:rowOff>
    </xdr:from>
    <xdr:ext cx="2181949" cy="915287"/>
    <xdr:pic>
      <xdr:nvPicPr>
        <xdr:cNvPr id="5" name="Imagen 4">
          <a:extLst>
            <a:ext uri="{FF2B5EF4-FFF2-40B4-BE49-F238E27FC236}">
              <a16:creationId xmlns:a16="http://schemas.microsoft.com/office/drawing/2014/main" id="{4C389BB3-1F80-4907-946D-F5962E0898EF}"/>
            </a:ext>
          </a:extLst>
        </xdr:cNvPr>
        <xdr:cNvPicPr>
          <a:picLocks noChangeAspect="1"/>
        </xdr:cNvPicPr>
      </xdr:nvPicPr>
      <xdr:blipFill>
        <a:blip xmlns:r="http://schemas.openxmlformats.org/officeDocument/2006/relationships" r:embed="rId2"/>
        <a:stretch>
          <a:fillRect/>
        </a:stretch>
      </xdr:blipFill>
      <xdr:spPr>
        <a:xfrm>
          <a:off x="9895417" y="0"/>
          <a:ext cx="2181949" cy="915287"/>
        </a:xfrm>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1EDD1F9E-21A4-40AA-9E96-2363CBE723A9}"/>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211667</xdr:colOff>
      <xdr:row>0</xdr:row>
      <xdr:rowOff>105833</xdr:rowOff>
    </xdr:from>
    <xdr:to>
      <xdr:col>3</xdr:col>
      <xdr:colOff>920749</xdr:colOff>
      <xdr:row>5</xdr:row>
      <xdr:rowOff>95251</xdr:rowOff>
    </xdr:to>
    <xdr:pic>
      <xdr:nvPicPr>
        <xdr:cNvPr id="4" name="Imagen 3">
          <a:extLst>
            <a:ext uri="{FF2B5EF4-FFF2-40B4-BE49-F238E27FC236}">
              <a16:creationId xmlns:a16="http://schemas.microsoft.com/office/drawing/2014/main" id="{211F244B-356E-4A79-A9DE-4EDC61D0DDB8}"/>
            </a:ext>
          </a:extLst>
        </xdr:cNvPr>
        <xdr:cNvPicPr>
          <a:picLocks noChangeAspect="1"/>
        </xdr:cNvPicPr>
      </xdr:nvPicPr>
      <xdr:blipFill>
        <a:blip xmlns:r="http://schemas.openxmlformats.org/officeDocument/2006/relationships" r:embed="rId1">
          <a:alphaModFix/>
        </a:blip>
        <a:stretch>
          <a:fillRect/>
        </a:stretch>
      </xdr:blipFill>
      <xdr:spPr>
        <a:xfrm>
          <a:off x="412750" y="105833"/>
          <a:ext cx="2434166" cy="772585"/>
        </a:xfrm>
        <a:prstGeom prst="rect">
          <a:avLst/>
        </a:prstGeom>
      </xdr:spPr>
    </xdr:pic>
    <xdr:clientData/>
  </xdr:twoCellAnchor>
  <xdr:oneCellAnchor>
    <xdr:from>
      <xdr:col>11</xdr:col>
      <xdr:colOff>444500</xdr:colOff>
      <xdr:row>0</xdr:row>
      <xdr:rowOff>0</xdr:rowOff>
    </xdr:from>
    <xdr:ext cx="2181949" cy="915287"/>
    <xdr:pic>
      <xdr:nvPicPr>
        <xdr:cNvPr id="5" name="Imagen 4">
          <a:extLst>
            <a:ext uri="{FF2B5EF4-FFF2-40B4-BE49-F238E27FC236}">
              <a16:creationId xmlns:a16="http://schemas.microsoft.com/office/drawing/2014/main" id="{51B49801-73C3-4724-B498-3F5E9E803C0C}"/>
            </a:ext>
          </a:extLst>
        </xdr:cNvPr>
        <xdr:cNvPicPr>
          <a:picLocks noChangeAspect="1"/>
        </xdr:cNvPicPr>
      </xdr:nvPicPr>
      <xdr:blipFill>
        <a:blip xmlns:r="http://schemas.openxmlformats.org/officeDocument/2006/relationships" r:embed="rId2"/>
        <a:stretch>
          <a:fillRect/>
        </a:stretch>
      </xdr:blipFill>
      <xdr:spPr>
        <a:xfrm>
          <a:off x="9906000" y="0"/>
          <a:ext cx="2181949" cy="915287"/>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2A650C87-A6F8-4EAD-87D5-EF1FBA7F84C9}"/>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158750</xdr:colOff>
      <xdr:row>0</xdr:row>
      <xdr:rowOff>84667</xdr:rowOff>
    </xdr:from>
    <xdr:to>
      <xdr:col>3</xdr:col>
      <xdr:colOff>867832</xdr:colOff>
      <xdr:row>5</xdr:row>
      <xdr:rowOff>74085</xdr:rowOff>
    </xdr:to>
    <xdr:pic>
      <xdr:nvPicPr>
        <xdr:cNvPr id="4" name="Imagen 3">
          <a:extLst>
            <a:ext uri="{FF2B5EF4-FFF2-40B4-BE49-F238E27FC236}">
              <a16:creationId xmlns:a16="http://schemas.microsoft.com/office/drawing/2014/main" id="{0A042617-C3C3-4B17-AAB2-262B00BBFB4D}"/>
            </a:ext>
          </a:extLst>
        </xdr:cNvPr>
        <xdr:cNvPicPr>
          <a:picLocks noChangeAspect="1"/>
        </xdr:cNvPicPr>
      </xdr:nvPicPr>
      <xdr:blipFill>
        <a:blip xmlns:r="http://schemas.openxmlformats.org/officeDocument/2006/relationships" r:embed="rId1">
          <a:alphaModFix/>
        </a:blip>
        <a:stretch>
          <a:fillRect/>
        </a:stretch>
      </xdr:blipFill>
      <xdr:spPr>
        <a:xfrm>
          <a:off x="359833" y="84667"/>
          <a:ext cx="2434166" cy="772585"/>
        </a:xfrm>
        <a:prstGeom prst="rect">
          <a:avLst/>
        </a:prstGeom>
      </xdr:spPr>
    </xdr:pic>
    <xdr:clientData/>
  </xdr:twoCellAnchor>
  <xdr:oneCellAnchor>
    <xdr:from>
      <xdr:col>11</xdr:col>
      <xdr:colOff>412750</xdr:colOff>
      <xdr:row>0</xdr:row>
      <xdr:rowOff>10583</xdr:rowOff>
    </xdr:from>
    <xdr:ext cx="2181949" cy="915287"/>
    <xdr:pic>
      <xdr:nvPicPr>
        <xdr:cNvPr id="5" name="Imagen 4">
          <a:extLst>
            <a:ext uri="{FF2B5EF4-FFF2-40B4-BE49-F238E27FC236}">
              <a16:creationId xmlns:a16="http://schemas.microsoft.com/office/drawing/2014/main" id="{6DB5BC30-2066-4348-84DC-04B3E73BE390}"/>
            </a:ext>
          </a:extLst>
        </xdr:cNvPr>
        <xdr:cNvPicPr>
          <a:picLocks noChangeAspect="1"/>
        </xdr:cNvPicPr>
      </xdr:nvPicPr>
      <xdr:blipFill>
        <a:blip xmlns:r="http://schemas.openxmlformats.org/officeDocument/2006/relationships" r:embed="rId2"/>
        <a:stretch>
          <a:fillRect/>
        </a:stretch>
      </xdr:blipFill>
      <xdr:spPr>
        <a:xfrm>
          <a:off x="9874250" y="10583"/>
          <a:ext cx="2181949" cy="915287"/>
        </a:xfrm>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F8A265E2-D0FC-47CF-BDDF-568276273D05}"/>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201083</xdr:colOff>
      <xdr:row>0</xdr:row>
      <xdr:rowOff>74084</xdr:rowOff>
    </xdr:from>
    <xdr:to>
      <xdr:col>3</xdr:col>
      <xdr:colOff>910165</xdr:colOff>
      <xdr:row>5</xdr:row>
      <xdr:rowOff>63502</xdr:rowOff>
    </xdr:to>
    <xdr:pic>
      <xdr:nvPicPr>
        <xdr:cNvPr id="4" name="Imagen 3">
          <a:extLst>
            <a:ext uri="{FF2B5EF4-FFF2-40B4-BE49-F238E27FC236}">
              <a16:creationId xmlns:a16="http://schemas.microsoft.com/office/drawing/2014/main" id="{ECB5702F-0B34-4E53-B9C5-B72022233398}"/>
            </a:ext>
          </a:extLst>
        </xdr:cNvPr>
        <xdr:cNvPicPr>
          <a:picLocks noChangeAspect="1"/>
        </xdr:cNvPicPr>
      </xdr:nvPicPr>
      <xdr:blipFill>
        <a:blip xmlns:r="http://schemas.openxmlformats.org/officeDocument/2006/relationships" r:embed="rId1">
          <a:alphaModFix/>
        </a:blip>
        <a:stretch>
          <a:fillRect/>
        </a:stretch>
      </xdr:blipFill>
      <xdr:spPr>
        <a:xfrm>
          <a:off x="402166" y="74084"/>
          <a:ext cx="2434166" cy="772585"/>
        </a:xfrm>
        <a:prstGeom prst="rect">
          <a:avLst/>
        </a:prstGeom>
      </xdr:spPr>
    </xdr:pic>
    <xdr:clientData/>
  </xdr:twoCellAnchor>
  <xdr:oneCellAnchor>
    <xdr:from>
      <xdr:col>11</xdr:col>
      <xdr:colOff>497417</xdr:colOff>
      <xdr:row>0</xdr:row>
      <xdr:rowOff>0</xdr:rowOff>
    </xdr:from>
    <xdr:ext cx="2181949" cy="915287"/>
    <xdr:pic>
      <xdr:nvPicPr>
        <xdr:cNvPr id="5" name="Imagen 4">
          <a:extLst>
            <a:ext uri="{FF2B5EF4-FFF2-40B4-BE49-F238E27FC236}">
              <a16:creationId xmlns:a16="http://schemas.microsoft.com/office/drawing/2014/main" id="{DA61353B-EA0E-49D9-975C-4243D9ACE301}"/>
            </a:ext>
          </a:extLst>
        </xdr:cNvPr>
        <xdr:cNvPicPr>
          <a:picLocks noChangeAspect="1"/>
        </xdr:cNvPicPr>
      </xdr:nvPicPr>
      <xdr:blipFill>
        <a:blip xmlns:r="http://schemas.openxmlformats.org/officeDocument/2006/relationships" r:embed="rId2"/>
        <a:stretch>
          <a:fillRect/>
        </a:stretch>
      </xdr:blipFill>
      <xdr:spPr>
        <a:xfrm>
          <a:off x="9958917" y="0"/>
          <a:ext cx="2181949" cy="915287"/>
        </a:xfrm>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3FBA314A-EEE7-4814-9A93-1F2738C0BAAF}"/>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211667</xdr:colOff>
      <xdr:row>0</xdr:row>
      <xdr:rowOff>84666</xdr:rowOff>
    </xdr:from>
    <xdr:to>
      <xdr:col>3</xdr:col>
      <xdr:colOff>920749</xdr:colOff>
      <xdr:row>5</xdr:row>
      <xdr:rowOff>74084</xdr:rowOff>
    </xdr:to>
    <xdr:pic>
      <xdr:nvPicPr>
        <xdr:cNvPr id="4" name="Imagen 3">
          <a:extLst>
            <a:ext uri="{FF2B5EF4-FFF2-40B4-BE49-F238E27FC236}">
              <a16:creationId xmlns:a16="http://schemas.microsoft.com/office/drawing/2014/main" id="{DEE63EA7-58A0-4FBA-8A0A-600BECCC1391}"/>
            </a:ext>
          </a:extLst>
        </xdr:cNvPr>
        <xdr:cNvPicPr>
          <a:picLocks noChangeAspect="1"/>
        </xdr:cNvPicPr>
      </xdr:nvPicPr>
      <xdr:blipFill>
        <a:blip xmlns:r="http://schemas.openxmlformats.org/officeDocument/2006/relationships" r:embed="rId1">
          <a:alphaModFix/>
        </a:blip>
        <a:stretch>
          <a:fillRect/>
        </a:stretch>
      </xdr:blipFill>
      <xdr:spPr>
        <a:xfrm>
          <a:off x="412750" y="84666"/>
          <a:ext cx="2434166" cy="772585"/>
        </a:xfrm>
        <a:prstGeom prst="rect">
          <a:avLst/>
        </a:prstGeom>
      </xdr:spPr>
    </xdr:pic>
    <xdr:clientData/>
  </xdr:twoCellAnchor>
  <xdr:oneCellAnchor>
    <xdr:from>
      <xdr:col>11</xdr:col>
      <xdr:colOff>306917</xdr:colOff>
      <xdr:row>0</xdr:row>
      <xdr:rowOff>0</xdr:rowOff>
    </xdr:from>
    <xdr:ext cx="2181949" cy="915287"/>
    <xdr:pic>
      <xdr:nvPicPr>
        <xdr:cNvPr id="5" name="Imagen 4">
          <a:extLst>
            <a:ext uri="{FF2B5EF4-FFF2-40B4-BE49-F238E27FC236}">
              <a16:creationId xmlns:a16="http://schemas.microsoft.com/office/drawing/2014/main" id="{D094DD9B-966D-40E3-B4BD-619C74612C44}"/>
            </a:ext>
          </a:extLst>
        </xdr:cNvPr>
        <xdr:cNvPicPr>
          <a:picLocks noChangeAspect="1"/>
        </xdr:cNvPicPr>
      </xdr:nvPicPr>
      <xdr:blipFill>
        <a:blip xmlns:r="http://schemas.openxmlformats.org/officeDocument/2006/relationships" r:embed="rId2"/>
        <a:stretch>
          <a:fillRect/>
        </a:stretch>
      </xdr:blipFill>
      <xdr:spPr>
        <a:xfrm>
          <a:off x="9768417" y="0"/>
          <a:ext cx="2181949" cy="915287"/>
        </a:xfrm>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F0E1ACFC-8D72-4CA2-A307-CA419F6CB341}"/>
            </a:ext>
          </a:extLst>
        </xdr:cNvPr>
        <xdr:cNvSpPr/>
      </xdr:nvSpPr>
      <xdr:spPr bwMode="auto">
        <a:xfrm>
          <a:off x="276225" y="238125"/>
          <a:ext cx="790575" cy="7239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190500</xdr:colOff>
      <xdr:row>0</xdr:row>
      <xdr:rowOff>52917</xdr:rowOff>
    </xdr:from>
    <xdr:to>
      <xdr:col>3</xdr:col>
      <xdr:colOff>899582</xdr:colOff>
      <xdr:row>5</xdr:row>
      <xdr:rowOff>42335</xdr:rowOff>
    </xdr:to>
    <xdr:pic>
      <xdr:nvPicPr>
        <xdr:cNvPr id="4" name="Imagen 3">
          <a:extLst>
            <a:ext uri="{FF2B5EF4-FFF2-40B4-BE49-F238E27FC236}">
              <a16:creationId xmlns:a16="http://schemas.microsoft.com/office/drawing/2014/main" id="{1B06ABA6-6507-4F09-B336-B524C10DB653}"/>
            </a:ext>
          </a:extLst>
        </xdr:cNvPr>
        <xdr:cNvPicPr>
          <a:picLocks noChangeAspect="1"/>
        </xdr:cNvPicPr>
      </xdr:nvPicPr>
      <xdr:blipFill>
        <a:blip xmlns:r="http://schemas.openxmlformats.org/officeDocument/2006/relationships" r:embed="rId1">
          <a:alphaModFix/>
        </a:blip>
        <a:stretch>
          <a:fillRect/>
        </a:stretch>
      </xdr:blipFill>
      <xdr:spPr>
        <a:xfrm>
          <a:off x="391583" y="52917"/>
          <a:ext cx="2434166" cy="772585"/>
        </a:xfrm>
        <a:prstGeom prst="rect">
          <a:avLst/>
        </a:prstGeom>
      </xdr:spPr>
    </xdr:pic>
    <xdr:clientData/>
  </xdr:twoCellAnchor>
  <xdr:oneCellAnchor>
    <xdr:from>
      <xdr:col>11</xdr:col>
      <xdr:colOff>412750</xdr:colOff>
      <xdr:row>0</xdr:row>
      <xdr:rowOff>0</xdr:rowOff>
    </xdr:from>
    <xdr:ext cx="2181949" cy="915287"/>
    <xdr:pic>
      <xdr:nvPicPr>
        <xdr:cNvPr id="5" name="Imagen 4">
          <a:extLst>
            <a:ext uri="{FF2B5EF4-FFF2-40B4-BE49-F238E27FC236}">
              <a16:creationId xmlns:a16="http://schemas.microsoft.com/office/drawing/2014/main" id="{938F15E5-8A4E-47BC-9EAD-7AC99FA3C663}"/>
            </a:ext>
          </a:extLst>
        </xdr:cNvPr>
        <xdr:cNvPicPr>
          <a:picLocks noChangeAspect="1"/>
        </xdr:cNvPicPr>
      </xdr:nvPicPr>
      <xdr:blipFill>
        <a:blip xmlns:r="http://schemas.openxmlformats.org/officeDocument/2006/relationships" r:embed="rId2"/>
        <a:stretch>
          <a:fillRect/>
        </a:stretch>
      </xdr:blipFill>
      <xdr:spPr>
        <a:xfrm>
          <a:off x="9874250" y="0"/>
          <a:ext cx="2181949" cy="915287"/>
        </a:xfrm>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twoCellAnchor>
    <xdr:from>
      <xdr:col>0</xdr:col>
      <xdr:colOff>76200</xdr:colOff>
      <xdr:row>1</xdr:row>
      <xdr:rowOff>66675</xdr:rowOff>
    </xdr:from>
    <xdr:to>
      <xdr:col>0</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D25DCECE-3B7F-4923-AA98-C643D36B8ECC}"/>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12</xdr:col>
      <xdr:colOff>59532</xdr:colOff>
      <xdr:row>0</xdr:row>
      <xdr:rowOff>71437</xdr:rowOff>
    </xdr:from>
    <xdr:ext cx="1328667" cy="557351"/>
    <xdr:pic>
      <xdr:nvPicPr>
        <xdr:cNvPr id="3" name="Imagen 2">
          <a:extLst>
            <a:ext uri="{FF2B5EF4-FFF2-40B4-BE49-F238E27FC236}">
              <a16:creationId xmlns:a16="http://schemas.microsoft.com/office/drawing/2014/main" id="{AFAA8692-E879-4263-8B55-62B037B5BFC6}"/>
            </a:ext>
          </a:extLst>
        </xdr:cNvPr>
        <xdr:cNvPicPr>
          <a:picLocks noChangeAspect="1"/>
        </xdr:cNvPicPr>
      </xdr:nvPicPr>
      <xdr:blipFill>
        <a:blip xmlns:r="http://schemas.openxmlformats.org/officeDocument/2006/relationships" r:embed="rId1"/>
        <a:stretch>
          <a:fillRect/>
        </a:stretch>
      </xdr:blipFill>
      <xdr:spPr>
        <a:xfrm>
          <a:off x="11459052" y="71437"/>
          <a:ext cx="1328667" cy="557351"/>
        </a:xfrm>
        <a:prstGeom prst="rect">
          <a:avLst/>
        </a:prstGeom>
      </xdr:spPr>
    </xdr:pic>
    <xdr:clientData/>
  </xdr:oneCellAnchor>
  <xdr:twoCellAnchor editAs="absolute">
    <xdr:from>
      <xdr:col>0</xdr:col>
      <xdr:colOff>0</xdr:colOff>
      <xdr:row>0</xdr:row>
      <xdr:rowOff>149258</xdr:rowOff>
    </xdr:from>
    <xdr:to>
      <xdr:col>3</xdr:col>
      <xdr:colOff>493706</xdr:colOff>
      <xdr:row>4</xdr:row>
      <xdr:rowOff>179176</xdr:rowOff>
    </xdr:to>
    <xdr:pic>
      <xdr:nvPicPr>
        <xdr:cNvPr id="5" name="Imagen 4">
          <a:extLst>
            <a:ext uri="{FF2B5EF4-FFF2-40B4-BE49-F238E27FC236}">
              <a16:creationId xmlns:a16="http://schemas.microsoft.com/office/drawing/2014/main" id="{FA591A6F-FAF2-4B5C-AA72-CC85084CA5AD}"/>
            </a:ext>
          </a:extLst>
        </xdr:cNvPr>
        <xdr:cNvPicPr>
          <a:picLocks noChangeAspect="1"/>
        </xdr:cNvPicPr>
      </xdr:nvPicPr>
      <xdr:blipFill>
        <a:blip xmlns:r="http://schemas.openxmlformats.org/officeDocument/2006/relationships" r:embed="rId2">
          <a:alphaModFix/>
        </a:blip>
        <a:stretch>
          <a:fillRect/>
        </a:stretch>
      </xdr:blipFill>
      <xdr:spPr>
        <a:xfrm>
          <a:off x="0" y="149258"/>
          <a:ext cx="2487082" cy="76835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7EA404E3-5219-4A42-9F14-21D86D062487}"/>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158750</xdr:colOff>
      <xdr:row>0</xdr:row>
      <xdr:rowOff>42333</xdr:rowOff>
    </xdr:from>
    <xdr:to>
      <xdr:col>3</xdr:col>
      <xdr:colOff>867832</xdr:colOff>
      <xdr:row>5</xdr:row>
      <xdr:rowOff>31751</xdr:rowOff>
    </xdr:to>
    <xdr:pic>
      <xdr:nvPicPr>
        <xdr:cNvPr id="4" name="Imagen 3">
          <a:extLst>
            <a:ext uri="{FF2B5EF4-FFF2-40B4-BE49-F238E27FC236}">
              <a16:creationId xmlns:a16="http://schemas.microsoft.com/office/drawing/2014/main" id="{F07D84FD-8ABE-4CDE-B052-5CF5FB381BAD}"/>
            </a:ext>
          </a:extLst>
        </xdr:cNvPr>
        <xdr:cNvPicPr>
          <a:picLocks noChangeAspect="1"/>
        </xdr:cNvPicPr>
      </xdr:nvPicPr>
      <xdr:blipFill>
        <a:blip xmlns:r="http://schemas.openxmlformats.org/officeDocument/2006/relationships" r:embed="rId1">
          <a:alphaModFix/>
        </a:blip>
        <a:stretch>
          <a:fillRect/>
        </a:stretch>
      </xdr:blipFill>
      <xdr:spPr>
        <a:xfrm>
          <a:off x="359833" y="42333"/>
          <a:ext cx="2434166" cy="772585"/>
        </a:xfrm>
        <a:prstGeom prst="rect">
          <a:avLst/>
        </a:prstGeom>
      </xdr:spPr>
    </xdr:pic>
    <xdr:clientData/>
  </xdr:twoCellAnchor>
  <xdr:oneCellAnchor>
    <xdr:from>
      <xdr:col>11</xdr:col>
      <xdr:colOff>296333</xdr:colOff>
      <xdr:row>0</xdr:row>
      <xdr:rowOff>0</xdr:rowOff>
    </xdr:from>
    <xdr:ext cx="2181949" cy="915287"/>
    <xdr:pic>
      <xdr:nvPicPr>
        <xdr:cNvPr id="5" name="Imagen 4">
          <a:extLst>
            <a:ext uri="{FF2B5EF4-FFF2-40B4-BE49-F238E27FC236}">
              <a16:creationId xmlns:a16="http://schemas.microsoft.com/office/drawing/2014/main" id="{A41EE1C9-EF75-4E3E-B7D6-0340F6EC9EE6}"/>
            </a:ext>
          </a:extLst>
        </xdr:cNvPr>
        <xdr:cNvPicPr>
          <a:picLocks noChangeAspect="1"/>
        </xdr:cNvPicPr>
      </xdr:nvPicPr>
      <xdr:blipFill>
        <a:blip xmlns:r="http://schemas.openxmlformats.org/officeDocument/2006/relationships" r:embed="rId2"/>
        <a:stretch>
          <a:fillRect/>
        </a:stretch>
      </xdr:blipFill>
      <xdr:spPr>
        <a:xfrm>
          <a:off x="9757833" y="0"/>
          <a:ext cx="2181949" cy="915287"/>
        </a:xfrm>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6C80E181-F2CD-43B2-83F5-674A868081C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243417</xdr:colOff>
      <xdr:row>0</xdr:row>
      <xdr:rowOff>95250</xdr:rowOff>
    </xdr:from>
    <xdr:to>
      <xdr:col>3</xdr:col>
      <xdr:colOff>952499</xdr:colOff>
      <xdr:row>5</xdr:row>
      <xdr:rowOff>84668</xdr:rowOff>
    </xdr:to>
    <xdr:pic>
      <xdr:nvPicPr>
        <xdr:cNvPr id="4" name="Imagen 3">
          <a:extLst>
            <a:ext uri="{FF2B5EF4-FFF2-40B4-BE49-F238E27FC236}">
              <a16:creationId xmlns:a16="http://schemas.microsoft.com/office/drawing/2014/main" id="{A43ACEC6-1437-44ED-BA25-938A38199C1A}"/>
            </a:ext>
          </a:extLst>
        </xdr:cNvPr>
        <xdr:cNvPicPr>
          <a:picLocks noChangeAspect="1"/>
        </xdr:cNvPicPr>
      </xdr:nvPicPr>
      <xdr:blipFill>
        <a:blip xmlns:r="http://schemas.openxmlformats.org/officeDocument/2006/relationships" r:embed="rId1">
          <a:alphaModFix/>
        </a:blip>
        <a:stretch>
          <a:fillRect/>
        </a:stretch>
      </xdr:blipFill>
      <xdr:spPr>
        <a:xfrm>
          <a:off x="444500" y="95250"/>
          <a:ext cx="2434166" cy="772585"/>
        </a:xfrm>
        <a:prstGeom prst="rect">
          <a:avLst/>
        </a:prstGeom>
      </xdr:spPr>
    </xdr:pic>
    <xdr:clientData/>
  </xdr:twoCellAnchor>
  <xdr:oneCellAnchor>
    <xdr:from>
      <xdr:col>11</xdr:col>
      <xdr:colOff>444500</xdr:colOff>
      <xdr:row>0</xdr:row>
      <xdr:rowOff>21167</xdr:rowOff>
    </xdr:from>
    <xdr:ext cx="2181949" cy="915287"/>
    <xdr:pic>
      <xdr:nvPicPr>
        <xdr:cNvPr id="5" name="Imagen 4">
          <a:extLst>
            <a:ext uri="{FF2B5EF4-FFF2-40B4-BE49-F238E27FC236}">
              <a16:creationId xmlns:a16="http://schemas.microsoft.com/office/drawing/2014/main" id="{9672C402-EDDA-457A-9D3D-CDA6B5607D55}"/>
            </a:ext>
          </a:extLst>
        </xdr:cNvPr>
        <xdr:cNvPicPr>
          <a:picLocks noChangeAspect="1"/>
        </xdr:cNvPicPr>
      </xdr:nvPicPr>
      <xdr:blipFill>
        <a:blip xmlns:r="http://schemas.openxmlformats.org/officeDocument/2006/relationships" r:embed="rId2"/>
        <a:stretch>
          <a:fillRect/>
        </a:stretch>
      </xdr:blipFill>
      <xdr:spPr>
        <a:xfrm>
          <a:off x="9906000" y="21167"/>
          <a:ext cx="2181949" cy="915287"/>
        </a:xfrm>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3AA2F8EF-A898-4577-8A9D-983ACD198ED3}"/>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169334</xdr:colOff>
      <xdr:row>0</xdr:row>
      <xdr:rowOff>105834</xdr:rowOff>
    </xdr:from>
    <xdr:to>
      <xdr:col>3</xdr:col>
      <xdr:colOff>878416</xdr:colOff>
      <xdr:row>5</xdr:row>
      <xdr:rowOff>95252</xdr:rowOff>
    </xdr:to>
    <xdr:pic>
      <xdr:nvPicPr>
        <xdr:cNvPr id="4" name="Imagen 3">
          <a:extLst>
            <a:ext uri="{FF2B5EF4-FFF2-40B4-BE49-F238E27FC236}">
              <a16:creationId xmlns:a16="http://schemas.microsoft.com/office/drawing/2014/main" id="{D4BA794A-55E0-407E-BA17-9C8F14040E26}"/>
            </a:ext>
          </a:extLst>
        </xdr:cNvPr>
        <xdr:cNvPicPr>
          <a:picLocks noChangeAspect="1"/>
        </xdr:cNvPicPr>
      </xdr:nvPicPr>
      <xdr:blipFill>
        <a:blip xmlns:r="http://schemas.openxmlformats.org/officeDocument/2006/relationships" r:embed="rId1">
          <a:alphaModFix/>
        </a:blip>
        <a:stretch>
          <a:fillRect/>
        </a:stretch>
      </xdr:blipFill>
      <xdr:spPr>
        <a:xfrm>
          <a:off x="370417" y="105834"/>
          <a:ext cx="2434166" cy="772585"/>
        </a:xfrm>
        <a:prstGeom prst="rect">
          <a:avLst/>
        </a:prstGeom>
      </xdr:spPr>
    </xdr:pic>
    <xdr:clientData/>
  </xdr:twoCellAnchor>
  <xdr:oneCellAnchor>
    <xdr:from>
      <xdr:col>11</xdr:col>
      <xdr:colOff>508000</xdr:colOff>
      <xdr:row>0</xdr:row>
      <xdr:rowOff>0</xdr:rowOff>
    </xdr:from>
    <xdr:ext cx="2181949" cy="915287"/>
    <xdr:pic>
      <xdr:nvPicPr>
        <xdr:cNvPr id="5" name="Imagen 4">
          <a:extLst>
            <a:ext uri="{FF2B5EF4-FFF2-40B4-BE49-F238E27FC236}">
              <a16:creationId xmlns:a16="http://schemas.microsoft.com/office/drawing/2014/main" id="{3284436C-9B6B-432D-A2A8-62BE22B22184}"/>
            </a:ext>
          </a:extLst>
        </xdr:cNvPr>
        <xdr:cNvPicPr>
          <a:picLocks noChangeAspect="1"/>
        </xdr:cNvPicPr>
      </xdr:nvPicPr>
      <xdr:blipFill>
        <a:blip xmlns:r="http://schemas.openxmlformats.org/officeDocument/2006/relationships" r:embed="rId2"/>
        <a:stretch>
          <a:fillRect/>
        </a:stretch>
      </xdr:blipFill>
      <xdr:spPr>
        <a:xfrm>
          <a:off x="9969500" y="0"/>
          <a:ext cx="2181949" cy="915287"/>
        </a:xfrm>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DE4CFF2F-F9A6-49D7-B9E5-AAC485E71D12}"/>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137583</xdr:colOff>
      <xdr:row>0</xdr:row>
      <xdr:rowOff>84667</xdr:rowOff>
    </xdr:from>
    <xdr:to>
      <xdr:col>3</xdr:col>
      <xdr:colOff>846665</xdr:colOff>
      <xdr:row>5</xdr:row>
      <xdr:rowOff>74085</xdr:rowOff>
    </xdr:to>
    <xdr:pic>
      <xdr:nvPicPr>
        <xdr:cNvPr id="4" name="Imagen 3">
          <a:extLst>
            <a:ext uri="{FF2B5EF4-FFF2-40B4-BE49-F238E27FC236}">
              <a16:creationId xmlns:a16="http://schemas.microsoft.com/office/drawing/2014/main" id="{1ABF8F6F-6415-4C9B-8982-6290EE1CC18C}"/>
            </a:ext>
          </a:extLst>
        </xdr:cNvPr>
        <xdr:cNvPicPr>
          <a:picLocks noChangeAspect="1"/>
        </xdr:cNvPicPr>
      </xdr:nvPicPr>
      <xdr:blipFill>
        <a:blip xmlns:r="http://schemas.openxmlformats.org/officeDocument/2006/relationships" r:embed="rId1">
          <a:alphaModFix/>
        </a:blip>
        <a:stretch>
          <a:fillRect/>
        </a:stretch>
      </xdr:blipFill>
      <xdr:spPr>
        <a:xfrm>
          <a:off x="338666" y="84667"/>
          <a:ext cx="2434166" cy="772585"/>
        </a:xfrm>
        <a:prstGeom prst="rect">
          <a:avLst/>
        </a:prstGeom>
      </xdr:spPr>
    </xdr:pic>
    <xdr:clientData/>
  </xdr:twoCellAnchor>
  <xdr:oneCellAnchor>
    <xdr:from>
      <xdr:col>11</xdr:col>
      <xdr:colOff>476250</xdr:colOff>
      <xdr:row>0</xdr:row>
      <xdr:rowOff>10583</xdr:rowOff>
    </xdr:from>
    <xdr:ext cx="2181949" cy="915287"/>
    <xdr:pic>
      <xdr:nvPicPr>
        <xdr:cNvPr id="5" name="Imagen 4">
          <a:extLst>
            <a:ext uri="{FF2B5EF4-FFF2-40B4-BE49-F238E27FC236}">
              <a16:creationId xmlns:a16="http://schemas.microsoft.com/office/drawing/2014/main" id="{25AAE329-B193-4FFA-BA11-C7D6C7B0506D}"/>
            </a:ext>
          </a:extLst>
        </xdr:cNvPr>
        <xdr:cNvPicPr>
          <a:picLocks noChangeAspect="1"/>
        </xdr:cNvPicPr>
      </xdr:nvPicPr>
      <xdr:blipFill>
        <a:blip xmlns:r="http://schemas.openxmlformats.org/officeDocument/2006/relationships" r:embed="rId2"/>
        <a:stretch>
          <a:fillRect/>
        </a:stretch>
      </xdr:blipFill>
      <xdr:spPr>
        <a:xfrm>
          <a:off x="9937750" y="10583"/>
          <a:ext cx="2181949" cy="915287"/>
        </a:xfrm>
        <a:prstGeom prst="rect">
          <a:avLst/>
        </a:prstGeom>
      </xdr:spPr>
    </xdr:pic>
    <xdr:clientData/>
  </xdr:oneCellAnchor>
</xdr:wsDr>
</file>

<file path=xl/drawings/drawing3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FB4DF616-47E8-4BDF-83F7-CED2F3A8050F}"/>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190500</xdr:colOff>
      <xdr:row>0</xdr:row>
      <xdr:rowOff>63500</xdr:rowOff>
    </xdr:from>
    <xdr:to>
      <xdr:col>3</xdr:col>
      <xdr:colOff>899582</xdr:colOff>
      <xdr:row>5</xdr:row>
      <xdr:rowOff>52918</xdr:rowOff>
    </xdr:to>
    <xdr:pic>
      <xdr:nvPicPr>
        <xdr:cNvPr id="4" name="Imagen 3">
          <a:extLst>
            <a:ext uri="{FF2B5EF4-FFF2-40B4-BE49-F238E27FC236}">
              <a16:creationId xmlns:a16="http://schemas.microsoft.com/office/drawing/2014/main" id="{B4AC71C7-13A1-42D1-BE0E-871C647927AC}"/>
            </a:ext>
          </a:extLst>
        </xdr:cNvPr>
        <xdr:cNvPicPr>
          <a:picLocks noChangeAspect="1"/>
        </xdr:cNvPicPr>
      </xdr:nvPicPr>
      <xdr:blipFill>
        <a:blip xmlns:r="http://schemas.openxmlformats.org/officeDocument/2006/relationships" r:embed="rId1">
          <a:alphaModFix/>
        </a:blip>
        <a:stretch>
          <a:fillRect/>
        </a:stretch>
      </xdr:blipFill>
      <xdr:spPr>
        <a:xfrm>
          <a:off x="391583" y="63500"/>
          <a:ext cx="2434166" cy="772585"/>
        </a:xfrm>
        <a:prstGeom prst="rect">
          <a:avLst/>
        </a:prstGeom>
      </xdr:spPr>
    </xdr:pic>
    <xdr:clientData/>
  </xdr:twoCellAnchor>
  <xdr:oneCellAnchor>
    <xdr:from>
      <xdr:col>11</xdr:col>
      <xdr:colOff>550333</xdr:colOff>
      <xdr:row>0</xdr:row>
      <xdr:rowOff>0</xdr:rowOff>
    </xdr:from>
    <xdr:ext cx="2181949" cy="915287"/>
    <xdr:pic>
      <xdr:nvPicPr>
        <xdr:cNvPr id="5" name="Imagen 4">
          <a:extLst>
            <a:ext uri="{FF2B5EF4-FFF2-40B4-BE49-F238E27FC236}">
              <a16:creationId xmlns:a16="http://schemas.microsoft.com/office/drawing/2014/main" id="{AFBF5447-3EFB-4CE9-AD78-EAB033E30E83}"/>
            </a:ext>
          </a:extLst>
        </xdr:cNvPr>
        <xdr:cNvPicPr>
          <a:picLocks noChangeAspect="1"/>
        </xdr:cNvPicPr>
      </xdr:nvPicPr>
      <xdr:blipFill>
        <a:blip xmlns:r="http://schemas.openxmlformats.org/officeDocument/2006/relationships" r:embed="rId2"/>
        <a:stretch>
          <a:fillRect/>
        </a:stretch>
      </xdr:blipFill>
      <xdr:spPr>
        <a:xfrm>
          <a:off x="9927166" y="0"/>
          <a:ext cx="2181949" cy="915287"/>
        </a:xfrm>
        <a:prstGeom prst="rect">
          <a:avLst/>
        </a:prstGeom>
      </xdr:spPr>
    </xdr:pic>
    <xdr:clientData/>
  </xdr:oneCellAnchor>
</xdr:wsDr>
</file>

<file path=xl/drawings/drawing3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912385"/>
            </a:ext>
            <a:ext uri="{FF2B5EF4-FFF2-40B4-BE49-F238E27FC236}">
              <a16:creationId xmlns:a16="http://schemas.microsoft.com/office/drawing/2014/main" id="{9969911A-967C-4528-A413-C2ECE15EF14A}"/>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5</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773560BF-2F52-4B8A-9437-253375414563}"/>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absolute">
    <xdr:from>
      <xdr:col>1</xdr:col>
      <xdr:colOff>222250</xdr:colOff>
      <xdr:row>0</xdr:row>
      <xdr:rowOff>95250</xdr:rowOff>
    </xdr:from>
    <xdr:to>
      <xdr:col>3</xdr:col>
      <xdr:colOff>931332</xdr:colOff>
      <xdr:row>5</xdr:row>
      <xdr:rowOff>84668</xdr:rowOff>
    </xdr:to>
    <xdr:pic>
      <xdr:nvPicPr>
        <xdr:cNvPr id="4" name="Imagen 3">
          <a:extLst>
            <a:ext uri="{FF2B5EF4-FFF2-40B4-BE49-F238E27FC236}">
              <a16:creationId xmlns:a16="http://schemas.microsoft.com/office/drawing/2014/main" id="{7919302D-24F6-4E35-8938-F05493A99ED1}"/>
            </a:ext>
          </a:extLst>
        </xdr:cNvPr>
        <xdr:cNvPicPr>
          <a:picLocks noChangeAspect="1"/>
        </xdr:cNvPicPr>
      </xdr:nvPicPr>
      <xdr:blipFill>
        <a:blip xmlns:r="http://schemas.openxmlformats.org/officeDocument/2006/relationships" r:embed="rId1">
          <a:alphaModFix/>
        </a:blip>
        <a:stretch>
          <a:fillRect/>
        </a:stretch>
      </xdr:blipFill>
      <xdr:spPr>
        <a:xfrm>
          <a:off x="423333" y="95250"/>
          <a:ext cx="2434166" cy="772585"/>
        </a:xfrm>
        <a:prstGeom prst="rect">
          <a:avLst/>
        </a:prstGeom>
      </xdr:spPr>
    </xdr:pic>
    <xdr:clientData/>
  </xdr:twoCellAnchor>
  <xdr:oneCellAnchor>
    <xdr:from>
      <xdr:col>11</xdr:col>
      <xdr:colOff>391584</xdr:colOff>
      <xdr:row>0</xdr:row>
      <xdr:rowOff>31750</xdr:rowOff>
    </xdr:from>
    <xdr:ext cx="2181949" cy="915287"/>
    <xdr:pic>
      <xdr:nvPicPr>
        <xdr:cNvPr id="5" name="Imagen 4">
          <a:extLst>
            <a:ext uri="{FF2B5EF4-FFF2-40B4-BE49-F238E27FC236}">
              <a16:creationId xmlns:a16="http://schemas.microsoft.com/office/drawing/2014/main" id="{199091AC-0EDE-4561-B30C-F1A0CB43C6B4}"/>
            </a:ext>
          </a:extLst>
        </xdr:cNvPr>
        <xdr:cNvPicPr>
          <a:picLocks noChangeAspect="1"/>
        </xdr:cNvPicPr>
      </xdr:nvPicPr>
      <xdr:blipFill>
        <a:blip xmlns:r="http://schemas.openxmlformats.org/officeDocument/2006/relationships" r:embed="rId2"/>
        <a:stretch>
          <a:fillRect/>
        </a:stretch>
      </xdr:blipFill>
      <xdr:spPr>
        <a:xfrm>
          <a:off x="9853084" y="31750"/>
          <a:ext cx="2181949" cy="915287"/>
        </a:xfrm>
        <a:prstGeom prst="rect">
          <a:avLst/>
        </a:prstGeom>
      </xdr:spPr>
    </xdr:pic>
    <xdr:clientData/>
  </xdr:oneCellAnchor>
</xdr:wsDr>
</file>

<file path=xl/drawings/drawing34.xml><?xml version="1.0" encoding="utf-8"?>
<xdr:wsDr xmlns:xdr="http://schemas.openxmlformats.org/drawingml/2006/spreadsheetDrawing" xmlns:a="http://schemas.openxmlformats.org/drawingml/2006/main">
  <xdr:twoCellAnchor>
    <xdr:from>
      <xdr:col>0</xdr:col>
      <xdr:colOff>76200</xdr:colOff>
      <xdr:row>1</xdr:row>
      <xdr:rowOff>66675</xdr:rowOff>
    </xdr:from>
    <xdr:to>
      <xdr:col>0</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59B4EBC3-0A98-4085-93BB-451841738EA3}"/>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0</xdr:col>
      <xdr:colOff>76200</xdr:colOff>
      <xdr:row>1</xdr:row>
      <xdr:rowOff>66675</xdr:rowOff>
    </xdr:from>
    <xdr:to>
      <xdr:col>0</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35F01681-E39E-4E3F-B6E6-0D9B40AD3EF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12</xdr:col>
      <xdr:colOff>180975</xdr:colOff>
      <xdr:row>2</xdr:row>
      <xdr:rowOff>14287</xdr:rowOff>
    </xdr:from>
    <xdr:ext cx="1369149" cy="574332"/>
    <xdr:pic>
      <xdr:nvPicPr>
        <xdr:cNvPr id="4" name="Imagen 3">
          <a:extLst>
            <a:ext uri="{FF2B5EF4-FFF2-40B4-BE49-F238E27FC236}">
              <a16:creationId xmlns:a16="http://schemas.microsoft.com/office/drawing/2014/main" id="{9CAC1AB9-0E44-456C-B9D6-634B90138112}"/>
            </a:ext>
          </a:extLst>
        </xdr:cNvPr>
        <xdr:cNvPicPr>
          <a:picLocks noChangeAspect="1"/>
        </xdr:cNvPicPr>
      </xdr:nvPicPr>
      <xdr:blipFill>
        <a:blip xmlns:r="http://schemas.openxmlformats.org/officeDocument/2006/relationships" r:embed="rId1"/>
        <a:stretch>
          <a:fillRect/>
        </a:stretch>
      </xdr:blipFill>
      <xdr:spPr>
        <a:xfrm>
          <a:off x="12192000" y="404812"/>
          <a:ext cx="1369149" cy="574332"/>
        </a:xfrm>
        <a:prstGeom prst="rect">
          <a:avLst/>
        </a:prstGeom>
      </xdr:spPr>
    </xdr:pic>
    <xdr:clientData/>
  </xdr:oneCellAnchor>
  <xdr:twoCellAnchor editAs="absolute">
    <xdr:from>
      <xdr:col>0</xdr:col>
      <xdr:colOff>164224</xdr:colOff>
      <xdr:row>1</xdr:row>
      <xdr:rowOff>6569</xdr:rowOff>
    </xdr:from>
    <xdr:to>
      <xdr:col>1</xdr:col>
      <xdr:colOff>10283</xdr:colOff>
      <xdr:row>5</xdr:row>
      <xdr:rowOff>26058</xdr:rowOff>
    </xdr:to>
    <xdr:pic>
      <xdr:nvPicPr>
        <xdr:cNvPr id="6" name="Imagen 5">
          <a:extLst>
            <a:ext uri="{FF2B5EF4-FFF2-40B4-BE49-F238E27FC236}">
              <a16:creationId xmlns:a16="http://schemas.microsoft.com/office/drawing/2014/main" id="{B3486921-E7CE-4500-BD63-FE4CB392609C}"/>
            </a:ext>
          </a:extLst>
        </xdr:cNvPr>
        <xdr:cNvPicPr>
          <a:picLocks noChangeAspect="1"/>
        </xdr:cNvPicPr>
      </xdr:nvPicPr>
      <xdr:blipFill>
        <a:blip xmlns:r="http://schemas.openxmlformats.org/officeDocument/2006/relationships" r:embed="rId2">
          <a:alphaModFix/>
        </a:blip>
        <a:stretch>
          <a:fillRect/>
        </a:stretch>
      </xdr:blipFill>
      <xdr:spPr>
        <a:xfrm>
          <a:off x="164224" y="190500"/>
          <a:ext cx="2487082" cy="76835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xdr:from>
      <xdr:col>0</xdr:col>
      <xdr:colOff>76200</xdr:colOff>
      <xdr:row>1</xdr:row>
      <xdr:rowOff>66675</xdr:rowOff>
    </xdr:from>
    <xdr:to>
      <xdr:col>0</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D2888F96-22C5-48F9-B001-F4BB187A531C}"/>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0</xdr:col>
      <xdr:colOff>76200</xdr:colOff>
      <xdr:row>1</xdr:row>
      <xdr:rowOff>66675</xdr:rowOff>
    </xdr:from>
    <xdr:to>
      <xdr:col>0</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18118C32-839F-4FD8-8F01-AF0FA6B8E7C4}"/>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editAs="absolute">
    <xdr:from>
      <xdr:col>0</xdr:col>
      <xdr:colOff>498352</xdr:colOff>
      <xdr:row>0</xdr:row>
      <xdr:rowOff>112225</xdr:rowOff>
    </xdr:from>
    <xdr:to>
      <xdr:col>2</xdr:col>
      <xdr:colOff>73269</xdr:colOff>
      <xdr:row>5</xdr:row>
      <xdr:rowOff>47355</xdr:rowOff>
    </xdr:to>
    <xdr:pic>
      <xdr:nvPicPr>
        <xdr:cNvPr id="6" name="Imagen 5">
          <a:extLst>
            <a:ext uri="{FF2B5EF4-FFF2-40B4-BE49-F238E27FC236}">
              <a16:creationId xmlns:a16="http://schemas.microsoft.com/office/drawing/2014/main" id="{A009C298-FDC2-4D3D-AD77-85C1360B312E}"/>
            </a:ext>
          </a:extLst>
        </xdr:cNvPr>
        <xdr:cNvPicPr>
          <a:picLocks noChangeAspect="1"/>
        </xdr:cNvPicPr>
      </xdr:nvPicPr>
      <xdr:blipFill>
        <a:blip xmlns:r="http://schemas.openxmlformats.org/officeDocument/2006/relationships" r:embed="rId1">
          <a:alphaModFix/>
        </a:blip>
        <a:stretch>
          <a:fillRect/>
        </a:stretch>
      </xdr:blipFill>
      <xdr:spPr>
        <a:xfrm>
          <a:off x="498352" y="112225"/>
          <a:ext cx="1992802" cy="896789"/>
        </a:xfrm>
        <a:prstGeom prst="rect">
          <a:avLst/>
        </a:prstGeom>
      </xdr:spPr>
    </xdr:pic>
    <xdr:clientData/>
  </xdr:twoCellAnchor>
  <xdr:twoCellAnchor>
    <xdr:from>
      <xdr:col>0</xdr:col>
      <xdr:colOff>76200</xdr:colOff>
      <xdr:row>1</xdr:row>
      <xdr:rowOff>66675</xdr:rowOff>
    </xdr:from>
    <xdr:to>
      <xdr:col>0</xdr:col>
      <xdr:colOff>866775</xdr:colOff>
      <xdr:row>5</xdr:row>
      <xdr:rowOff>190500</xdr:rowOff>
    </xdr:to>
    <xdr:sp macro="" textlink="">
      <xdr:nvSpPr>
        <xdr:cNvPr id="5" name="Object 1" hidden="1">
          <a:extLst>
            <a:ext uri="{63B3BB69-23CF-44E3-9099-C40C66FF867C}">
              <a14:compatExt xmlns:a14="http://schemas.microsoft.com/office/drawing/2010/main" spid="_x0000_s919553"/>
            </a:ext>
            <a:ext uri="{FF2B5EF4-FFF2-40B4-BE49-F238E27FC236}">
              <a16:creationId xmlns:a16="http://schemas.microsoft.com/office/drawing/2014/main" id="{0A08E306-41E4-4051-8DC3-4A28F3763DFA}"/>
            </a:ext>
          </a:extLst>
        </xdr:cNvPr>
        <xdr:cNvSpPr/>
      </xdr:nvSpPr>
      <xdr:spPr bwMode="auto">
        <a:xfrm>
          <a:off x="276225" y="238125"/>
          <a:ext cx="790575" cy="7239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0</xdr:col>
      <xdr:colOff>76200</xdr:colOff>
      <xdr:row>1</xdr:row>
      <xdr:rowOff>66675</xdr:rowOff>
    </xdr:from>
    <xdr:to>
      <xdr:col>0</xdr:col>
      <xdr:colOff>866775</xdr:colOff>
      <xdr:row>5</xdr:row>
      <xdr:rowOff>190500</xdr:rowOff>
    </xdr:to>
    <xdr:sp macro="" textlink="">
      <xdr:nvSpPr>
        <xdr:cNvPr id="7" name="Object 1" hidden="1">
          <a:extLst>
            <a:ext uri="{63B3BB69-23CF-44E3-9099-C40C66FF867C}">
              <a14:compatExt xmlns:a14="http://schemas.microsoft.com/office/drawing/2010/main" spid="_x0000_s797697"/>
            </a:ext>
            <a:ext uri="{FF2B5EF4-FFF2-40B4-BE49-F238E27FC236}">
              <a16:creationId xmlns:a16="http://schemas.microsoft.com/office/drawing/2014/main" id="{12561D2F-2012-4DD0-9128-2B014DBC27A3}"/>
            </a:ext>
          </a:extLst>
        </xdr:cNvPr>
        <xdr:cNvSpPr/>
      </xdr:nvSpPr>
      <xdr:spPr bwMode="auto">
        <a:xfrm>
          <a:off x="276225" y="238125"/>
          <a:ext cx="790575" cy="7239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10</xdr:col>
      <xdr:colOff>402166</xdr:colOff>
      <xdr:row>0</xdr:row>
      <xdr:rowOff>7937</xdr:rowOff>
    </xdr:from>
    <xdr:ext cx="2181949" cy="915287"/>
    <xdr:pic>
      <xdr:nvPicPr>
        <xdr:cNvPr id="8" name="Imagen 7">
          <a:extLst>
            <a:ext uri="{FF2B5EF4-FFF2-40B4-BE49-F238E27FC236}">
              <a16:creationId xmlns:a16="http://schemas.microsoft.com/office/drawing/2014/main" id="{4EA50610-910A-45D4-BE79-3127137BB133}"/>
            </a:ext>
          </a:extLst>
        </xdr:cNvPr>
        <xdr:cNvPicPr>
          <a:picLocks noChangeAspect="1"/>
        </xdr:cNvPicPr>
      </xdr:nvPicPr>
      <xdr:blipFill>
        <a:blip xmlns:r="http://schemas.openxmlformats.org/officeDocument/2006/relationships" r:embed="rId2"/>
        <a:stretch>
          <a:fillRect/>
        </a:stretch>
      </xdr:blipFill>
      <xdr:spPr>
        <a:xfrm>
          <a:off x="9860491" y="7937"/>
          <a:ext cx="2181949" cy="915287"/>
        </a:xfrm>
        <a:prstGeom prst="rect">
          <a:avLst/>
        </a:prstGeom>
      </xdr:spPr>
    </xdr:pic>
    <xdr:clientData/>
  </xdr:oneCellAnchor>
</xdr:wsDr>
</file>

<file path=xl/drawings/drawing36.xml><?xml version="1.0" encoding="utf-8"?>
<xdr:wsDr xmlns:xdr="http://schemas.openxmlformats.org/drawingml/2006/spreadsheetDrawing" xmlns:a="http://schemas.openxmlformats.org/drawingml/2006/main">
  <xdr:twoCellAnchor>
    <xdr:from>
      <xdr:col>0</xdr:col>
      <xdr:colOff>76200</xdr:colOff>
      <xdr:row>1</xdr:row>
      <xdr:rowOff>66675</xdr:rowOff>
    </xdr:from>
    <xdr:to>
      <xdr:col>0</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EA6673B5-339F-4FDD-8F40-0BE902E38A87}"/>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0</xdr:col>
      <xdr:colOff>76200</xdr:colOff>
      <xdr:row>1</xdr:row>
      <xdr:rowOff>66675</xdr:rowOff>
    </xdr:from>
    <xdr:to>
      <xdr:col>0</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7759FD7B-BBED-442D-8081-2B2780976121}"/>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12</xdr:col>
      <xdr:colOff>59532</xdr:colOff>
      <xdr:row>0</xdr:row>
      <xdr:rowOff>71437</xdr:rowOff>
    </xdr:from>
    <xdr:ext cx="1328667" cy="557351"/>
    <xdr:pic>
      <xdr:nvPicPr>
        <xdr:cNvPr id="4" name="Imagen 3">
          <a:extLst>
            <a:ext uri="{FF2B5EF4-FFF2-40B4-BE49-F238E27FC236}">
              <a16:creationId xmlns:a16="http://schemas.microsoft.com/office/drawing/2014/main" id="{CD949546-9CD6-46E2-A6C3-412E9CFC977D}"/>
            </a:ext>
          </a:extLst>
        </xdr:cNvPr>
        <xdr:cNvPicPr>
          <a:picLocks noChangeAspect="1"/>
        </xdr:cNvPicPr>
      </xdr:nvPicPr>
      <xdr:blipFill>
        <a:blip xmlns:r="http://schemas.openxmlformats.org/officeDocument/2006/relationships" r:embed="rId1"/>
        <a:stretch>
          <a:fillRect/>
        </a:stretch>
      </xdr:blipFill>
      <xdr:spPr>
        <a:xfrm>
          <a:off x="11459052" y="71437"/>
          <a:ext cx="1328667" cy="557351"/>
        </a:xfrm>
        <a:prstGeom prst="rect">
          <a:avLst/>
        </a:prstGeom>
      </xdr:spPr>
    </xdr:pic>
    <xdr:clientData/>
  </xdr:oneCellAnchor>
  <xdr:twoCellAnchor editAs="absolute">
    <xdr:from>
      <xdr:col>0</xdr:col>
      <xdr:colOff>12700</xdr:colOff>
      <xdr:row>0</xdr:row>
      <xdr:rowOff>152400</xdr:rowOff>
    </xdr:from>
    <xdr:to>
      <xdr:col>0</xdr:col>
      <xdr:colOff>2499782</xdr:colOff>
      <xdr:row>5</xdr:row>
      <xdr:rowOff>6351</xdr:rowOff>
    </xdr:to>
    <xdr:pic>
      <xdr:nvPicPr>
        <xdr:cNvPr id="6" name="Imagen 5">
          <a:extLst>
            <a:ext uri="{FF2B5EF4-FFF2-40B4-BE49-F238E27FC236}">
              <a16:creationId xmlns:a16="http://schemas.microsoft.com/office/drawing/2014/main" id="{331EEC86-4750-494A-9CCC-5A156024FAE4}"/>
            </a:ext>
          </a:extLst>
        </xdr:cNvPr>
        <xdr:cNvPicPr>
          <a:picLocks noChangeAspect="1"/>
        </xdr:cNvPicPr>
      </xdr:nvPicPr>
      <xdr:blipFill>
        <a:blip xmlns:r="http://schemas.openxmlformats.org/officeDocument/2006/relationships" r:embed="rId2">
          <a:alphaModFix/>
        </a:blip>
        <a:stretch>
          <a:fillRect/>
        </a:stretch>
      </xdr:blipFill>
      <xdr:spPr>
        <a:xfrm>
          <a:off x="12700" y="152400"/>
          <a:ext cx="2487082" cy="76835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xdr:from>
      <xdr:col>0</xdr:col>
      <xdr:colOff>76200</xdr:colOff>
      <xdr:row>1</xdr:row>
      <xdr:rowOff>66675</xdr:rowOff>
    </xdr:from>
    <xdr:to>
      <xdr:col>0</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7E5544A0-D150-4064-8830-0036A58EC64E}"/>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0</xdr:col>
      <xdr:colOff>76200</xdr:colOff>
      <xdr:row>1</xdr:row>
      <xdr:rowOff>66675</xdr:rowOff>
    </xdr:from>
    <xdr:to>
      <xdr:col>0</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3121D6ED-0277-44FE-92CA-9D47CD403D9B}"/>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12</xdr:col>
      <xdr:colOff>59532</xdr:colOff>
      <xdr:row>0</xdr:row>
      <xdr:rowOff>71437</xdr:rowOff>
    </xdr:from>
    <xdr:ext cx="1328667" cy="557351"/>
    <xdr:pic>
      <xdr:nvPicPr>
        <xdr:cNvPr id="4" name="Imagen 3">
          <a:extLst>
            <a:ext uri="{FF2B5EF4-FFF2-40B4-BE49-F238E27FC236}">
              <a16:creationId xmlns:a16="http://schemas.microsoft.com/office/drawing/2014/main" id="{5DD36F1C-A652-446B-96F3-E0C7C92DCB2D}"/>
            </a:ext>
          </a:extLst>
        </xdr:cNvPr>
        <xdr:cNvPicPr>
          <a:picLocks noChangeAspect="1"/>
        </xdr:cNvPicPr>
      </xdr:nvPicPr>
      <xdr:blipFill>
        <a:blip xmlns:r="http://schemas.openxmlformats.org/officeDocument/2006/relationships" r:embed="rId1"/>
        <a:stretch>
          <a:fillRect/>
        </a:stretch>
      </xdr:blipFill>
      <xdr:spPr>
        <a:xfrm>
          <a:off x="11459052" y="71437"/>
          <a:ext cx="1328667" cy="557351"/>
        </a:xfrm>
        <a:prstGeom prst="rect">
          <a:avLst/>
        </a:prstGeom>
      </xdr:spPr>
    </xdr:pic>
    <xdr:clientData/>
  </xdr:oneCellAnchor>
  <xdr:twoCellAnchor editAs="absolute">
    <xdr:from>
      <xdr:col>0</xdr:col>
      <xdr:colOff>8021</xdr:colOff>
      <xdr:row>0</xdr:row>
      <xdr:rowOff>112294</xdr:rowOff>
    </xdr:from>
    <xdr:to>
      <xdr:col>0</xdr:col>
      <xdr:colOff>2495103</xdr:colOff>
      <xdr:row>4</xdr:row>
      <xdr:rowOff>133593</xdr:rowOff>
    </xdr:to>
    <xdr:pic>
      <xdr:nvPicPr>
        <xdr:cNvPr id="6" name="Imagen 5">
          <a:extLst>
            <a:ext uri="{FF2B5EF4-FFF2-40B4-BE49-F238E27FC236}">
              <a16:creationId xmlns:a16="http://schemas.microsoft.com/office/drawing/2014/main" id="{BADAD6E7-9E7F-4EA8-80D6-507368EDE489}"/>
            </a:ext>
          </a:extLst>
        </xdr:cNvPr>
        <xdr:cNvPicPr>
          <a:picLocks noChangeAspect="1"/>
        </xdr:cNvPicPr>
      </xdr:nvPicPr>
      <xdr:blipFill>
        <a:blip xmlns:r="http://schemas.openxmlformats.org/officeDocument/2006/relationships" r:embed="rId2">
          <a:alphaModFix/>
        </a:blip>
        <a:stretch>
          <a:fillRect/>
        </a:stretch>
      </xdr:blipFill>
      <xdr:spPr>
        <a:xfrm>
          <a:off x="8021" y="112294"/>
          <a:ext cx="2487082" cy="775278"/>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81FF2E48-200C-4BC9-90B4-515A707BA8F6}"/>
            </a:ext>
          </a:extLst>
        </xdr:cNvPr>
        <xdr:cNvSpPr/>
      </xdr:nvSpPr>
      <xdr:spPr bwMode="auto">
        <a:xfrm>
          <a:off x="276225" y="238125"/>
          <a:ext cx="790575" cy="7239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5</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A7AFAD06-E8DB-4B85-A5A6-FFE32E66E8D1}"/>
            </a:ext>
          </a:extLst>
        </xdr:cNvPr>
        <xdr:cNvSpPr/>
      </xdr:nvSpPr>
      <xdr:spPr bwMode="auto">
        <a:xfrm>
          <a:off x="276225" y="238125"/>
          <a:ext cx="790575" cy="7239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11</xdr:col>
      <xdr:colOff>402166</xdr:colOff>
      <xdr:row>0</xdr:row>
      <xdr:rowOff>7937</xdr:rowOff>
    </xdr:from>
    <xdr:ext cx="2181949" cy="915287"/>
    <xdr:pic>
      <xdr:nvPicPr>
        <xdr:cNvPr id="4" name="Imagen 3">
          <a:extLst>
            <a:ext uri="{FF2B5EF4-FFF2-40B4-BE49-F238E27FC236}">
              <a16:creationId xmlns:a16="http://schemas.microsoft.com/office/drawing/2014/main" id="{7FD3CF43-0A64-4A67-8CF4-02980A7040B1}"/>
            </a:ext>
          </a:extLst>
        </xdr:cNvPr>
        <xdr:cNvPicPr>
          <a:picLocks noChangeAspect="1"/>
        </xdr:cNvPicPr>
      </xdr:nvPicPr>
      <xdr:blipFill>
        <a:blip xmlns:r="http://schemas.openxmlformats.org/officeDocument/2006/relationships" r:embed="rId1"/>
        <a:stretch>
          <a:fillRect/>
        </a:stretch>
      </xdr:blipFill>
      <xdr:spPr>
        <a:xfrm>
          <a:off x="9860491" y="7937"/>
          <a:ext cx="2181949" cy="915287"/>
        </a:xfrm>
        <a:prstGeom prst="rect">
          <a:avLst/>
        </a:prstGeom>
      </xdr:spPr>
    </xdr:pic>
    <xdr:clientData/>
  </xdr:oneCellAnchor>
  <xdr:twoCellAnchor editAs="absolute">
    <xdr:from>
      <xdr:col>1</xdr:col>
      <xdr:colOff>211668</xdr:colOff>
      <xdr:row>0</xdr:row>
      <xdr:rowOff>74082</xdr:rowOff>
    </xdr:from>
    <xdr:to>
      <xdr:col>3</xdr:col>
      <xdr:colOff>920750</xdr:colOff>
      <xdr:row>5</xdr:row>
      <xdr:rowOff>63500</xdr:rowOff>
    </xdr:to>
    <xdr:pic>
      <xdr:nvPicPr>
        <xdr:cNvPr id="5" name="Imagen 4">
          <a:extLst>
            <a:ext uri="{FF2B5EF4-FFF2-40B4-BE49-F238E27FC236}">
              <a16:creationId xmlns:a16="http://schemas.microsoft.com/office/drawing/2014/main" id="{7ED26C80-C1E6-4F1A-BB47-7AF4DAA5D1A5}"/>
            </a:ext>
          </a:extLst>
        </xdr:cNvPr>
        <xdr:cNvPicPr>
          <a:picLocks noChangeAspect="1"/>
        </xdr:cNvPicPr>
      </xdr:nvPicPr>
      <xdr:blipFill>
        <a:blip xmlns:r="http://schemas.openxmlformats.org/officeDocument/2006/relationships" r:embed="rId2">
          <a:alphaModFix/>
        </a:blip>
        <a:stretch>
          <a:fillRect/>
        </a:stretch>
      </xdr:blipFill>
      <xdr:spPr>
        <a:xfrm>
          <a:off x="411693" y="74082"/>
          <a:ext cx="2433107" cy="770468"/>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5</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99664547-0183-4702-BD81-060761F9509F}"/>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5</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FED894E5-619D-456A-BFD8-F401CE8216BA}"/>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11</xdr:col>
      <xdr:colOff>402166</xdr:colOff>
      <xdr:row>0</xdr:row>
      <xdr:rowOff>7937</xdr:rowOff>
    </xdr:from>
    <xdr:ext cx="2181949" cy="915287"/>
    <xdr:pic>
      <xdr:nvPicPr>
        <xdr:cNvPr id="16" name="Imagen 3">
          <a:extLst>
            <a:ext uri="{FF2B5EF4-FFF2-40B4-BE49-F238E27FC236}">
              <a16:creationId xmlns:a16="http://schemas.microsoft.com/office/drawing/2014/main" id="{62DB7D90-A3BC-4BE2-8FDD-FADB933A590F}"/>
            </a:ext>
          </a:extLst>
        </xdr:cNvPr>
        <xdr:cNvPicPr>
          <a:picLocks noChangeAspect="1"/>
        </xdr:cNvPicPr>
      </xdr:nvPicPr>
      <xdr:blipFill>
        <a:blip xmlns:r="http://schemas.openxmlformats.org/officeDocument/2006/relationships" r:embed="rId1"/>
        <a:stretch>
          <a:fillRect/>
        </a:stretch>
      </xdr:blipFill>
      <xdr:spPr>
        <a:xfrm>
          <a:off x="9863666" y="7937"/>
          <a:ext cx="2181949" cy="915287"/>
        </a:xfrm>
        <a:prstGeom prst="rect">
          <a:avLst/>
        </a:prstGeom>
      </xdr:spPr>
    </xdr:pic>
    <xdr:clientData/>
  </xdr:oneCellAnchor>
  <xdr:twoCellAnchor editAs="absolute">
    <xdr:from>
      <xdr:col>1</xdr:col>
      <xdr:colOff>212726</xdr:colOff>
      <xdr:row>0</xdr:row>
      <xdr:rowOff>74082</xdr:rowOff>
    </xdr:from>
    <xdr:to>
      <xdr:col>3</xdr:col>
      <xdr:colOff>922867</xdr:colOff>
      <xdr:row>5</xdr:row>
      <xdr:rowOff>65617</xdr:rowOff>
    </xdr:to>
    <xdr:pic>
      <xdr:nvPicPr>
        <xdr:cNvPr id="15" name="Imagen 5">
          <a:extLst>
            <a:ext uri="{FF2B5EF4-FFF2-40B4-BE49-F238E27FC236}">
              <a16:creationId xmlns:a16="http://schemas.microsoft.com/office/drawing/2014/main" id="{1C8E2530-CA88-4143-953E-415E96621382}"/>
            </a:ext>
          </a:extLst>
        </xdr:cNvPr>
        <xdr:cNvPicPr>
          <a:picLocks noChangeAspect="1"/>
        </xdr:cNvPicPr>
      </xdr:nvPicPr>
      <xdr:blipFill>
        <a:blip xmlns:r="http://schemas.openxmlformats.org/officeDocument/2006/relationships" r:embed="rId2">
          <a:alphaModFix/>
        </a:blip>
        <a:stretch>
          <a:fillRect/>
        </a:stretch>
      </xdr:blipFill>
      <xdr:spPr>
        <a:xfrm>
          <a:off x="412751" y="74082"/>
          <a:ext cx="2434166" cy="7725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disco2\DATOS\LABORATORIO\Pavimento\MDC2-2xl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USUARIO/Downloads/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3.xml.rels><?xml version="1.0" encoding="UTF-8" standalone="yes"?>
<Relationships xmlns="http://schemas.openxmlformats.org/package/2006/relationships"><Relationship Id="rId2" Type="http://schemas.microsoft.com/office/2019/04/relationships/externalLinkLongPath" Target="https://d.docs.live.net/Users/Wcorredor/AppData/Local/Microsoft/Windows/Temporary%20Internet%20Files/Content.Outlook/N8UQB43B/Users/dchaves/Desktop/NARI&#209;O/CONECTIVIDAD/EL%20EMPATE%20-%20LA%20UNION%20PR%2060+240%20al%20PR%2066+090/OBRA/BASE/PRESUPUESTO%20P.xls?B1A148A4" TargetMode="External"/><Relationship Id="rId1" Type="http://schemas.openxmlformats.org/officeDocument/2006/relationships/externalLinkPath" Target="file:///\\B1A148A4\PRESUPUESTO%20P.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aboratorio\c\DATOS\Laboratorio\Base\GradBase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oorcalidad\Nuevo%20informe%20mensual%20-%20Mayo\datos\Datos%202005\Costos\Costos%202005\Facturacion%20Obr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USUARIO/Downloads/Mis%20documentos/contratos-en-ejecuci&#243;n/contratos-inv&#237;as-2002/consulv&#237;as-advial/WINDOWS/TEMP/TD_0025.DIR/NOV-%20DIC-2002/INF%20NOV-DIC_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USUARIO/Downloads/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Users/USUARIO/Downloads/Mis%20documentos/contratos-en-ejecuci&#243;n/contratos-inv&#237;as-2002/consulv&#237;as-advial/Mis%20documentos/Advial-Jul-01-jul-03/formatos/FORMATOS%20UTILES/APU.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Users/USUARIO/Downloads/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Startup" Target="Administrativos/Informe%20Septiembre/Nuevo%20informe%20mensual%20-%20Mayo/datos/Datos%202005/Costos/Costos%202005/Facturacion%20Obra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oorcalidad\Documents%20and%20Settings\saalcoa\Escritorio\CATALOGO%20JCB\FILE%20DE%20COTIZACION\ENERO07\FORMATO%20DE%20COTIZACION\FORMATO%20TORRE%20DE%20LUZ.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Users/USUARIO/Downloads/Documents%20and%20Settings/ccastrod/Escritorio/PLANTILLAS/EJEMPLOS%20APUS/META/APUS_META_2013-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Nelsy-pc\Aquitania\Cofinanciacion\FICHAS%20Y%20FORMATOS\UNITARIOS%20GENERAL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NTPRINCIPAL\Licitaciones\LICITACIONES%202000\46,47,48-2000SecrtObrasAnt\46-2000%20LA%20YE%20-%20BELMIRA\PRECIOS%20belmir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laneacion1\REPORTE%20PRODUCCION\Documents%20and%20Settings\Administrador\Mis%20documentos\Mis%20archivos%20recibidos\REPORTE%20PRODUCCION%20-%20JUNIO%20def.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Presupuestos%20Convenios%20Milton%202012/Users/Usuario/AppData/Local/Temp/Rar$DI05.444/APU%20-%20Inv..GRUPO%20I.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d.docs.live.net/AMVB%2009/Inf.%20Accidentalidad/ADMON/GRUPO5/PRESUP~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Nelsonbojaca\objetivo%20ecopetrol%20barranca\2%20REUNI&#211;N%20OBJETIVO\OBJETIV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ENRIESCOBAR\LIcitaciones\DOCUME~1\HENRIL~1\CONFIG~1\ARCHIV~1\Content.IE5\OHAJ0LYN\precios_La%20Mata_Bosconia_enviado%20a%20FRAFUENT.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d.docs.live.net/Users/USUARIO/Downloads/Ingevias%20S.A/Contrato%200526%20de%202012%20MHC/Precios%20No%20Previstos%20MHC/Viaducto%20K45/PROPUESTA%20CARARE%20PR45+200%20ULTIMO/3.PRESUPUESTO%20CARARE%20CAMBIO%20DE%20DISE&#209;O-INGENIERIA%20DE%20VIAS.xlsx?0E076511" TargetMode="External"/><Relationship Id="rId1" Type="http://schemas.openxmlformats.org/officeDocument/2006/relationships/externalLinkPath" Target="file:///\\0E076511\3.PRESUPUESTO%20CARARE%20CAMBIO%20DE%20DISE&#209;O-INGENIERIA%20DE%20VIAS.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20SCV-054-02%20La%20l&#237;nea-ibagu&#233;\BASE%20PRESUP.Lic.%20054-02%20La%20l&#237;nea-Ibagu&#23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oorcalidad\Datos\Actas\ACTA%20No%203%20%20con%20corte%20al%2011%20de%20Diciembre%20de%202006\ACTA%20DE%20OBRA%20No%203%20CON%20CORTE%20AL%2011%20DE%20DICIEMBRE%20DE%20200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oorcalidad\Datos\Actas\ACTA%20No%204%20%20con%20corte%20al%2011%20de%20Enero%20de%202007\ACTA%20DE%20OBRA%20No%204%20CON%20CORTE%20AL%2011%20DE%20ENERO%20DE%20200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Users/Wcorredor/AppData/Local/Microsoft/Windows/Temporary%20Internet%20Files/Content.Outlook/N8UQB43B/Users/GeoTuneles/Downloads/DA_PROCESO_13-1-108154_124002002_9512407%2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2kprincipal\licitaciones2\WINDOWS\TEMP\APU-Herradura.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REPORTE%20PRODUCCION%20(PARA%20IMPRESION)1"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Jorge%20Forero%20Ing/Documents/AMV%20SANTANDER%202014/PRECIOS%20UNITARIOS/APU%20Grupo%204%20Territorial%20Santander%202014%20formato%20nuevo%20v2%20def.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K:\disco2\DATOS\LABORATORIO\Pavimento\N&#250;cleo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d.docs.live.net/Users/USUARIO/Downloads/CUND%20GRUPO%201/TECNICO/presupuestos/presupuestos%202010/presupuestos%20marzo%202010/necesidades%20de%20las%20v&#237;as/presupuesto%20necesidades%20vias%20marz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leal\ADARVES\Documents%20and%20Settings\Presupuestos1\Mis%20documentos\GEOVANNY%20LEAL\PRESUPUESTOS%202004\VARIOS\hoja%20de%20calcul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Users/USUARIO/Downloads/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Users/USUARIO/Downloads/Mis%20documentos/contratos-en-ejecuci&#243;n/contratos-inv&#237;as-2002/consulv&#237;as-advial/WINDOWS/TEMP/TD_0025.DIR/NOV-%20DIC-2002/oficina/accidentes%20le%20NOV-02-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Wcorredor/AppData/Local/Microsoft/Windows/Temporary%20Internet%20Files/Content.Outlook/N8UQB43B/PAVICOL/MSOFFICE/LICITAR/analisis%20del%20AIU/AIU.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99.xml.rels><?xml version="1.0" encoding="UTF-8" standalone="yes"?>
<Relationships xmlns="http://schemas.openxmlformats.org/package/2006/relationships"><Relationship Id="rId2" Type="http://schemas.openxmlformats.org/officeDocument/2006/relationships/externalLinkPath" Target="file:///I:\Mi%20unidad\CAMINOS%20POR%20LA%20PAZ%20INV\6.%20Presupuestos\1.%20COMUNIDADES%20NARP\Buenos%20Aires\CEMENTERIO%20ANCESTRAL%20DE%20LA%20BALSA.xlsx" TargetMode="External"/><Relationship Id="rId1" Type="http://schemas.openxmlformats.org/officeDocument/2006/relationships/externalLinkPath" Target="file:///I:\Mi%20unidad\CAMINOS%20POR%20LA%20PAZ%20INV\6.%20Presupuestos\1.%20COMUNIDADES%20NARP\Buenos%20Aires\CEMENTERIO%20ANCESTRAL%20DE%20LA%20BALS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oorcalidad\Users\maribel.herrera.ELCONDOR\AppData\Local\Microsoft\Windows\Temporary%20Internet%20Files\Content.Outlook\UETXCW0J\100518-RESUMEN%20TRA-V2.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Users/USUARIO/Downloads/MANTENIMIENTO%20RUTA%201001_MARZO%20DE%202008/Documents%20and%20Settings/Jaime%20Rojas/Mis%20documentos/Contrato/Interv/JunBarba/a%20%20aaInformaci&#243;n%20GRUPO%204/A%20MInformes%20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Seguim-16"/>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9"/>
      <sheetName val="PU_(2)7"/>
      <sheetName val=""/>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PROY_ORIGINAL2"/>
      <sheetName val="PU_(2)1"/>
      <sheetName val="PROY_ORIGINAL1"/>
      <sheetName val="PU_(2)"/>
      <sheetName val="PROY_ORIGINAL3"/>
      <sheetName val="PU_(2)2"/>
      <sheetName val="PROY_ORIGINAL5"/>
      <sheetName val="PU_(2)4"/>
      <sheetName val="PROY_ORIGINAL4"/>
      <sheetName val="PU_(2)3"/>
      <sheetName val="FORMATO_PREACTA2"/>
      <sheetName val="SOPORTES"/>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SUB-BASE"/>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GAVIONES"/>
      <sheetName val="Señales"/>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1"/>
      <sheetName val="Drenes"/>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XXX"/>
      <sheetName val="BOX_110+520_PUENTE_EL_VERDE1"/>
      <sheetName val="Muro_K99+07031"/>
      <sheetName val="MURO_K104+4541"/>
      <sheetName val="Muro_K109+05701"/>
      <sheetName val="BOX_K1"/>
      <sheetName val="CONVERCIONES"/>
      <sheetName val="PARCHEO"/>
      <sheetName val="APU´s"/>
      <sheetName val="COSTOS_UNITARIOS1"/>
      <sheetName val="TRAYECTO_11"/>
      <sheetName val="Varios"/>
      <sheetName val="RESUMEN"/>
      <sheetName val="VALOR_ENSAYOS1"/>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j0$#j_$#LÓu"/>
      <sheetName val="plantilla"/>
      <sheetName val="resumen_preacta1"/>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_en_asfalto1"/>
      <sheetName val="Mat_fresado_para_ampliacion1"/>
      <sheetName val="Tuberia_filtro_D=6&quot;1"/>
      <sheetName val="Realce_de_bordillo1"/>
      <sheetName val="Remocion_tuberia_d=24&quot;1"/>
      <sheetName val="GRAVA_ATRAQUES_DE_ALCANTARILLA1"/>
      <sheetName val="RESALTO"/>
      <sheetName val="Geodren"/>
      <sheetName val="Hoja1"/>
      <sheetName val="PROY_ORIGINAL8"/>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COSTOS_UNITARIOS"/>
      <sheetName val="TRAYECTO_1"/>
      <sheetName val="VALOR_ENSAY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 110+520 PUENTE EL VERDE"/>
      <sheetName val="Muro K99+0703"/>
      <sheetName val="MURO K104+454"/>
      <sheetName val="Muro K109+0570"/>
      <sheetName val="BOX K"/>
      <sheetName val="proveedores"/>
      <sheetName val="VALOR ENSAYOS"/>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Información"/>
      <sheetName val="resumen_preacta"/>
      <sheetName val="Resalto_en_asfalto"/>
      <sheetName val="Mat_fresado_para_ampliacion"/>
      <sheetName val="Tuberia_filtro_D=6&quot;"/>
      <sheetName val="Realce_de_bordillo"/>
      <sheetName val="Remocion_tuberia_d=24&quot;"/>
      <sheetName val="GRAVA_ATRAQUES_DE_ALCANTARILLA"/>
      <sheetName val="PROY_ORIGINAL7"/>
      <sheetName val="PU_(2)6"/>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COSTOS_UNITARIOS2"/>
      <sheetName val="TRAYECTO_1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Elementos Involucrados"/>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sap"/>
      <sheetName val="P2"/>
      <sheetName val="P1"/>
      <sheetName val="31-05-18"/>
      <sheetName val="F-7857-308"/>
      <sheetName val="Equipo Menor"/>
      <sheetName val="ALQUILADO F-7857-308 "/>
      <sheetName val="Real Para tarifas"/>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ral. 1"/>
      <sheetName val="Paral. 2"/>
      <sheetName val="Paral. 3"/>
      <sheetName val="Paral.4"/>
      <sheetName val="ó&gt;"/>
      <sheetName val="_x0000_㈀㰰⌀_x0000_㈀㰮⌀_x0000_䰀଒v_x0000__x0000__x0000_頀"/>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j0$?#???j_$?#???LÓu????"/>
      <sheetName val="MATERIALES Y RECURSOS"/>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ORTE DE OBRA N° 1"/>
      <sheetName val="memoria"/>
      <sheetName val="memoria 1"/>
      <sheetName val="RELACION DE PRECIOS"/>
      <sheetName val="ACTA 5"/>
      <sheetName val="MODIF. 2"/>
      <sheetName val="MODIF. 3"/>
      <sheetName val="cant"/>
      <sheetName val="par mar19"/>
      <sheetName val="par"/>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refreshError="1"/>
      <sheetData sheetId="190"/>
      <sheetData sheetId="191"/>
      <sheetData sheetId="192"/>
      <sheetData sheetId="193"/>
      <sheetData sheetId="194"/>
      <sheetData sheetId="195" refreshError="1"/>
      <sheetData sheetId="196" refreshError="1"/>
      <sheetData sheetId="197" refreshError="1"/>
      <sheetData sheetId="198"/>
      <sheetData sheetId="199"/>
      <sheetData sheetId="200" refreshError="1"/>
      <sheetData sheetId="201"/>
      <sheetData sheetId="202"/>
      <sheetData sheetId="203"/>
      <sheetData sheetId="204"/>
      <sheetData sheetId="205"/>
      <sheetData sheetId="206" refreshError="1"/>
      <sheetData sheetId="207" refreshError="1"/>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sheetData sheetId="539"/>
      <sheetData sheetId="540"/>
      <sheetData sheetId="541"/>
      <sheetData sheetId="542"/>
      <sheetData sheetId="543"/>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refreshError="1"/>
      <sheetData sheetId="1079" refreshError="1"/>
      <sheetData sheetId="1080"/>
      <sheetData sheetId="108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refreshError="1"/>
      <sheetData sheetId="1111"/>
      <sheetData sheetId="1112"/>
      <sheetData sheetId="1113"/>
      <sheetData sheetId="1114"/>
      <sheetData sheetId="1115"/>
      <sheetData sheetId="1116"/>
      <sheetData sheetId="1117"/>
      <sheetData sheetId="1118" refreshError="1"/>
      <sheetData sheetId="1119"/>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refreshError="1"/>
      <sheetData sheetId="1754" refreshError="1"/>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 sheetId="1768" refreshError="1"/>
      <sheetData sheetId="1769" refreshError="1"/>
      <sheetData sheetId="1770" refreshError="1"/>
      <sheetData sheetId="1771" refreshError="1"/>
      <sheetData sheetId="1772"/>
      <sheetData sheetId="1773" refreshError="1"/>
      <sheetData sheetId="1774"/>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sheetData sheetId="1788" refreshError="1"/>
      <sheetData sheetId="1789"/>
      <sheetData sheetId="1790"/>
      <sheetData sheetId="1791"/>
      <sheetData sheetId="1792"/>
      <sheetData sheetId="1793"/>
      <sheetData sheetId="1794"/>
      <sheetData sheetId="1795"/>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refreshError="1"/>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refreshError="1"/>
      <sheetData sheetId="5520"/>
      <sheetData sheetId="5521" refreshError="1"/>
      <sheetData sheetId="5522" refreshError="1"/>
      <sheetData sheetId="5523"/>
      <sheetData sheetId="5524"/>
      <sheetData sheetId="5525"/>
      <sheetData sheetId="5526"/>
      <sheetData sheetId="5527"/>
      <sheetData sheetId="5528"/>
      <sheetData sheetId="5529"/>
      <sheetData sheetId="5530"/>
      <sheetData sheetId="5531"/>
      <sheetData sheetId="553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_a  aaInformación GRUPO 4_A MIn"/>
      <sheetName val="\Users\HP\AppData\Local\Microso"/>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EQUIPOS"/>
      <sheetName val="MANO DE OBRA"/>
      <sheetName val="TRANSPORTE"/>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MURO PR25+221-235"/>
      <sheetName val="MURO PR25+261-267"/>
      <sheetName val="MURO PR25+267-273"/>
      <sheetName val="MURO PR25+273-277"/>
      <sheetName val="AC2-AG96"/>
      <sheetName val="HISTORICOS FUEL OIL EXP"/>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CANT OBRA"/>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sheetData sheetId="315"/>
      <sheetData sheetId="316" refreshError="1"/>
      <sheetData sheetId="317" refreshError="1"/>
      <sheetData sheetId="318"/>
      <sheetData sheetId="319"/>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sheetData sheetId="594"/>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efreshError="1"/>
      <sheetData sheetId="624"/>
      <sheetData sheetId="625" refreshError="1"/>
      <sheetData sheetId="626"/>
      <sheetData sheetId="627" refreshError="1"/>
      <sheetData sheetId="628" refreshError="1"/>
      <sheetData sheetId="629"/>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refreshError="1"/>
      <sheetData sheetId="714" refreshError="1"/>
      <sheetData sheetId="715" refreshError="1"/>
      <sheetData sheetId="716" refreshError="1"/>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AiuBPMarco98"/>
    </sheetNames>
    <sheetDataSet>
      <sheetData sheetId="0" refreshError="1"/>
      <sheetData sheetId="1" refreshError="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 val="Descole canal en concreto 2"/>
    </sheetNames>
    <sheetDataSet>
      <sheetData sheetId="0" refreshError="1"/>
      <sheetData sheetId="1" refreshError="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 val="Ind_SerieEmpcanasta gral y  (3"/>
      <sheetName val="Gabinetes ctrol, prot. y med. "/>
      <sheetName val="PREACTA 5"/>
      <sheetName val="PREACTA 6"/>
      <sheetName val="ACTASBAR"/>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c 0009h"/>
      <sheetName val="Proc 0009i"/>
      <sheetName val="Indice fecha"/>
      <sheetName val="Gráfico de control"/>
      <sheetName val="HIST-RES"/>
      <sheetName val="Hist(1)"/>
      <sheetName val="Hist(2)"/>
      <sheetName val="GRAFICOS"/>
      <sheetName val="UN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 val="Datos"/>
      <sheetName val="MATERIALE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DATOS"/>
      <sheetName val="precios-básicos2002"/>
      <sheetName val="\\Gabrielaapabone\d copias\a  a"/>
    </sheetNames>
    <definedNames>
      <definedName name="absc"/>
    </defined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EMPRESA"/>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sheetData sheetId="1"/>
      <sheetData sheetId="2"/>
      <sheetData sheetId="3"/>
      <sheetData sheetId="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Pres_CDI9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AC2-AG96"/>
      <sheetName val="AutoOpen Stub Data"/>
      <sheetName val="Personalizar"/>
      <sheetName val="Factura"/>
      <sheetName val="Macros"/>
      <sheetName val="ATW"/>
      <sheetName val="Lock"/>
      <sheetName val="TemplateInformation"/>
      <sheetName val="CALC PROD MENSUAL"/>
    </sheetNames>
    <sheetDataSet>
      <sheetData sheetId="0"/>
      <sheetData sheetId="1"/>
      <sheetData sheetId="2"/>
      <sheetData sheetId="3"/>
      <sheetData sheetId="4"/>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Factura"/>
      <sheetName val="Macros"/>
      <sheetName val="ATW"/>
      <sheetName val="Lock"/>
      <sheetName val="TemplateInformation"/>
    </sheetNames>
    <sheetDataSet>
      <sheetData sheetId="0"/>
      <sheetData sheetId="1"/>
      <sheetData sheetId="2"/>
      <sheetData sheetId="3" refreshError="1"/>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1_Preliminares"/>
      <sheetName val="Insumos"/>
      <sheetName val="M.Obra"/>
      <sheetName val="General"/>
      <sheetName val="BASE"/>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COSTOS OFICINA"/>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Format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equipos"/>
      <sheetName val="Hoja1"/>
      <sheetName val="Mantenimientos"/>
      <sheetName val="Dto Equipos"/>
      <sheetName val="Mantenimientos (3)"/>
      <sheetName val="Mantenimientos (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PLANNING"/>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ver"/>
      <sheetName val="EQALT"/>
      <sheetName val="CONT_A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ALT"/>
      <sheetName val="PROGRAMA"/>
      <sheetName val="formulario"/>
      <sheetName val="PreciosUnitarios"/>
      <sheetName val="equipos1"/>
      <sheetName val="ACARREO"/>
      <sheetName val="MATERIALES"/>
      <sheetName val="CUADBASI"/>
      <sheetName val="PRESOC"/>
      <sheetName val="AIU-CONDOR"/>
      <sheetName val="L. MATERIALES"/>
      <sheetName val="Módulo1"/>
      <sheetName val="Módulo2"/>
      <sheetName val="Módulo3"/>
      <sheetName val="BOFIAT"/>
      <sheetName val="CA W11B"/>
      <sheetName val="COM125"/>
      <sheetName val="CM - 08"/>
      <sheetName val="CV15"/>
      <sheetName val="MN03"/>
      <sheetName val="PE08"/>
      <sheetName val="PL04"/>
      <sheetName val="PP02"/>
      <sheetName val="R320-L (2)"/>
      <sheetName val="RO10"/>
      <sheetName val="RO14"/>
      <sheetName val="ROJD"/>
      <sheetName val="RR02"/>
      <sheetName val="SG04"/>
      <sheetName val="TM01"/>
      <sheetName val="VD15"/>
      <sheetName val="VD18"/>
      <sheetName val="VD19"/>
      <sheetName val="VD21"/>
      <sheetName val="resumen"/>
      <sheetName val="MANTENIMIENTO"/>
      <sheetName val="FILTROS2"/>
      <sheetName val="Control de reportes"/>
      <sheetName val="Despacho Equipos"/>
      <sheetName val="Llegada Equipos"/>
      <sheetName val="Documentos"/>
      <sheetName val="anexo2"/>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bletroque"/>
      <sheetName val="dumper"/>
      <sheetName val="terex"/>
      <sheetName val="mantos"/>
      <sheetName val="taladros"/>
      <sheetName val="mulas"/>
      <sheetName val="triturado"/>
      <sheetName val="lluvia"/>
      <sheetName val="observaciones"/>
      <sheetName val="datos_equipo"/>
      <sheetName val="equipos"/>
      <sheetName val="tritur"/>
      <sheetName val="dobletroque1"/>
      <sheetName val="mulas room"/>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Circuit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eneral"/>
      <sheetName val="BASE"/>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presupuesto"/>
      <sheetName val="PARAMETROS BASE"/>
      <sheetName val="PROGRAMACION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 val="perfil"/>
    </sheetNames>
    <sheetDataSet>
      <sheetData sheetId="0"/>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Contrato"/>
      <sheetName val="PROGRAMA DE INVERSIONES"/>
      <sheetName val="PROGRAMA DE EJECUCIÓN"/>
      <sheetName val="PROGRAMA DE COSTOS"/>
      <sheetName val="ppto (2)"/>
      <sheetName val="G&amp;G V V"/>
      <sheetName val="P&amp;G"/>
      <sheetName val="BSC"/>
      <sheetName val="ppto"/>
      <sheetName val="SUBBASE LOCALIZACIONES"/>
      <sheetName val="BASE LOCALIZACIONES (2)"/>
      <sheetName val="G&amp;G ATL"/>
      <sheetName val="INDICADORES"/>
      <sheetName val="GRAFICA .S.C."/>
      <sheetName val="GRAFICA .E.C. "/>
      <sheetName val="GRAFICA .C.R."/>
      <sheetName val="GRAFICA .C."/>
      <sheetName val="BSC VS OBJ. CALIDAD"/>
      <sheetName val="GRAFICA .M.C."/>
      <sheetName val="G&amp;G V V (2)"/>
      <sheetName val="G&amp;G ATL (2)"/>
      <sheetName val="P&amp;G (2)"/>
      <sheetName val="Hoja2"/>
      <sheetName val="Hoja3"/>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icional Invias"/>
      <sheetName val="alternativa 2"/>
      <sheetName val="alternativa 1"/>
      <sheetName val="VR-PROP"/>
      <sheetName val="ICCP"/>
      <sheetName val="BSC VS OBJ. CALIDAD"/>
    </sheetNames>
    <sheetDataSet>
      <sheetData sheetId="0"/>
      <sheetData sheetId="1"/>
      <sheetData sheetId="2"/>
      <sheetData sheetId="3"/>
      <sheetData sheetId="4"/>
      <sheetData sheetId="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ICCP"/>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 val="BASE"/>
      <sheetName val="PRECIOS"/>
    </sheetNames>
    <sheetDataSet>
      <sheetData sheetId="0" refreshError="1"/>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NSUMOS"/>
      <sheetName val="ITEMS"/>
      <sheetName val="APU"/>
      <sheetName val="anexo2"/>
      <sheetName val="ACARR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ACTA INT"/>
      <sheetName val="Ajuste"/>
      <sheetName val="ACTA DE OBRA"/>
      <sheetName val="1.01"/>
      <sheetName val="1.02"/>
      <sheetName val="1.03"/>
      <sheetName val="1.04"/>
      <sheetName val="2.02"/>
      <sheetName val="2.03"/>
      <sheetName val="3.01"/>
      <sheetName val="3.02"/>
      <sheetName val="3.03"/>
      <sheetName val="3.04"/>
      <sheetName val="UPAV-002"/>
      <sheetName val="3.05"/>
      <sheetName val="3.08"/>
      <sheetName val="3.10 "/>
      <sheetName val="3.11"/>
      <sheetName val="4.01"/>
      <sheetName val="4.01.03"/>
      <sheetName val="4.01.09"/>
      <sheetName val="4.03.14"/>
      <sheetName val="5.01"/>
      <sheetName val="5.04"/>
      <sheetName val="8.19"/>
      <sheetName val="UVAR-001"/>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5"/>
      <sheetName val="15.06"/>
      <sheetName val="15.07"/>
      <sheetName val="16.01"/>
      <sheetName val="16.02"/>
      <sheetName val="17.01"/>
      <sheetName val="17.07"/>
      <sheetName val="17.08"/>
      <sheetName val="18.01"/>
      <sheetName val="19.04.03"/>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1"/>
      <sheetName val="19.21.03"/>
      <sheetName val="19.21.04"/>
      <sheetName val="20.01"/>
      <sheetName val="20.13"/>
      <sheetName val="20.19"/>
      <sheetName val="20.21"/>
      <sheetName val="20.22"/>
      <sheetName val="20.24"/>
      <sheetName val="20.26"/>
      <sheetName val="20.28"/>
      <sheetName val="Alc-001"/>
      <sheetName val="Alc-005"/>
      <sheetName val="Alc-006"/>
      <sheetName val="Alc-013"/>
      <sheetName val="21.06.01"/>
      <sheetName val="22.01.01.02"/>
      <sheetName val="22.01.01.12"/>
      <sheetName val="22.01.01.14"/>
      <sheetName val="22.01.02.01"/>
      <sheetName val="22.01.02.02"/>
      <sheetName val="22.01.02.04"/>
      <sheetName val="22.01.03.01"/>
      <sheetName val="PUN-001"/>
      <sheetName val="BASE-E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temes Renovación"/>
      <sheetName val="CONT_ADI"/>
      <sheetName val="OCTUBRE"/>
      <sheetName val="320.1"/>
      <sheetName val="330.2"/>
      <sheetName val="700.1"/>
      <sheetName val="AIU"/>
      <sheetName val="Indicadores de Producto"/>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 val="CONT_ADI"/>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HISTORICOS FUEL OIL EXP"/>
      <sheetName val="PR 1"/>
      <sheetName val="_aCCIDENTES_DE_1995___1996_xl_2"/>
      <sheetName val="//ccefici"/>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DICE"/>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 val="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Herradura"/>
      <sheetName val="Equipos"/>
      <sheetName val="Materiales"/>
      <sheetName val="MO"/>
      <sheetName val="Acarreo"/>
      <sheetName val="PRESOC"/>
      <sheetName val="Módulo1"/>
      <sheetName val="Módulo2"/>
      <sheetName val="Módulo3"/>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MEDELLIN"/>
      <sheetName val="REPORTE"/>
      <sheetName val="meses"/>
      <sheetName val="REPORTE 10"/>
      <sheetName val="Gráfico1"/>
      <sheetName val="GUIAS 1"/>
      <sheetName val="GUIAS 2"/>
      <sheetName val="OFICIO DE ENTREGA"/>
      <sheetName val="CORRECCION DE FOLIOS"/>
      <sheetName val="PROYECCION"/>
      <sheetName val="Datos"/>
      <sheetName val="Lista_Equipos"/>
      <sheetName val="Planilleros"/>
      <sheetName val="Sensibilidad"/>
      <sheetName val="cargue"/>
      <sheetName val="Viajes_Ho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ezclas asfálticas"/>
    </sheetNames>
    <sheetDataSet>
      <sheetData sheetId="0" refreshError="1"/>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DICO"/>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cimentacion 1"/>
      <sheetName val="acero cimentacion "/>
      <sheetName val="acero 1 piso"/>
      <sheetName val="acero piso 3"/>
      <sheetName val="acero piso 2"/>
      <sheetName val="acero cubierta"/>
      <sheetName val="acer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1erINFORME"/>
    </sheetNames>
    <sheetDataSet>
      <sheetData sheetId="0"/>
      <sheetData sheetId="1"/>
      <sheetData sheetId="2"/>
      <sheetData sheetId="3"/>
      <sheetData sheetId="4"/>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 val="glvc"/>
      <sheetName val="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LSAL"/>
      <sheetName val="Anexo 12"/>
      <sheetName val="INSUMOS"/>
      <sheetName val="Indicadores_de_Producto"/>
      <sheetName val="BASE"/>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DORADO"/>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sheetData sheetId="25" refreshError="1"/>
      <sheetData sheetId="26" refreshError="1"/>
      <sheetData sheetId="27" refreshError="1"/>
      <sheetData sheetId="28" refreshError="1"/>
      <sheetData sheetId="29"/>
      <sheetData sheetId="30" refreshError="1"/>
      <sheetData sheetId="31" refreshError="1"/>
      <sheetData sheetId="32"/>
      <sheetData sheetId="33"/>
      <sheetData sheetId="34"/>
      <sheetData sheetId="35"/>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refreshError="1"/>
      <sheetData sheetId="118" refreshError="1"/>
      <sheetData sheetId="119" refreshError="1"/>
      <sheetData sheetId="120" refreshError="1"/>
      <sheetData sheetId="121"/>
      <sheetData sheetId="122"/>
      <sheetData sheetId="123"/>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sheetData sheetId="629"/>
      <sheetData sheetId="630"/>
      <sheetData sheetId="631" refreshError="1"/>
      <sheetData sheetId="632"/>
      <sheetData sheetId="633"/>
      <sheetData sheetId="634"/>
      <sheetData sheetId="635"/>
      <sheetData sheetId="636"/>
      <sheetData sheetId="637"/>
      <sheetData sheetId="638" refreshError="1"/>
      <sheetData sheetId="639" refreshError="1"/>
      <sheetData sheetId="640" refreshError="1"/>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refreshError="1"/>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sheetData sheetId="1587"/>
      <sheetData sheetId="1588"/>
      <sheetData sheetId="1589"/>
      <sheetData sheetId="1590"/>
      <sheetData sheetId="1591"/>
      <sheetData sheetId="1592"/>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sheetData sheetId="1843"/>
      <sheetData sheetId="1844"/>
      <sheetData sheetId="1845"/>
      <sheetData sheetId="1846"/>
      <sheetData sheetId="1847"/>
      <sheetData sheetId="1848"/>
      <sheetData sheetId="1849"/>
      <sheetData sheetId="1850"/>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refreshError="1"/>
      <sheetData sheetId="2541"/>
      <sheetData sheetId="2542" refreshError="1"/>
      <sheetData sheetId="2543"/>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refreshError="1"/>
      <sheetData sheetId="2753"/>
      <sheetData sheetId="2754"/>
      <sheetData sheetId="2755" refreshError="1"/>
      <sheetData sheetId="2756" refreshError="1"/>
      <sheetData sheetId="2757" refreshError="1"/>
      <sheetData sheetId="2758" refreshError="1"/>
      <sheetData sheetId="2759"/>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sheetData sheetId="2810"/>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sheetData sheetId="2897"/>
      <sheetData sheetId="2898" refreshError="1"/>
      <sheetData sheetId="2899"/>
      <sheetData sheetId="2900" refreshError="1"/>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sheetData sheetId="2941"/>
      <sheetData sheetId="2942"/>
      <sheetData sheetId="2943"/>
      <sheetData sheetId="2944"/>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sheetData sheetId="2964"/>
      <sheetData sheetId="2965" refreshError="1"/>
      <sheetData sheetId="2966"/>
      <sheetData sheetId="2967"/>
      <sheetData sheetId="2968"/>
      <sheetData sheetId="2969"/>
      <sheetData sheetId="2970"/>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refreshError="1"/>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efreshError="1"/>
      <sheetData sheetId="3038" refreshError="1"/>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refreshError="1"/>
      <sheetData sheetId="3090" refreshError="1"/>
      <sheetData sheetId="309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sheetData sheetId="3127"/>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sheetData sheetId="3208"/>
      <sheetData sheetId="3209" refreshError="1"/>
      <sheetData sheetId="3210" refreshError="1"/>
      <sheetData sheetId="321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sheetData sheetId="3251"/>
      <sheetData sheetId="3252"/>
      <sheetData sheetId="3253"/>
      <sheetData sheetId="3254"/>
      <sheetData sheetId="3255"/>
      <sheetData sheetId="3256"/>
      <sheetData sheetId="3257"/>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refreshError="1"/>
      <sheetData sheetId="3294" refreshError="1"/>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refreshError="1"/>
      <sheetData sheetId="3385"/>
      <sheetData sheetId="3386" refreshError="1"/>
      <sheetData sheetId="3387" refreshError="1"/>
      <sheetData sheetId="3388" refreshError="1"/>
      <sheetData sheetId="3389" refreshError="1"/>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refreshError="1"/>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sheetData sheetId="3515" refreshError="1"/>
      <sheetData sheetId="3516" refreshError="1"/>
      <sheetData sheetId="3517" refreshError="1"/>
      <sheetData sheetId="3518" refreshError="1"/>
      <sheetData sheetId="3519" refreshError="1"/>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sheetData sheetId="3580"/>
      <sheetData sheetId="3581" refreshError="1"/>
      <sheetData sheetId="3582" refreshError="1"/>
      <sheetData sheetId="3583" refreshError="1"/>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refreshError="1"/>
      <sheetData sheetId="3615" refreshError="1"/>
      <sheetData sheetId="3616" refreshError="1"/>
      <sheetData sheetId="3617"/>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sheetData sheetId="3725" refreshError="1"/>
      <sheetData sheetId="3726"/>
      <sheetData sheetId="3727"/>
      <sheetData sheetId="3728"/>
      <sheetData sheetId="3729"/>
      <sheetData sheetId="3730"/>
      <sheetData sheetId="3731"/>
      <sheetData sheetId="3732"/>
      <sheetData sheetId="3733"/>
      <sheetData sheetId="3734"/>
      <sheetData sheetId="3735"/>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refreshError="1"/>
      <sheetData sheetId="3776" refreshError="1"/>
      <sheetData sheetId="3777"/>
      <sheetData sheetId="3778"/>
      <sheetData sheetId="3779"/>
      <sheetData sheetId="3780"/>
      <sheetData sheetId="3781"/>
      <sheetData sheetId="3782"/>
      <sheetData sheetId="3783"/>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sheetData sheetId="3793"/>
      <sheetData sheetId="3794"/>
      <sheetData sheetId="3795"/>
      <sheetData sheetId="3796"/>
      <sheetData sheetId="3797"/>
      <sheetData sheetId="3798" refreshError="1"/>
      <sheetData sheetId="3799" refreshError="1"/>
      <sheetData sheetId="3800" refreshError="1"/>
      <sheetData sheetId="3801" refreshError="1"/>
      <sheetData sheetId="3802" refreshError="1"/>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efreshError="1"/>
      <sheetData sheetId="3888" refreshError="1"/>
      <sheetData sheetId="3889" refreshError="1"/>
      <sheetData sheetId="3890" refreshError="1"/>
      <sheetData sheetId="3891" refreshError="1"/>
      <sheetData sheetId="3892" refreshError="1"/>
      <sheetData sheetId="3893" refreshError="1"/>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refreshError="1"/>
      <sheetData sheetId="3939" refreshError="1"/>
      <sheetData sheetId="3940" refreshError="1"/>
      <sheetData sheetId="3941" refreshError="1"/>
      <sheetData sheetId="3942" refreshError="1"/>
      <sheetData sheetId="3943" refreshError="1"/>
      <sheetData sheetId="3944" refreshError="1"/>
      <sheetData sheetId="3945"/>
      <sheetData sheetId="3946" refreshError="1"/>
      <sheetData sheetId="3947" refreshError="1"/>
      <sheetData sheetId="3948" refreshError="1"/>
      <sheetData sheetId="3949" refreshError="1"/>
      <sheetData sheetId="3950" refreshError="1"/>
      <sheetData sheetId="3951"/>
      <sheetData sheetId="3952"/>
      <sheetData sheetId="3953"/>
      <sheetData sheetId="3954"/>
      <sheetData sheetId="3955"/>
      <sheetData sheetId="3956"/>
      <sheetData sheetId="3957"/>
      <sheetData sheetId="3958"/>
      <sheetData sheetId="3959"/>
      <sheetData sheetId="3960"/>
      <sheetData sheetId="396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sheetData sheetId="4022" refreshError="1"/>
      <sheetData sheetId="4023" refreshError="1"/>
      <sheetData sheetId="4024" refreshError="1"/>
      <sheetData sheetId="4025"/>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sheetData sheetId="4048" refreshError="1"/>
      <sheetData sheetId="4049"/>
      <sheetData sheetId="4050" refreshError="1"/>
      <sheetData sheetId="4051" refreshError="1"/>
      <sheetData sheetId="4052" refreshError="1"/>
      <sheetData sheetId="4053" refreshError="1"/>
      <sheetData sheetId="4054" refreshError="1"/>
      <sheetData sheetId="4055"/>
      <sheetData sheetId="4056"/>
      <sheetData sheetId="4057"/>
      <sheetData sheetId="4058"/>
      <sheetData sheetId="4059" refreshError="1"/>
      <sheetData sheetId="4060" refreshError="1"/>
      <sheetData sheetId="4061" refreshError="1"/>
      <sheetData sheetId="4062" refreshError="1"/>
      <sheetData sheetId="4063" refreshError="1"/>
      <sheetData sheetId="4064"/>
      <sheetData sheetId="4065"/>
      <sheetData sheetId="4066" refreshError="1"/>
      <sheetData sheetId="4067" refreshError="1"/>
      <sheetData sheetId="4068"/>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sheetData sheetId="4185"/>
      <sheetData sheetId="4186"/>
      <sheetData sheetId="4187"/>
      <sheetData sheetId="4188"/>
      <sheetData sheetId="4189"/>
      <sheetData sheetId="4190" refreshError="1"/>
      <sheetData sheetId="4191" refreshError="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refreshError="1"/>
      <sheetData sheetId="4239" refreshError="1"/>
      <sheetData sheetId="4240" refreshError="1"/>
      <sheetData sheetId="4241" refreshError="1"/>
      <sheetData sheetId="4242" refreshError="1"/>
      <sheetData sheetId="4243" refreshError="1"/>
      <sheetData sheetId="4244"/>
      <sheetData sheetId="4245" refreshError="1"/>
      <sheetData sheetId="4246" refreshError="1"/>
      <sheetData sheetId="4247"/>
      <sheetData sheetId="4248" refreshError="1"/>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sheetData sheetId="4297" refreshError="1"/>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refreshError="1"/>
      <sheetData sheetId="4334" refreshError="1"/>
      <sheetData sheetId="4335" refreshError="1"/>
      <sheetData sheetId="4336"/>
      <sheetData sheetId="4337"/>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refreshError="1"/>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refreshError="1"/>
      <sheetData sheetId="4363" refreshError="1"/>
      <sheetData sheetId="4364" refreshError="1"/>
      <sheetData sheetId="4365" refreshError="1"/>
      <sheetData sheetId="4366" refreshError="1"/>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refreshError="1"/>
      <sheetData sheetId="4395"/>
      <sheetData sheetId="4396" refreshError="1"/>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sheetData sheetId="5344"/>
      <sheetData sheetId="5345"/>
      <sheetData sheetId="5346" refreshError="1"/>
      <sheetData sheetId="5347"/>
      <sheetData sheetId="5348"/>
      <sheetData sheetId="5349"/>
      <sheetData sheetId="5350"/>
      <sheetData sheetId="5351"/>
      <sheetData sheetId="5352"/>
      <sheetData sheetId="5353"/>
      <sheetData sheetId="5354"/>
      <sheetData sheetId="5355"/>
      <sheetData sheetId="5356" refreshError="1"/>
      <sheetData sheetId="5357" refreshError="1"/>
      <sheetData sheetId="5358" refreshError="1"/>
      <sheetData sheetId="5359"/>
      <sheetData sheetId="5360"/>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sheetData sheetId="5372"/>
      <sheetData sheetId="5373" refreshError="1"/>
      <sheetData sheetId="5374" refreshError="1"/>
      <sheetData sheetId="5375"/>
      <sheetData sheetId="5376" refreshError="1"/>
      <sheetData sheetId="5377" refreshError="1"/>
      <sheetData sheetId="5378"/>
      <sheetData sheetId="5379" refreshError="1"/>
      <sheetData sheetId="5380"/>
      <sheetData sheetId="5381"/>
      <sheetData sheetId="5382"/>
      <sheetData sheetId="5383"/>
      <sheetData sheetId="5384"/>
      <sheetData sheetId="5385"/>
      <sheetData sheetId="5386" refreshError="1"/>
      <sheetData sheetId="5387"/>
      <sheetData sheetId="5388" refreshError="1"/>
      <sheetData sheetId="5389"/>
      <sheetData sheetId="5390" refreshError="1"/>
      <sheetData sheetId="5391" refreshError="1"/>
      <sheetData sheetId="5392" refreshError="1"/>
      <sheetData sheetId="5393"/>
      <sheetData sheetId="5394"/>
      <sheetData sheetId="5395"/>
      <sheetData sheetId="5396"/>
      <sheetData sheetId="5397"/>
      <sheetData sheetId="5398"/>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sheetData sheetId="5451"/>
      <sheetData sheetId="5452"/>
      <sheetData sheetId="5453"/>
      <sheetData sheetId="5454"/>
      <sheetData sheetId="5455"/>
      <sheetData sheetId="5456"/>
      <sheetData sheetId="5457"/>
      <sheetData sheetId="5458"/>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sheetData sheetId="5469"/>
      <sheetData sheetId="5470"/>
      <sheetData sheetId="5471"/>
      <sheetData sheetId="5472"/>
      <sheetData sheetId="5473"/>
      <sheetData sheetId="5474"/>
      <sheetData sheetId="5475"/>
      <sheetData sheetId="5476"/>
      <sheetData sheetId="5477"/>
      <sheetData sheetId="5478" refreshError="1"/>
      <sheetData sheetId="5479" refreshError="1"/>
      <sheetData sheetId="5480" refreshError="1"/>
      <sheetData sheetId="5481" refreshError="1"/>
      <sheetData sheetId="5482" refreshError="1"/>
      <sheetData sheetId="5483"/>
      <sheetData sheetId="5484"/>
      <sheetData sheetId="5485" refreshError="1"/>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refreshError="1"/>
      <sheetData sheetId="5544"/>
      <sheetData sheetId="5545"/>
      <sheetData sheetId="5546"/>
      <sheetData sheetId="5547" refreshError="1"/>
      <sheetData sheetId="5548"/>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sheetData sheetId="5631"/>
      <sheetData sheetId="5632"/>
      <sheetData sheetId="5633"/>
      <sheetData sheetId="5634"/>
      <sheetData sheetId="5635"/>
      <sheetData sheetId="5636"/>
      <sheetData sheetId="5637"/>
      <sheetData sheetId="5638"/>
      <sheetData sheetId="5639" refreshError="1"/>
      <sheetData sheetId="5640"/>
      <sheetData sheetId="5641" refreshError="1"/>
      <sheetData sheetId="5642"/>
      <sheetData sheetId="5643" refreshError="1"/>
      <sheetData sheetId="5644" refreshError="1"/>
      <sheetData sheetId="5645" refreshError="1"/>
      <sheetData sheetId="5646" refreshError="1"/>
      <sheetData sheetId="5647"/>
      <sheetData sheetId="5648"/>
      <sheetData sheetId="5649"/>
      <sheetData sheetId="5650"/>
      <sheetData sheetId="5651"/>
      <sheetData sheetId="5652" refreshError="1"/>
      <sheetData sheetId="5653" refreshError="1"/>
      <sheetData sheetId="5654" refreshError="1"/>
      <sheetData sheetId="5655" refreshError="1"/>
      <sheetData sheetId="5656" refreshError="1"/>
      <sheetData sheetId="5657" refreshError="1"/>
      <sheetData sheetId="5658" refreshError="1"/>
      <sheetData sheetId="5659"/>
      <sheetData sheetId="5660"/>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refreshError="1"/>
      <sheetData sheetId="5782"/>
      <sheetData sheetId="5783"/>
      <sheetData sheetId="5784" refreshError="1"/>
      <sheetData sheetId="5785"/>
      <sheetData sheetId="5786" refreshError="1"/>
      <sheetData sheetId="5787"/>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sheetData sheetId="5804"/>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refreshError="1"/>
      <sheetData sheetId="5843"/>
      <sheetData sheetId="5844"/>
      <sheetData sheetId="5845"/>
      <sheetData sheetId="5846"/>
      <sheetData sheetId="5847"/>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sheetData sheetId="6213" refreshError="1"/>
      <sheetData sheetId="6214"/>
      <sheetData sheetId="6215" refreshError="1"/>
      <sheetData sheetId="6216" refreshError="1"/>
      <sheetData sheetId="6217" refreshError="1"/>
      <sheetData sheetId="6218"/>
      <sheetData sheetId="6219"/>
      <sheetData sheetId="6220"/>
      <sheetData sheetId="6221"/>
      <sheetData sheetId="6222"/>
      <sheetData sheetId="6223" refreshError="1"/>
      <sheetData sheetId="6224" refreshError="1"/>
      <sheetData sheetId="6225"/>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refreshError="1"/>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refreshError="1"/>
      <sheetData sheetId="6780"/>
      <sheetData sheetId="6781"/>
      <sheetData sheetId="6782" refreshError="1"/>
      <sheetData sheetId="6783" refreshError="1"/>
      <sheetData sheetId="6784" refreshError="1"/>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sheetData sheetId="6979"/>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refreshError="1"/>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sheetData sheetId="7224"/>
      <sheetData sheetId="7225"/>
      <sheetData sheetId="7226"/>
      <sheetData sheetId="7227"/>
      <sheetData sheetId="7228"/>
      <sheetData sheetId="7229"/>
      <sheetData sheetId="7230"/>
      <sheetData sheetId="7231"/>
      <sheetData sheetId="7232"/>
      <sheetData sheetId="7233"/>
      <sheetData sheetId="7234" refreshError="1"/>
      <sheetData sheetId="7235"/>
      <sheetData sheetId="7236"/>
      <sheetData sheetId="7237" refreshError="1"/>
      <sheetData sheetId="7238"/>
      <sheetData sheetId="7239"/>
      <sheetData sheetId="7240"/>
      <sheetData sheetId="7241"/>
      <sheetData sheetId="7242"/>
      <sheetData sheetId="7243"/>
      <sheetData sheetId="7244"/>
      <sheetData sheetId="7245"/>
      <sheetData sheetId="7246"/>
      <sheetData sheetId="7247" refreshError="1"/>
      <sheetData sheetId="7248" refreshError="1"/>
      <sheetData sheetId="7249" refreshError="1"/>
      <sheetData sheetId="7250" refreshError="1"/>
      <sheetData sheetId="7251"/>
      <sheetData sheetId="7252"/>
      <sheetData sheetId="7253"/>
      <sheetData sheetId="7254"/>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 val="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Dist Materiales"/>
      <sheetName val="Materiales"/>
      <sheetName val="Equipos"/>
      <sheetName val="Mano de Obra"/>
      <sheetName val="Rendimientos"/>
      <sheetName val="Costos Admon"/>
      <sheetName val="Alcance"/>
      <sheetName val="Presupuesto"/>
      <sheetName val="Mantenimiento"/>
      <sheetName val="Mem Placa Huel"/>
      <sheetName val="Alcan Tipo I "/>
      <sheetName val="Alcan Tipo II"/>
      <sheetName val="Alcan Tipo III"/>
      <sheetName val="Box-Culvert"/>
      <sheetName val="Muro Gaviones"/>
      <sheetName val="Ponton 5.20m"/>
      <sheetName val="Ponton 10.30m"/>
      <sheetName val="Muro Concr"/>
      <sheetName val="200.2"/>
      <sheetName val="201.7"/>
      <sheetName val="230.1"/>
      <sheetName val="310.1"/>
      <sheetName val="311.1"/>
      <sheetName val="320.3.1"/>
      <sheetName val="600.1.1"/>
      <sheetName val="600.2.1"/>
      <sheetName val="610.1"/>
      <sheetName val="610.1 P"/>
      <sheetName val="610.2"/>
      <sheetName val="630.1.4.1"/>
      <sheetName val="630.1.4.1P"/>
      <sheetName val="630.1.4.1P PONTON"/>
      <sheetName val="630.1.6"/>
      <sheetName val="630.1.7"/>
      <sheetName val="640.1"/>
      <sheetName val="642.1"/>
      <sheetName val="650.1P"/>
      <sheetName val="661.3"/>
      <sheetName val="671.3"/>
      <sheetName val="673.1.1"/>
      <sheetName val="673.2"/>
      <sheetName val="674.1.1P"/>
      <sheetName val="681.1"/>
      <sheetName val="800.1P"/>
      <sheetName val="90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ESTADO VÍA-CRIT.TECNICO"/>
      <sheetName val="RELACION MES"/>
      <sheetName val="PRESUPUESTO"/>
      <sheetName val="GCB2000"/>
      <sheetName val="Listas"/>
      <sheetName val="A. P. U."/>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Mayo11"/>
      <sheetName val="Mayo12"/>
      <sheetName val="Mayo18"/>
      <sheetName val="Mayo19"/>
      <sheetName val="Hoja1"/>
      <sheetName val="Mayo21"/>
      <sheetName val="RESUM TTES"/>
      <sheetName val="Expl-1"/>
      <sheetName val="Expl-2"/>
      <sheetName val="Expl-3"/>
      <sheetName val="Expl-4"/>
      <sheetName val="Expl-5"/>
      <sheetName val="Hoja3"/>
      <sheetName val="Hoja3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U"/>
    </sheetNames>
    <sheetDataSet>
      <sheetData sheetId="0"/>
      <sheetData sheetId="1"/>
      <sheetData sheetId="2"/>
      <sheetData sheetId="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 val="1,01"/>
      <sheetName val="devdics"/>
      <sheetName val="Listas"/>
      <sheetName val="AASHTO"/>
      <sheetName val="INV"/>
      <sheetName val="UNIT."/>
      <sheetName val="glvc"/>
      <sheetName val="PROGR_2"/>
      <sheetName val="PROGR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ITEMS"/>
      <sheetName val="TARIFAS"/>
    </sheetNames>
    <sheetDataSet>
      <sheetData sheetId="0" refreshError="1"/>
      <sheetData sheetId="1" refreshError="1"/>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Resumen APU"/>
      <sheetName val="ARMENIA_CLUB DE TIRO"/>
      <sheetName val="Mes a M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ARMENIA-CLUB DE TI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3EBD6-EB47-44D3-B344-6B8CAC239757}">
  <sheetPr>
    <tabColor rgb="FFFF7875"/>
    <pageSetUpPr fitToPage="1"/>
  </sheetPr>
  <dimension ref="A1:H41"/>
  <sheetViews>
    <sheetView showGridLines="0" showRowColHeaders="0" zoomScale="70" zoomScaleNormal="70" workbookViewId="0">
      <selection activeCell="F40" sqref="F40"/>
    </sheetView>
  </sheetViews>
  <sheetFormatPr baseColWidth="10" defaultColWidth="0" defaultRowHeight="15" customHeight="1" zeroHeight="1"/>
  <cols>
    <col min="1" max="1" width="2.44140625" style="202" customWidth="1"/>
    <col min="2" max="2" width="5.44140625" style="202" customWidth="1"/>
    <col min="3" max="3" width="15.33203125" style="202" customWidth="1"/>
    <col min="4" max="4" width="14.109375" style="202" customWidth="1"/>
    <col min="5" max="5" width="77.5546875" style="202" customWidth="1"/>
    <col min="6" max="6" width="26.44140625" style="202" customWidth="1"/>
    <col min="7" max="7" width="27.109375" style="202" hidden="1" customWidth="1"/>
    <col min="8" max="8" width="3.6640625" style="202" customWidth="1"/>
    <col min="9" max="16384" width="11.44140625" style="202" hidden="1"/>
  </cols>
  <sheetData>
    <row r="1" spans="2:8" ht="24.75" customHeight="1">
      <c r="B1" s="916" t="s">
        <v>0</v>
      </c>
      <c r="C1" s="916"/>
      <c r="D1" s="916"/>
      <c r="E1" s="916"/>
      <c r="F1" s="916"/>
      <c r="G1" s="917" t="s">
        <v>1</v>
      </c>
    </row>
    <row r="2" spans="2:8" ht="24" customHeight="1">
      <c r="B2" s="916"/>
      <c r="C2" s="916"/>
      <c r="D2" s="916"/>
      <c r="E2" s="916"/>
      <c r="F2" s="916"/>
      <c r="G2" s="917"/>
    </row>
    <row r="3" spans="2:8" ht="24" customHeight="1">
      <c r="B3" s="916"/>
      <c r="C3" s="916"/>
      <c r="D3" s="916"/>
      <c r="E3" s="916"/>
      <c r="F3" s="916"/>
      <c r="G3" s="917"/>
    </row>
    <row r="4" spans="2:8" ht="28.5" customHeight="1">
      <c r="B4" s="918" t="s">
        <v>2</v>
      </c>
      <c r="C4" s="919"/>
      <c r="D4" s="919"/>
      <c r="E4" s="919"/>
      <c r="F4" s="920"/>
      <c r="G4" s="917"/>
    </row>
    <row r="5" spans="2:8" ht="37.35" customHeight="1">
      <c r="B5" s="804" t="s">
        <v>3</v>
      </c>
      <c r="C5" s="215" t="s">
        <v>4</v>
      </c>
      <c r="D5" s="215" t="s">
        <v>5</v>
      </c>
      <c r="E5" s="215" t="s">
        <v>6</v>
      </c>
      <c r="F5" s="213" t="s">
        <v>7</v>
      </c>
      <c r="G5" s="917"/>
    </row>
    <row r="6" spans="2:8" ht="30" customHeight="1">
      <c r="B6" s="326">
        <v>1</v>
      </c>
      <c r="C6" s="328" t="s">
        <v>8</v>
      </c>
      <c r="D6" s="328" t="s">
        <v>9</v>
      </c>
      <c r="E6" s="329" t="s">
        <v>10</v>
      </c>
      <c r="F6" s="808">
        <v>0.72605357951559002</v>
      </c>
      <c r="G6" s="235"/>
    </row>
    <row r="7" spans="2:8" ht="30" customHeight="1">
      <c r="B7" s="326">
        <v>2</v>
      </c>
      <c r="C7" s="328" t="s">
        <v>11</v>
      </c>
      <c r="D7" s="328" t="s">
        <v>12</v>
      </c>
      <c r="E7" s="329" t="s">
        <v>10</v>
      </c>
      <c r="F7" s="808">
        <v>726.05357951558995</v>
      </c>
      <c r="G7" s="805"/>
    </row>
    <row r="8" spans="2:8" ht="30" customHeight="1">
      <c r="B8" s="326">
        <v>3</v>
      </c>
      <c r="C8" s="328" t="s">
        <v>13</v>
      </c>
      <c r="D8" s="328" t="s">
        <v>14</v>
      </c>
      <c r="E8" s="329" t="s">
        <v>15</v>
      </c>
      <c r="F8" s="808">
        <v>899.69222711811676</v>
      </c>
      <c r="G8" s="805"/>
    </row>
    <row r="9" spans="2:8" ht="30" customHeight="1">
      <c r="B9" s="326">
        <v>4</v>
      </c>
      <c r="C9" s="328" t="s">
        <v>16</v>
      </c>
      <c r="D9" s="328" t="s">
        <v>14</v>
      </c>
      <c r="E9" s="329" t="s">
        <v>17</v>
      </c>
      <c r="F9" s="808">
        <v>1300</v>
      </c>
      <c r="G9" s="806"/>
      <c r="H9" s="807"/>
    </row>
    <row r="10" spans="2:8" ht="30" customHeight="1">
      <c r="B10" s="326">
        <v>5</v>
      </c>
      <c r="C10" s="328" t="s">
        <v>18</v>
      </c>
      <c r="D10" s="328" t="s">
        <v>14</v>
      </c>
      <c r="E10" s="329" t="s">
        <v>19</v>
      </c>
      <c r="F10" s="808">
        <v>1300</v>
      </c>
      <c r="G10" s="805"/>
    </row>
    <row r="11" spans="2:8" ht="30" customHeight="1">
      <c r="B11" s="326">
        <v>6</v>
      </c>
      <c r="C11" s="328" t="s">
        <v>20</v>
      </c>
      <c r="D11" s="328" t="s">
        <v>14</v>
      </c>
      <c r="E11" s="329" t="s">
        <v>21</v>
      </c>
      <c r="F11" s="808">
        <v>1300</v>
      </c>
      <c r="G11" s="805"/>
    </row>
    <row r="12" spans="2:8" ht="30" customHeight="1">
      <c r="B12" s="326">
        <v>7</v>
      </c>
      <c r="C12" s="328" t="s">
        <v>22</v>
      </c>
      <c r="D12" s="328" t="s">
        <v>9</v>
      </c>
      <c r="E12" s="329" t="s">
        <v>23</v>
      </c>
      <c r="F12" s="808">
        <v>1.1720976399244101</v>
      </c>
      <c r="G12" s="805"/>
    </row>
    <row r="13" spans="2:8" ht="30" customHeight="1">
      <c r="B13" s="326">
        <v>8</v>
      </c>
      <c r="C13" s="328" t="s">
        <v>24</v>
      </c>
      <c r="D13" s="328" t="s">
        <v>9</v>
      </c>
      <c r="E13" s="329" t="s">
        <v>25</v>
      </c>
      <c r="F13" s="808">
        <v>1.1720976399244101</v>
      </c>
      <c r="G13" s="805"/>
    </row>
    <row r="14" spans="2:8" ht="30" customHeight="1">
      <c r="B14" s="326">
        <v>9</v>
      </c>
      <c r="C14" s="328" t="s">
        <v>26</v>
      </c>
      <c r="D14" s="328" t="s">
        <v>9</v>
      </c>
      <c r="E14" s="329" t="s">
        <v>27</v>
      </c>
      <c r="F14" s="808">
        <v>1.1720976399244101</v>
      </c>
      <c r="G14" s="805"/>
    </row>
    <row r="15" spans="2:8" ht="30" customHeight="1">
      <c r="B15" s="326">
        <v>10</v>
      </c>
      <c r="C15" s="328" t="s">
        <v>28</v>
      </c>
      <c r="D15" s="328" t="s">
        <v>14</v>
      </c>
      <c r="E15" s="329" t="s">
        <v>29</v>
      </c>
      <c r="F15" s="808">
        <v>1300</v>
      </c>
      <c r="G15" s="805"/>
    </row>
    <row r="16" spans="2:8" ht="30" customHeight="1">
      <c r="B16" s="326">
        <v>11</v>
      </c>
      <c r="C16" s="328" t="s">
        <v>30</v>
      </c>
      <c r="D16" s="328" t="s">
        <v>14</v>
      </c>
      <c r="E16" s="329" t="s">
        <v>31</v>
      </c>
      <c r="F16" s="808">
        <v>1.3823352046286548</v>
      </c>
      <c r="G16" s="805"/>
    </row>
    <row r="17" spans="2:7" ht="30" customHeight="1">
      <c r="B17" s="326">
        <v>12</v>
      </c>
      <c r="C17" s="328" t="s">
        <v>32</v>
      </c>
      <c r="D17" s="328" t="s">
        <v>9</v>
      </c>
      <c r="E17" s="329" t="s">
        <v>33</v>
      </c>
      <c r="F17" s="808">
        <v>2.3173981708868236</v>
      </c>
      <c r="G17" s="805"/>
    </row>
    <row r="18" spans="2:7" ht="30" customHeight="1">
      <c r="B18" s="326">
        <v>13</v>
      </c>
      <c r="C18" s="328" t="s">
        <v>34</v>
      </c>
      <c r="D18" s="328" t="s">
        <v>12</v>
      </c>
      <c r="E18" s="329" t="s">
        <v>33</v>
      </c>
      <c r="F18" s="808">
        <v>1300</v>
      </c>
      <c r="G18" s="805"/>
    </row>
    <row r="19" spans="2:7" ht="30" customHeight="1">
      <c r="B19" s="326">
        <v>14</v>
      </c>
      <c r="C19" s="328" t="s">
        <v>35</v>
      </c>
      <c r="D19" s="328" t="s">
        <v>9</v>
      </c>
      <c r="E19" s="329" t="s">
        <v>36</v>
      </c>
      <c r="F19" s="808">
        <v>1.6384110899965068</v>
      </c>
      <c r="G19" s="805"/>
    </row>
    <row r="20" spans="2:7" ht="30" customHeight="1">
      <c r="B20" s="326">
        <v>15</v>
      </c>
      <c r="C20" s="328" t="s">
        <v>37</v>
      </c>
      <c r="D20" s="328" t="s">
        <v>9</v>
      </c>
      <c r="E20" s="329" t="s">
        <v>38</v>
      </c>
      <c r="F20" s="808">
        <v>0.68158502054402781</v>
      </c>
      <c r="G20" s="805"/>
    </row>
    <row r="21" spans="2:7" ht="30" customHeight="1">
      <c r="B21" s="326">
        <v>16</v>
      </c>
      <c r="C21" s="328" t="s">
        <v>39</v>
      </c>
      <c r="D21" s="328" t="s">
        <v>14</v>
      </c>
      <c r="E21" s="329" t="s">
        <v>40</v>
      </c>
      <c r="F21" s="808">
        <v>1300</v>
      </c>
      <c r="G21" s="805"/>
    </row>
    <row r="22" spans="2:7" ht="30" customHeight="1">
      <c r="B22" s="326">
        <v>17</v>
      </c>
      <c r="C22" s="328" t="s">
        <v>41</v>
      </c>
      <c r="D22" s="328" t="s">
        <v>14</v>
      </c>
      <c r="E22" s="329" t="s">
        <v>42</v>
      </c>
      <c r="F22" s="808">
        <v>1300</v>
      </c>
      <c r="G22" s="805"/>
    </row>
    <row r="23" spans="2:7" ht="30" customHeight="1">
      <c r="B23" s="326">
        <v>18</v>
      </c>
      <c r="C23" s="328" t="s">
        <v>43</v>
      </c>
      <c r="D23" s="328" t="s">
        <v>14</v>
      </c>
      <c r="E23" s="329" t="s">
        <v>44</v>
      </c>
      <c r="F23" s="808">
        <v>1300</v>
      </c>
      <c r="G23" s="805"/>
    </row>
    <row r="24" spans="2:7" ht="30" customHeight="1">
      <c r="B24" s="326">
        <v>19</v>
      </c>
      <c r="C24" s="328" t="s">
        <v>45</v>
      </c>
      <c r="D24" s="328" t="s">
        <v>14</v>
      </c>
      <c r="E24" s="329" t="s">
        <v>46</v>
      </c>
      <c r="F24" s="808">
        <v>1300</v>
      </c>
      <c r="G24" s="805"/>
    </row>
    <row r="25" spans="2:7" ht="30" customHeight="1">
      <c r="B25" s="326">
        <v>20</v>
      </c>
      <c r="C25" s="328" t="s">
        <v>47</v>
      </c>
      <c r="D25" s="328" t="s">
        <v>14</v>
      </c>
      <c r="E25" s="329" t="s">
        <v>48</v>
      </c>
      <c r="F25" s="808">
        <v>1300</v>
      </c>
      <c r="G25" s="805"/>
    </row>
    <row r="26" spans="2:7" ht="30" customHeight="1">
      <c r="B26" s="326">
        <v>21</v>
      </c>
      <c r="C26" s="328" t="s">
        <v>49</v>
      </c>
      <c r="D26" s="328" t="s">
        <v>14</v>
      </c>
      <c r="E26" s="329" t="s">
        <v>50</v>
      </c>
      <c r="F26" s="808">
        <v>1300</v>
      </c>
      <c r="G26" s="805"/>
    </row>
    <row r="27" spans="2:7" ht="30" customHeight="1">
      <c r="B27" s="326">
        <v>22</v>
      </c>
      <c r="C27" s="328" t="s">
        <v>51</v>
      </c>
      <c r="D27" s="328" t="s">
        <v>14</v>
      </c>
      <c r="E27" s="329" t="s">
        <v>52</v>
      </c>
      <c r="F27" s="808">
        <v>1300</v>
      </c>
      <c r="G27" s="805"/>
    </row>
    <row r="28" spans="2:7" ht="30" customHeight="1">
      <c r="B28" s="326">
        <v>23</v>
      </c>
      <c r="C28" s="328" t="s">
        <v>53</v>
      </c>
      <c r="D28" s="328" t="s">
        <v>12</v>
      </c>
      <c r="E28" s="329" t="s">
        <v>54</v>
      </c>
      <c r="F28" s="808">
        <v>1300</v>
      </c>
      <c r="G28" s="805"/>
    </row>
    <row r="29" spans="2:7" ht="30" customHeight="1">
      <c r="B29" s="326">
        <v>24</v>
      </c>
      <c r="C29" s="328" t="s">
        <v>55</v>
      </c>
      <c r="D29" s="328" t="s">
        <v>14</v>
      </c>
      <c r="E29" s="329" t="s">
        <v>56</v>
      </c>
      <c r="F29" s="808">
        <v>1300</v>
      </c>
      <c r="G29" s="805"/>
    </row>
    <row r="30" spans="2:7" ht="30" customHeight="1">
      <c r="B30" s="326">
        <v>25</v>
      </c>
      <c r="C30" s="328" t="s">
        <v>57</v>
      </c>
      <c r="D30" s="328" t="s">
        <v>14</v>
      </c>
      <c r="E30" s="329" t="s">
        <v>58</v>
      </c>
      <c r="F30" s="808">
        <v>1300</v>
      </c>
      <c r="G30" s="805"/>
    </row>
    <row r="31" spans="2:7" ht="30" customHeight="1">
      <c r="B31" s="326">
        <v>26</v>
      </c>
      <c r="C31" s="328" t="s">
        <v>59</v>
      </c>
      <c r="D31" s="328" t="s">
        <v>14</v>
      </c>
      <c r="E31" s="329" t="s">
        <v>60</v>
      </c>
      <c r="F31" s="808">
        <v>1300</v>
      </c>
      <c r="G31" s="805"/>
    </row>
    <row r="32" spans="2:7" ht="30" customHeight="1">
      <c r="B32" s="326">
        <v>27</v>
      </c>
      <c r="C32" s="328" t="s">
        <v>61</v>
      </c>
      <c r="D32" s="328" t="s">
        <v>14</v>
      </c>
      <c r="E32" s="329" t="s">
        <v>62</v>
      </c>
      <c r="F32" s="808">
        <v>1300</v>
      </c>
      <c r="G32" s="805"/>
    </row>
    <row r="33" spans="2:7" ht="30" customHeight="1">
      <c r="B33" s="326">
        <v>28</v>
      </c>
      <c r="C33" s="328" t="s">
        <v>63</v>
      </c>
      <c r="D33" s="328" t="s">
        <v>14</v>
      </c>
      <c r="E33" s="329" t="s">
        <v>64</v>
      </c>
      <c r="F33" s="808">
        <v>1300</v>
      </c>
      <c r="G33" s="805"/>
    </row>
    <row r="34" spans="2:7" ht="30" customHeight="1">
      <c r="B34" s="326">
        <v>29</v>
      </c>
      <c r="C34" s="328" t="s">
        <v>65</v>
      </c>
      <c r="D34" s="328" t="s">
        <v>14</v>
      </c>
      <c r="E34" s="329" t="s">
        <v>66</v>
      </c>
      <c r="F34" s="808">
        <v>1300</v>
      </c>
      <c r="G34" s="805"/>
    </row>
    <row r="35" spans="2:7" ht="30" customHeight="1">
      <c r="B35" s="326">
        <v>30</v>
      </c>
      <c r="C35" s="328" t="s">
        <v>67</v>
      </c>
      <c r="D35" s="328" t="s">
        <v>14</v>
      </c>
      <c r="E35" s="329" t="s">
        <v>68</v>
      </c>
      <c r="F35" s="808">
        <v>1300</v>
      </c>
      <c r="G35" s="805"/>
    </row>
    <row r="36" spans="2:7" ht="30" customHeight="1">
      <c r="B36" s="326">
        <v>31</v>
      </c>
      <c r="C36" s="328" t="s">
        <v>69</v>
      </c>
      <c r="D36" s="328" t="s">
        <v>14</v>
      </c>
      <c r="E36" s="329" t="s">
        <v>70</v>
      </c>
      <c r="F36" s="808">
        <v>1300</v>
      </c>
      <c r="G36" s="805"/>
    </row>
    <row r="37" spans="2:7" ht="30" customHeight="1">
      <c r="B37" s="326">
        <v>32</v>
      </c>
      <c r="C37" s="328" t="s">
        <v>71</v>
      </c>
      <c r="D37" s="328" t="s">
        <v>14</v>
      </c>
      <c r="E37" s="329" t="s">
        <v>72</v>
      </c>
      <c r="F37" s="808">
        <v>1300</v>
      </c>
      <c r="G37" s="805"/>
    </row>
    <row r="38" spans="2:7" ht="30" customHeight="1">
      <c r="B38" s="326">
        <v>33</v>
      </c>
      <c r="C38" s="328" t="s">
        <v>73</v>
      </c>
      <c r="D38" s="328" t="s">
        <v>9</v>
      </c>
      <c r="E38" s="329" t="s">
        <v>74</v>
      </c>
      <c r="F38" s="808">
        <v>1.4298861956353301</v>
      </c>
      <c r="G38" s="805"/>
    </row>
    <row r="39" spans="2:7" ht="30" customHeight="1">
      <c r="B39" s="326">
        <v>34</v>
      </c>
      <c r="C39" s="328" t="s">
        <v>75</v>
      </c>
      <c r="D39" s="328" t="s">
        <v>9</v>
      </c>
      <c r="E39" s="329" t="s">
        <v>76</v>
      </c>
      <c r="F39" s="808">
        <v>3.1457770178955133</v>
      </c>
      <c r="G39" s="805"/>
    </row>
    <row r="40" spans="2:7" ht="30" customHeight="1">
      <c r="B40" s="326">
        <v>35</v>
      </c>
      <c r="C40" s="328" t="s">
        <v>77</v>
      </c>
      <c r="D40" s="328" t="s">
        <v>14</v>
      </c>
      <c r="E40" s="329" t="s">
        <v>78</v>
      </c>
      <c r="F40" s="808">
        <v>1300</v>
      </c>
      <c r="G40" s="805"/>
    </row>
    <row r="41" spans="2:7" ht="14.4"/>
  </sheetData>
  <autoFilter ref="B5:F5" xr:uid="{00000000-0001-0000-0600-000000000000}"/>
  <mergeCells count="3">
    <mergeCell ref="B1:F3"/>
    <mergeCell ref="G1:G5"/>
    <mergeCell ref="B4:F4"/>
  </mergeCells>
  <pageMargins left="0.11811023622047245" right="0.11811023622047245" top="0.15748031496062992" bottom="0.15748031496062992" header="0.19685039370078741" footer="0.19685039370078741"/>
  <pageSetup paperSize="5" scale="75" fitToHeight="0" orientation="portrait" verticalDpi="597"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453B3-CFD2-4DEB-8843-FE452B9C0132}">
  <sheetPr>
    <tabColor rgb="FF33CCCC"/>
  </sheetPr>
  <dimension ref="A6:P21"/>
  <sheetViews>
    <sheetView view="pageBreakPreview" topLeftCell="A6" zoomScaleNormal="100" zoomScaleSheetLayoutView="100" workbookViewId="0">
      <selection activeCell="D19" sqref="D19"/>
    </sheetView>
  </sheetViews>
  <sheetFormatPr baseColWidth="10" defaultColWidth="9.109375" defaultRowHeight="13.8"/>
  <cols>
    <col min="1" max="1" width="2.5546875" style="1" customWidth="1"/>
    <col min="2" max="2" width="44.33203125" style="1" bestFit="1" customWidth="1"/>
    <col min="3" max="3" width="12.5546875" style="1" customWidth="1"/>
    <col min="4" max="4" width="15.5546875" style="1" customWidth="1"/>
    <col min="5" max="5" width="32" style="1" customWidth="1"/>
    <col min="6" max="6" width="2.5546875" style="1" customWidth="1"/>
    <col min="7" max="255" width="11.44140625" style="1" customWidth="1"/>
    <col min="256" max="16384" width="9.109375" style="1"/>
  </cols>
  <sheetData>
    <row r="6" spans="1:16" ht="17.399999999999999">
      <c r="B6" s="921" t="s">
        <v>79</v>
      </c>
      <c r="C6" s="921"/>
      <c r="D6" s="921"/>
      <c r="E6" s="921"/>
    </row>
    <row r="7" spans="1:16" ht="9.9" customHeight="1" thickBot="1"/>
    <row r="8" spans="1:16" ht="24" customHeight="1">
      <c r="A8" s="175"/>
      <c r="B8" s="243" t="s">
        <v>80</v>
      </c>
      <c r="C8" s="244" t="s">
        <v>81</v>
      </c>
      <c r="D8" s="244" t="s">
        <v>82</v>
      </c>
      <c r="E8" s="245" t="s">
        <v>1</v>
      </c>
      <c r="F8" s="175"/>
    </row>
    <row r="9" spans="1:16" ht="25.5" customHeight="1">
      <c r="B9" s="237" t="s">
        <v>83</v>
      </c>
      <c r="C9" s="238" t="s">
        <v>84</v>
      </c>
      <c r="D9" s="239">
        <v>10</v>
      </c>
      <c r="E9" s="840"/>
    </row>
    <row r="10" spans="1:16" ht="25.5" customHeight="1">
      <c r="B10" s="332" t="s">
        <v>85</v>
      </c>
      <c r="C10" s="333" t="s">
        <v>84</v>
      </c>
      <c r="D10" s="858">
        <v>33</v>
      </c>
      <c r="E10" s="859" t="s">
        <v>86</v>
      </c>
      <c r="K10" s="922"/>
      <c r="L10" s="922"/>
      <c r="M10" s="922"/>
      <c r="N10" s="922"/>
      <c r="O10" s="922"/>
      <c r="P10" s="922"/>
    </row>
    <row r="11" spans="1:16" ht="25.5" customHeight="1">
      <c r="B11" s="237" t="s">
        <v>87</v>
      </c>
      <c r="C11" s="238" t="s">
        <v>84</v>
      </c>
      <c r="D11" s="239">
        <v>10</v>
      </c>
      <c r="E11" s="859"/>
      <c r="K11" s="922"/>
      <c r="L11" s="922"/>
      <c r="M11" s="922"/>
      <c r="N11" s="922"/>
      <c r="O11" s="922"/>
      <c r="P11" s="922"/>
    </row>
    <row r="12" spans="1:16" ht="25.5" customHeight="1">
      <c r="B12" s="237" t="s">
        <v>88</v>
      </c>
      <c r="C12" s="238" t="s">
        <v>84</v>
      </c>
      <c r="D12" s="239">
        <v>10</v>
      </c>
      <c r="E12" s="859"/>
      <c r="K12" s="922"/>
      <c r="L12" s="922"/>
      <c r="M12" s="922"/>
      <c r="N12" s="922"/>
      <c r="O12" s="922"/>
      <c r="P12" s="922"/>
    </row>
    <row r="13" spans="1:16" ht="25.5" customHeight="1">
      <c r="B13" s="332" t="s">
        <v>89</v>
      </c>
      <c r="C13" s="333" t="s">
        <v>84</v>
      </c>
      <c r="D13" s="858">
        <f>+D10</f>
        <v>33</v>
      </c>
      <c r="E13" s="859" t="str">
        <f>+E10</f>
        <v>PETRAE S.A.S</v>
      </c>
      <c r="K13" s="922"/>
      <c r="L13" s="922"/>
      <c r="M13" s="922"/>
      <c r="N13" s="922"/>
      <c r="O13" s="922"/>
      <c r="P13" s="922"/>
    </row>
    <row r="14" spans="1:16" ht="25.5" customHeight="1">
      <c r="B14" s="332" t="s">
        <v>90</v>
      </c>
      <c r="C14" s="333" t="s">
        <v>84</v>
      </c>
      <c r="D14" s="858">
        <f>+D10</f>
        <v>33</v>
      </c>
      <c r="E14" s="859" t="str">
        <f>+E10</f>
        <v>PETRAE S.A.S</v>
      </c>
      <c r="K14" s="922"/>
      <c r="L14" s="922"/>
      <c r="M14" s="922"/>
      <c r="N14" s="922"/>
      <c r="O14" s="922"/>
      <c r="P14" s="922"/>
    </row>
    <row r="15" spans="1:16" ht="25.5" customHeight="1">
      <c r="B15" s="332" t="s">
        <v>91</v>
      </c>
      <c r="C15" s="333" t="s">
        <v>84</v>
      </c>
      <c r="D15" s="858">
        <f>+D10</f>
        <v>33</v>
      </c>
      <c r="E15" s="859" t="str">
        <f>+E10</f>
        <v>PETRAE S.A.S</v>
      </c>
      <c r="K15" s="922"/>
      <c r="L15" s="922"/>
      <c r="M15" s="922"/>
      <c r="N15" s="922"/>
      <c r="O15" s="922"/>
      <c r="P15" s="922"/>
    </row>
    <row r="16" spans="1:16" ht="25.5" customHeight="1">
      <c r="B16" s="332" t="s">
        <v>92</v>
      </c>
      <c r="C16" s="333" t="s">
        <v>84</v>
      </c>
      <c r="D16" s="858">
        <f>+D10</f>
        <v>33</v>
      </c>
      <c r="E16" s="859" t="str">
        <f>+E10</f>
        <v>PETRAE S.A.S</v>
      </c>
      <c r="K16" s="922"/>
      <c r="L16" s="922"/>
      <c r="M16" s="922"/>
      <c r="N16" s="922"/>
      <c r="O16" s="922"/>
      <c r="P16" s="922"/>
    </row>
    <row r="17" spans="2:5" ht="25.5" customHeight="1">
      <c r="B17" s="332" t="s">
        <v>93</v>
      </c>
      <c r="C17" s="333" t="s">
        <v>84</v>
      </c>
      <c r="D17" s="858">
        <f>+D10</f>
        <v>33</v>
      </c>
      <c r="E17" s="859" t="str">
        <f>+E10</f>
        <v>PETRAE S.A.S</v>
      </c>
    </row>
    <row r="18" spans="2:5" ht="25.5" customHeight="1">
      <c r="B18" s="332" t="s">
        <v>94</v>
      </c>
      <c r="C18" s="333" t="s">
        <v>84</v>
      </c>
      <c r="D18" s="858">
        <v>18</v>
      </c>
      <c r="E18" s="859" t="s">
        <v>95</v>
      </c>
    </row>
    <row r="19" spans="2:5" ht="25.5" customHeight="1">
      <c r="B19" s="332" t="s">
        <v>96</v>
      </c>
      <c r="C19" s="333" t="s">
        <v>84</v>
      </c>
      <c r="D19" s="858">
        <f>+D18</f>
        <v>18</v>
      </c>
      <c r="E19" s="859" t="str">
        <f>+E18</f>
        <v>SANTANDER DE QUILICHAO</v>
      </c>
    </row>
    <row r="20" spans="2:5" ht="25.5" customHeight="1">
      <c r="B20" s="237" t="s">
        <v>97</v>
      </c>
      <c r="C20" s="238" t="s">
        <v>84</v>
      </c>
      <c r="D20" s="239">
        <v>5</v>
      </c>
      <c r="E20" s="840"/>
    </row>
    <row r="21" spans="2:5" ht="25.5" customHeight="1" thickBot="1">
      <c r="B21" s="240" t="s">
        <v>98</v>
      </c>
      <c r="C21" s="241" t="s">
        <v>99</v>
      </c>
      <c r="D21" s="242">
        <v>10</v>
      </c>
      <c r="E21" s="841"/>
    </row>
  </sheetData>
  <mergeCells count="2">
    <mergeCell ref="B6:E6"/>
    <mergeCell ref="K10:P16"/>
  </mergeCells>
  <printOptions horizontalCentered="1"/>
  <pageMargins left="0.70866141732283472" right="0.70866141732283472" top="0.74803149606299213" bottom="0.74803149606299213" header="0.31496062992125984" footer="0.31496062992125984"/>
  <pageSetup scale="66"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DEBE0-A072-4A7F-8B34-BE79BACFFC01}">
  <sheetPr>
    <tabColor rgb="FF33CCCC"/>
    <pageSetUpPr fitToPage="1"/>
  </sheetPr>
  <dimension ref="A1:BI375"/>
  <sheetViews>
    <sheetView showGridLines="0" topLeftCell="A270" zoomScale="70" zoomScaleNormal="70" workbookViewId="0">
      <pane xSplit="8" topLeftCell="I1" activePane="topRight" state="frozen"/>
      <selection activeCell="E1" sqref="E1"/>
      <selection pane="topRight" activeCell="F235" sqref="F235"/>
    </sheetView>
  </sheetViews>
  <sheetFormatPr baseColWidth="10" defaultColWidth="11.44140625" defaultRowHeight="18"/>
  <cols>
    <col min="1" max="1" width="2.6640625" style="220" customWidth="1"/>
    <col min="2" max="2" width="7.109375" style="202" customWidth="1"/>
    <col min="3" max="3" width="12.88671875" style="203" customWidth="1"/>
    <col min="4" max="4" width="9.88671875" style="203" customWidth="1"/>
    <col min="5" max="5" width="79.33203125" style="219" customWidth="1"/>
    <col min="6" max="6" width="20.109375" style="218" customWidth="1"/>
    <col min="7" max="7" width="27" style="217" customWidth="1"/>
    <col min="8" max="8" width="22.88671875" style="202" customWidth="1"/>
    <col min="9" max="61" width="11.44140625" style="202" customWidth="1"/>
    <col min="62" max="16384" width="11.44140625" style="202"/>
  </cols>
  <sheetData>
    <row r="1" spans="1:61">
      <c r="B1" s="929" t="s">
        <v>0</v>
      </c>
      <c r="C1" s="930"/>
      <c r="D1" s="930"/>
      <c r="E1" s="930"/>
      <c r="F1" s="930"/>
      <c r="G1" s="931"/>
    </row>
    <row r="2" spans="1:61" ht="33.6">
      <c r="B2" s="932"/>
      <c r="C2" s="933"/>
      <c r="D2" s="933"/>
      <c r="E2" s="933"/>
      <c r="F2" s="933"/>
      <c r="G2" s="934"/>
      <c r="I2" s="823"/>
      <c r="J2" s="823"/>
      <c r="K2" s="823"/>
      <c r="L2" s="823"/>
      <c r="M2" s="823"/>
      <c r="N2" s="823"/>
      <c r="O2" s="823"/>
      <c r="P2" s="823"/>
      <c r="Q2" s="823"/>
      <c r="R2" s="823"/>
    </row>
    <row r="3" spans="1:61" ht="33.6">
      <c r="B3" s="935"/>
      <c r="C3" s="936"/>
      <c r="D3" s="936"/>
      <c r="E3" s="936"/>
      <c r="F3" s="936"/>
      <c r="G3" s="937"/>
      <c r="I3" s="823"/>
      <c r="J3" s="823"/>
      <c r="K3" s="823"/>
      <c r="L3" s="823"/>
      <c r="M3" s="823"/>
      <c r="N3" s="823"/>
      <c r="O3" s="823"/>
      <c r="P3" s="823"/>
      <c r="Q3" s="823"/>
      <c r="R3" s="823"/>
    </row>
    <row r="4" spans="1:61">
      <c r="B4" s="927" t="s">
        <v>100</v>
      </c>
      <c r="C4" s="928"/>
      <c r="D4" s="928"/>
      <c r="E4" s="928"/>
      <c r="F4" s="928"/>
      <c r="G4" s="234"/>
      <c r="I4" s="923"/>
      <c r="J4" s="923"/>
      <c r="K4" s="923"/>
      <c r="L4" s="923"/>
      <c r="M4" s="923"/>
      <c r="N4" s="923"/>
      <c r="O4" s="923"/>
      <c r="P4" s="923"/>
      <c r="Q4" s="923"/>
      <c r="R4" s="923"/>
      <c r="S4" s="826"/>
      <c r="T4" s="826"/>
      <c r="U4" s="826"/>
      <c r="V4" s="826"/>
      <c r="W4" s="826"/>
      <c r="X4" s="826"/>
      <c r="Y4" s="826"/>
      <c r="Z4" s="826"/>
      <c r="AA4" s="826"/>
      <c r="AB4" s="826"/>
      <c r="AC4" s="826"/>
      <c r="AD4" s="826"/>
      <c r="AE4" s="826"/>
      <c r="AF4" s="826"/>
      <c r="AG4" s="826"/>
      <c r="AH4" s="826"/>
      <c r="AI4" s="826"/>
      <c r="AJ4" s="826"/>
      <c r="AK4" s="826"/>
      <c r="AL4" s="826"/>
      <c r="AM4" s="826"/>
      <c r="AN4" s="826"/>
      <c r="AO4" s="826"/>
      <c r="AP4" s="826"/>
      <c r="AQ4" s="826"/>
      <c r="AR4" s="826"/>
      <c r="AS4" s="826"/>
      <c r="AT4" s="826"/>
      <c r="AU4" s="826"/>
      <c r="AV4" s="826"/>
      <c r="AW4" s="826"/>
      <c r="AX4" s="826"/>
      <c r="AY4" s="826"/>
      <c r="AZ4" s="826"/>
      <c r="BA4" s="826"/>
      <c r="BB4" s="826"/>
      <c r="BC4" s="826"/>
      <c r="BD4" s="826"/>
      <c r="BE4" s="826"/>
      <c r="BF4" s="826"/>
      <c r="BG4" s="826"/>
      <c r="BH4" s="826"/>
      <c r="BI4" s="826"/>
    </row>
    <row r="5" spans="1:61" s="212" customFormat="1">
      <c r="A5" s="220"/>
      <c r="B5" s="233" t="s">
        <v>3</v>
      </c>
      <c r="C5" s="232" t="s">
        <v>4</v>
      </c>
      <c r="D5" s="232" t="s">
        <v>5</v>
      </c>
      <c r="E5" s="232" t="s">
        <v>6</v>
      </c>
      <c r="F5" s="231" t="s">
        <v>7</v>
      </c>
      <c r="G5" s="230" t="s">
        <v>101</v>
      </c>
      <c r="I5" s="923"/>
      <c r="J5" s="923"/>
      <c r="K5" s="923"/>
      <c r="L5" s="923"/>
      <c r="M5" s="923"/>
      <c r="N5" s="923"/>
      <c r="O5" s="923"/>
      <c r="P5" s="923"/>
      <c r="Q5" s="923"/>
      <c r="R5" s="923"/>
      <c r="S5" s="824"/>
      <c r="T5" s="824"/>
      <c r="U5" s="824"/>
      <c r="V5" s="824"/>
      <c r="W5" s="824"/>
      <c r="X5" s="824"/>
      <c r="Y5" s="824"/>
      <c r="Z5" s="824"/>
      <c r="AA5" s="824"/>
      <c r="AB5" s="824"/>
      <c r="AC5" s="824"/>
      <c r="AD5" s="824"/>
      <c r="AE5" s="824"/>
      <c r="AF5" s="824"/>
      <c r="AG5" s="824"/>
      <c r="AH5" s="824"/>
      <c r="AI5" s="824"/>
      <c r="AJ5" s="824"/>
      <c r="AK5" s="824"/>
      <c r="AL5" s="824"/>
      <c r="AM5" s="824"/>
      <c r="AN5" s="824"/>
      <c r="AO5" s="824"/>
      <c r="AP5" s="824"/>
      <c r="AQ5" s="824"/>
      <c r="AR5" s="824"/>
      <c r="AS5" s="824"/>
      <c r="AT5" s="824"/>
      <c r="AU5" s="824"/>
      <c r="AV5" s="824"/>
      <c r="AW5" s="824"/>
      <c r="AX5" s="824"/>
      <c r="AY5" s="824"/>
      <c r="AZ5" s="824"/>
      <c r="BA5" s="824"/>
      <c r="BB5" s="824"/>
      <c r="BC5" s="824"/>
      <c r="BD5" s="824"/>
      <c r="BE5" s="824"/>
      <c r="BF5" s="824"/>
      <c r="BG5" s="824"/>
      <c r="BH5" s="824"/>
      <c r="BI5" s="824"/>
    </row>
    <row r="6" spans="1:61" s="226" customFormat="1">
      <c r="A6" s="227"/>
      <c r="B6" s="223">
        <v>1</v>
      </c>
      <c r="C6" s="224" t="s">
        <v>102</v>
      </c>
      <c r="D6" s="224" t="s">
        <v>103</v>
      </c>
      <c r="E6" s="222" t="s">
        <v>104</v>
      </c>
      <c r="F6" s="205">
        <v>4059.443146074731</v>
      </c>
      <c r="G6" s="221" t="s">
        <v>105</v>
      </c>
      <c r="I6" s="827"/>
      <c r="J6" s="827"/>
      <c r="K6" s="827"/>
      <c r="L6" s="827"/>
      <c r="M6" s="827"/>
      <c r="N6" s="827"/>
      <c r="O6" s="827"/>
      <c r="P6" s="827"/>
      <c r="Q6" s="827"/>
      <c r="R6" s="827"/>
      <c r="S6" s="827"/>
      <c r="T6" s="827"/>
      <c r="U6" s="827"/>
      <c r="V6" s="827"/>
      <c r="W6" s="827"/>
      <c r="X6" s="827"/>
      <c r="Y6" s="827"/>
      <c r="Z6" s="827"/>
      <c r="AA6" s="827"/>
      <c r="AB6" s="827"/>
      <c r="AC6" s="827"/>
      <c r="AD6" s="827"/>
      <c r="AE6" s="827"/>
      <c r="AF6" s="827"/>
      <c r="AG6" s="827"/>
      <c r="AH6" s="827"/>
      <c r="AI6" s="827"/>
      <c r="AJ6" s="827"/>
      <c r="AK6" s="827"/>
      <c r="AL6" s="827"/>
      <c r="AM6" s="827"/>
      <c r="AN6" s="827"/>
      <c r="AO6" s="827"/>
      <c r="AP6" s="827"/>
      <c r="AQ6" s="827"/>
      <c r="AR6" s="827"/>
      <c r="AS6" s="827"/>
      <c r="AT6" s="827"/>
      <c r="AU6" s="827"/>
      <c r="AV6" s="827"/>
      <c r="AW6" s="827"/>
      <c r="AX6" s="827"/>
      <c r="AY6" s="827"/>
      <c r="AZ6" s="827"/>
      <c r="BA6" s="827"/>
      <c r="BB6" s="827"/>
      <c r="BC6" s="827"/>
      <c r="BD6" s="827"/>
      <c r="BE6" s="827"/>
      <c r="BF6" s="827"/>
      <c r="BG6" s="827"/>
      <c r="BH6" s="827"/>
      <c r="BI6" s="827"/>
    </row>
    <row r="7" spans="1:61" s="226" customFormat="1" ht="28.8">
      <c r="A7" s="227"/>
      <c r="B7" s="223">
        <v>2</v>
      </c>
      <c r="C7" s="224" t="s">
        <v>106</v>
      </c>
      <c r="D7" s="224" t="s">
        <v>103</v>
      </c>
      <c r="E7" s="222" t="s">
        <v>107</v>
      </c>
      <c r="F7" s="205">
        <v>5828.8219369293047</v>
      </c>
      <c r="G7" s="221" t="s">
        <v>108</v>
      </c>
      <c r="I7" s="827"/>
      <c r="J7" s="827"/>
      <c r="K7" s="827"/>
      <c r="L7" s="827"/>
      <c r="M7" s="827"/>
      <c r="N7" s="827"/>
      <c r="O7" s="827"/>
      <c r="P7" s="827"/>
      <c r="Q7" s="827"/>
      <c r="R7" s="827"/>
      <c r="S7" s="827"/>
      <c r="T7" s="827"/>
      <c r="U7" s="827"/>
      <c r="V7" s="827"/>
      <c r="W7" s="827"/>
      <c r="X7" s="827"/>
      <c r="Y7" s="827"/>
      <c r="Z7" s="827"/>
      <c r="AA7" s="827"/>
      <c r="AB7" s="827"/>
      <c r="AC7" s="827"/>
      <c r="AD7" s="827"/>
      <c r="AE7" s="827"/>
      <c r="AF7" s="827"/>
      <c r="AG7" s="827"/>
      <c r="AH7" s="827"/>
      <c r="AI7" s="827"/>
      <c r="AJ7" s="827"/>
      <c r="AK7" s="827"/>
      <c r="AL7" s="827"/>
      <c r="AM7" s="827"/>
      <c r="AN7" s="827"/>
      <c r="AO7" s="827"/>
      <c r="AP7" s="827"/>
      <c r="AQ7" s="827"/>
      <c r="AR7" s="827"/>
      <c r="AS7" s="827"/>
      <c r="AT7" s="827"/>
      <c r="AU7" s="827"/>
      <c r="AV7" s="827"/>
      <c r="AW7" s="827"/>
      <c r="AX7" s="827"/>
      <c r="AY7" s="827"/>
      <c r="AZ7" s="827"/>
      <c r="BA7" s="827"/>
      <c r="BB7" s="827"/>
      <c r="BC7" s="827"/>
      <c r="BD7" s="827"/>
      <c r="BE7" s="827"/>
      <c r="BF7" s="827"/>
      <c r="BG7" s="827"/>
      <c r="BH7" s="827"/>
      <c r="BI7" s="827"/>
    </row>
    <row r="8" spans="1:61" s="226" customFormat="1" ht="28.8">
      <c r="A8" s="227"/>
      <c r="B8" s="223">
        <v>3</v>
      </c>
      <c r="C8" s="221" t="s">
        <v>109</v>
      </c>
      <c r="D8" s="221" t="s">
        <v>103</v>
      </c>
      <c r="E8" s="222" t="s">
        <v>110</v>
      </c>
      <c r="F8" s="205">
        <v>5828.8219369293047</v>
      </c>
      <c r="G8" s="221" t="s">
        <v>108</v>
      </c>
      <c r="I8" s="825"/>
      <c r="J8" s="825"/>
      <c r="K8" s="825"/>
      <c r="L8" s="825"/>
      <c r="M8" s="825"/>
      <c r="N8" s="825"/>
      <c r="O8" s="825"/>
      <c r="P8" s="825"/>
      <c r="Q8" s="825"/>
      <c r="R8" s="825"/>
      <c r="S8" s="827"/>
      <c r="T8" s="827"/>
      <c r="U8" s="827"/>
      <c r="V8" s="827"/>
      <c r="W8" s="827"/>
      <c r="X8" s="827"/>
      <c r="Y8" s="827"/>
      <c r="Z8" s="827"/>
      <c r="AA8" s="827"/>
      <c r="AB8" s="827"/>
      <c r="AC8" s="827"/>
      <c r="AD8" s="827"/>
      <c r="AE8" s="827"/>
      <c r="AF8" s="827"/>
      <c r="AG8" s="827"/>
      <c r="AH8" s="827"/>
      <c r="AI8" s="827"/>
      <c r="AJ8" s="827"/>
      <c r="AK8" s="827"/>
      <c r="AL8" s="827"/>
      <c r="AM8" s="827"/>
      <c r="AN8" s="827"/>
      <c r="AO8" s="827"/>
      <c r="AP8" s="827"/>
      <c r="AQ8" s="827"/>
      <c r="AR8" s="827"/>
      <c r="AS8" s="827"/>
      <c r="AT8" s="827"/>
      <c r="AU8" s="827"/>
      <c r="AV8" s="827"/>
      <c r="AW8" s="827"/>
      <c r="AX8" s="827"/>
      <c r="AY8" s="827"/>
      <c r="AZ8" s="827"/>
      <c r="BA8" s="827"/>
      <c r="BB8" s="827"/>
      <c r="BC8" s="827"/>
      <c r="BD8" s="827"/>
      <c r="BE8" s="827"/>
      <c r="BF8" s="827"/>
      <c r="BG8" s="827"/>
      <c r="BH8" s="827"/>
      <c r="BI8" s="827"/>
    </row>
    <row r="9" spans="1:61" s="226" customFormat="1" ht="28.8">
      <c r="A9" s="227"/>
      <c r="B9" s="223">
        <v>4</v>
      </c>
      <c r="C9" s="224" t="s">
        <v>111</v>
      </c>
      <c r="D9" s="224" t="s">
        <v>103</v>
      </c>
      <c r="E9" s="222" t="s">
        <v>112</v>
      </c>
      <c r="F9" s="205">
        <v>5642.1174842620358</v>
      </c>
      <c r="G9" s="221" t="s">
        <v>108</v>
      </c>
      <c r="H9" s="229"/>
      <c r="I9" s="825"/>
      <c r="J9" s="825"/>
      <c r="K9" s="825"/>
      <c r="L9" s="825"/>
      <c r="M9" s="825"/>
      <c r="N9" s="825"/>
      <c r="O9" s="825"/>
      <c r="P9" s="825"/>
      <c r="Q9" s="825"/>
      <c r="R9" s="825"/>
      <c r="S9" s="827"/>
      <c r="T9" s="827"/>
      <c r="U9" s="827"/>
      <c r="V9" s="827"/>
      <c r="W9" s="827"/>
      <c r="X9" s="827"/>
      <c r="Y9" s="827"/>
      <c r="Z9" s="827"/>
      <c r="AA9" s="827"/>
      <c r="AB9" s="827"/>
      <c r="AC9" s="827"/>
      <c r="AD9" s="827"/>
      <c r="AE9" s="827"/>
      <c r="AF9" s="827"/>
      <c r="AG9" s="827"/>
      <c r="AH9" s="827"/>
      <c r="AI9" s="827"/>
      <c r="AJ9" s="827"/>
      <c r="AK9" s="827"/>
      <c r="AL9" s="827"/>
      <c r="AM9" s="827"/>
      <c r="AN9" s="827"/>
      <c r="AO9" s="827"/>
      <c r="AP9" s="827"/>
      <c r="AQ9" s="827"/>
      <c r="AR9" s="827"/>
      <c r="AS9" s="827"/>
      <c r="AT9" s="827"/>
      <c r="AU9" s="827"/>
      <c r="AV9" s="827"/>
      <c r="AW9" s="827"/>
      <c r="AX9" s="827"/>
      <c r="AY9" s="827"/>
      <c r="AZ9" s="827"/>
      <c r="BA9" s="827"/>
      <c r="BB9" s="827"/>
      <c r="BC9" s="827"/>
      <c r="BD9" s="827"/>
      <c r="BE9" s="827"/>
      <c r="BF9" s="827"/>
      <c r="BG9" s="827"/>
      <c r="BH9" s="827"/>
      <c r="BI9" s="827"/>
    </row>
    <row r="10" spans="1:61" s="226" customFormat="1" ht="28.8">
      <c r="A10" s="227"/>
      <c r="B10" s="323">
        <v>5</v>
      </c>
      <c r="C10" s="324" t="s">
        <v>113</v>
      </c>
      <c r="D10" s="324" t="s">
        <v>103</v>
      </c>
      <c r="E10" s="325" t="s">
        <v>114</v>
      </c>
      <c r="F10" s="235">
        <v>5500</v>
      </c>
      <c r="G10" s="324" t="s">
        <v>108</v>
      </c>
      <c r="I10" s="825"/>
      <c r="J10" s="825"/>
      <c r="K10" s="825"/>
      <c r="L10" s="825"/>
      <c r="M10" s="825"/>
      <c r="N10" s="825"/>
      <c r="O10" s="825"/>
      <c r="P10" s="825"/>
      <c r="Q10" s="825"/>
      <c r="R10" s="825"/>
      <c r="S10" s="827"/>
      <c r="T10" s="827"/>
      <c r="U10" s="827"/>
      <c r="V10" s="827"/>
      <c r="W10" s="827"/>
      <c r="X10" s="827"/>
      <c r="Y10" s="827"/>
      <c r="Z10" s="827"/>
      <c r="AA10" s="827"/>
      <c r="AB10" s="827"/>
      <c r="AC10" s="827"/>
      <c r="AD10" s="827"/>
      <c r="AE10" s="827"/>
      <c r="AF10" s="827"/>
      <c r="AG10" s="827"/>
      <c r="AH10" s="827"/>
      <c r="AI10" s="827"/>
      <c r="AJ10" s="827"/>
      <c r="AK10" s="827"/>
      <c r="AL10" s="827"/>
      <c r="AM10" s="827"/>
      <c r="AN10" s="827"/>
      <c r="AO10" s="827"/>
      <c r="AP10" s="827"/>
      <c r="AQ10" s="827"/>
      <c r="AR10" s="827"/>
      <c r="AS10" s="827"/>
      <c r="AT10" s="827"/>
      <c r="AU10" s="827"/>
      <c r="AV10" s="827"/>
      <c r="AW10" s="827"/>
      <c r="AX10" s="827"/>
      <c r="AY10" s="827"/>
      <c r="AZ10" s="827"/>
      <c r="BA10" s="827"/>
      <c r="BB10" s="827"/>
      <c r="BC10" s="827"/>
      <c r="BD10" s="827"/>
      <c r="BE10" s="827"/>
      <c r="BF10" s="827"/>
      <c r="BG10" s="827"/>
      <c r="BH10" s="827"/>
      <c r="BI10" s="827"/>
    </row>
    <row r="11" spans="1:61" s="226" customFormat="1">
      <c r="A11" s="227"/>
      <c r="B11" s="223">
        <v>6</v>
      </c>
      <c r="C11" s="224" t="s">
        <v>115</v>
      </c>
      <c r="D11" s="224" t="s">
        <v>103</v>
      </c>
      <c r="E11" s="222" t="s">
        <v>116</v>
      </c>
      <c r="F11" s="205">
        <v>59500</v>
      </c>
      <c r="G11" s="221" t="s">
        <v>117</v>
      </c>
      <c r="I11" s="825"/>
      <c r="J11" s="825"/>
      <c r="K11" s="825"/>
      <c r="L11" s="825"/>
      <c r="M11" s="825"/>
      <c r="N11" s="825"/>
      <c r="O11" s="825"/>
      <c r="P11" s="825"/>
      <c r="Q11" s="825"/>
      <c r="R11" s="825"/>
      <c r="S11" s="827"/>
      <c r="T11" s="827"/>
      <c r="U11" s="827"/>
      <c r="V11" s="827"/>
      <c r="W11" s="827"/>
      <c r="X11" s="827"/>
      <c r="Y11" s="827"/>
      <c r="Z11" s="827"/>
      <c r="AA11" s="827"/>
      <c r="AB11" s="827"/>
      <c r="AC11" s="827"/>
      <c r="AD11" s="827"/>
      <c r="AE11" s="827"/>
      <c r="AF11" s="827"/>
      <c r="AG11" s="827"/>
      <c r="AH11" s="827"/>
      <c r="AI11" s="827"/>
      <c r="AJ11" s="827"/>
      <c r="AK11" s="827"/>
      <c r="AL11" s="827"/>
      <c r="AM11" s="827"/>
      <c r="AN11" s="827"/>
      <c r="AO11" s="827"/>
      <c r="AP11" s="827"/>
      <c r="AQ11" s="827"/>
      <c r="AR11" s="827"/>
      <c r="AS11" s="827"/>
      <c r="AT11" s="827"/>
      <c r="AU11" s="827"/>
      <c r="AV11" s="827"/>
      <c r="AW11" s="827"/>
      <c r="AX11" s="827"/>
      <c r="AY11" s="827"/>
      <c r="AZ11" s="827"/>
      <c r="BA11" s="827"/>
      <c r="BB11" s="827"/>
      <c r="BC11" s="827"/>
      <c r="BD11" s="827"/>
      <c r="BE11" s="827"/>
      <c r="BF11" s="827"/>
      <c r="BG11" s="827"/>
      <c r="BH11" s="827"/>
      <c r="BI11" s="827"/>
    </row>
    <row r="12" spans="1:61" s="226" customFormat="1">
      <c r="A12" s="227"/>
      <c r="B12" s="223">
        <v>7</v>
      </c>
      <c r="C12" s="224" t="s">
        <v>118</v>
      </c>
      <c r="D12" s="224" t="s">
        <v>103</v>
      </c>
      <c r="E12" s="222" t="s">
        <v>119</v>
      </c>
      <c r="F12" s="205">
        <v>55</v>
      </c>
      <c r="G12" s="221" t="s">
        <v>117</v>
      </c>
      <c r="I12" s="825"/>
      <c r="J12" s="825"/>
      <c r="K12" s="825"/>
      <c r="L12" s="825"/>
      <c r="M12" s="825"/>
      <c r="N12" s="825"/>
      <c r="O12" s="825"/>
      <c r="P12" s="825"/>
      <c r="Q12" s="825"/>
      <c r="R12" s="825"/>
      <c r="S12" s="827"/>
      <c r="T12" s="827"/>
      <c r="U12" s="827"/>
      <c r="V12" s="827"/>
      <c r="W12" s="827"/>
      <c r="X12" s="827"/>
      <c r="Y12" s="827"/>
      <c r="Z12" s="827"/>
      <c r="AA12" s="827"/>
      <c r="AB12" s="827"/>
      <c r="AC12" s="827"/>
      <c r="AD12" s="827"/>
      <c r="AE12" s="827"/>
      <c r="AF12" s="827"/>
      <c r="AG12" s="827"/>
      <c r="AH12" s="827"/>
      <c r="AI12" s="827"/>
      <c r="AJ12" s="827"/>
      <c r="AK12" s="827"/>
      <c r="AL12" s="827"/>
      <c r="AM12" s="827"/>
      <c r="AN12" s="827"/>
      <c r="AO12" s="827"/>
      <c r="AP12" s="827"/>
      <c r="AQ12" s="827"/>
      <c r="AR12" s="827"/>
      <c r="AS12" s="827"/>
      <c r="AT12" s="827"/>
      <c r="AU12" s="827"/>
      <c r="AV12" s="827"/>
      <c r="AW12" s="827"/>
      <c r="AX12" s="827"/>
      <c r="AY12" s="827"/>
      <c r="AZ12" s="827"/>
      <c r="BA12" s="827"/>
      <c r="BB12" s="827"/>
      <c r="BC12" s="827"/>
      <c r="BD12" s="827"/>
      <c r="BE12" s="827"/>
      <c r="BF12" s="827"/>
      <c r="BG12" s="827"/>
      <c r="BH12" s="827"/>
      <c r="BI12" s="827"/>
    </row>
    <row r="13" spans="1:61" s="226" customFormat="1">
      <c r="A13" s="227"/>
      <c r="B13" s="223">
        <v>8</v>
      </c>
      <c r="C13" s="221" t="s">
        <v>120</v>
      </c>
      <c r="D13" s="221" t="s">
        <v>103</v>
      </c>
      <c r="E13" s="222" t="s">
        <v>121</v>
      </c>
      <c r="F13" s="205">
        <v>12500</v>
      </c>
      <c r="G13" s="221" t="s">
        <v>117</v>
      </c>
      <c r="I13" s="825"/>
      <c r="J13" s="825"/>
      <c r="K13" s="825"/>
      <c r="L13" s="825"/>
      <c r="M13" s="825"/>
      <c r="N13" s="825"/>
      <c r="O13" s="825"/>
      <c r="P13" s="825"/>
      <c r="Q13" s="825"/>
      <c r="R13" s="825"/>
      <c r="S13" s="827"/>
      <c r="T13" s="827"/>
      <c r="U13" s="827"/>
      <c r="V13" s="827"/>
      <c r="W13" s="827"/>
      <c r="X13" s="827"/>
      <c r="Y13" s="827"/>
      <c r="Z13" s="827"/>
      <c r="AA13" s="827"/>
      <c r="AB13" s="827"/>
      <c r="AC13" s="827"/>
      <c r="AD13" s="827"/>
      <c r="AE13" s="827"/>
      <c r="AF13" s="827"/>
      <c r="AG13" s="827"/>
      <c r="AH13" s="827"/>
      <c r="AI13" s="827"/>
      <c r="AJ13" s="827"/>
      <c r="AK13" s="827"/>
      <c r="AL13" s="827"/>
      <c r="AM13" s="827"/>
      <c r="AN13" s="827"/>
      <c r="AO13" s="827"/>
      <c r="AP13" s="827"/>
      <c r="AQ13" s="827"/>
      <c r="AR13" s="827"/>
      <c r="AS13" s="827"/>
      <c r="AT13" s="827"/>
      <c r="AU13" s="827"/>
      <c r="AV13" s="827"/>
      <c r="AW13" s="827"/>
      <c r="AX13" s="827"/>
      <c r="AY13" s="827"/>
      <c r="AZ13" s="827"/>
      <c r="BA13" s="827"/>
      <c r="BB13" s="827"/>
      <c r="BC13" s="827"/>
      <c r="BD13" s="827"/>
      <c r="BE13" s="827"/>
      <c r="BF13" s="827"/>
      <c r="BG13" s="827"/>
      <c r="BH13" s="827"/>
      <c r="BI13" s="827"/>
    </row>
    <row r="14" spans="1:61" s="226" customFormat="1">
      <c r="A14" s="227"/>
      <c r="B14" s="223">
        <v>9</v>
      </c>
      <c r="C14" s="224" t="s">
        <v>122</v>
      </c>
      <c r="D14" s="224" t="s">
        <v>103</v>
      </c>
      <c r="E14" s="222" t="s">
        <v>123</v>
      </c>
      <c r="F14" s="205">
        <v>7500</v>
      </c>
      <c r="G14" s="221" t="s">
        <v>117</v>
      </c>
      <c r="I14" s="825"/>
      <c r="J14" s="825"/>
      <c r="K14" s="825"/>
      <c r="L14" s="825"/>
      <c r="M14" s="825"/>
      <c r="N14" s="825"/>
      <c r="O14" s="825"/>
      <c r="P14" s="825"/>
      <c r="Q14" s="825"/>
      <c r="R14" s="825"/>
      <c r="S14" s="827"/>
      <c r="T14" s="827"/>
      <c r="U14" s="827"/>
      <c r="V14" s="827"/>
      <c r="W14" s="827"/>
      <c r="X14" s="827"/>
      <c r="Y14" s="827"/>
      <c r="Z14" s="827"/>
      <c r="AA14" s="827"/>
      <c r="AB14" s="827"/>
      <c r="AC14" s="827"/>
      <c r="AD14" s="827"/>
      <c r="AE14" s="827"/>
      <c r="AF14" s="827"/>
      <c r="AG14" s="827"/>
      <c r="AH14" s="827"/>
      <c r="AI14" s="827"/>
      <c r="AJ14" s="827"/>
      <c r="AK14" s="827"/>
      <c r="AL14" s="827"/>
      <c r="AM14" s="827"/>
      <c r="AN14" s="827"/>
      <c r="AO14" s="827"/>
      <c r="AP14" s="827"/>
      <c r="AQ14" s="827"/>
      <c r="AR14" s="827"/>
      <c r="AS14" s="827"/>
      <c r="AT14" s="827"/>
      <c r="AU14" s="827"/>
      <c r="AV14" s="827"/>
      <c r="AW14" s="827"/>
      <c r="AX14" s="827"/>
      <c r="AY14" s="827"/>
      <c r="AZ14" s="827"/>
      <c r="BA14" s="827"/>
      <c r="BB14" s="827"/>
      <c r="BC14" s="827"/>
      <c r="BD14" s="827"/>
      <c r="BE14" s="827"/>
      <c r="BF14" s="827"/>
      <c r="BG14" s="827"/>
      <c r="BH14" s="827"/>
      <c r="BI14" s="827"/>
    </row>
    <row r="15" spans="1:61" s="226" customFormat="1">
      <c r="A15" s="227"/>
      <c r="B15" s="223">
        <v>10</v>
      </c>
      <c r="C15" s="221" t="s">
        <v>124</v>
      </c>
      <c r="D15" s="221" t="s">
        <v>103</v>
      </c>
      <c r="E15" s="222" t="s">
        <v>125</v>
      </c>
      <c r="F15" s="205">
        <v>44030</v>
      </c>
      <c r="G15" s="221" t="s">
        <v>117</v>
      </c>
      <c r="I15" s="825"/>
      <c r="J15" s="825"/>
      <c r="K15" s="825"/>
      <c r="L15" s="825"/>
      <c r="M15" s="825"/>
      <c r="N15" s="825"/>
      <c r="O15" s="825"/>
      <c r="P15" s="825"/>
      <c r="Q15" s="825"/>
      <c r="R15" s="825"/>
      <c r="S15" s="827"/>
      <c r="T15" s="827"/>
      <c r="U15" s="827"/>
      <c r="V15" s="827"/>
      <c r="W15" s="827"/>
      <c r="X15" s="827"/>
      <c r="Y15" s="827"/>
      <c r="Z15" s="827"/>
      <c r="AA15" s="827"/>
      <c r="AB15" s="827"/>
      <c r="AC15" s="827"/>
      <c r="AD15" s="827"/>
      <c r="AE15" s="827"/>
      <c r="AF15" s="827"/>
      <c r="AG15" s="827"/>
      <c r="AH15" s="827"/>
      <c r="AI15" s="827"/>
      <c r="AJ15" s="827"/>
      <c r="AK15" s="827"/>
      <c r="AL15" s="827"/>
      <c r="AM15" s="827"/>
      <c r="AN15" s="827"/>
      <c r="AO15" s="827"/>
      <c r="AP15" s="827"/>
      <c r="AQ15" s="827"/>
      <c r="AR15" s="827"/>
      <c r="AS15" s="827"/>
      <c r="AT15" s="827"/>
      <c r="AU15" s="827"/>
      <c r="AV15" s="827"/>
      <c r="AW15" s="827"/>
      <c r="AX15" s="827"/>
      <c r="AY15" s="827"/>
      <c r="AZ15" s="827"/>
      <c r="BA15" s="827"/>
      <c r="BB15" s="827"/>
      <c r="BC15" s="827"/>
      <c r="BD15" s="827"/>
      <c r="BE15" s="827"/>
      <c r="BF15" s="827"/>
      <c r="BG15" s="827"/>
      <c r="BH15" s="827"/>
      <c r="BI15" s="827"/>
    </row>
    <row r="16" spans="1:61" s="226" customFormat="1">
      <c r="A16" s="227"/>
      <c r="B16" s="223">
        <v>11</v>
      </c>
      <c r="C16" s="224" t="s">
        <v>126</v>
      </c>
      <c r="D16" s="224" t="s">
        <v>103</v>
      </c>
      <c r="E16" s="222" t="s">
        <v>127</v>
      </c>
      <c r="F16" s="205">
        <v>590</v>
      </c>
      <c r="G16" s="221" t="s">
        <v>117</v>
      </c>
      <c r="I16" s="825"/>
      <c r="J16" s="825"/>
      <c r="K16" s="825"/>
      <c r="L16" s="825"/>
      <c r="M16" s="825"/>
      <c r="N16" s="825"/>
      <c r="O16" s="825"/>
      <c r="P16" s="825"/>
      <c r="Q16" s="825"/>
      <c r="R16" s="825"/>
      <c r="S16" s="827"/>
      <c r="T16" s="827"/>
      <c r="U16" s="827"/>
      <c r="V16" s="827"/>
      <c r="W16" s="827"/>
      <c r="X16" s="827"/>
      <c r="Y16" s="827"/>
      <c r="Z16" s="827"/>
      <c r="AA16" s="827"/>
      <c r="AB16" s="827"/>
      <c r="AC16" s="827"/>
      <c r="AD16" s="827"/>
      <c r="AE16" s="827"/>
      <c r="AF16" s="827"/>
      <c r="AG16" s="827"/>
      <c r="AH16" s="827"/>
      <c r="AI16" s="827"/>
      <c r="AJ16" s="827"/>
      <c r="AK16" s="827"/>
      <c r="AL16" s="827"/>
      <c r="AM16" s="827"/>
      <c r="AN16" s="827"/>
      <c r="AO16" s="827"/>
      <c r="AP16" s="827"/>
      <c r="AQ16" s="827"/>
      <c r="AR16" s="827"/>
      <c r="AS16" s="827"/>
      <c r="AT16" s="827"/>
      <c r="AU16" s="827"/>
      <c r="AV16" s="827"/>
      <c r="AW16" s="827"/>
      <c r="AX16" s="827"/>
      <c r="AY16" s="827"/>
      <c r="AZ16" s="827"/>
      <c r="BA16" s="827"/>
      <c r="BB16" s="827"/>
      <c r="BC16" s="827"/>
      <c r="BD16" s="827"/>
      <c r="BE16" s="827"/>
      <c r="BF16" s="827"/>
      <c r="BG16" s="827"/>
      <c r="BH16" s="827"/>
      <c r="BI16" s="827"/>
    </row>
    <row r="17" spans="1:61" s="226" customFormat="1">
      <c r="A17" s="227"/>
      <c r="B17" s="223">
        <v>12</v>
      </c>
      <c r="C17" s="224" t="s">
        <v>128</v>
      </c>
      <c r="D17" s="224" t="s">
        <v>103</v>
      </c>
      <c r="E17" s="222" t="s">
        <v>129</v>
      </c>
      <c r="F17" s="205">
        <v>6456</v>
      </c>
      <c r="G17" s="221" t="s">
        <v>117</v>
      </c>
      <c r="I17" s="825"/>
      <c r="J17" s="825"/>
      <c r="K17" s="825"/>
      <c r="L17" s="825"/>
      <c r="M17" s="825"/>
      <c r="N17" s="825"/>
      <c r="O17" s="825"/>
      <c r="P17" s="825"/>
      <c r="Q17" s="825"/>
      <c r="R17" s="825"/>
      <c r="S17" s="827"/>
      <c r="T17" s="827"/>
      <c r="U17" s="827"/>
      <c r="V17" s="827"/>
      <c r="W17" s="827"/>
      <c r="X17" s="827"/>
      <c r="Y17" s="827"/>
      <c r="Z17" s="827"/>
      <c r="AA17" s="827"/>
      <c r="AB17" s="827"/>
      <c r="AC17" s="827"/>
      <c r="AD17" s="827"/>
      <c r="AE17" s="827"/>
      <c r="AF17" s="827"/>
      <c r="AG17" s="827"/>
      <c r="AH17" s="827"/>
      <c r="AI17" s="827"/>
      <c r="AJ17" s="827"/>
      <c r="AK17" s="827"/>
      <c r="AL17" s="827"/>
      <c r="AM17" s="827"/>
      <c r="AN17" s="827"/>
      <c r="AO17" s="827"/>
      <c r="AP17" s="827"/>
      <c r="AQ17" s="827"/>
      <c r="AR17" s="827"/>
      <c r="AS17" s="827"/>
      <c r="AT17" s="827"/>
      <c r="AU17" s="827"/>
      <c r="AV17" s="827"/>
      <c r="AW17" s="827"/>
      <c r="AX17" s="827"/>
      <c r="AY17" s="827"/>
      <c r="AZ17" s="827"/>
      <c r="BA17" s="827"/>
      <c r="BB17" s="827"/>
      <c r="BC17" s="827"/>
      <c r="BD17" s="827"/>
      <c r="BE17" s="827"/>
      <c r="BF17" s="827"/>
      <c r="BG17" s="827"/>
      <c r="BH17" s="827"/>
      <c r="BI17" s="827"/>
    </row>
    <row r="18" spans="1:61" s="226" customFormat="1">
      <c r="A18" s="227"/>
      <c r="B18" s="223">
        <v>13</v>
      </c>
      <c r="C18" s="224" t="s">
        <v>130</v>
      </c>
      <c r="D18" s="224" t="s">
        <v>103</v>
      </c>
      <c r="E18" s="222" t="s">
        <v>131</v>
      </c>
      <c r="F18" s="205">
        <v>7525</v>
      </c>
      <c r="G18" s="221" t="s">
        <v>117</v>
      </c>
      <c r="I18" s="825"/>
      <c r="J18" s="825"/>
      <c r="K18" s="825"/>
      <c r="L18" s="825"/>
      <c r="M18" s="825"/>
      <c r="N18" s="825"/>
      <c r="O18" s="825"/>
      <c r="P18" s="825"/>
      <c r="Q18" s="825"/>
      <c r="R18" s="825"/>
      <c r="S18" s="827"/>
      <c r="T18" s="827"/>
      <c r="U18" s="827"/>
      <c r="V18" s="827"/>
      <c r="W18" s="827"/>
      <c r="X18" s="827"/>
      <c r="Y18" s="827"/>
      <c r="Z18" s="827"/>
      <c r="AA18" s="827"/>
      <c r="AB18" s="827"/>
      <c r="AC18" s="827"/>
      <c r="AD18" s="827"/>
      <c r="AE18" s="827"/>
      <c r="AF18" s="827"/>
      <c r="AG18" s="827"/>
      <c r="AH18" s="827"/>
      <c r="AI18" s="827"/>
      <c r="AJ18" s="827"/>
      <c r="AK18" s="827"/>
      <c r="AL18" s="827"/>
      <c r="AM18" s="827"/>
      <c r="AN18" s="827"/>
      <c r="AO18" s="827"/>
      <c r="AP18" s="827"/>
      <c r="AQ18" s="827"/>
      <c r="AR18" s="827"/>
      <c r="AS18" s="827"/>
      <c r="AT18" s="827"/>
      <c r="AU18" s="827"/>
      <c r="AV18" s="827"/>
      <c r="AW18" s="827"/>
      <c r="AX18" s="827"/>
      <c r="AY18" s="827"/>
      <c r="AZ18" s="827"/>
      <c r="BA18" s="827"/>
      <c r="BB18" s="827"/>
      <c r="BC18" s="827"/>
      <c r="BD18" s="827"/>
      <c r="BE18" s="827"/>
      <c r="BF18" s="827"/>
      <c r="BG18" s="827"/>
      <c r="BH18" s="827"/>
      <c r="BI18" s="827"/>
    </row>
    <row r="19" spans="1:61" s="226" customFormat="1">
      <c r="A19" s="227"/>
      <c r="B19" s="223">
        <v>14</v>
      </c>
      <c r="C19" s="221" t="s">
        <v>132</v>
      </c>
      <c r="D19" s="221" t="s">
        <v>103</v>
      </c>
      <c r="E19" s="222" t="s">
        <v>133</v>
      </c>
      <c r="F19" s="205">
        <v>20250</v>
      </c>
      <c r="G19" s="221" t="s">
        <v>117</v>
      </c>
      <c r="I19" s="825"/>
      <c r="J19" s="825"/>
      <c r="K19" s="825"/>
      <c r="L19" s="825"/>
      <c r="M19" s="825"/>
      <c r="N19" s="825"/>
      <c r="O19" s="825"/>
      <c r="P19" s="825"/>
      <c r="Q19" s="825"/>
      <c r="R19" s="825"/>
      <c r="S19" s="827"/>
      <c r="T19" s="827"/>
      <c r="U19" s="827"/>
      <c r="V19" s="827"/>
      <c r="W19" s="827"/>
      <c r="X19" s="827"/>
      <c r="Y19" s="827"/>
      <c r="Z19" s="827"/>
      <c r="AA19" s="827"/>
      <c r="AB19" s="827"/>
      <c r="AC19" s="827"/>
      <c r="AD19" s="827"/>
      <c r="AE19" s="827"/>
      <c r="AF19" s="827"/>
      <c r="AG19" s="827"/>
      <c r="AH19" s="827"/>
      <c r="AI19" s="827"/>
      <c r="AJ19" s="827"/>
      <c r="AK19" s="827"/>
      <c r="AL19" s="827"/>
      <c r="AM19" s="827"/>
      <c r="AN19" s="827"/>
      <c r="AO19" s="827"/>
      <c r="AP19" s="827"/>
      <c r="AQ19" s="827"/>
      <c r="AR19" s="827"/>
      <c r="AS19" s="827"/>
      <c r="AT19" s="827"/>
      <c r="AU19" s="827"/>
      <c r="AV19" s="827"/>
      <c r="AW19" s="827"/>
      <c r="AX19" s="827"/>
      <c r="AY19" s="827"/>
      <c r="AZ19" s="827"/>
      <c r="BA19" s="827"/>
      <c r="BB19" s="827"/>
      <c r="BC19" s="827"/>
      <c r="BD19" s="827"/>
      <c r="BE19" s="827"/>
      <c r="BF19" s="827"/>
      <c r="BG19" s="827"/>
      <c r="BH19" s="827"/>
      <c r="BI19" s="827"/>
    </row>
    <row r="20" spans="1:61" s="226" customFormat="1">
      <c r="A20" s="227"/>
      <c r="B20" s="223">
        <v>15</v>
      </c>
      <c r="C20" s="221" t="s">
        <v>134</v>
      </c>
      <c r="D20" s="221" t="s">
        <v>135</v>
      </c>
      <c r="E20" s="222" t="s">
        <v>136</v>
      </c>
      <c r="F20" s="205">
        <v>8438</v>
      </c>
      <c r="G20" s="221" t="s">
        <v>137</v>
      </c>
      <c r="I20" s="825"/>
      <c r="J20" s="825"/>
      <c r="K20" s="825"/>
      <c r="L20" s="825"/>
      <c r="M20" s="825"/>
      <c r="N20" s="825"/>
      <c r="O20" s="825"/>
      <c r="P20" s="825"/>
      <c r="Q20" s="825"/>
      <c r="R20" s="825"/>
      <c r="S20" s="827"/>
      <c r="T20" s="827"/>
      <c r="U20" s="827"/>
      <c r="V20" s="827"/>
      <c r="W20" s="827"/>
      <c r="X20" s="827"/>
      <c r="Y20" s="827"/>
      <c r="Z20" s="827"/>
      <c r="AA20" s="827"/>
      <c r="AB20" s="827"/>
      <c r="AC20" s="827"/>
      <c r="AD20" s="827"/>
      <c r="AE20" s="827"/>
      <c r="AF20" s="827"/>
      <c r="AG20" s="827"/>
      <c r="AH20" s="827"/>
      <c r="AI20" s="827"/>
      <c r="AJ20" s="827"/>
      <c r="AK20" s="827"/>
      <c r="AL20" s="827"/>
      <c r="AM20" s="827"/>
      <c r="AN20" s="827"/>
      <c r="AO20" s="827"/>
      <c r="AP20" s="827"/>
      <c r="AQ20" s="827"/>
      <c r="AR20" s="827"/>
      <c r="AS20" s="827"/>
      <c r="AT20" s="827"/>
      <c r="AU20" s="827"/>
      <c r="AV20" s="827"/>
      <c r="AW20" s="827"/>
      <c r="AX20" s="827"/>
      <c r="AY20" s="827"/>
      <c r="AZ20" s="827"/>
      <c r="BA20" s="827"/>
      <c r="BB20" s="827"/>
      <c r="BC20" s="827"/>
      <c r="BD20" s="827"/>
      <c r="BE20" s="827"/>
      <c r="BF20" s="827"/>
      <c r="BG20" s="827"/>
      <c r="BH20" s="827"/>
      <c r="BI20" s="827"/>
    </row>
    <row r="21" spans="1:61" s="226" customFormat="1">
      <c r="A21" s="227"/>
      <c r="B21" s="223">
        <v>16</v>
      </c>
      <c r="C21" s="224" t="s">
        <v>138</v>
      </c>
      <c r="D21" s="224" t="s">
        <v>139</v>
      </c>
      <c r="E21" s="222" t="s">
        <v>140</v>
      </c>
      <c r="F21" s="205">
        <v>26325.815534571448</v>
      </c>
      <c r="G21" s="221" t="s">
        <v>137</v>
      </c>
      <c r="I21" s="825"/>
      <c r="J21" s="825"/>
      <c r="K21" s="825"/>
      <c r="L21" s="825"/>
      <c r="M21" s="825"/>
      <c r="N21" s="825"/>
      <c r="O21" s="825"/>
      <c r="P21" s="825"/>
      <c r="Q21" s="825"/>
      <c r="R21" s="825"/>
      <c r="S21" s="827"/>
      <c r="T21" s="827"/>
      <c r="U21" s="827"/>
      <c r="V21" s="827"/>
      <c r="W21" s="827"/>
      <c r="X21" s="827"/>
      <c r="Y21" s="827"/>
      <c r="Z21" s="827"/>
      <c r="AA21" s="827"/>
      <c r="AB21" s="827"/>
      <c r="AC21" s="827"/>
      <c r="AD21" s="827"/>
      <c r="AE21" s="827"/>
      <c r="AF21" s="827"/>
      <c r="AG21" s="827"/>
      <c r="AH21" s="827"/>
      <c r="AI21" s="827"/>
      <c r="AJ21" s="827"/>
      <c r="AK21" s="827"/>
      <c r="AL21" s="827"/>
      <c r="AM21" s="827"/>
      <c r="AN21" s="827"/>
      <c r="AO21" s="827"/>
      <c r="AP21" s="827"/>
      <c r="AQ21" s="827"/>
      <c r="AR21" s="827"/>
      <c r="AS21" s="827"/>
      <c r="AT21" s="827"/>
      <c r="AU21" s="827"/>
      <c r="AV21" s="827"/>
      <c r="AW21" s="827"/>
      <c r="AX21" s="827"/>
      <c r="AY21" s="827"/>
      <c r="AZ21" s="827"/>
      <c r="BA21" s="827"/>
      <c r="BB21" s="827"/>
      <c r="BC21" s="827"/>
      <c r="BD21" s="827"/>
      <c r="BE21" s="827"/>
      <c r="BF21" s="827"/>
      <c r="BG21" s="827"/>
      <c r="BH21" s="827"/>
      <c r="BI21" s="827"/>
    </row>
    <row r="22" spans="1:61" s="226" customFormat="1" ht="28.8">
      <c r="A22" s="227"/>
      <c r="B22" s="223">
        <v>17</v>
      </c>
      <c r="C22" s="221" t="s">
        <v>141</v>
      </c>
      <c r="D22" s="221" t="s">
        <v>142</v>
      </c>
      <c r="E22" s="222" t="s">
        <v>143</v>
      </c>
      <c r="F22" s="205">
        <v>194380</v>
      </c>
      <c r="G22" s="221" t="s">
        <v>105</v>
      </c>
      <c r="I22" s="825"/>
      <c r="J22" s="825"/>
      <c r="K22" s="825"/>
      <c r="L22" s="825"/>
      <c r="M22" s="825"/>
      <c r="N22" s="825"/>
      <c r="O22" s="825"/>
      <c r="P22" s="825"/>
      <c r="Q22" s="825"/>
      <c r="R22" s="825"/>
      <c r="S22" s="827"/>
      <c r="T22" s="827"/>
      <c r="U22" s="827"/>
      <c r="V22" s="827"/>
      <c r="W22" s="827"/>
      <c r="X22" s="827"/>
      <c r="Y22" s="827"/>
      <c r="Z22" s="827"/>
      <c r="AA22" s="827"/>
      <c r="AB22" s="827"/>
      <c r="AC22" s="827"/>
      <c r="AD22" s="827"/>
      <c r="AE22" s="827"/>
      <c r="AF22" s="827"/>
      <c r="AG22" s="827"/>
      <c r="AH22" s="827"/>
      <c r="AI22" s="827"/>
      <c r="AJ22" s="827"/>
      <c r="AK22" s="827"/>
      <c r="AL22" s="827"/>
      <c r="AM22" s="827"/>
      <c r="AN22" s="827"/>
      <c r="AO22" s="827"/>
      <c r="AP22" s="827"/>
      <c r="AQ22" s="827"/>
      <c r="AR22" s="827"/>
      <c r="AS22" s="827"/>
      <c r="AT22" s="827"/>
      <c r="AU22" s="827"/>
      <c r="AV22" s="827"/>
      <c r="AW22" s="827"/>
      <c r="AX22" s="827"/>
      <c r="AY22" s="827"/>
      <c r="AZ22" s="827"/>
      <c r="BA22" s="827"/>
      <c r="BB22" s="827"/>
      <c r="BC22" s="827"/>
      <c r="BD22" s="827"/>
      <c r="BE22" s="827"/>
      <c r="BF22" s="827"/>
      <c r="BG22" s="827"/>
      <c r="BH22" s="827"/>
      <c r="BI22" s="827"/>
    </row>
    <row r="23" spans="1:61" s="226" customFormat="1" ht="28.8">
      <c r="A23" s="227"/>
      <c r="B23" s="223">
        <v>18</v>
      </c>
      <c r="C23" s="224" t="s">
        <v>144</v>
      </c>
      <c r="D23" s="224" t="s">
        <v>142</v>
      </c>
      <c r="E23" s="222" t="s">
        <v>145</v>
      </c>
      <c r="F23" s="205">
        <v>91627.565678569154</v>
      </c>
      <c r="G23" s="221" t="s">
        <v>105</v>
      </c>
      <c r="I23" s="825"/>
      <c r="J23" s="825"/>
      <c r="K23" s="825"/>
      <c r="L23" s="825"/>
      <c r="M23" s="825"/>
      <c r="N23" s="825"/>
      <c r="O23" s="825"/>
      <c r="P23" s="825"/>
      <c r="Q23" s="825"/>
      <c r="R23" s="825"/>
      <c r="S23" s="827"/>
      <c r="T23" s="827"/>
      <c r="U23" s="827"/>
      <c r="V23" s="827"/>
      <c r="W23" s="827"/>
      <c r="X23" s="827"/>
      <c r="Y23" s="827"/>
      <c r="Z23" s="827"/>
      <c r="AA23" s="827"/>
      <c r="AB23" s="827"/>
      <c r="AC23" s="827"/>
      <c r="AD23" s="827"/>
      <c r="AE23" s="827"/>
      <c r="AF23" s="827"/>
      <c r="AG23" s="827"/>
      <c r="AH23" s="827"/>
      <c r="AI23" s="827"/>
      <c r="AJ23" s="827"/>
      <c r="AK23" s="827"/>
      <c r="AL23" s="827"/>
      <c r="AM23" s="827"/>
      <c r="AN23" s="827"/>
      <c r="AO23" s="827"/>
      <c r="AP23" s="827"/>
      <c r="AQ23" s="827"/>
      <c r="AR23" s="827"/>
      <c r="AS23" s="827"/>
      <c r="AT23" s="827"/>
      <c r="AU23" s="827"/>
      <c r="AV23" s="827"/>
      <c r="AW23" s="827"/>
      <c r="AX23" s="827"/>
      <c r="AY23" s="827"/>
      <c r="AZ23" s="827"/>
      <c r="BA23" s="827"/>
      <c r="BB23" s="827"/>
      <c r="BC23" s="827"/>
      <c r="BD23" s="827"/>
      <c r="BE23" s="827"/>
      <c r="BF23" s="827"/>
      <c r="BG23" s="827"/>
      <c r="BH23" s="827"/>
      <c r="BI23" s="827"/>
    </row>
    <row r="24" spans="1:61" s="226" customFormat="1" ht="28.8">
      <c r="A24" s="227"/>
      <c r="B24" s="223">
        <v>19</v>
      </c>
      <c r="C24" s="221" t="s">
        <v>146</v>
      </c>
      <c r="D24" s="221" t="s">
        <v>142</v>
      </c>
      <c r="E24" s="222" t="s">
        <v>147</v>
      </c>
      <c r="F24" s="205">
        <v>162513.5829548293</v>
      </c>
      <c r="G24" s="221" t="s">
        <v>105</v>
      </c>
      <c r="I24" s="825"/>
      <c r="J24" s="825"/>
      <c r="K24" s="825"/>
      <c r="L24" s="825"/>
      <c r="M24" s="825"/>
      <c r="N24" s="825"/>
      <c r="O24" s="825"/>
      <c r="P24" s="825"/>
      <c r="Q24" s="825"/>
      <c r="R24" s="825"/>
      <c r="S24" s="827"/>
      <c r="T24" s="827"/>
      <c r="U24" s="827"/>
      <c r="V24" s="827"/>
      <c r="W24" s="827"/>
      <c r="X24" s="827"/>
      <c r="Y24" s="827"/>
      <c r="Z24" s="827"/>
      <c r="AA24" s="827"/>
      <c r="AB24" s="827"/>
      <c r="AC24" s="827"/>
      <c r="AD24" s="827"/>
      <c r="AE24" s="827"/>
      <c r="AF24" s="827"/>
      <c r="AG24" s="827"/>
      <c r="AH24" s="827"/>
      <c r="AI24" s="827"/>
      <c r="AJ24" s="827"/>
      <c r="AK24" s="827"/>
      <c r="AL24" s="827"/>
      <c r="AM24" s="827"/>
      <c r="AN24" s="827"/>
      <c r="AO24" s="827"/>
      <c r="AP24" s="827"/>
      <c r="AQ24" s="827"/>
      <c r="AR24" s="827"/>
      <c r="AS24" s="827"/>
      <c r="AT24" s="827"/>
      <c r="AU24" s="827"/>
      <c r="AV24" s="827"/>
      <c r="AW24" s="827"/>
      <c r="AX24" s="827"/>
      <c r="AY24" s="827"/>
      <c r="AZ24" s="827"/>
      <c r="BA24" s="827"/>
      <c r="BB24" s="827"/>
      <c r="BC24" s="827"/>
      <c r="BD24" s="827"/>
      <c r="BE24" s="827"/>
      <c r="BF24" s="827"/>
      <c r="BG24" s="827"/>
      <c r="BH24" s="827"/>
      <c r="BI24" s="827"/>
    </row>
    <row r="25" spans="1:61" s="226" customFormat="1">
      <c r="A25" s="227"/>
      <c r="B25" s="223">
        <v>20</v>
      </c>
      <c r="C25" s="224" t="s">
        <v>148</v>
      </c>
      <c r="D25" s="224" t="s">
        <v>142</v>
      </c>
      <c r="E25" s="222" t="s">
        <v>149</v>
      </c>
      <c r="F25" s="205">
        <v>37800</v>
      </c>
      <c r="G25" s="221" t="s">
        <v>105</v>
      </c>
      <c r="I25" s="825"/>
      <c r="J25" s="825"/>
      <c r="K25" s="825"/>
      <c r="L25" s="825"/>
      <c r="M25" s="825"/>
      <c r="N25" s="825"/>
      <c r="O25" s="825"/>
      <c r="P25" s="825"/>
      <c r="Q25" s="825"/>
      <c r="R25" s="825"/>
      <c r="S25" s="827"/>
      <c r="T25" s="827"/>
      <c r="U25" s="827"/>
      <c r="V25" s="827"/>
      <c r="W25" s="827"/>
      <c r="X25" s="827"/>
      <c r="Y25" s="827"/>
      <c r="Z25" s="827"/>
      <c r="AA25" s="827"/>
      <c r="AB25" s="827"/>
      <c r="AC25" s="827"/>
      <c r="AD25" s="827"/>
      <c r="AE25" s="827"/>
      <c r="AF25" s="827"/>
      <c r="AG25" s="827"/>
      <c r="AH25" s="827"/>
      <c r="AI25" s="827"/>
      <c r="AJ25" s="827"/>
      <c r="AK25" s="827"/>
      <c r="AL25" s="827"/>
      <c r="AM25" s="827"/>
      <c r="AN25" s="827"/>
      <c r="AO25" s="827"/>
      <c r="AP25" s="827"/>
      <c r="AQ25" s="827"/>
      <c r="AR25" s="827"/>
      <c r="AS25" s="827"/>
      <c r="AT25" s="827"/>
      <c r="AU25" s="827"/>
      <c r="AV25" s="827"/>
      <c r="AW25" s="827"/>
      <c r="AX25" s="827"/>
      <c r="AY25" s="827"/>
      <c r="AZ25" s="827"/>
      <c r="BA25" s="827"/>
      <c r="BB25" s="827"/>
      <c r="BC25" s="827"/>
      <c r="BD25" s="827"/>
      <c r="BE25" s="827"/>
      <c r="BF25" s="827"/>
      <c r="BG25" s="827"/>
      <c r="BH25" s="827"/>
      <c r="BI25" s="827"/>
    </row>
    <row r="26" spans="1:61" s="226" customFormat="1">
      <c r="A26" s="227"/>
      <c r="B26" s="323">
        <v>21</v>
      </c>
      <c r="C26" s="324" t="s">
        <v>150</v>
      </c>
      <c r="D26" s="324" t="s">
        <v>142</v>
      </c>
      <c r="E26" s="832" t="s">
        <v>151</v>
      </c>
      <c r="F26" s="235">
        <f>55000*1.19</f>
        <v>65450</v>
      </c>
      <c r="G26" s="324" t="s">
        <v>105</v>
      </c>
      <c r="I26" s="825"/>
      <c r="J26" s="825"/>
      <c r="K26" s="825"/>
      <c r="L26" s="825"/>
      <c r="M26" s="825"/>
      <c r="N26" s="825"/>
      <c r="O26" s="825"/>
      <c r="P26" s="825"/>
      <c r="Q26" s="825"/>
      <c r="R26" s="825"/>
      <c r="S26" s="827"/>
      <c r="T26" s="827"/>
      <c r="U26" s="827"/>
      <c r="V26" s="827"/>
      <c r="W26" s="827"/>
      <c r="X26" s="827"/>
      <c r="Y26" s="827"/>
      <c r="Z26" s="827"/>
      <c r="AA26" s="827"/>
      <c r="AB26" s="827"/>
      <c r="AC26" s="827"/>
      <c r="AD26" s="827"/>
      <c r="AE26" s="827"/>
      <c r="AF26" s="827"/>
      <c r="AG26" s="827"/>
      <c r="AH26" s="827"/>
      <c r="AI26" s="827"/>
      <c r="AJ26" s="827"/>
      <c r="AK26" s="827"/>
      <c r="AL26" s="827"/>
      <c r="AM26" s="827"/>
      <c r="AN26" s="827"/>
      <c r="AO26" s="827"/>
      <c r="AP26" s="827"/>
      <c r="AQ26" s="827"/>
      <c r="AR26" s="827"/>
      <c r="AS26" s="827"/>
      <c r="AT26" s="827"/>
      <c r="AU26" s="827"/>
      <c r="AV26" s="827"/>
      <c r="AW26" s="827"/>
      <c r="AX26" s="827"/>
      <c r="AY26" s="827"/>
      <c r="AZ26" s="827"/>
      <c r="BA26" s="827"/>
      <c r="BB26" s="827"/>
      <c r="BC26" s="827"/>
      <c r="BD26" s="827"/>
      <c r="BE26" s="827"/>
      <c r="BF26" s="827"/>
      <c r="BG26" s="827"/>
      <c r="BH26" s="827"/>
      <c r="BI26" s="827"/>
    </row>
    <row r="27" spans="1:61" s="226" customFormat="1">
      <c r="A27" s="227"/>
      <c r="B27" s="223">
        <v>22</v>
      </c>
      <c r="C27" s="224" t="s">
        <v>152</v>
      </c>
      <c r="D27" s="224" t="s">
        <v>142</v>
      </c>
      <c r="E27" s="222" t="s">
        <v>153</v>
      </c>
      <c r="F27" s="205">
        <v>37888</v>
      </c>
      <c r="G27" s="221" t="s">
        <v>105</v>
      </c>
      <c r="I27" s="825"/>
      <c r="J27" s="825"/>
      <c r="K27" s="825"/>
      <c r="L27" s="825"/>
      <c r="M27" s="825"/>
      <c r="N27" s="825"/>
      <c r="O27" s="825"/>
      <c r="P27" s="825"/>
      <c r="Q27" s="825"/>
      <c r="R27" s="825"/>
      <c r="S27" s="827"/>
      <c r="T27" s="827"/>
      <c r="U27" s="827"/>
      <c r="V27" s="827"/>
      <c r="W27" s="827"/>
      <c r="X27" s="827"/>
      <c r="Y27" s="827"/>
      <c r="Z27" s="827"/>
      <c r="AA27" s="827"/>
      <c r="AB27" s="827"/>
      <c r="AC27" s="827"/>
      <c r="AD27" s="827"/>
      <c r="AE27" s="827"/>
      <c r="AF27" s="827"/>
      <c r="AG27" s="827"/>
      <c r="AH27" s="827"/>
      <c r="AI27" s="827"/>
      <c r="AJ27" s="827"/>
      <c r="AK27" s="827"/>
      <c r="AL27" s="827"/>
      <c r="AM27" s="827"/>
      <c r="AN27" s="827"/>
      <c r="AO27" s="827"/>
      <c r="AP27" s="827"/>
      <c r="AQ27" s="827"/>
      <c r="AR27" s="827"/>
      <c r="AS27" s="827"/>
      <c r="AT27" s="827"/>
      <c r="AU27" s="827"/>
      <c r="AV27" s="827"/>
      <c r="AW27" s="827"/>
      <c r="AX27" s="827"/>
      <c r="AY27" s="827"/>
      <c r="AZ27" s="827"/>
      <c r="BA27" s="827"/>
      <c r="BB27" s="827"/>
      <c r="BC27" s="827"/>
      <c r="BD27" s="827"/>
      <c r="BE27" s="827"/>
      <c r="BF27" s="827"/>
      <c r="BG27" s="827"/>
      <c r="BH27" s="827"/>
      <c r="BI27" s="827"/>
    </row>
    <row r="28" spans="1:61" s="226" customFormat="1">
      <c r="A28" s="227"/>
      <c r="B28" s="223">
        <v>23</v>
      </c>
      <c r="C28" s="224" t="s">
        <v>154</v>
      </c>
      <c r="D28" s="224" t="s">
        <v>142</v>
      </c>
      <c r="E28" s="222" t="s">
        <v>155</v>
      </c>
      <c r="F28" s="205">
        <v>60892</v>
      </c>
      <c r="G28" s="221" t="s">
        <v>105</v>
      </c>
      <c r="I28" s="825"/>
      <c r="J28" s="825"/>
      <c r="K28" s="825"/>
      <c r="L28" s="825"/>
      <c r="M28" s="825"/>
      <c r="N28" s="825"/>
      <c r="O28" s="825"/>
      <c r="P28" s="825"/>
      <c r="Q28" s="825"/>
      <c r="R28" s="825"/>
      <c r="S28" s="827"/>
      <c r="T28" s="827"/>
      <c r="U28" s="827"/>
      <c r="V28" s="827"/>
      <c r="W28" s="827"/>
      <c r="X28" s="827"/>
      <c r="Y28" s="827"/>
      <c r="Z28" s="827"/>
      <c r="AA28" s="827"/>
      <c r="AB28" s="827"/>
      <c r="AC28" s="827"/>
      <c r="AD28" s="827"/>
      <c r="AE28" s="827"/>
      <c r="AF28" s="827"/>
      <c r="AG28" s="827"/>
      <c r="AH28" s="827"/>
      <c r="AI28" s="827"/>
      <c r="AJ28" s="827"/>
      <c r="AK28" s="827"/>
      <c r="AL28" s="827"/>
      <c r="AM28" s="827"/>
      <c r="AN28" s="827"/>
      <c r="AO28" s="827"/>
      <c r="AP28" s="827"/>
      <c r="AQ28" s="827"/>
      <c r="AR28" s="827"/>
      <c r="AS28" s="827"/>
      <c r="AT28" s="827"/>
      <c r="AU28" s="827"/>
      <c r="AV28" s="827"/>
      <c r="AW28" s="827"/>
      <c r="AX28" s="827"/>
      <c r="AY28" s="827"/>
      <c r="AZ28" s="827"/>
      <c r="BA28" s="827"/>
      <c r="BB28" s="827"/>
      <c r="BC28" s="827"/>
      <c r="BD28" s="827"/>
      <c r="BE28" s="827"/>
      <c r="BF28" s="827"/>
      <c r="BG28" s="827"/>
      <c r="BH28" s="827"/>
      <c r="BI28" s="827"/>
    </row>
    <row r="29" spans="1:61" s="226" customFormat="1">
      <c r="A29" s="227"/>
      <c r="B29" s="223">
        <v>24</v>
      </c>
      <c r="C29" s="221" t="s">
        <v>156</v>
      </c>
      <c r="D29" s="221" t="s">
        <v>142</v>
      </c>
      <c r="E29" s="222" t="s">
        <v>157</v>
      </c>
      <c r="F29" s="205">
        <v>62626</v>
      </c>
      <c r="G29" s="221" t="s">
        <v>105</v>
      </c>
      <c r="I29" s="825"/>
      <c r="J29" s="825"/>
      <c r="K29" s="825"/>
      <c r="L29" s="825"/>
      <c r="M29" s="825"/>
      <c r="N29" s="825"/>
      <c r="O29" s="825"/>
      <c r="P29" s="825"/>
      <c r="Q29" s="825"/>
      <c r="R29" s="825"/>
      <c r="S29" s="827"/>
      <c r="T29" s="827"/>
      <c r="U29" s="827"/>
      <c r="V29" s="827"/>
      <c r="W29" s="827"/>
      <c r="X29" s="827"/>
      <c r="Y29" s="827"/>
      <c r="Z29" s="827"/>
      <c r="AA29" s="827"/>
      <c r="AB29" s="827"/>
      <c r="AC29" s="827"/>
      <c r="AD29" s="827"/>
      <c r="AE29" s="827"/>
      <c r="AF29" s="827"/>
      <c r="AG29" s="827"/>
      <c r="AH29" s="827"/>
      <c r="AI29" s="827"/>
      <c r="AJ29" s="827"/>
      <c r="AK29" s="827"/>
      <c r="AL29" s="827"/>
      <c r="AM29" s="827"/>
      <c r="AN29" s="827"/>
      <c r="AO29" s="827"/>
      <c r="AP29" s="827"/>
      <c r="AQ29" s="827"/>
      <c r="AR29" s="827"/>
      <c r="AS29" s="827"/>
      <c r="AT29" s="827"/>
      <c r="AU29" s="827"/>
      <c r="AV29" s="827"/>
      <c r="AW29" s="827"/>
      <c r="AX29" s="827"/>
      <c r="AY29" s="827"/>
      <c r="AZ29" s="827"/>
      <c r="BA29" s="827"/>
      <c r="BB29" s="827"/>
      <c r="BC29" s="827"/>
      <c r="BD29" s="827"/>
      <c r="BE29" s="827"/>
      <c r="BF29" s="827"/>
      <c r="BG29" s="827"/>
      <c r="BH29" s="827"/>
      <c r="BI29" s="827"/>
    </row>
    <row r="30" spans="1:61" s="226" customFormat="1">
      <c r="A30" s="227"/>
      <c r="B30" s="223">
        <v>25</v>
      </c>
      <c r="C30" s="224" t="s">
        <v>158</v>
      </c>
      <c r="D30" s="224" t="s">
        <v>142</v>
      </c>
      <c r="E30" s="222" t="s">
        <v>159</v>
      </c>
      <c r="F30" s="205">
        <v>94720.340075077067</v>
      </c>
      <c r="G30" s="221" t="s">
        <v>105</v>
      </c>
      <c r="I30" s="825"/>
      <c r="J30" s="825"/>
      <c r="K30" s="825"/>
      <c r="L30" s="825"/>
      <c r="M30" s="825"/>
      <c r="N30" s="825"/>
      <c r="O30" s="825"/>
      <c r="P30" s="825"/>
      <c r="Q30" s="825"/>
      <c r="R30" s="825"/>
      <c r="S30" s="827"/>
      <c r="T30" s="827"/>
      <c r="U30" s="827"/>
      <c r="V30" s="827"/>
      <c r="W30" s="827"/>
      <c r="X30" s="827"/>
      <c r="Y30" s="827"/>
      <c r="Z30" s="827"/>
      <c r="AA30" s="827"/>
      <c r="AB30" s="827"/>
      <c r="AC30" s="827"/>
      <c r="AD30" s="827"/>
      <c r="AE30" s="827"/>
      <c r="AF30" s="827"/>
      <c r="AG30" s="827"/>
      <c r="AH30" s="827"/>
      <c r="AI30" s="827"/>
      <c r="AJ30" s="827"/>
      <c r="AK30" s="827"/>
      <c r="AL30" s="827"/>
      <c r="AM30" s="827"/>
      <c r="AN30" s="827"/>
      <c r="AO30" s="827"/>
      <c r="AP30" s="827"/>
      <c r="AQ30" s="827"/>
      <c r="AR30" s="827"/>
      <c r="AS30" s="827"/>
      <c r="AT30" s="827"/>
      <c r="AU30" s="827"/>
      <c r="AV30" s="827"/>
      <c r="AW30" s="827"/>
      <c r="AX30" s="827"/>
      <c r="AY30" s="827"/>
      <c r="AZ30" s="827"/>
      <c r="BA30" s="827"/>
      <c r="BB30" s="827"/>
      <c r="BC30" s="827"/>
      <c r="BD30" s="827"/>
      <c r="BE30" s="827"/>
      <c r="BF30" s="827"/>
      <c r="BG30" s="827"/>
      <c r="BH30" s="827"/>
      <c r="BI30" s="827"/>
    </row>
    <row r="31" spans="1:61" s="226" customFormat="1">
      <c r="A31" s="227"/>
      <c r="B31" s="223">
        <v>26</v>
      </c>
      <c r="C31" s="221" t="s">
        <v>160</v>
      </c>
      <c r="D31" s="221" t="s">
        <v>142</v>
      </c>
      <c r="E31" s="222" t="s">
        <v>161</v>
      </c>
      <c r="F31" s="205">
        <v>94720.340075077067</v>
      </c>
      <c r="G31" s="221" t="s">
        <v>105</v>
      </c>
      <c r="I31" s="825"/>
      <c r="J31" s="825"/>
      <c r="K31" s="825"/>
      <c r="L31" s="825"/>
      <c r="M31" s="825"/>
      <c r="N31" s="825"/>
      <c r="O31" s="825"/>
      <c r="P31" s="825"/>
      <c r="Q31" s="825"/>
      <c r="R31" s="825"/>
      <c r="S31" s="827"/>
      <c r="T31" s="827"/>
      <c r="U31" s="827"/>
      <c r="V31" s="827"/>
      <c r="W31" s="827"/>
      <c r="X31" s="827"/>
      <c r="Y31" s="827"/>
      <c r="Z31" s="827"/>
      <c r="AA31" s="827"/>
      <c r="AB31" s="827"/>
      <c r="AC31" s="827"/>
      <c r="AD31" s="827"/>
      <c r="AE31" s="827"/>
      <c r="AF31" s="827"/>
      <c r="AG31" s="827"/>
      <c r="AH31" s="827"/>
      <c r="AI31" s="827"/>
      <c r="AJ31" s="827"/>
      <c r="AK31" s="827"/>
      <c r="AL31" s="827"/>
      <c r="AM31" s="827"/>
      <c r="AN31" s="827"/>
      <c r="AO31" s="827"/>
      <c r="AP31" s="827"/>
      <c r="AQ31" s="827"/>
      <c r="AR31" s="827"/>
      <c r="AS31" s="827"/>
      <c r="AT31" s="827"/>
      <c r="AU31" s="827"/>
      <c r="AV31" s="827"/>
      <c r="AW31" s="827"/>
      <c r="AX31" s="827"/>
      <c r="AY31" s="827"/>
      <c r="AZ31" s="827"/>
      <c r="BA31" s="827"/>
      <c r="BB31" s="827"/>
      <c r="BC31" s="827"/>
      <c r="BD31" s="827"/>
      <c r="BE31" s="827"/>
      <c r="BF31" s="827"/>
      <c r="BG31" s="827"/>
      <c r="BH31" s="827"/>
      <c r="BI31" s="827"/>
    </row>
    <row r="32" spans="1:61" s="226" customFormat="1">
      <c r="A32" s="227"/>
      <c r="B32" s="223">
        <v>27</v>
      </c>
      <c r="C32" s="224" t="s">
        <v>162</v>
      </c>
      <c r="D32" s="224" t="s">
        <v>142</v>
      </c>
      <c r="E32" s="222" t="s">
        <v>163</v>
      </c>
      <c r="F32" s="205">
        <v>94720.340075077067</v>
      </c>
      <c r="G32" s="221" t="s">
        <v>105</v>
      </c>
      <c r="I32" s="825"/>
      <c r="J32" s="825"/>
      <c r="K32" s="825"/>
      <c r="L32" s="825"/>
      <c r="M32" s="825"/>
      <c r="N32" s="825"/>
      <c r="O32" s="825"/>
      <c r="P32" s="825"/>
      <c r="Q32" s="825"/>
      <c r="R32" s="825"/>
      <c r="S32" s="827"/>
      <c r="T32" s="827"/>
      <c r="U32" s="827"/>
      <c r="V32" s="827"/>
      <c r="W32" s="827"/>
      <c r="X32" s="827"/>
      <c r="Y32" s="827"/>
      <c r="Z32" s="827"/>
      <c r="AA32" s="827"/>
      <c r="AB32" s="827"/>
      <c r="AC32" s="827"/>
      <c r="AD32" s="827"/>
      <c r="AE32" s="827"/>
      <c r="AF32" s="827"/>
      <c r="AG32" s="827"/>
      <c r="AH32" s="827"/>
      <c r="AI32" s="827"/>
      <c r="AJ32" s="827"/>
      <c r="AK32" s="827"/>
      <c r="AL32" s="827"/>
      <c r="AM32" s="827"/>
      <c r="AN32" s="827"/>
      <c r="AO32" s="827"/>
      <c r="AP32" s="827"/>
      <c r="AQ32" s="827"/>
      <c r="AR32" s="827"/>
      <c r="AS32" s="827"/>
      <c r="AT32" s="827"/>
      <c r="AU32" s="827"/>
      <c r="AV32" s="827"/>
      <c r="AW32" s="827"/>
      <c r="AX32" s="827"/>
      <c r="AY32" s="827"/>
      <c r="AZ32" s="827"/>
      <c r="BA32" s="827"/>
      <c r="BB32" s="827"/>
      <c r="BC32" s="827"/>
      <c r="BD32" s="827"/>
      <c r="BE32" s="827"/>
      <c r="BF32" s="827"/>
      <c r="BG32" s="827"/>
      <c r="BH32" s="827"/>
      <c r="BI32" s="827"/>
    </row>
    <row r="33" spans="1:61" s="226" customFormat="1">
      <c r="A33" s="227"/>
      <c r="B33" s="223">
        <v>28</v>
      </c>
      <c r="C33" s="221" t="s">
        <v>164</v>
      </c>
      <c r="D33" s="221" t="s">
        <v>142</v>
      </c>
      <c r="E33" s="222" t="s">
        <v>165</v>
      </c>
      <c r="F33" s="205">
        <v>94720.340075077067</v>
      </c>
      <c r="G33" s="221" t="s">
        <v>105</v>
      </c>
      <c r="I33" s="825"/>
      <c r="J33" s="825"/>
      <c r="K33" s="825"/>
      <c r="L33" s="825"/>
      <c r="M33" s="825"/>
      <c r="N33" s="825"/>
      <c r="O33" s="825"/>
      <c r="P33" s="825"/>
      <c r="Q33" s="825"/>
      <c r="R33" s="825"/>
      <c r="S33" s="827"/>
      <c r="T33" s="827"/>
      <c r="U33" s="827"/>
      <c r="V33" s="827"/>
      <c r="W33" s="827"/>
      <c r="X33" s="827"/>
      <c r="Y33" s="827"/>
      <c r="Z33" s="827"/>
      <c r="AA33" s="827"/>
      <c r="AB33" s="827"/>
      <c r="AC33" s="827"/>
      <c r="AD33" s="827"/>
      <c r="AE33" s="827"/>
      <c r="AF33" s="827"/>
      <c r="AG33" s="827"/>
      <c r="AH33" s="827"/>
      <c r="AI33" s="827"/>
      <c r="AJ33" s="827"/>
      <c r="AK33" s="827"/>
      <c r="AL33" s="827"/>
      <c r="AM33" s="827"/>
      <c r="AN33" s="827"/>
      <c r="AO33" s="827"/>
      <c r="AP33" s="827"/>
      <c r="AQ33" s="827"/>
      <c r="AR33" s="827"/>
      <c r="AS33" s="827"/>
      <c r="AT33" s="827"/>
      <c r="AU33" s="827"/>
      <c r="AV33" s="827"/>
      <c r="AW33" s="827"/>
      <c r="AX33" s="827"/>
      <c r="AY33" s="827"/>
      <c r="AZ33" s="827"/>
      <c r="BA33" s="827"/>
      <c r="BB33" s="827"/>
      <c r="BC33" s="827"/>
      <c r="BD33" s="827"/>
      <c r="BE33" s="827"/>
      <c r="BF33" s="827"/>
      <c r="BG33" s="827"/>
      <c r="BH33" s="827"/>
      <c r="BI33" s="827"/>
    </row>
    <row r="34" spans="1:61" s="226" customFormat="1">
      <c r="A34" s="227"/>
      <c r="B34" s="223">
        <v>29</v>
      </c>
      <c r="C34" s="224" t="s">
        <v>166</v>
      </c>
      <c r="D34" s="224" t="s">
        <v>142</v>
      </c>
      <c r="E34" s="222" t="s">
        <v>167</v>
      </c>
      <c r="F34" s="205">
        <v>94720.340075077067</v>
      </c>
      <c r="G34" s="221" t="s">
        <v>105</v>
      </c>
      <c r="I34" s="825"/>
      <c r="J34" s="825"/>
      <c r="K34" s="825"/>
      <c r="L34" s="825"/>
      <c r="M34" s="825"/>
      <c r="N34" s="825"/>
      <c r="O34" s="825"/>
      <c r="P34" s="825"/>
      <c r="Q34" s="825"/>
      <c r="R34" s="825"/>
      <c r="S34" s="827"/>
      <c r="T34" s="827"/>
      <c r="U34" s="827"/>
      <c r="V34" s="827"/>
      <c r="W34" s="827"/>
      <c r="X34" s="827"/>
      <c r="Y34" s="827"/>
      <c r="Z34" s="827"/>
      <c r="AA34" s="827"/>
      <c r="AB34" s="827"/>
      <c r="AC34" s="827"/>
      <c r="AD34" s="827"/>
      <c r="AE34" s="827"/>
      <c r="AF34" s="827"/>
      <c r="AG34" s="827"/>
      <c r="AH34" s="827"/>
      <c r="AI34" s="827"/>
      <c r="AJ34" s="827"/>
      <c r="AK34" s="827"/>
      <c r="AL34" s="827"/>
      <c r="AM34" s="827"/>
      <c r="AN34" s="827"/>
      <c r="AO34" s="827"/>
      <c r="AP34" s="827"/>
      <c r="AQ34" s="827"/>
      <c r="AR34" s="827"/>
      <c r="AS34" s="827"/>
      <c r="AT34" s="827"/>
      <c r="AU34" s="827"/>
      <c r="AV34" s="827"/>
      <c r="AW34" s="827"/>
      <c r="AX34" s="827"/>
      <c r="AY34" s="827"/>
      <c r="AZ34" s="827"/>
      <c r="BA34" s="827"/>
      <c r="BB34" s="827"/>
      <c r="BC34" s="827"/>
      <c r="BD34" s="827"/>
      <c r="BE34" s="827"/>
      <c r="BF34" s="827"/>
      <c r="BG34" s="827"/>
      <c r="BH34" s="827"/>
      <c r="BI34" s="827"/>
    </row>
    <row r="35" spans="1:61" s="226" customFormat="1">
      <c r="A35" s="227"/>
      <c r="B35" s="223">
        <v>30</v>
      </c>
      <c r="C35" s="221" t="s">
        <v>168</v>
      </c>
      <c r="D35" s="221" t="s">
        <v>142</v>
      </c>
      <c r="E35" s="222" t="s">
        <v>169</v>
      </c>
      <c r="F35" s="205">
        <v>94720.340075077067</v>
      </c>
      <c r="G35" s="221" t="s">
        <v>105</v>
      </c>
      <c r="I35" s="825"/>
      <c r="J35" s="825"/>
      <c r="K35" s="825"/>
      <c r="L35" s="825"/>
      <c r="M35" s="825"/>
      <c r="N35" s="825"/>
      <c r="O35" s="825"/>
      <c r="P35" s="825"/>
      <c r="Q35" s="825"/>
      <c r="R35" s="825"/>
      <c r="S35" s="827"/>
      <c r="T35" s="827"/>
      <c r="U35" s="827"/>
      <c r="V35" s="827"/>
      <c r="W35" s="827"/>
      <c r="X35" s="827"/>
      <c r="Y35" s="827"/>
      <c r="Z35" s="827"/>
      <c r="AA35" s="827"/>
      <c r="AB35" s="827"/>
      <c r="AC35" s="827"/>
      <c r="AD35" s="827"/>
      <c r="AE35" s="827"/>
      <c r="AF35" s="827"/>
      <c r="AG35" s="827"/>
      <c r="AH35" s="827"/>
      <c r="AI35" s="827"/>
      <c r="AJ35" s="827"/>
      <c r="AK35" s="827"/>
      <c r="AL35" s="827"/>
      <c r="AM35" s="827"/>
      <c r="AN35" s="827"/>
      <c r="AO35" s="827"/>
      <c r="AP35" s="827"/>
      <c r="AQ35" s="827"/>
      <c r="AR35" s="827"/>
      <c r="AS35" s="827"/>
      <c r="AT35" s="827"/>
      <c r="AU35" s="827"/>
      <c r="AV35" s="827"/>
      <c r="AW35" s="827"/>
      <c r="AX35" s="827"/>
      <c r="AY35" s="827"/>
      <c r="AZ35" s="827"/>
      <c r="BA35" s="827"/>
      <c r="BB35" s="827"/>
      <c r="BC35" s="827"/>
      <c r="BD35" s="827"/>
      <c r="BE35" s="827"/>
      <c r="BF35" s="827"/>
      <c r="BG35" s="827"/>
      <c r="BH35" s="827"/>
      <c r="BI35" s="827"/>
    </row>
    <row r="36" spans="1:61" s="226" customFormat="1">
      <c r="A36" s="227"/>
      <c r="B36" s="223">
        <v>31</v>
      </c>
      <c r="C36" s="224" t="s">
        <v>170</v>
      </c>
      <c r="D36" s="224" t="s">
        <v>142</v>
      </c>
      <c r="E36" s="222" t="s">
        <v>171</v>
      </c>
      <c r="F36" s="205">
        <v>94720.340075077067</v>
      </c>
      <c r="G36" s="221" t="s">
        <v>105</v>
      </c>
      <c r="I36" s="825"/>
      <c r="J36" s="825"/>
      <c r="K36" s="825"/>
      <c r="L36" s="825"/>
      <c r="M36" s="825"/>
      <c r="N36" s="825"/>
      <c r="O36" s="825"/>
      <c r="P36" s="825"/>
      <c r="Q36" s="825"/>
      <c r="R36" s="825"/>
      <c r="S36" s="827"/>
      <c r="T36" s="827"/>
      <c r="U36" s="827"/>
      <c r="V36" s="827"/>
      <c r="W36" s="827"/>
      <c r="X36" s="827"/>
      <c r="Y36" s="827"/>
      <c r="Z36" s="827"/>
      <c r="AA36" s="827"/>
      <c r="AB36" s="827"/>
      <c r="AC36" s="827"/>
      <c r="AD36" s="827"/>
      <c r="AE36" s="827"/>
      <c r="AF36" s="827"/>
      <c r="AG36" s="827"/>
      <c r="AH36" s="827"/>
      <c r="AI36" s="827"/>
      <c r="AJ36" s="827"/>
      <c r="AK36" s="827"/>
      <c r="AL36" s="827"/>
      <c r="AM36" s="827"/>
      <c r="AN36" s="827"/>
      <c r="AO36" s="827"/>
      <c r="AP36" s="827"/>
      <c r="AQ36" s="827"/>
      <c r="AR36" s="827"/>
      <c r="AS36" s="827"/>
      <c r="AT36" s="827"/>
      <c r="AU36" s="827"/>
      <c r="AV36" s="827"/>
      <c r="AW36" s="827"/>
      <c r="AX36" s="827"/>
      <c r="AY36" s="827"/>
      <c r="AZ36" s="827"/>
      <c r="BA36" s="827"/>
      <c r="BB36" s="827"/>
      <c r="BC36" s="827"/>
      <c r="BD36" s="827"/>
      <c r="BE36" s="827"/>
      <c r="BF36" s="827"/>
      <c r="BG36" s="827"/>
      <c r="BH36" s="827"/>
      <c r="BI36" s="827"/>
    </row>
    <row r="37" spans="1:61" s="226" customFormat="1">
      <c r="A37" s="227"/>
      <c r="B37" s="223">
        <v>32</v>
      </c>
      <c r="C37" s="221" t="s">
        <v>172</v>
      </c>
      <c r="D37" s="221" t="s">
        <v>142</v>
      </c>
      <c r="E37" s="222" t="s">
        <v>173</v>
      </c>
      <c r="F37" s="205">
        <v>81188.862921494627</v>
      </c>
      <c r="G37" s="221" t="s">
        <v>105</v>
      </c>
      <c r="I37" s="825"/>
      <c r="J37" s="825"/>
      <c r="K37" s="825"/>
      <c r="L37" s="825"/>
      <c r="M37" s="825"/>
      <c r="N37" s="825"/>
      <c r="O37" s="825"/>
      <c r="P37" s="825"/>
      <c r="Q37" s="825"/>
      <c r="R37" s="825"/>
      <c r="S37" s="827"/>
      <c r="T37" s="827"/>
      <c r="U37" s="827"/>
      <c r="V37" s="827"/>
      <c r="W37" s="827"/>
      <c r="X37" s="827"/>
      <c r="Y37" s="827"/>
      <c r="Z37" s="827"/>
      <c r="AA37" s="827"/>
      <c r="AB37" s="827"/>
      <c r="AC37" s="827"/>
      <c r="AD37" s="827"/>
      <c r="AE37" s="827"/>
      <c r="AF37" s="827"/>
      <c r="AG37" s="827"/>
      <c r="AH37" s="827"/>
      <c r="AI37" s="827"/>
      <c r="AJ37" s="827"/>
      <c r="AK37" s="827"/>
      <c r="AL37" s="827"/>
      <c r="AM37" s="827"/>
      <c r="AN37" s="827"/>
      <c r="AO37" s="827"/>
      <c r="AP37" s="827"/>
      <c r="AQ37" s="827"/>
      <c r="AR37" s="827"/>
      <c r="AS37" s="827"/>
      <c r="AT37" s="827"/>
      <c r="AU37" s="827"/>
      <c r="AV37" s="827"/>
      <c r="AW37" s="827"/>
      <c r="AX37" s="827"/>
      <c r="AY37" s="827"/>
      <c r="AZ37" s="827"/>
      <c r="BA37" s="827"/>
      <c r="BB37" s="827"/>
      <c r="BC37" s="827"/>
      <c r="BD37" s="827"/>
      <c r="BE37" s="827"/>
      <c r="BF37" s="827"/>
      <c r="BG37" s="827"/>
      <c r="BH37" s="827"/>
      <c r="BI37" s="827"/>
    </row>
    <row r="38" spans="1:61" s="226" customFormat="1">
      <c r="A38" s="227"/>
      <c r="B38" s="223">
        <v>33</v>
      </c>
      <c r="C38" s="224" t="s">
        <v>174</v>
      </c>
      <c r="D38" s="224" t="s">
        <v>142</v>
      </c>
      <c r="E38" s="222" t="s">
        <v>175</v>
      </c>
      <c r="F38" s="205">
        <v>81188.862921494627</v>
      </c>
      <c r="G38" s="221" t="s">
        <v>105</v>
      </c>
      <c r="I38" s="825"/>
      <c r="J38" s="825"/>
      <c r="K38" s="825"/>
      <c r="L38" s="825"/>
      <c r="M38" s="825"/>
      <c r="N38" s="825"/>
      <c r="O38" s="825"/>
      <c r="P38" s="825"/>
      <c r="Q38" s="825"/>
      <c r="R38" s="825"/>
      <c r="S38" s="827"/>
      <c r="T38" s="827"/>
      <c r="U38" s="827"/>
      <c r="V38" s="827"/>
      <c r="W38" s="827"/>
      <c r="X38" s="827"/>
      <c r="Y38" s="827"/>
      <c r="Z38" s="827"/>
      <c r="AA38" s="827"/>
      <c r="AB38" s="827"/>
      <c r="AC38" s="827"/>
      <c r="AD38" s="827"/>
      <c r="AE38" s="827"/>
      <c r="AF38" s="827"/>
      <c r="AG38" s="827"/>
      <c r="AH38" s="827"/>
      <c r="AI38" s="827"/>
      <c r="AJ38" s="827"/>
      <c r="AK38" s="827"/>
      <c r="AL38" s="827"/>
      <c r="AM38" s="827"/>
      <c r="AN38" s="827"/>
      <c r="AO38" s="827"/>
      <c r="AP38" s="827"/>
      <c r="AQ38" s="827"/>
      <c r="AR38" s="827"/>
      <c r="AS38" s="827"/>
      <c r="AT38" s="827"/>
      <c r="AU38" s="827"/>
      <c r="AV38" s="827"/>
      <c r="AW38" s="827"/>
      <c r="AX38" s="827"/>
      <c r="AY38" s="827"/>
      <c r="AZ38" s="827"/>
      <c r="BA38" s="827"/>
      <c r="BB38" s="827"/>
      <c r="BC38" s="827"/>
      <c r="BD38" s="827"/>
      <c r="BE38" s="827"/>
      <c r="BF38" s="827"/>
      <c r="BG38" s="827"/>
      <c r="BH38" s="827"/>
      <c r="BI38" s="827"/>
    </row>
    <row r="39" spans="1:61" s="226" customFormat="1">
      <c r="A39" s="227"/>
      <c r="B39" s="223">
        <v>34</v>
      </c>
      <c r="C39" s="221" t="s">
        <v>176</v>
      </c>
      <c r="D39" s="221" t="s">
        <v>142</v>
      </c>
      <c r="E39" s="222" t="s">
        <v>177</v>
      </c>
      <c r="F39" s="205">
        <v>81188.862921494627</v>
      </c>
      <c r="G39" s="221" t="s">
        <v>105</v>
      </c>
      <c r="I39" s="825"/>
      <c r="J39" s="825"/>
      <c r="K39" s="825"/>
      <c r="L39" s="825"/>
      <c r="M39" s="825"/>
      <c r="N39" s="825"/>
      <c r="O39" s="825"/>
      <c r="P39" s="825"/>
      <c r="Q39" s="825"/>
      <c r="R39" s="825"/>
      <c r="S39" s="827"/>
      <c r="T39" s="827"/>
      <c r="U39" s="827"/>
      <c r="V39" s="827"/>
      <c r="W39" s="827"/>
      <c r="X39" s="827"/>
      <c r="Y39" s="827"/>
      <c r="Z39" s="827"/>
      <c r="AA39" s="827"/>
      <c r="AB39" s="827"/>
      <c r="AC39" s="827"/>
      <c r="AD39" s="827"/>
      <c r="AE39" s="827"/>
      <c r="AF39" s="827"/>
      <c r="AG39" s="827"/>
      <c r="AH39" s="827"/>
      <c r="AI39" s="827"/>
      <c r="AJ39" s="827"/>
      <c r="AK39" s="827"/>
      <c r="AL39" s="827"/>
      <c r="AM39" s="827"/>
      <c r="AN39" s="827"/>
      <c r="AO39" s="827"/>
      <c r="AP39" s="827"/>
      <c r="AQ39" s="827"/>
      <c r="AR39" s="827"/>
      <c r="AS39" s="827"/>
      <c r="AT39" s="827"/>
      <c r="AU39" s="827"/>
      <c r="AV39" s="827"/>
      <c r="AW39" s="827"/>
      <c r="AX39" s="827"/>
      <c r="AY39" s="827"/>
      <c r="AZ39" s="827"/>
      <c r="BA39" s="827"/>
      <c r="BB39" s="827"/>
      <c r="BC39" s="827"/>
      <c r="BD39" s="827"/>
      <c r="BE39" s="827"/>
      <c r="BF39" s="827"/>
      <c r="BG39" s="827"/>
      <c r="BH39" s="827"/>
      <c r="BI39" s="827"/>
    </row>
    <row r="40" spans="1:61" s="226" customFormat="1">
      <c r="A40" s="227"/>
      <c r="B40" s="223">
        <v>35</v>
      </c>
      <c r="C40" s="224" t="s">
        <v>178</v>
      </c>
      <c r="D40" s="224" t="s">
        <v>142</v>
      </c>
      <c r="E40" s="222" t="s">
        <v>179</v>
      </c>
      <c r="F40" s="205">
        <v>81188.862921494627</v>
      </c>
      <c r="G40" s="221" t="s">
        <v>105</v>
      </c>
      <c r="I40" s="825"/>
      <c r="J40" s="825"/>
      <c r="K40" s="825"/>
      <c r="L40" s="825"/>
      <c r="M40" s="825"/>
      <c r="N40" s="825"/>
      <c r="O40" s="825"/>
      <c r="P40" s="825"/>
      <c r="Q40" s="825"/>
      <c r="R40" s="825"/>
      <c r="S40" s="827"/>
      <c r="T40" s="827"/>
      <c r="U40" s="827"/>
      <c r="V40" s="827"/>
      <c r="W40" s="827"/>
      <c r="X40" s="827"/>
      <c r="Y40" s="827"/>
      <c r="Z40" s="827"/>
      <c r="AA40" s="827"/>
      <c r="AB40" s="827"/>
      <c r="AC40" s="827"/>
      <c r="AD40" s="827"/>
      <c r="AE40" s="827"/>
      <c r="AF40" s="827"/>
      <c r="AG40" s="827"/>
      <c r="AH40" s="827"/>
      <c r="AI40" s="827"/>
      <c r="AJ40" s="827"/>
      <c r="AK40" s="827"/>
      <c r="AL40" s="827"/>
      <c r="AM40" s="827"/>
      <c r="AN40" s="827"/>
      <c r="AO40" s="827"/>
      <c r="AP40" s="827"/>
      <c r="AQ40" s="827"/>
      <c r="AR40" s="827"/>
      <c r="AS40" s="827"/>
      <c r="AT40" s="827"/>
      <c r="AU40" s="827"/>
      <c r="AV40" s="827"/>
      <c r="AW40" s="827"/>
      <c r="AX40" s="827"/>
      <c r="AY40" s="827"/>
      <c r="AZ40" s="827"/>
      <c r="BA40" s="827"/>
      <c r="BB40" s="827"/>
      <c r="BC40" s="827"/>
      <c r="BD40" s="827"/>
      <c r="BE40" s="827"/>
      <c r="BF40" s="827"/>
      <c r="BG40" s="827"/>
      <c r="BH40" s="827"/>
      <c r="BI40" s="827"/>
    </row>
    <row r="41" spans="1:61" s="226" customFormat="1">
      <c r="A41" s="227"/>
      <c r="B41" s="223">
        <v>36</v>
      </c>
      <c r="C41" s="221" t="s">
        <v>180</v>
      </c>
      <c r="D41" s="221" t="s">
        <v>142</v>
      </c>
      <c r="E41" s="222" t="s">
        <v>181</v>
      </c>
      <c r="F41" s="205">
        <v>81188.862921494627</v>
      </c>
      <c r="G41" s="221" t="s">
        <v>105</v>
      </c>
      <c r="I41" s="825"/>
      <c r="J41" s="825"/>
      <c r="K41" s="825"/>
      <c r="L41" s="825"/>
      <c r="M41" s="825"/>
      <c r="N41" s="825"/>
      <c r="O41" s="825"/>
      <c r="P41" s="825"/>
      <c r="Q41" s="825"/>
      <c r="R41" s="825"/>
      <c r="S41" s="827"/>
      <c r="T41" s="827"/>
      <c r="U41" s="827"/>
      <c r="V41" s="827"/>
      <c r="W41" s="827"/>
      <c r="X41" s="827"/>
      <c r="Y41" s="827"/>
      <c r="Z41" s="827"/>
      <c r="AA41" s="827"/>
      <c r="AB41" s="827"/>
      <c r="AC41" s="827"/>
      <c r="AD41" s="827"/>
      <c r="AE41" s="827"/>
      <c r="AF41" s="827"/>
      <c r="AG41" s="827"/>
      <c r="AH41" s="827"/>
      <c r="AI41" s="827"/>
      <c r="AJ41" s="827"/>
      <c r="AK41" s="827"/>
      <c r="AL41" s="827"/>
      <c r="AM41" s="827"/>
      <c r="AN41" s="827"/>
      <c r="AO41" s="827"/>
      <c r="AP41" s="827"/>
      <c r="AQ41" s="827"/>
      <c r="AR41" s="827"/>
      <c r="AS41" s="827"/>
      <c r="AT41" s="827"/>
      <c r="AU41" s="827"/>
      <c r="AV41" s="827"/>
      <c r="AW41" s="827"/>
      <c r="AX41" s="827"/>
      <c r="AY41" s="827"/>
      <c r="AZ41" s="827"/>
      <c r="BA41" s="827"/>
      <c r="BB41" s="827"/>
      <c r="BC41" s="827"/>
      <c r="BD41" s="827"/>
      <c r="BE41" s="827"/>
      <c r="BF41" s="827"/>
      <c r="BG41" s="827"/>
      <c r="BH41" s="827"/>
      <c r="BI41" s="827"/>
    </row>
    <row r="42" spans="1:61" s="226" customFormat="1">
      <c r="A42" s="227"/>
      <c r="B42" s="223">
        <v>37</v>
      </c>
      <c r="C42" s="224" t="s">
        <v>182</v>
      </c>
      <c r="D42" s="224" t="s">
        <v>142</v>
      </c>
      <c r="E42" s="222" t="s">
        <v>183</v>
      </c>
      <c r="F42" s="205">
        <v>81188.862921494627</v>
      </c>
      <c r="G42" s="221" t="s">
        <v>105</v>
      </c>
      <c r="I42" s="825"/>
      <c r="J42" s="825"/>
      <c r="K42" s="825"/>
      <c r="L42" s="825"/>
      <c r="M42" s="825"/>
      <c r="N42" s="825"/>
      <c r="O42" s="825"/>
      <c r="P42" s="825"/>
      <c r="Q42" s="825"/>
      <c r="R42" s="825"/>
      <c r="S42" s="827"/>
      <c r="T42" s="827"/>
      <c r="U42" s="827"/>
      <c r="V42" s="827"/>
      <c r="W42" s="827"/>
      <c r="X42" s="827"/>
      <c r="Y42" s="827"/>
      <c r="Z42" s="827"/>
      <c r="AA42" s="827"/>
      <c r="AB42" s="827"/>
      <c r="AC42" s="827"/>
      <c r="AD42" s="827"/>
      <c r="AE42" s="827"/>
      <c r="AF42" s="827"/>
      <c r="AG42" s="827"/>
      <c r="AH42" s="827"/>
      <c r="AI42" s="827"/>
      <c r="AJ42" s="827"/>
      <c r="AK42" s="827"/>
      <c r="AL42" s="827"/>
      <c r="AM42" s="827"/>
      <c r="AN42" s="827"/>
      <c r="AO42" s="827"/>
      <c r="AP42" s="827"/>
      <c r="AQ42" s="827"/>
      <c r="AR42" s="827"/>
      <c r="AS42" s="827"/>
      <c r="AT42" s="827"/>
      <c r="AU42" s="827"/>
      <c r="AV42" s="827"/>
      <c r="AW42" s="827"/>
      <c r="AX42" s="827"/>
      <c r="AY42" s="827"/>
      <c r="AZ42" s="827"/>
      <c r="BA42" s="827"/>
      <c r="BB42" s="827"/>
      <c r="BC42" s="827"/>
      <c r="BD42" s="827"/>
      <c r="BE42" s="827"/>
      <c r="BF42" s="827"/>
      <c r="BG42" s="827"/>
      <c r="BH42" s="827"/>
      <c r="BI42" s="827"/>
    </row>
    <row r="43" spans="1:61" s="226" customFormat="1">
      <c r="A43" s="227"/>
      <c r="B43" s="223">
        <v>38</v>
      </c>
      <c r="C43" s="221" t="s">
        <v>184</v>
      </c>
      <c r="D43" s="221" t="s">
        <v>142</v>
      </c>
      <c r="E43" s="222" t="s">
        <v>185</v>
      </c>
      <c r="F43" s="205">
        <v>56832.204045046237</v>
      </c>
      <c r="G43" s="221" t="s">
        <v>105</v>
      </c>
      <c r="I43" s="827"/>
      <c r="J43" s="827"/>
      <c r="K43" s="827"/>
      <c r="L43" s="827"/>
      <c r="M43" s="827"/>
      <c r="N43" s="827"/>
      <c r="O43" s="827"/>
      <c r="P43" s="827"/>
      <c r="Q43" s="827"/>
      <c r="R43" s="827"/>
      <c r="S43" s="827"/>
      <c r="T43" s="827"/>
      <c r="U43" s="827"/>
      <c r="V43" s="827"/>
      <c r="W43" s="827"/>
      <c r="X43" s="827"/>
      <c r="Y43" s="827"/>
      <c r="Z43" s="827"/>
      <c r="AA43" s="827"/>
      <c r="AB43" s="827"/>
      <c r="AC43" s="827"/>
      <c r="AD43" s="827"/>
      <c r="AE43" s="827"/>
      <c r="AF43" s="827"/>
      <c r="AG43" s="827"/>
      <c r="AH43" s="827"/>
      <c r="AI43" s="827"/>
      <c r="AJ43" s="827"/>
      <c r="AK43" s="827"/>
      <c r="AL43" s="827"/>
      <c r="AM43" s="827"/>
      <c r="AN43" s="827"/>
      <c r="AO43" s="827"/>
      <c r="AP43" s="827"/>
      <c r="AQ43" s="827"/>
      <c r="AR43" s="827"/>
      <c r="AS43" s="827"/>
      <c r="AT43" s="827"/>
      <c r="AU43" s="827"/>
      <c r="AV43" s="827"/>
      <c r="AW43" s="827"/>
      <c r="AX43" s="827"/>
      <c r="AY43" s="827"/>
      <c r="AZ43" s="827"/>
      <c r="BA43" s="827"/>
      <c r="BB43" s="827"/>
      <c r="BC43" s="827"/>
      <c r="BD43" s="827"/>
      <c r="BE43" s="827"/>
      <c r="BF43" s="827"/>
      <c r="BG43" s="827"/>
      <c r="BH43" s="827"/>
      <c r="BI43" s="827"/>
    </row>
    <row r="44" spans="1:61" s="226" customFormat="1">
      <c r="A44" s="227"/>
      <c r="B44" s="323">
        <v>39</v>
      </c>
      <c r="C44" s="326" t="s">
        <v>186</v>
      </c>
      <c r="D44" s="326" t="s">
        <v>187</v>
      </c>
      <c r="E44" s="325" t="s">
        <v>188</v>
      </c>
      <c r="F44" s="235">
        <v>89</v>
      </c>
      <c r="G44" s="324" t="s">
        <v>189</v>
      </c>
      <c r="I44" s="827"/>
      <c r="J44" s="827"/>
      <c r="K44" s="827"/>
      <c r="L44" s="827"/>
      <c r="M44" s="827"/>
      <c r="N44" s="827"/>
      <c r="O44" s="827"/>
      <c r="P44" s="827"/>
      <c r="Q44" s="827"/>
      <c r="R44" s="827"/>
      <c r="S44" s="827"/>
      <c r="T44" s="827"/>
      <c r="U44" s="827"/>
      <c r="V44" s="827"/>
      <c r="W44" s="827"/>
      <c r="X44" s="827"/>
      <c r="Y44" s="827"/>
      <c r="Z44" s="827"/>
      <c r="AA44" s="827"/>
      <c r="AB44" s="827"/>
      <c r="AC44" s="827"/>
      <c r="AD44" s="827"/>
      <c r="AE44" s="827"/>
      <c r="AF44" s="827"/>
      <c r="AG44" s="827"/>
      <c r="AH44" s="827"/>
      <c r="AI44" s="827"/>
      <c r="AJ44" s="827"/>
      <c r="AK44" s="827"/>
      <c r="AL44" s="827"/>
      <c r="AM44" s="827"/>
      <c r="AN44" s="827"/>
      <c r="AO44" s="827"/>
      <c r="AP44" s="827"/>
      <c r="AQ44" s="827"/>
      <c r="AR44" s="827"/>
      <c r="AS44" s="827"/>
      <c r="AT44" s="827"/>
      <c r="AU44" s="827"/>
      <c r="AV44" s="827"/>
      <c r="AW44" s="827"/>
      <c r="AX44" s="827"/>
      <c r="AY44" s="827"/>
      <c r="AZ44" s="827"/>
      <c r="BA44" s="827"/>
      <c r="BB44" s="827"/>
      <c r="BC44" s="827"/>
      <c r="BD44" s="827"/>
      <c r="BE44" s="827"/>
      <c r="BF44" s="827"/>
      <c r="BG44" s="827"/>
      <c r="BH44" s="827"/>
      <c r="BI44" s="827"/>
    </row>
    <row r="45" spans="1:61" s="226" customFormat="1" ht="28.8">
      <c r="A45" s="227"/>
      <c r="B45" s="223">
        <v>40</v>
      </c>
      <c r="C45" s="221" t="s">
        <v>190</v>
      </c>
      <c r="D45" s="221" t="s">
        <v>191</v>
      </c>
      <c r="E45" s="222" t="s">
        <v>192</v>
      </c>
      <c r="F45" s="205">
        <v>759.22155374883175</v>
      </c>
      <c r="G45" s="221" t="s">
        <v>108</v>
      </c>
      <c r="I45" s="827"/>
      <c r="J45" s="827"/>
      <c r="K45" s="827"/>
      <c r="L45" s="827"/>
      <c r="M45" s="827"/>
      <c r="N45" s="827"/>
      <c r="O45" s="827"/>
      <c r="P45" s="827"/>
      <c r="Q45" s="827"/>
      <c r="R45" s="827"/>
      <c r="S45" s="827"/>
      <c r="T45" s="827"/>
      <c r="U45" s="827"/>
      <c r="V45" s="827"/>
      <c r="W45" s="827"/>
      <c r="X45" s="827"/>
      <c r="Y45" s="827"/>
      <c r="Z45" s="827"/>
      <c r="AA45" s="827"/>
      <c r="AB45" s="827"/>
      <c r="AC45" s="827"/>
      <c r="AD45" s="827"/>
      <c r="AE45" s="827"/>
      <c r="AF45" s="827"/>
      <c r="AG45" s="827"/>
      <c r="AH45" s="827"/>
      <c r="AI45" s="827"/>
      <c r="AJ45" s="827"/>
      <c r="AK45" s="827"/>
      <c r="AL45" s="827"/>
      <c r="AM45" s="827"/>
      <c r="AN45" s="827"/>
      <c r="AO45" s="827"/>
      <c r="AP45" s="827"/>
      <c r="AQ45" s="827"/>
      <c r="AR45" s="827"/>
      <c r="AS45" s="827"/>
      <c r="AT45" s="827"/>
      <c r="AU45" s="827"/>
      <c r="AV45" s="827"/>
      <c r="AW45" s="827"/>
      <c r="AX45" s="827"/>
      <c r="AY45" s="827"/>
      <c r="AZ45" s="827"/>
      <c r="BA45" s="827"/>
      <c r="BB45" s="827"/>
      <c r="BC45" s="827"/>
      <c r="BD45" s="827"/>
      <c r="BE45" s="827"/>
      <c r="BF45" s="827"/>
      <c r="BG45" s="827"/>
      <c r="BH45" s="827"/>
      <c r="BI45" s="827"/>
    </row>
    <row r="46" spans="1:61" s="226" customFormat="1" ht="28.8">
      <c r="A46" s="227"/>
      <c r="B46" s="223">
        <v>41</v>
      </c>
      <c r="C46" s="224" t="s">
        <v>193</v>
      </c>
      <c r="D46" s="224" t="s">
        <v>103</v>
      </c>
      <c r="E46" s="222" t="s">
        <v>194</v>
      </c>
      <c r="F46" s="205">
        <v>10243.465407722335</v>
      </c>
      <c r="G46" s="221" t="s">
        <v>108</v>
      </c>
      <c r="I46" s="827"/>
      <c r="J46" s="827"/>
      <c r="K46" s="827"/>
      <c r="L46" s="827"/>
      <c r="M46" s="827"/>
      <c r="N46" s="827"/>
      <c r="O46" s="827"/>
      <c r="P46" s="827"/>
      <c r="Q46" s="827"/>
      <c r="R46" s="827"/>
      <c r="S46" s="827"/>
      <c r="T46" s="827"/>
      <c r="U46" s="827"/>
      <c r="V46" s="827"/>
      <c r="W46" s="827"/>
      <c r="X46" s="827"/>
      <c r="Y46" s="827"/>
      <c r="Z46" s="827"/>
      <c r="AA46" s="827"/>
      <c r="AB46" s="827"/>
      <c r="AC46" s="827"/>
      <c r="AD46" s="827"/>
      <c r="AE46" s="827"/>
      <c r="AF46" s="827"/>
      <c r="AG46" s="827"/>
      <c r="AH46" s="827"/>
      <c r="AI46" s="827"/>
      <c r="AJ46" s="827"/>
      <c r="AK46" s="827"/>
      <c r="AL46" s="827"/>
      <c r="AM46" s="827"/>
      <c r="AN46" s="827"/>
      <c r="AO46" s="827"/>
      <c r="AP46" s="827"/>
      <c r="AQ46" s="827"/>
      <c r="AR46" s="827"/>
      <c r="AS46" s="827"/>
      <c r="AT46" s="827"/>
      <c r="AU46" s="827"/>
      <c r="AV46" s="827"/>
      <c r="AW46" s="827"/>
      <c r="AX46" s="827"/>
      <c r="AY46" s="827"/>
      <c r="AZ46" s="827"/>
      <c r="BA46" s="827"/>
      <c r="BB46" s="827"/>
      <c r="BC46" s="827"/>
      <c r="BD46" s="827"/>
      <c r="BE46" s="827"/>
      <c r="BF46" s="827"/>
      <c r="BG46" s="827"/>
      <c r="BH46" s="827"/>
      <c r="BI46" s="827"/>
    </row>
    <row r="47" spans="1:61" s="226" customFormat="1" ht="28.8">
      <c r="A47" s="227"/>
      <c r="B47" s="223">
        <v>42</v>
      </c>
      <c r="C47" s="221" t="s">
        <v>195</v>
      </c>
      <c r="D47" s="221" t="s">
        <v>103</v>
      </c>
      <c r="E47" s="222" t="s">
        <v>196</v>
      </c>
      <c r="F47" s="205">
        <v>12051.135773790978</v>
      </c>
      <c r="G47" s="221" t="s">
        <v>108</v>
      </c>
      <c r="I47" s="827"/>
      <c r="J47" s="827"/>
      <c r="K47" s="827"/>
      <c r="L47" s="827"/>
      <c r="M47" s="827"/>
      <c r="N47" s="827"/>
      <c r="O47" s="827"/>
      <c r="P47" s="827"/>
      <c r="Q47" s="827"/>
      <c r="R47" s="827"/>
      <c r="S47" s="827"/>
      <c r="T47" s="827"/>
      <c r="U47" s="827"/>
      <c r="V47" s="827"/>
      <c r="W47" s="827"/>
      <c r="X47" s="827"/>
      <c r="Y47" s="827"/>
      <c r="Z47" s="827"/>
      <c r="AA47" s="827"/>
      <c r="AB47" s="827"/>
      <c r="AC47" s="827"/>
      <c r="AD47" s="827"/>
      <c r="AE47" s="827"/>
      <c r="AF47" s="827"/>
      <c r="AG47" s="827"/>
      <c r="AH47" s="827"/>
      <c r="AI47" s="827"/>
      <c r="AJ47" s="827"/>
      <c r="AK47" s="827"/>
      <c r="AL47" s="827"/>
      <c r="AM47" s="827"/>
      <c r="AN47" s="827"/>
      <c r="AO47" s="827"/>
      <c r="AP47" s="827"/>
      <c r="AQ47" s="827"/>
      <c r="AR47" s="827"/>
      <c r="AS47" s="827"/>
      <c r="AT47" s="827"/>
      <c r="AU47" s="827"/>
      <c r="AV47" s="827"/>
      <c r="AW47" s="827"/>
      <c r="AX47" s="827"/>
      <c r="AY47" s="827"/>
      <c r="AZ47" s="827"/>
      <c r="BA47" s="827"/>
      <c r="BB47" s="827"/>
      <c r="BC47" s="827"/>
      <c r="BD47" s="827"/>
      <c r="BE47" s="827"/>
      <c r="BF47" s="827"/>
      <c r="BG47" s="827"/>
      <c r="BH47" s="827"/>
      <c r="BI47" s="827"/>
    </row>
    <row r="48" spans="1:61" s="226" customFormat="1" ht="28.8">
      <c r="A48" s="227"/>
      <c r="B48" s="323">
        <v>43</v>
      </c>
      <c r="C48" s="326" t="s">
        <v>197</v>
      </c>
      <c r="D48" s="326" t="s">
        <v>103</v>
      </c>
      <c r="E48" s="325" t="s">
        <v>198</v>
      </c>
      <c r="F48" s="235">
        <v>10630</v>
      </c>
      <c r="G48" s="324" t="s">
        <v>108</v>
      </c>
      <c r="I48" s="827"/>
      <c r="J48" s="827"/>
      <c r="K48" s="827"/>
      <c r="L48" s="827"/>
      <c r="M48" s="827"/>
      <c r="N48" s="827"/>
      <c r="O48" s="827"/>
      <c r="P48" s="827"/>
      <c r="Q48" s="827"/>
      <c r="R48" s="827"/>
      <c r="S48" s="827"/>
      <c r="T48" s="827"/>
      <c r="U48" s="827"/>
      <c r="V48" s="827"/>
      <c r="W48" s="827"/>
      <c r="X48" s="827"/>
      <c r="Y48" s="827"/>
      <c r="Z48" s="827"/>
      <c r="AA48" s="827"/>
      <c r="AB48" s="827"/>
      <c r="AC48" s="827"/>
      <c r="AD48" s="827"/>
      <c r="AE48" s="827"/>
      <c r="AF48" s="827"/>
      <c r="AG48" s="827"/>
      <c r="AH48" s="827"/>
      <c r="AI48" s="827"/>
      <c r="AJ48" s="827"/>
      <c r="AK48" s="827"/>
      <c r="AL48" s="827"/>
      <c r="AM48" s="827"/>
      <c r="AN48" s="827"/>
      <c r="AO48" s="827"/>
      <c r="AP48" s="827"/>
      <c r="AQ48" s="827"/>
      <c r="AR48" s="827"/>
      <c r="AS48" s="827"/>
      <c r="AT48" s="827"/>
      <c r="AU48" s="827"/>
      <c r="AV48" s="827"/>
      <c r="AW48" s="827"/>
      <c r="AX48" s="827"/>
      <c r="AY48" s="827"/>
      <c r="AZ48" s="827"/>
      <c r="BA48" s="827"/>
      <c r="BB48" s="827"/>
      <c r="BC48" s="827"/>
      <c r="BD48" s="827"/>
      <c r="BE48" s="827"/>
      <c r="BF48" s="827"/>
      <c r="BG48" s="827"/>
      <c r="BH48" s="827"/>
      <c r="BI48" s="827"/>
    </row>
    <row r="49" spans="1:61" s="226" customFormat="1" ht="28.8">
      <c r="A49" s="227"/>
      <c r="B49" s="223">
        <v>44</v>
      </c>
      <c r="C49" s="221" t="s">
        <v>199</v>
      </c>
      <c r="D49" s="221" t="s">
        <v>103</v>
      </c>
      <c r="E49" s="222" t="s">
        <v>200</v>
      </c>
      <c r="F49" s="205">
        <v>8315.2836839157771</v>
      </c>
      <c r="G49" s="221" t="s">
        <v>108</v>
      </c>
      <c r="I49" s="827"/>
      <c r="J49" s="827"/>
      <c r="K49" s="827"/>
      <c r="L49" s="827"/>
      <c r="M49" s="827"/>
      <c r="N49" s="827"/>
      <c r="O49" s="827"/>
      <c r="P49" s="827"/>
      <c r="Q49" s="827"/>
      <c r="R49" s="827"/>
      <c r="S49" s="827"/>
      <c r="T49" s="827"/>
      <c r="U49" s="827"/>
      <c r="V49" s="827"/>
      <c r="W49" s="827"/>
      <c r="X49" s="827"/>
      <c r="Y49" s="827"/>
      <c r="Z49" s="827"/>
      <c r="AA49" s="827"/>
      <c r="AB49" s="827"/>
      <c r="AC49" s="827"/>
      <c r="AD49" s="827"/>
      <c r="AE49" s="827"/>
      <c r="AF49" s="827"/>
      <c r="AG49" s="827"/>
      <c r="AH49" s="827"/>
      <c r="AI49" s="827"/>
      <c r="AJ49" s="827"/>
      <c r="AK49" s="827"/>
      <c r="AL49" s="827"/>
      <c r="AM49" s="827"/>
      <c r="AN49" s="827"/>
      <c r="AO49" s="827"/>
      <c r="AP49" s="827"/>
      <c r="AQ49" s="827"/>
      <c r="AR49" s="827"/>
      <c r="AS49" s="827"/>
      <c r="AT49" s="827"/>
      <c r="AU49" s="827"/>
      <c r="AV49" s="827"/>
      <c r="AW49" s="827"/>
      <c r="AX49" s="827"/>
      <c r="AY49" s="827"/>
      <c r="AZ49" s="827"/>
      <c r="BA49" s="827"/>
      <c r="BB49" s="827"/>
      <c r="BC49" s="827"/>
      <c r="BD49" s="827"/>
      <c r="BE49" s="827"/>
      <c r="BF49" s="827"/>
      <c r="BG49" s="827"/>
      <c r="BH49" s="827"/>
      <c r="BI49" s="827"/>
    </row>
    <row r="50" spans="1:61" s="226" customFormat="1" ht="28.8">
      <c r="A50" s="227"/>
      <c r="B50" s="323">
        <v>45</v>
      </c>
      <c r="C50" s="326" t="s">
        <v>201</v>
      </c>
      <c r="D50" s="326" t="s">
        <v>103</v>
      </c>
      <c r="E50" s="325" t="s">
        <v>202</v>
      </c>
      <c r="F50" s="235">
        <v>9850</v>
      </c>
      <c r="G50" s="324" t="s">
        <v>108</v>
      </c>
      <c r="I50" s="827"/>
      <c r="J50" s="827"/>
      <c r="K50" s="827"/>
      <c r="L50" s="827"/>
      <c r="M50" s="827"/>
      <c r="N50" s="827"/>
      <c r="O50" s="827"/>
      <c r="P50" s="827"/>
      <c r="Q50" s="827"/>
      <c r="R50" s="827"/>
      <c r="S50" s="827"/>
      <c r="T50" s="827"/>
      <c r="U50" s="827"/>
      <c r="V50" s="827"/>
      <c r="W50" s="827"/>
      <c r="X50" s="827"/>
      <c r="Y50" s="827"/>
      <c r="Z50" s="827"/>
      <c r="AA50" s="827"/>
      <c r="AB50" s="827"/>
      <c r="AC50" s="827"/>
      <c r="AD50" s="827"/>
      <c r="AE50" s="827"/>
      <c r="AF50" s="827"/>
      <c r="AG50" s="827"/>
      <c r="AH50" s="827"/>
      <c r="AI50" s="827"/>
      <c r="AJ50" s="827"/>
      <c r="AK50" s="827"/>
      <c r="AL50" s="827"/>
      <c r="AM50" s="827"/>
      <c r="AN50" s="827"/>
      <c r="AO50" s="827"/>
      <c r="AP50" s="827"/>
      <c r="AQ50" s="827"/>
      <c r="AR50" s="827"/>
      <c r="AS50" s="827"/>
      <c r="AT50" s="827"/>
      <c r="AU50" s="827"/>
      <c r="AV50" s="827"/>
      <c r="AW50" s="827"/>
      <c r="AX50" s="827"/>
      <c r="AY50" s="827"/>
      <c r="AZ50" s="827"/>
      <c r="BA50" s="827"/>
      <c r="BB50" s="827"/>
      <c r="BC50" s="827"/>
      <c r="BD50" s="827"/>
      <c r="BE50" s="827"/>
      <c r="BF50" s="827"/>
      <c r="BG50" s="827"/>
      <c r="BH50" s="827"/>
      <c r="BI50" s="827"/>
    </row>
    <row r="51" spans="1:61" s="226" customFormat="1">
      <c r="A51" s="227"/>
      <c r="B51" s="223">
        <v>46</v>
      </c>
      <c r="C51" s="224" t="s">
        <v>203</v>
      </c>
      <c r="D51" s="224" t="s">
        <v>135</v>
      </c>
      <c r="E51" s="222" t="s">
        <v>204</v>
      </c>
      <c r="F51" s="205">
        <v>825099.45054694673</v>
      </c>
      <c r="G51" s="221" t="s">
        <v>205</v>
      </c>
      <c r="I51" s="827"/>
      <c r="J51" s="827"/>
      <c r="K51" s="827"/>
      <c r="L51" s="827"/>
      <c r="M51" s="827"/>
      <c r="N51" s="827"/>
      <c r="O51" s="827"/>
      <c r="P51" s="827"/>
      <c r="Q51" s="827"/>
      <c r="R51" s="827"/>
      <c r="S51" s="827"/>
      <c r="T51" s="827"/>
      <c r="U51" s="827"/>
      <c r="V51" s="827"/>
      <c r="W51" s="827"/>
      <c r="X51" s="827"/>
      <c r="Y51" s="827"/>
      <c r="Z51" s="827"/>
      <c r="AA51" s="827"/>
      <c r="AB51" s="827"/>
      <c r="AC51" s="827"/>
      <c r="AD51" s="827"/>
      <c r="AE51" s="827"/>
      <c r="AF51" s="827"/>
      <c r="AG51" s="827"/>
      <c r="AH51" s="827"/>
      <c r="AI51" s="827"/>
      <c r="AJ51" s="827"/>
      <c r="AK51" s="827"/>
      <c r="AL51" s="827"/>
      <c r="AM51" s="827"/>
      <c r="AN51" s="827"/>
      <c r="AO51" s="827"/>
      <c r="AP51" s="827"/>
      <c r="AQ51" s="827"/>
      <c r="AR51" s="827"/>
      <c r="AS51" s="827"/>
      <c r="AT51" s="827"/>
      <c r="AU51" s="827"/>
      <c r="AV51" s="827"/>
      <c r="AW51" s="827"/>
      <c r="AX51" s="827"/>
      <c r="AY51" s="827"/>
      <c r="AZ51" s="827"/>
      <c r="BA51" s="827"/>
      <c r="BB51" s="827"/>
      <c r="BC51" s="827"/>
      <c r="BD51" s="827"/>
      <c r="BE51" s="827"/>
      <c r="BF51" s="827"/>
      <c r="BG51" s="827"/>
      <c r="BH51" s="827"/>
      <c r="BI51" s="827"/>
    </row>
    <row r="52" spans="1:61" s="226" customFormat="1">
      <c r="A52" s="227"/>
      <c r="B52" s="223">
        <v>47</v>
      </c>
      <c r="C52" s="221" t="s">
        <v>206</v>
      </c>
      <c r="D52" s="221" t="s">
        <v>135</v>
      </c>
      <c r="E52" s="222" t="s">
        <v>207</v>
      </c>
      <c r="F52" s="205">
        <v>443474.84783431678</v>
      </c>
      <c r="G52" s="221" t="s">
        <v>205</v>
      </c>
      <c r="I52" s="827"/>
      <c r="J52" s="827"/>
      <c r="K52" s="827"/>
      <c r="L52" s="827"/>
      <c r="M52" s="827"/>
      <c r="N52" s="827"/>
      <c r="O52" s="827"/>
      <c r="P52" s="827"/>
      <c r="Q52" s="827"/>
      <c r="R52" s="827"/>
      <c r="S52" s="827"/>
      <c r="T52" s="827"/>
      <c r="U52" s="827"/>
      <c r="V52" s="827"/>
      <c r="W52" s="827"/>
      <c r="X52" s="827"/>
      <c r="Y52" s="827"/>
      <c r="Z52" s="827"/>
      <c r="AA52" s="827"/>
      <c r="AB52" s="827"/>
      <c r="AC52" s="827"/>
      <c r="AD52" s="827"/>
      <c r="AE52" s="827"/>
      <c r="AF52" s="827"/>
      <c r="AG52" s="827"/>
      <c r="AH52" s="827"/>
      <c r="AI52" s="827"/>
      <c r="AJ52" s="827"/>
      <c r="AK52" s="827"/>
      <c r="AL52" s="827"/>
      <c r="AM52" s="827"/>
      <c r="AN52" s="827"/>
      <c r="AO52" s="827"/>
      <c r="AP52" s="827"/>
      <c r="AQ52" s="827"/>
      <c r="AR52" s="827"/>
      <c r="AS52" s="827"/>
      <c r="AT52" s="827"/>
      <c r="AU52" s="827"/>
      <c r="AV52" s="827"/>
      <c r="AW52" s="827"/>
      <c r="AX52" s="827"/>
      <c r="AY52" s="827"/>
      <c r="AZ52" s="827"/>
      <c r="BA52" s="827"/>
      <c r="BB52" s="827"/>
      <c r="BC52" s="827"/>
      <c r="BD52" s="827"/>
      <c r="BE52" s="827"/>
      <c r="BF52" s="827"/>
      <c r="BG52" s="827"/>
      <c r="BH52" s="827"/>
      <c r="BI52" s="827"/>
    </row>
    <row r="53" spans="1:61" s="226" customFormat="1">
      <c r="A53" s="227"/>
      <c r="B53" s="223">
        <v>48</v>
      </c>
      <c r="C53" s="224" t="s">
        <v>208</v>
      </c>
      <c r="D53" s="224" t="s">
        <v>135</v>
      </c>
      <c r="E53" s="222" t="s">
        <v>209</v>
      </c>
      <c r="F53" s="205">
        <v>40045.517184443808</v>
      </c>
      <c r="G53" s="221" t="s">
        <v>210</v>
      </c>
      <c r="I53" s="827"/>
      <c r="J53" s="827"/>
      <c r="K53" s="827"/>
      <c r="L53" s="827"/>
      <c r="M53" s="827"/>
      <c r="N53" s="827"/>
      <c r="O53" s="827"/>
      <c r="P53" s="827"/>
      <c r="Q53" s="827"/>
      <c r="R53" s="827"/>
      <c r="S53" s="827"/>
      <c r="T53" s="827"/>
      <c r="U53" s="827"/>
      <c r="V53" s="827"/>
      <c r="W53" s="827"/>
      <c r="X53" s="827"/>
      <c r="Y53" s="827"/>
      <c r="Z53" s="827"/>
      <c r="AA53" s="827"/>
      <c r="AB53" s="827"/>
      <c r="AC53" s="827"/>
      <c r="AD53" s="827"/>
      <c r="AE53" s="827"/>
      <c r="AF53" s="827"/>
      <c r="AG53" s="827"/>
      <c r="AH53" s="827"/>
      <c r="AI53" s="827"/>
      <c r="AJ53" s="827"/>
      <c r="AK53" s="827"/>
      <c r="AL53" s="827"/>
      <c r="AM53" s="827"/>
      <c r="AN53" s="827"/>
      <c r="AO53" s="827"/>
      <c r="AP53" s="827"/>
      <c r="AQ53" s="827"/>
      <c r="AR53" s="827"/>
      <c r="AS53" s="827"/>
      <c r="AT53" s="827"/>
      <c r="AU53" s="827"/>
      <c r="AV53" s="827"/>
      <c r="AW53" s="827"/>
      <c r="AX53" s="827"/>
      <c r="AY53" s="827"/>
      <c r="AZ53" s="827"/>
      <c r="BA53" s="827"/>
      <c r="BB53" s="827"/>
      <c r="BC53" s="827"/>
      <c r="BD53" s="827"/>
      <c r="BE53" s="827"/>
      <c r="BF53" s="827"/>
      <c r="BG53" s="827"/>
      <c r="BH53" s="827"/>
      <c r="BI53" s="827"/>
    </row>
    <row r="54" spans="1:61" s="226" customFormat="1">
      <c r="A54" s="227"/>
      <c r="B54" s="223">
        <v>49</v>
      </c>
      <c r="C54" s="221" t="s">
        <v>211</v>
      </c>
      <c r="D54" s="221" t="s">
        <v>135</v>
      </c>
      <c r="E54" s="222" t="s">
        <v>212</v>
      </c>
      <c r="F54" s="205">
        <v>1795.706019896669</v>
      </c>
      <c r="G54" s="221" t="s">
        <v>213</v>
      </c>
      <c r="I54" s="827"/>
      <c r="J54" s="827"/>
      <c r="K54" s="827"/>
      <c r="L54" s="827"/>
      <c r="M54" s="827"/>
      <c r="N54" s="827"/>
      <c r="O54" s="827"/>
      <c r="P54" s="827"/>
      <c r="Q54" s="827"/>
      <c r="R54" s="827"/>
      <c r="S54" s="827"/>
      <c r="T54" s="827"/>
      <c r="U54" s="827"/>
      <c r="V54" s="827"/>
      <c r="W54" s="827"/>
      <c r="X54" s="827"/>
      <c r="Y54" s="827"/>
      <c r="Z54" s="827"/>
      <c r="AA54" s="827"/>
      <c r="AB54" s="827"/>
      <c r="AC54" s="827"/>
      <c r="AD54" s="827"/>
      <c r="AE54" s="827"/>
      <c r="AF54" s="827"/>
      <c r="AG54" s="827"/>
      <c r="AH54" s="827"/>
      <c r="AI54" s="827"/>
      <c r="AJ54" s="827"/>
      <c r="AK54" s="827"/>
      <c r="AL54" s="827"/>
      <c r="AM54" s="827"/>
      <c r="AN54" s="827"/>
      <c r="AO54" s="827"/>
      <c r="AP54" s="827"/>
      <c r="AQ54" s="827"/>
      <c r="AR54" s="827"/>
      <c r="AS54" s="827"/>
      <c r="AT54" s="827"/>
      <c r="AU54" s="827"/>
      <c r="AV54" s="827"/>
      <c r="AW54" s="827"/>
      <c r="AX54" s="827"/>
      <c r="AY54" s="827"/>
      <c r="AZ54" s="827"/>
      <c r="BA54" s="827"/>
      <c r="BB54" s="827"/>
      <c r="BC54" s="827"/>
      <c r="BD54" s="827"/>
      <c r="BE54" s="827"/>
      <c r="BF54" s="827"/>
      <c r="BG54" s="827"/>
      <c r="BH54" s="827"/>
      <c r="BI54" s="827"/>
    </row>
    <row r="55" spans="1:61" s="226" customFormat="1">
      <c r="A55" s="227"/>
      <c r="B55" s="223">
        <v>50</v>
      </c>
      <c r="C55" s="224" t="s">
        <v>214</v>
      </c>
      <c r="D55" s="224" t="s">
        <v>135</v>
      </c>
      <c r="E55" s="222" t="s">
        <v>215</v>
      </c>
      <c r="F55" s="205">
        <v>7005.6653351365339</v>
      </c>
      <c r="G55" s="221" t="s">
        <v>213</v>
      </c>
      <c r="I55" s="827"/>
      <c r="J55" s="827"/>
      <c r="K55" s="827"/>
      <c r="L55" s="827"/>
      <c r="M55" s="827"/>
      <c r="N55" s="827"/>
      <c r="O55" s="827"/>
      <c r="P55" s="827"/>
      <c r="Q55" s="827"/>
      <c r="R55" s="827"/>
      <c r="S55" s="827"/>
      <c r="T55" s="827"/>
      <c r="U55" s="827"/>
      <c r="V55" s="827"/>
      <c r="W55" s="827"/>
      <c r="X55" s="827"/>
      <c r="Y55" s="827"/>
      <c r="Z55" s="827"/>
      <c r="AA55" s="827"/>
      <c r="AB55" s="827"/>
      <c r="AC55" s="827"/>
      <c r="AD55" s="827"/>
      <c r="AE55" s="827"/>
      <c r="AF55" s="827"/>
      <c r="AG55" s="827"/>
      <c r="AH55" s="827"/>
      <c r="AI55" s="827"/>
      <c r="AJ55" s="827"/>
      <c r="AK55" s="827"/>
      <c r="AL55" s="827"/>
      <c r="AM55" s="827"/>
      <c r="AN55" s="827"/>
      <c r="AO55" s="827"/>
      <c r="AP55" s="827"/>
      <c r="AQ55" s="827"/>
      <c r="AR55" s="827"/>
      <c r="AS55" s="827"/>
      <c r="AT55" s="827"/>
      <c r="AU55" s="827"/>
      <c r="AV55" s="827"/>
      <c r="AW55" s="827"/>
      <c r="AX55" s="827"/>
      <c r="AY55" s="827"/>
      <c r="AZ55" s="827"/>
      <c r="BA55" s="827"/>
      <c r="BB55" s="827"/>
      <c r="BC55" s="827"/>
      <c r="BD55" s="827"/>
      <c r="BE55" s="827"/>
      <c r="BF55" s="827"/>
      <c r="BG55" s="827"/>
      <c r="BH55" s="827"/>
      <c r="BI55" s="827"/>
    </row>
    <row r="56" spans="1:61" s="226" customFormat="1">
      <c r="A56" s="227"/>
      <c r="B56" s="323">
        <v>51</v>
      </c>
      <c r="C56" s="324" t="s">
        <v>216</v>
      </c>
      <c r="D56" s="324" t="s">
        <v>103</v>
      </c>
      <c r="E56" s="325" t="s">
        <v>217</v>
      </c>
      <c r="F56" s="235">
        <v>8069.9763030213626</v>
      </c>
      <c r="G56" s="324" t="s">
        <v>218</v>
      </c>
      <c r="I56" s="827"/>
      <c r="J56" s="827"/>
      <c r="K56" s="827"/>
      <c r="L56" s="827"/>
      <c r="M56" s="827"/>
      <c r="N56" s="827"/>
      <c r="O56" s="827"/>
      <c r="P56" s="827"/>
      <c r="Q56" s="827"/>
      <c r="R56" s="827"/>
      <c r="S56" s="827"/>
      <c r="T56" s="827"/>
      <c r="U56" s="827"/>
      <c r="V56" s="827"/>
      <c r="W56" s="827"/>
      <c r="X56" s="827"/>
      <c r="Y56" s="827"/>
      <c r="Z56" s="827"/>
      <c r="AA56" s="827"/>
      <c r="AB56" s="827"/>
      <c r="AC56" s="827"/>
      <c r="AD56" s="827"/>
      <c r="AE56" s="827"/>
      <c r="AF56" s="827"/>
      <c r="AG56" s="827"/>
      <c r="AH56" s="827"/>
      <c r="AI56" s="827"/>
      <c r="AJ56" s="827"/>
      <c r="AK56" s="827"/>
      <c r="AL56" s="827"/>
      <c r="AM56" s="827"/>
      <c r="AN56" s="827"/>
      <c r="AO56" s="827"/>
      <c r="AP56" s="827"/>
      <c r="AQ56" s="827"/>
      <c r="AR56" s="827"/>
      <c r="AS56" s="827"/>
      <c r="AT56" s="827"/>
      <c r="AU56" s="827"/>
      <c r="AV56" s="827"/>
      <c r="AW56" s="827"/>
      <c r="AX56" s="827"/>
      <c r="AY56" s="827"/>
      <c r="AZ56" s="827"/>
      <c r="BA56" s="827"/>
      <c r="BB56" s="827"/>
      <c r="BC56" s="827"/>
      <c r="BD56" s="827"/>
      <c r="BE56" s="827"/>
      <c r="BF56" s="827"/>
      <c r="BG56" s="827"/>
      <c r="BH56" s="827"/>
      <c r="BI56" s="827"/>
    </row>
    <row r="57" spans="1:61" s="226" customFormat="1" ht="28.8">
      <c r="A57" s="227"/>
      <c r="B57" s="223">
        <v>52</v>
      </c>
      <c r="C57" s="224" t="s">
        <v>219</v>
      </c>
      <c r="D57" s="224" t="s">
        <v>191</v>
      </c>
      <c r="E57" s="222" t="s">
        <v>220</v>
      </c>
      <c r="F57" s="205">
        <v>27266.631998762281</v>
      </c>
      <c r="G57" s="221" t="s">
        <v>108</v>
      </c>
      <c r="I57" s="827"/>
      <c r="J57" s="827"/>
      <c r="K57" s="827"/>
      <c r="L57" s="827"/>
      <c r="M57" s="827"/>
      <c r="N57" s="827"/>
      <c r="O57" s="827"/>
      <c r="P57" s="827"/>
      <c r="Q57" s="827"/>
      <c r="R57" s="827"/>
      <c r="S57" s="827"/>
      <c r="T57" s="827"/>
      <c r="U57" s="827"/>
      <c r="V57" s="827"/>
      <c r="W57" s="827"/>
      <c r="X57" s="827"/>
      <c r="Y57" s="827"/>
      <c r="Z57" s="827"/>
      <c r="AA57" s="827"/>
      <c r="AB57" s="827"/>
      <c r="AC57" s="827"/>
      <c r="AD57" s="827"/>
      <c r="AE57" s="827"/>
      <c r="AF57" s="827"/>
      <c r="AG57" s="827"/>
      <c r="AH57" s="827"/>
      <c r="AI57" s="827"/>
      <c r="AJ57" s="827"/>
      <c r="AK57" s="827"/>
      <c r="AL57" s="827"/>
      <c r="AM57" s="827"/>
      <c r="AN57" s="827"/>
      <c r="AO57" s="827"/>
      <c r="AP57" s="827"/>
      <c r="AQ57" s="827"/>
      <c r="AR57" s="827"/>
      <c r="AS57" s="827"/>
      <c r="AT57" s="827"/>
      <c r="AU57" s="827"/>
      <c r="AV57" s="827"/>
      <c r="AW57" s="827"/>
      <c r="AX57" s="827"/>
      <c r="AY57" s="827"/>
      <c r="AZ57" s="827"/>
      <c r="BA57" s="827"/>
      <c r="BB57" s="827"/>
      <c r="BC57" s="827"/>
      <c r="BD57" s="827"/>
      <c r="BE57" s="827"/>
      <c r="BF57" s="827"/>
      <c r="BG57" s="827"/>
      <c r="BH57" s="827"/>
      <c r="BI57" s="827"/>
    </row>
    <row r="58" spans="1:61" s="226" customFormat="1" ht="28.8">
      <c r="A58" s="227"/>
      <c r="B58" s="223">
        <v>53</v>
      </c>
      <c r="C58" s="221" t="s">
        <v>221</v>
      </c>
      <c r="D58" s="221" t="s">
        <v>135</v>
      </c>
      <c r="E58" s="222" t="s">
        <v>222</v>
      </c>
      <c r="F58" s="205">
        <v>871053.34082180145</v>
      </c>
      <c r="G58" s="221" t="s">
        <v>205</v>
      </c>
      <c r="I58" s="827"/>
      <c r="J58" s="827"/>
      <c r="K58" s="827"/>
      <c r="L58" s="827"/>
      <c r="M58" s="827"/>
      <c r="N58" s="827"/>
      <c r="O58" s="827"/>
      <c r="P58" s="827"/>
      <c r="Q58" s="827"/>
      <c r="R58" s="827"/>
      <c r="S58" s="827"/>
      <c r="T58" s="827"/>
      <c r="U58" s="827"/>
      <c r="V58" s="827"/>
      <c r="W58" s="827"/>
      <c r="X58" s="827"/>
      <c r="Y58" s="827"/>
      <c r="Z58" s="827"/>
      <c r="AA58" s="827"/>
      <c r="AB58" s="827"/>
      <c r="AC58" s="827"/>
      <c r="AD58" s="827"/>
      <c r="AE58" s="827"/>
      <c r="AF58" s="827"/>
      <c r="AG58" s="827"/>
      <c r="AH58" s="827"/>
      <c r="AI58" s="827"/>
      <c r="AJ58" s="827"/>
      <c r="AK58" s="827"/>
      <c r="AL58" s="827"/>
      <c r="AM58" s="827"/>
      <c r="AN58" s="827"/>
      <c r="AO58" s="827"/>
      <c r="AP58" s="827"/>
      <c r="AQ58" s="827"/>
      <c r="AR58" s="827"/>
      <c r="AS58" s="827"/>
      <c r="AT58" s="827"/>
      <c r="AU58" s="827"/>
      <c r="AV58" s="827"/>
      <c r="AW58" s="827"/>
      <c r="AX58" s="827"/>
      <c r="AY58" s="827"/>
      <c r="AZ58" s="827"/>
      <c r="BA58" s="827"/>
      <c r="BB58" s="827"/>
      <c r="BC58" s="827"/>
      <c r="BD58" s="827"/>
      <c r="BE58" s="827"/>
      <c r="BF58" s="827"/>
      <c r="BG58" s="827"/>
      <c r="BH58" s="827"/>
      <c r="BI58" s="827"/>
    </row>
    <row r="59" spans="1:61" s="226" customFormat="1" ht="28.8">
      <c r="A59" s="227"/>
      <c r="B59" s="223">
        <v>54</v>
      </c>
      <c r="C59" s="224" t="s">
        <v>223</v>
      </c>
      <c r="D59" s="224" t="s">
        <v>135</v>
      </c>
      <c r="E59" s="222" t="s">
        <v>224</v>
      </c>
      <c r="F59" s="205">
        <v>18407.811048121072</v>
      </c>
      <c r="G59" s="221" t="s">
        <v>225</v>
      </c>
      <c r="I59" s="827"/>
      <c r="J59" s="827"/>
      <c r="K59" s="827"/>
      <c r="L59" s="827"/>
      <c r="M59" s="827"/>
      <c r="N59" s="827"/>
      <c r="O59" s="827"/>
      <c r="P59" s="827"/>
      <c r="Q59" s="827"/>
      <c r="R59" s="827"/>
      <c r="S59" s="827"/>
      <c r="T59" s="827"/>
      <c r="U59" s="827"/>
      <c r="V59" s="827"/>
      <c r="W59" s="827"/>
      <c r="X59" s="827"/>
      <c r="Y59" s="827"/>
      <c r="Z59" s="827"/>
      <c r="AA59" s="827"/>
      <c r="AB59" s="827"/>
      <c r="AC59" s="827"/>
      <c r="AD59" s="827"/>
      <c r="AE59" s="827"/>
      <c r="AF59" s="827"/>
      <c r="AG59" s="827"/>
      <c r="AH59" s="827"/>
      <c r="AI59" s="827"/>
      <c r="AJ59" s="827"/>
      <c r="AK59" s="827"/>
      <c r="AL59" s="827"/>
      <c r="AM59" s="827"/>
      <c r="AN59" s="827"/>
      <c r="AO59" s="827"/>
      <c r="AP59" s="827"/>
      <c r="AQ59" s="827"/>
      <c r="AR59" s="827"/>
      <c r="AS59" s="827"/>
      <c r="AT59" s="827"/>
      <c r="AU59" s="827"/>
      <c r="AV59" s="827"/>
      <c r="AW59" s="827"/>
      <c r="AX59" s="827"/>
      <c r="AY59" s="827"/>
      <c r="AZ59" s="827"/>
      <c r="BA59" s="827"/>
      <c r="BB59" s="827"/>
      <c r="BC59" s="827"/>
      <c r="BD59" s="827"/>
      <c r="BE59" s="827"/>
      <c r="BF59" s="827"/>
      <c r="BG59" s="827"/>
      <c r="BH59" s="827"/>
      <c r="BI59" s="827"/>
    </row>
    <row r="60" spans="1:61" s="226" customFormat="1" ht="28.8">
      <c r="A60" s="227"/>
      <c r="B60" s="223">
        <v>55</v>
      </c>
      <c r="C60" s="221" t="s">
        <v>226</v>
      </c>
      <c r="D60" s="221" t="s">
        <v>135</v>
      </c>
      <c r="E60" s="222" t="s">
        <v>227</v>
      </c>
      <c r="F60" s="205">
        <v>22089.373257745287</v>
      </c>
      <c r="G60" s="221" t="s">
        <v>225</v>
      </c>
      <c r="I60" s="827"/>
      <c r="J60" s="827"/>
      <c r="K60" s="827"/>
      <c r="L60" s="827"/>
      <c r="M60" s="827"/>
      <c r="N60" s="827"/>
      <c r="O60" s="827"/>
      <c r="P60" s="827"/>
      <c r="Q60" s="827"/>
      <c r="R60" s="827"/>
      <c r="S60" s="827"/>
      <c r="T60" s="827"/>
      <c r="U60" s="827"/>
      <c r="V60" s="827"/>
      <c r="W60" s="827"/>
      <c r="X60" s="827"/>
      <c r="Y60" s="827"/>
      <c r="Z60" s="827"/>
      <c r="AA60" s="827"/>
      <c r="AB60" s="827"/>
      <c r="AC60" s="827"/>
      <c r="AD60" s="827"/>
      <c r="AE60" s="827"/>
      <c r="AF60" s="827"/>
      <c r="AG60" s="827"/>
      <c r="AH60" s="827"/>
      <c r="AI60" s="827"/>
      <c r="AJ60" s="827"/>
      <c r="AK60" s="827"/>
      <c r="AL60" s="827"/>
      <c r="AM60" s="827"/>
      <c r="AN60" s="827"/>
      <c r="AO60" s="827"/>
      <c r="AP60" s="827"/>
      <c r="AQ60" s="827"/>
      <c r="AR60" s="827"/>
      <c r="AS60" s="827"/>
      <c r="AT60" s="827"/>
      <c r="AU60" s="827"/>
      <c r="AV60" s="827"/>
      <c r="AW60" s="827"/>
      <c r="AX60" s="827"/>
      <c r="AY60" s="827"/>
      <c r="AZ60" s="827"/>
      <c r="BA60" s="827"/>
      <c r="BB60" s="827"/>
      <c r="BC60" s="827"/>
      <c r="BD60" s="827"/>
      <c r="BE60" s="827"/>
      <c r="BF60" s="827"/>
      <c r="BG60" s="827"/>
      <c r="BH60" s="827"/>
      <c r="BI60" s="827"/>
    </row>
    <row r="61" spans="1:61" s="226" customFormat="1">
      <c r="A61" s="227"/>
      <c r="B61" s="223">
        <v>56</v>
      </c>
      <c r="C61" s="224" t="s">
        <v>228</v>
      </c>
      <c r="D61" s="224" t="s">
        <v>142</v>
      </c>
      <c r="E61" s="222" t="s">
        <v>229</v>
      </c>
      <c r="F61" s="205">
        <v>54741.490486457718</v>
      </c>
      <c r="G61" s="221" t="s">
        <v>105</v>
      </c>
      <c r="I61" s="827"/>
      <c r="J61" s="827"/>
      <c r="K61" s="827"/>
      <c r="L61" s="827"/>
      <c r="M61" s="827"/>
      <c r="N61" s="827"/>
      <c r="O61" s="827"/>
      <c r="P61" s="827"/>
      <c r="Q61" s="827"/>
      <c r="R61" s="827"/>
      <c r="S61" s="827"/>
      <c r="T61" s="827"/>
      <c r="U61" s="827"/>
      <c r="V61" s="827"/>
      <c r="W61" s="827"/>
      <c r="X61" s="827"/>
      <c r="Y61" s="827"/>
      <c r="Z61" s="827"/>
      <c r="AA61" s="827"/>
      <c r="AB61" s="827"/>
      <c r="AC61" s="827"/>
      <c r="AD61" s="827"/>
      <c r="AE61" s="827"/>
      <c r="AF61" s="827"/>
      <c r="AG61" s="827"/>
      <c r="AH61" s="827"/>
      <c r="AI61" s="827"/>
      <c r="AJ61" s="827"/>
      <c r="AK61" s="827"/>
      <c r="AL61" s="827"/>
      <c r="AM61" s="827"/>
      <c r="AN61" s="827"/>
      <c r="AO61" s="827"/>
      <c r="AP61" s="827"/>
      <c r="AQ61" s="827"/>
      <c r="AR61" s="827"/>
      <c r="AS61" s="827"/>
      <c r="AT61" s="827"/>
      <c r="AU61" s="827"/>
      <c r="AV61" s="827"/>
      <c r="AW61" s="827"/>
      <c r="AX61" s="827"/>
      <c r="AY61" s="827"/>
      <c r="AZ61" s="827"/>
      <c r="BA61" s="827"/>
      <c r="BB61" s="827"/>
      <c r="BC61" s="827"/>
      <c r="BD61" s="827"/>
      <c r="BE61" s="827"/>
      <c r="BF61" s="827"/>
      <c r="BG61" s="827"/>
      <c r="BH61" s="827"/>
      <c r="BI61" s="827"/>
    </row>
    <row r="62" spans="1:61" s="226" customFormat="1">
      <c r="A62" s="227"/>
      <c r="B62" s="223">
        <v>57</v>
      </c>
      <c r="C62" s="221" t="s">
        <v>230</v>
      </c>
      <c r="D62" s="221" t="s">
        <v>142</v>
      </c>
      <c r="E62" s="222" t="s">
        <v>231</v>
      </c>
      <c r="F62" s="205">
        <v>56120.750308611357</v>
      </c>
      <c r="G62" s="221" t="s">
        <v>105</v>
      </c>
      <c r="I62" s="827"/>
      <c r="J62" s="827"/>
      <c r="K62" s="827"/>
      <c r="L62" s="827"/>
      <c r="M62" s="827"/>
      <c r="N62" s="827"/>
      <c r="O62" s="827"/>
      <c r="P62" s="827"/>
      <c r="Q62" s="827"/>
      <c r="R62" s="827"/>
      <c r="S62" s="827"/>
      <c r="T62" s="827"/>
      <c r="U62" s="827"/>
      <c r="V62" s="827"/>
      <c r="W62" s="827"/>
      <c r="X62" s="827"/>
      <c r="Y62" s="827"/>
      <c r="Z62" s="827"/>
      <c r="AA62" s="827"/>
      <c r="AB62" s="827"/>
      <c r="AC62" s="827"/>
      <c r="AD62" s="827"/>
      <c r="AE62" s="827"/>
      <c r="AF62" s="827"/>
      <c r="AG62" s="827"/>
      <c r="AH62" s="827"/>
      <c r="AI62" s="827"/>
      <c r="AJ62" s="827"/>
      <c r="AK62" s="827"/>
      <c r="AL62" s="827"/>
      <c r="AM62" s="827"/>
      <c r="AN62" s="827"/>
      <c r="AO62" s="827"/>
      <c r="AP62" s="827"/>
      <c r="AQ62" s="827"/>
      <c r="AR62" s="827"/>
      <c r="AS62" s="827"/>
      <c r="AT62" s="827"/>
      <c r="AU62" s="827"/>
      <c r="AV62" s="827"/>
      <c r="AW62" s="827"/>
      <c r="AX62" s="827"/>
      <c r="AY62" s="827"/>
      <c r="AZ62" s="827"/>
      <c r="BA62" s="827"/>
      <c r="BB62" s="827"/>
      <c r="BC62" s="827"/>
      <c r="BD62" s="827"/>
      <c r="BE62" s="827"/>
      <c r="BF62" s="827"/>
      <c r="BG62" s="827"/>
      <c r="BH62" s="827"/>
      <c r="BI62" s="827"/>
    </row>
    <row r="63" spans="1:61" s="226" customFormat="1">
      <c r="A63" s="227"/>
      <c r="B63" s="323">
        <v>58</v>
      </c>
      <c r="C63" s="867" t="s">
        <v>232</v>
      </c>
      <c r="D63" s="326" t="s">
        <v>142</v>
      </c>
      <c r="E63" s="832" t="s">
        <v>233</v>
      </c>
      <c r="F63" s="235">
        <f>33000*1.19</f>
        <v>39270</v>
      </c>
      <c r="G63" s="324" t="s">
        <v>105</v>
      </c>
      <c r="I63" s="827"/>
      <c r="J63" s="827"/>
      <c r="K63" s="827"/>
      <c r="L63" s="827"/>
      <c r="M63" s="827"/>
      <c r="N63" s="827"/>
      <c r="O63" s="827"/>
      <c r="P63" s="827"/>
      <c r="Q63" s="827"/>
      <c r="R63" s="827"/>
      <c r="S63" s="827"/>
      <c r="T63" s="827"/>
      <c r="U63" s="827"/>
      <c r="V63" s="827"/>
      <c r="W63" s="827"/>
      <c r="X63" s="827"/>
      <c r="Y63" s="827"/>
      <c r="Z63" s="827"/>
      <c r="AA63" s="827"/>
      <c r="AB63" s="827"/>
      <c r="AC63" s="827"/>
      <c r="AD63" s="827"/>
      <c r="AE63" s="827"/>
      <c r="AF63" s="827"/>
      <c r="AG63" s="827"/>
      <c r="AH63" s="827"/>
      <c r="AI63" s="827"/>
      <c r="AJ63" s="827"/>
      <c r="AK63" s="827"/>
      <c r="AL63" s="827"/>
      <c r="AM63" s="827"/>
      <c r="AN63" s="827"/>
      <c r="AO63" s="827"/>
      <c r="AP63" s="827"/>
      <c r="AQ63" s="827"/>
      <c r="AR63" s="827"/>
      <c r="AS63" s="827"/>
      <c r="AT63" s="827"/>
      <c r="AU63" s="827"/>
      <c r="AV63" s="827"/>
      <c r="AW63" s="827"/>
      <c r="AX63" s="827"/>
      <c r="AY63" s="827"/>
      <c r="AZ63" s="827"/>
      <c r="BA63" s="827"/>
      <c r="BB63" s="827"/>
      <c r="BC63" s="827"/>
      <c r="BD63" s="827"/>
      <c r="BE63" s="827"/>
      <c r="BF63" s="827"/>
      <c r="BG63" s="827"/>
      <c r="BH63" s="827"/>
      <c r="BI63" s="827"/>
    </row>
    <row r="64" spans="1:61" s="226" customFormat="1">
      <c r="A64" s="227"/>
      <c r="B64" s="223">
        <v>59</v>
      </c>
      <c r="C64" s="221" t="s">
        <v>234</v>
      </c>
      <c r="D64" s="221" t="s">
        <v>142</v>
      </c>
      <c r="E64" s="222" t="s">
        <v>235</v>
      </c>
      <c r="F64" s="205">
        <v>55109.443597768754</v>
      </c>
      <c r="G64" s="221" t="s">
        <v>105</v>
      </c>
      <c r="I64" s="827"/>
      <c r="J64" s="827"/>
      <c r="K64" s="827"/>
      <c r="L64" s="827"/>
      <c r="M64" s="827"/>
      <c r="N64" s="827"/>
      <c r="O64" s="827"/>
      <c r="P64" s="827"/>
      <c r="Q64" s="827"/>
      <c r="R64" s="827"/>
      <c r="S64" s="827"/>
      <c r="T64" s="827"/>
      <c r="U64" s="827"/>
      <c r="V64" s="827"/>
      <c r="W64" s="827"/>
      <c r="X64" s="827"/>
      <c r="Y64" s="827"/>
      <c r="Z64" s="827"/>
      <c r="AA64" s="827"/>
      <c r="AB64" s="827"/>
      <c r="AC64" s="827"/>
      <c r="AD64" s="827"/>
      <c r="AE64" s="827"/>
      <c r="AF64" s="827"/>
      <c r="AG64" s="827"/>
      <c r="AH64" s="827"/>
      <c r="AI64" s="827"/>
      <c r="AJ64" s="827"/>
      <c r="AK64" s="827"/>
      <c r="AL64" s="827"/>
      <c r="AM64" s="827"/>
      <c r="AN64" s="827"/>
      <c r="AO64" s="827"/>
      <c r="AP64" s="827"/>
      <c r="AQ64" s="827"/>
      <c r="AR64" s="827"/>
      <c r="AS64" s="827"/>
      <c r="AT64" s="827"/>
      <c r="AU64" s="827"/>
      <c r="AV64" s="827"/>
      <c r="AW64" s="827"/>
      <c r="AX64" s="827"/>
      <c r="AY64" s="827"/>
      <c r="AZ64" s="827"/>
      <c r="BA64" s="827"/>
      <c r="BB64" s="827"/>
      <c r="BC64" s="827"/>
      <c r="BD64" s="827"/>
      <c r="BE64" s="827"/>
      <c r="BF64" s="827"/>
      <c r="BG64" s="827"/>
      <c r="BH64" s="827"/>
      <c r="BI64" s="827"/>
    </row>
    <row r="65" spans="1:61" s="226" customFormat="1" ht="28.8">
      <c r="A65" s="227"/>
      <c r="B65" s="223">
        <v>60</v>
      </c>
      <c r="C65" s="224" t="s">
        <v>236</v>
      </c>
      <c r="D65" s="224" t="s">
        <v>191</v>
      </c>
      <c r="E65" s="222" t="s">
        <v>237</v>
      </c>
      <c r="F65" s="205">
        <v>5828.8219369293047</v>
      </c>
      <c r="G65" s="221" t="s">
        <v>108</v>
      </c>
      <c r="I65" s="827"/>
      <c r="J65" s="827"/>
      <c r="K65" s="827"/>
      <c r="L65" s="827"/>
      <c r="M65" s="827"/>
      <c r="N65" s="827"/>
      <c r="O65" s="827"/>
      <c r="P65" s="827"/>
      <c r="Q65" s="827"/>
      <c r="R65" s="827"/>
      <c r="S65" s="827"/>
      <c r="T65" s="827"/>
      <c r="U65" s="827"/>
      <c r="V65" s="827"/>
      <c r="W65" s="827"/>
      <c r="X65" s="827"/>
      <c r="Y65" s="827"/>
      <c r="Z65" s="827"/>
      <c r="AA65" s="827"/>
      <c r="AB65" s="827"/>
      <c r="AC65" s="827"/>
      <c r="AD65" s="827"/>
      <c r="AE65" s="827"/>
      <c r="AF65" s="827"/>
      <c r="AG65" s="827"/>
      <c r="AH65" s="827"/>
      <c r="AI65" s="827"/>
      <c r="AJ65" s="827"/>
      <c r="AK65" s="827"/>
      <c r="AL65" s="827"/>
      <c r="AM65" s="827"/>
      <c r="AN65" s="827"/>
      <c r="AO65" s="827"/>
      <c r="AP65" s="827"/>
      <c r="AQ65" s="827"/>
      <c r="AR65" s="827"/>
      <c r="AS65" s="827"/>
      <c r="AT65" s="827"/>
      <c r="AU65" s="827"/>
      <c r="AV65" s="827"/>
      <c r="AW65" s="827"/>
      <c r="AX65" s="827"/>
      <c r="AY65" s="827"/>
      <c r="AZ65" s="827"/>
      <c r="BA65" s="827"/>
      <c r="BB65" s="827"/>
      <c r="BC65" s="827"/>
      <c r="BD65" s="827"/>
      <c r="BE65" s="827"/>
      <c r="BF65" s="827"/>
      <c r="BG65" s="827"/>
      <c r="BH65" s="827"/>
      <c r="BI65" s="827"/>
    </row>
    <row r="66" spans="1:61" s="226" customFormat="1">
      <c r="A66" s="227"/>
      <c r="B66" s="223">
        <v>61</v>
      </c>
      <c r="C66" s="221" t="s">
        <v>238</v>
      </c>
      <c r="D66" s="221" t="s">
        <v>239</v>
      </c>
      <c r="E66" s="222" t="s">
        <v>240</v>
      </c>
      <c r="F66" s="205">
        <v>17756.62787743385</v>
      </c>
      <c r="G66" s="221" t="s">
        <v>241</v>
      </c>
      <c r="I66" s="827"/>
      <c r="J66" s="827"/>
      <c r="K66" s="827"/>
      <c r="L66" s="827"/>
      <c r="M66" s="827"/>
      <c r="N66" s="827"/>
      <c r="O66" s="827"/>
      <c r="P66" s="827"/>
      <c r="Q66" s="827"/>
      <c r="R66" s="827"/>
      <c r="S66" s="827"/>
      <c r="T66" s="827"/>
      <c r="U66" s="827"/>
      <c r="V66" s="827"/>
      <c r="W66" s="827"/>
      <c r="X66" s="827"/>
      <c r="Y66" s="827"/>
      <c r="Z66" s="827"/>
      <c r="AA66" s="827"/>
      <c r="AB66" s="827"/>
      <c r="AC66" s="827"/>
      <c r="AD66" s="827"/>
      <c r="AE66" s="827"/>
      <c r="AF66" s="827"/>
      <c r="AG66" s="827"/>
      <c r="AH66" s="827"/>
      <c r="AI66" s="827"/>
      <c r="AJ66" s="827"/>
      <c r="AK66" s="827"/>
      <c r="AL66" s="827"/>
      <c r="AM66" s="827"/>
      <c r="AN66" s="827"/>
      <c r="AO66" s="827"/>
      <c r="AP66" s="827"/>
      <c r="AQ66" s="827"/>
      <c r="AR66" s="827"/>
      <c r="AS66" s="827"/>
      <c r="AT66" s="827"/>
      <c r="AU66" s="827"/>
      <c r="AV66" s="827"/>
      <c r="AW66" s="827"/>
      <c r="AX66" s="827"/>
      <c r="AY66" s="827"/>
      <c r="AZ66" s="827"/>
      <c r="BA66" s="827"/>
      <c r="BB66" s="827"/>
      <c r="BC66" s="827"/>
      <c r="BD66" s="827"/>
      <c r="BE66" s="827"/>
      <c r="BF66" s="827"/>
      <c r="BG66" s="827"/>
      <c r="BH66" s="827"/>
      <c r="BI66" s="827"/>
    </row>
    <row r="67" spans="1:61" s="226" customFormat="1">
      <c r="A67" s="227"/>
      <c r="B67" s="223">
        <v>62</v>
      </c>
      <c r="C67" s="224" t="s">
        <v>242</v>
      </c>
      <c r="D67" s="224" t="s">
        <v>239</v>
      </c>
      <c r="E67" s="222" t="s">
        <v>243</v>
      </c>
      <c r="F67" s="205">
        <v>16142.38897948532</v>
      </c>
      <c r="G67" s="221" t="s">
        <v>241</v>
      </c>
      <c r="I67" s="827"/>
      <c r="J67" s="827"/>
      <c r="K67" s="827"/>
      <c r="L67" s="827"/>
      <c r="M67" s="827"/>
      <c r="N67" s="827"/>
      <c r="O67" s="827"/>
      <c r="P67" s="827"/>
      <c r="Q67" s="827"/>
      <c r="R67" s="827"/>
      <c r="S67" s="827"/>
      <c r="T67" s="827"/>
      <c r="U67" s="827"/>
      <c r="V67" s="827"/>
      <c r="W67" s="827"/>
      <c r="X67" s="827"/>
      <c r="Y67" s="827"/>
      <c r="Z67" s="827"/>
      <c r="AA67" s="827"/>
      <c r="AB67" s="827"/>
      <c r="AC67" s="827"/>
      <c r="AD67" s="827"/>
      <c r="AE67" s="827"/>
      <c r="AF67" s="827"/>
      <c r="AG67" s="827"/>
      <c r="AH67" s="827"/>
      <c r="AI67" s="827"/>
      <c r="AJ67" s="827"/>
      <c r="AK67" s="827"/>
      <c r="AL67" s="827"/>
      <c r="AM67" s="827"/>
      <c r="AN67" s="827"/>
      <c r="AO67" s="827"/>
      <c r="AP67" s="827"/>
      <c r="AQ67" s="827"/>
      <c r="AR67" s="827"/>
      <c r="AS67" s="827"/>
      <c r="AT67" s="827"/>
      <c r="AU67" s="827"/>
      <c r="AV67" s="827"/>
      <c r="AW67" s="827"/>
      <c r="AX67" s="827"/>
      <c r="AY67" s="827"/>
      <c r="AZ67" s="827"/>
      <c r="BA67" s="827"/>
      <c r="BB67" s="827"/>
      <c r="BC67" s="827"/>
      <c r="BD67" s="827"/>
      <c r="BE67" s="827"/>
      <c r="BF67" s="827"/>
      <c r="BG67" s="827"/>
      <c r="BH67" s="827"/>
      <c r="BI67" s="827"/>
    </row>
    <row r="68" spans="1:61" s="226" customFormat="1">
      <c r="A68" s="227"/>
      <c r="B68" s="223">
        <v>63</v>
      </c>
      <c r="C68" s="221" t="s">
        <v>244</v>
      </c>
      <c r="D68" s="221" t="s">
        <v>239</v>
      </c>
      <c r="E68" s="222" t="s">
        <v>245</v>
      </c>
      <c r="F68" s="205">
        <v>16142.38897948532</v>
      </c>
      <c r="G68" s="221" t="s">
        <v>241</v>
      </c>
      <c r="I68" s="827"/>
      <c r="J68" s="827"/>
      <c r="K68" s="827"/>
      <c r="L68" s="827"/>
      <c r="M68" s="827"/>
      <c r="N68" s="827"/>
      <c r="O68" s="827"/>
      <c r="P68" s="827"/>
      <c r="Q68" s="827"/>
      <c r="R68" s="827"/>
      <c r="S68" s="827"/>
      <c r="T68" s="827"/>
      <c r="U68" s="827"/>
      <c r="V68" s="827"/>
      <c r="W68" s="827"/>
      <c r="X68" s="827"/>
      <c r="Y68" s="827"/>
      <c r="Z68" s="827"/>
      <c r="AA68" s="827"/>
      <c r="AB68" s="827"/>
      <c r="AC68" s="827"/>
      <c r="AD68" s="827"/>
      <c r="AE68" s="827"/>
      <c r="AF68" s="827"/>
      <c r="AG68" s="827"/>
      <c r="AH68" s="827"/>
      <c r="AI68" s="827"/>
      <c r="AJ68" s="827"/>
      <c r="AK68" s="827"/>
      <c r="AL68" s="827"/>
      <c r="AM68" s="827"/>
      <c r="AN68" s="827"/>
      <c r="AO68" s="827"/>
      <c r="AP68" s="827"/>
      <c r="AQ68" s="827"/>
      <c r="AR68" s="827"/>
      <c r="AS68" s="827"/>
      <c r="AT68" s="827"/>
      <c r="AU68" s="827"/>
      <c r="AV68" s="827"/>
      <c r="AW68" s="827"/>
      <c r="AX68" s="827"/>
      <c r="AY68" s="827"/>
      <c r="AZ68" s="827"/>
      <c r="BA68" s="827"/>
      <c r="BB68" s="827"/>
      <c r="BC68" s="827"/>
      <c r="BD68" s="827"/>
      <c r="BE68" s="827"/>
      <c r="BF68" s="827"/>
      <c r="BG68" s="827"/>
      <c r="BH68" s="827"/>
      <c r="BI68" s="827"/>
    </row>
    <row r="69" spans="1:61" s="226" customFormat="1">
      <c r="A69" s="227"/>
      <c r="B69" s="223">
        <v>64</v>
      </c>
      <c r="C69" s="224" t="s">
        <v>246</v>
      </c>
      <c r="D69" s="224" t="s">
        <v>135</v>
      </c>
      <c r="E69" s="222" t="s">
        <v>247</v>
      </c>
      <c r="F69" s="205">
        <v>3988359.0604262324</v>
      </c>
      <c r="G69" s="221" t="s">
        <v>189</v>
      </c>
      <c r="I69" s="827"/>
      <c r="J69" s="827"/>
      <c r="K69" s="827"/>
      <c r="L69" s="827"/>
      <c r="M69" s="827"/>
      <c r="N69" s="827"/>
      <c r="O69" s="827"/>
      <c r="P69" s="827"/>
      <c r="Q69" s="827"/>
      <c r="R69" s="827"/>
      <c r="S69" s="827"/>
      <c r="T69" s="827"/>
      <c r="U69" s="827"/>
      <c r="V69" s="827"/>
      <c r="W69" s="827"/>
      <c r="X69" s="827"/>
      <c r="Y69" s="827"/>
      <c r="Z69" s="827"/>
      <c r="AA69" s="827"/>
      <c r="AB69" s="827"/>
      <c r="AC69" s="827"/>
      <c r="AD69" s="827"/>
      <c r="AE69" s="827"/>
      <c r="AF69" s="827"/>
      <c r="AG69" s="827"/>
      <c r="AH69" s="827"/>
      <c r="AI69" s="827"/>
      <c r="AJ69" s="827"/>
      <c r="AK69" s="827"/>
      <c r="AL69" s="827"/>
      <c r="AM69" s="827"/>
      <c r="AN69" s="827"/>
      <c r="AO69" s="827"/>
      <c r="AP69" s="827"/>
      <c r="AQ69" s="827"/>
      <c r="AR69" s="827"/>
      <c r="AS69" s="827"/>
      <c r="AT69" s="827"/>
      <c r="AU69" s="827"/>
      <c r="AV69" s="827"/>
      <c r="AW69" s="827"/>
      <c r="AX69" s="827"/>
      <c r="AY69" s="827"/>
      <c r="AZ69" s="827"/>
      <c r="BA69" s="827"/>
      <c r="BB69" s="827"/>
      <c r="BC69" s="827"/>
      <c r="BD69" s="827"/>
      <c r="BE69" s="827"/>
      <c r="BF69" s="827"/>
      <c r="BG69" s="827"/>
      <c r="BH69" s="827"/>
      <c r="BI69" s="827"/>
    </row>
    <row r="70" spans="1:61" s="226" customFormat="1" ht="28.8">
      <c r="A70" s="227"/>
      <c r="B70" s="223">
        <v>65</v>
      </c>
      <c r="C70" s="221" t="s">
        <v>248</v>
      </c>
      <c r="D70" s="221" t="s">
        <v>103</v>
      </c>
      <c r="E70" s="222" t="s">
        <v>249</v>
      </c>
      <c r="F70" s="205">
        <v>4629.6928643077972</v>
      </c>
      <c r="G70" s="221" t="s">
        <v>108</v>
      </c>
      <c r="I70" s="827"/>
      <c r="J70" s="827"/>
      <c r="K70" s="827"/>
      <c r="L70" s="827"/>
      <c r="M70" s="827"/>
      <c r="N70" s="827"/>
      <c r="O70" s="827"/>
      <c r="P70" s="827"/>
      <c r="Q70" s="827"/>
      <c r="R70" s="827"/>
      <c r="S70" s="827"/>
      <c r="T70" s="827"/>
      <c r="U70" s="827"/>
      <c r="V70" s="827"/>
      <c r="W70" s="827"/>
      <c r="X70" s="827"/>
      <c r="Y70" s="827"/>
      <c r="Z70" s="827"/>
      <c r="AA70" s="827"/>
      <c r="AB70" s="827"/>
      <c r="AC70" s="827"/>
      <c r="AD70" s="827"/>
      <c r="AE70" s="827"/>
      <c r="AF70" s="827"/>
      <c r="AG70" s="827"/>
      <c r="AH70" s="827"/>
      <c r="AI70" s="827"/>
      <c r="AJ70" s="827"/>
      <c r="AK70" s="827"/>
      <c r="AL70" s="827"/>
      <c r="AM70" s="827"/>
      <c r="AN70" s="827"/>
      <c r="AO70" s="827"/>
      <c r="AP70" s="827"/>
      <c r="AQ70" s="827"/>
      <c r="AR70" s="827"/>
      <c r="AS70" s="827"/>
      <c r="AT70" s="827"/>
      <c r="AU70" s="827"/>
      <c r="AV70" s="827"/>
      <c r="AW70" s="827"/>
      <c r="AX70" s="827"/>
      <c r="AY70" s="827"/>
      <c r="AZ70" s="827"/>
      <c r="BA70" s="827"/>
      <c r="BB70" s="827"/>
      <c r="BC70" s="827"/>
      <c r="BD70" s="827"/>
      <c r="BE70" s="827"/>
      <c r="BF70" s="827"/>
      <c r="BG70" s="827"/>
      <c r="BH70" s="827"/>
      <c r="BI70" s="827"/>
    </row>
    <row r="71" spans="1:61" s="226" customFormat="1" ht="28.8">
      <c r="A71" s="227"/>
      <c r="B71" s="223">
        <v>66</v>
      </c>
      <c r="C71" s="224" t="s">
        <v>250</v>
      </c>
      <c r="D71" s="224" t="s">
        <v>103</v>
      </c>
      <c r="E71" s="222" t="s">
        <v>251</v>
      </c>
      <c r="F71" s="205">
        <v>4629.6928643077972</v>
      </c>
      <c r="G71" s="221" t="s">
        <v>108</v>
      </c>
      <c r="I71" s="827"/>
      <c r="J71" s="827"/>
      <c r="K71" s="827"/>
      <c r="L71" s="827"/>
      <c r="M71" s="827"/>
      <c r="N71" s="827"/>
      <c r="O71" s="827"/>
      <c r="P71" s="827"/>
      <c r="Q71" s="827"/>
      <c r="R71" s="827"/>
      <c r="S71" s="827"/>
      <c r="T71" s="827"/>
      <c r="U71" s="827"/>
      <c r="V71" s="827"/>
      <c r="W71" s="827"/>
      <c r="X71" s="827"/>
      <c r="Y71" s="827"/>
      <c r="Z71" s="827"/>
      <c r="AA71" s="827"/>
      <c r="AB71" s="827"/>
      <c r="AC71" s="827"/>
      <c r="AD71" s="827"/>
      <c r="AE71" s="827"/>
      <c r="AF71" s="827"/>
      <c r="AG71" s="827"/>
      <c r="AH71" s="827"/>
      <c r="AI71" s="827"/>
      <c r="AJ71" s="827"/>
      <c r="AK71" s="827"/>
      <c r="AL71" s="827"/>
      <c r="AM71" s="827"/>
      <c r="AN71" s="827"/>
      <c r="AO71" s="827"/>
      <c r="AP71" s="827"/>
      <c r="AQ71" s="827"/>
      <c r="AR71" s="827"/>
      <c r="AS71" s="827"/>
      <c r="AT71" s="827"/>
      <c r="AU71" s="827"/>
      <c r="AV71" s="827"/>
      <c r="AW71" s="827"/>
      <c r="AX71" s="827"/>
      <c r="AY71" s="827"/>
      <c r="AZ71" s="827"/>
      <c r="BA71" s="827"/>
      <c r="BB71" s="827"/>
      <c r="BC71" s="827"/>
      <c r="BD71" s="827"/>
      <c r="BE71" s="827"/>
      <c r="BF71" s="827"/>
      <c r="BG71" s="827"/>
      <c r="BH71" s="827"/>
      <c r="BI71" s="827"/>
    </row>
    <row r="72" spans="1:61" s="226" customFormat="1" ht="28.8">
      <c r="A72" s="227"/>
      <c r="B72" s="223">
        <v>67</v>
      </c>
      <c r="C72" s="221" t="s">
        <v>252</v>
      </c>
      <c r="D72" s="221" t="s">
        <v>103</v>
      </c>
      <c r="E72" s="222" t="s">
        <v>253</v>
      </c>
      <c r="F72" s="205">
        <v>4629.6928643077972</v>
      </c>
      <c r="G72" s="221" t="s">
        <v>108</v>
      </c>
      <c r="I72" s="827"/>
      <c r="J72" s="827"/>
      <c r="K72" s="827"/>
      <c r="L72" s="827"/>
      <c r="M72" s="827"/>
      <c r="N72" s="827"/>
      <c r="O72" s="827"/>
      <c r="P72" s="827"/>
      <c r="Q72" s="827"/>
      <c r="R72" s="827"/>
      <c r="S72" s="827"/>
      <c r="T72" s="827"/>
      <c r="U72" s="827"/>
      <c r="V72" s="827"/>
      <c r="W72" s="827"/>
      <c r="X72" s="827"/>
      <c r="Y72" s="827"/>
      <c r="Z72" s="827"/>
      <c r="AA72" s="827"/>
      <c r="AB72" s="827"/>
      <c r="AC72" s="827"/>
      <c r="AD72" s="827"/>
      <c r="AE72" s="827"/>
      <c r="AF72" s="827"/>
      <c r="AG72" s="827"/>
      <c r="AH72" s="827"/>
      <c r="AI72" s="827"/>
      <c r="AJ72" s="827"/>
      <c r="AK72" s="827"/>
      <c r="AL72" s="827"/>
      <c r="AM72" s="827"/>
      <c r="AN72" s="827"/>
      <c r="AO72" s="827"/>
      <c r="AP72" s="827"/>
      <c r="AQ72" s="827"/>
      <c r="AR72" s="827"/>
      <c r="AS72" s="827"/>
      <c r="AT72" s="827"/>
      <c r="AU72" s="827"/>
      <c r="AV72" s="827"/>
      <c r="AW72" s="827"/>
      <c r="AX72" s="827"/>
      <c r="AY72" s="827"/>
      <c r="AZ72" s="827"/>
      <c r="BA72" s="827"/>
      <c r="BB72" s="827"/>
      <c r="BC72" s="827"/>
      <c r="BD72" s="827"/>
      <c r="BE72" s="827"/>
      <c r="BF72" s="827"/>
      <c r="BG72" s="827"/>
      <c r="BH72" s="827"/>
      <c r="BI72" s="827"/>
    </row>
    <row r="73" spans="1:61" s="226" customFormat="1">
      <c r="A73" s="227"/>
      <c r="B73" s="223">
        <v>68</v>
      </c>
      <c r="C73" s="224" t="s">
        <v>254</v>
      </c>
      <c r="D73" s="224" t="s">
        <v>135</v>
      </c>
      <c r="E73" s="222" t="s">
        <v>255</v>
      </c>
      <c r="F73" s="205">
        <v>514756.4312017003</v>
      </c>
      <c r="G73" s="221" t="s">
        <v>210</v>
      </c>
      <c r="I73" s="827"/>
      <c r="J73" s="827"/>
      <c r="K73" s="827"/>
      <c r="L73" s="827"/>
      <c r="M73" s="827"/>
      <c r="N73" s="827"/>
      <c r="O73" s="827"/>
      <c r="P73" s="827"/>
      <c r="Q73" s="827"/>
      <c r="R73" s="827"/>
      <c r="S73" s="827"/>
      <c r="T73" s="827"/>
      <c r="U73" s="827"/>
      <c r="V73" s="827"/>
      <c r="W73" s="827"/>
      <c r="X73" s="827"/>
      <c r="Y73" s="827"/>
      <c r="Z73" s="827"/>
      <c r="AA73" s="827"/>
      <c r="AB73" s="827"/>
      <c r="AC73" s="827"/>
      <c r="AD73" s="827"/>
      <c r="AE73" s="827"/>
      <c r="AF73" s="827"/>
      <c r="AG73" s="827"/>
      <c r="AH73" s="827"/>
      <c r="AI73" s="827"/>
      <c r="AJ73" s="827"/>
      <c r="AK73" s="827"/>
      <c r="AL73" s="827"/>
      <c r="AM73" s="827"/>
      <c r="AN73" s="827"/>
      <c r="AO73" s="827"/>
      <c r="AP73" s="827"/>
      <c r="AQ73" s="827"/>
      <c r="AR73" s="827"/>
      <c r="AS73" s="827"/>
      <c r="AT73" s="827"/>
      <c r="AU73" s="827"/>
      <c r="AV73" s="827"/>
      <c r="AW73" s="827"/>
      <c r="AX73" s="827"/>
      <c r="AY73" s="827"/>
      <c r="AZ73" s="827"/>
      <c r="BA73" s="827"/>
      <c r="BB73" s="827"/>
      <c r="BC73" s="827"/>
      <c r="BD73" s="827"/>
      <c r="BE73" s="827"/>
      <c r="BF73" s="827"/>
      <c r="BG73" s="827"/>
      <c r="BH73" s="827"/>
      <c r="BI73" s="827"/>
    </row>
    <row r="74" spans="1:61" s="226" customFormat="1">
      <c r="A74" s="227"/>
      <c r="B74" s="223">
        <v>69</v>
      </c>
      <c r="C74" s="221" t="s">
        <v>256</v>
      </c>
      <c r="D74" s="221" t="s">
        <v>103</v>
      </c>
      <c r="E74" s="222" t="s">
        <v>257</v>
      </c>
      <c r="F74" s="205">
        <v>5116.9451421110052</v>
      </c>
      <c r="G74" s="221" t="s">
        <v>105</v>
      </c>
      <c r="I74" s="827"/>
      <c r="J74" s="827"/>
      <c r="K74" s="827"/>
      <c r="L74" s="827"/>
      <c r="M74" s="827"/>
      <c r="N74" s="827"/>
      <c r="O74" s="827"/>
      <c r="P74" s="827"/>
      <c r="Q74" s="827"/>
      <c r="R74" s="827"/>
      <c r="S74" s="827"/>
      <c r="T74" s="827"/>
      <c r="U74" s="827"/>
      <c r="V74" s="827"/>
      <c r="W74" s="827"/>
      <c r="X74" s="827"/>
      <c r="Y74" s="827"/>
      <c r="Z74" s="827"/>
      <c r="AA74" s="827"/>
      <c r="AB74" s="827"/>
      <c r="AC74" s="827"/>
      <c r="AD74" s="827"/>
      <c r="AE74" s="827"/>
      <c r="AF74" s="827"/>
      <c r="AG74" s="827"/>
      <c r="AH74" s="827"/>
      <c r="AI74" s="827"/>
      <c r="AJ74" s="827"/>
      <c r="AK74" s="827"/>
      <c r="AL74" s="827"/>
      <c r="AM74" s="827"/>
      <c r="AN74" s="827"/>
      <c r="AO74" s="827"/>
      <c r="AP74" s="827"/>
      <c r="AQ74" s="827"/>
      <c r="AR74" s="827"/>
      <c r="AS74" s="827"/>
      <c r="AT74" s="827"/>
      <c r="AU74" s="827"/>
      <c r="AV74" s="827"/>
      <c r="AW74" s="827"/>
      <c r="AX74" s="827"/>
      <c r="AY74" s="827"/>
      <c r="AZ74" s="827"/>
      <c r="BA74" s="827"/>
      <c r="BB74" s="827"/>
      <c r="BC74" s="827"/>
      <c r="BD74" s="827"/>
      <c r="BE74" s="827"/>
      <c r="BF74" s="827"/>
      <c r="BG74" s="827"/>
      <c r="BH74" s="827"/>
      <c r="BI74" s="827"/>
    </row>
    <row r="75" spans="1:61" s="226" customFormat="1" ht="57.6">
      <c r="A75" s="227"/>
      <c r="B75" s="223">
        <v>70</v>
      </c>
      <c r="C75" s="221" t="s">
        <v>258</v>
      </c>
      <c r="D75" s="221" t="s">
        <v>142</v>
      </c>
      <c r="E75" s="222" t="s">
        <v>259</v>
      </c>
      <c r="F75" s="205">
        <v>38907.518896437221</v>
      </c>
      <c r="G75" s="221" t="s">
        <v>260</v>
      </c>
      <c r="I75" s="827"/>
      <c r="J75" s="827"/>
      <c r="K75" s="827"/>
      <c r="L75" s="827"/>
      <c r="M75" s="827"/>
      <c r="N75" s="827"/>
      <c r="O75" s="827"/>
      <c r="P75" s="827"/>
      <c r="Q75" s="827"/>
      <c r="R75" s="827"/>
      <c r="S75" s="827"/>
      <c r="T75" s="827"/>
      <c r="U75" s="827"/>
      <c r="V75" s="827"/>
      <c r="W75" s="827"/>
      <c r="X75" s="827"/>
      <c r="Y75" s="827"/>
      <c r="Z75" s="827"/>
      <c r="AA75" s="827"/>
      <c r="AB75" s="827"/>
      <c r="AC75" s="827"/>
      <c r="AD75" s="827"/>
      <c r="AE75" s="827"/>
      <c r="AF75" s="827"/>
      <c r="AG75" s="827"/>
      <c r="AH75" s="827"/>
      <c r="AI75" s="827"/>
      <c r="AJ75" s="827"/>
      <c r="AK75" s="827"/>
      <c r="AL75" s="827"/>
      <c r="AM75" s="827"/>
      <c r="AN75" s="827"/>
      <c r="AO75" s="827"/>
      <c r="AP75" s="827"/>
      <c r="AQ75" s="827"/>
      <c r="AR75" s="827"/>
      <c r="AS75" s="827"/>
      <c r="AT75" s="827"/>
      <c r="AU75" s="827"/>
      <c r="AV75" s="827"/>
      <c r="AW75" s="827"/>
      <c r="AX75" s="827"/>
      <c r="AY75" s="827"/>
      <c r="AZ75" s="827"/>
      <c r="BA75" s="827"/>
      <c r="BB75" s="827"/>
      <c r="BC75" s="827"/>
      <c r="BD75" s="827"/>
      <c r="BE75" s="827"/>
      <c r="BF75" s="827"/>
      <c r="BG75" s="827"/>
      <c r="BH75" s="827"/>
      <c r="BI75" s="827"/>
    </row>
    <row r="76" spans="1:61" s="226" customFormat="1">
      <c r="A76" s="227"/>
      <c r="B76" s="223">
        <v>71</v>
      </c>
      <c r="C76" s="224" t="s">
        <v>261</v>
      </c>
      <c r="D76" s="224" t="s">
        <v>135</v>
      </c>
      <c r="E76" s="222" t="s">
        <v>262</v>
      </c>
      <c r="F76" s="205">
        <v>33827.125492746483</v>
      </c>
      <c r="G76" s="221" t="s">
        <v>137</v>
      </c>
      <c r="I76" s="827"/>
      <c r="J76" s="827"/>
      <c r="K76" s="827"/>
      <c r="L76" s="827"/>
      <c r="M76" s="827"/>
      <c r="N76" s="827"/>
      <c r="O76" s="827"/>
      <c r="P76" s="827"/>
      <c r="Q76" s="827"/>
      <c r="R76" s="827"/>
      <c r="S76" s="827"/>
      <c r="T76" s="827"/>
      <c r="U76" s="827"/>
      <c r="V76" s="827"/>
      <c r="W76" s="827"/>
      <c r="X76" s="827"/>
      <c r="Y76" s="827"/>
      <c r="Z76" s="827"/>
      <c r="AA76" s="827"/>
      <c r="AB76" s="827"/>
      <c r="AC76" s="827"/>
      <c r="AD76" s="827"/>
      <c r="AE76" s="827"/>
      <c r="AF76" s="827"/>
      <c r="AG76" s="827"/>
      <c r="AH76" s="827"/>
      <c r="AI76" s="827"/>
      <c r="AJ76" s="827"/>
      <c r="AK76" s="827"/>
      <c r="AL76" s="827"/>
      <c r="AM76" s="827"/>
      <c r="AN76" s="827"/>
      <c r="AO76" s="827"/>
      <c r="AP76" s="827"/>
      <c r="AQ76" s="827"/>
      <c r="AR76" s="827"/>
      <c r="AS76" s="827"/>
      <c r="AT76" s="827"/>
      <c r="AU76" s="827"/>
      <c r="AV76" s="827"/>
      <c r="AW76" s="827"/>
      <c r="AX76" s="827"/>
      <c r="AY76" s="827"/>
      <c r="AZ76" s="827"/>
      <c r="BA76" s="827"/>
      <c r="BB76" s="827"/>
      <c r="BC76" s="827"/>
      <c r="BD76" s="827"/>
      <c r="BE76" s="827"/>
      <c r="BF76" s="827"/>
      <c r="BG76" s="827"/>
      <c r="BH76" s="827"/>
      <c r="BI76" s="827"/>
    </row>
    <row r="77" spans="1:61" s="226" customFormat="1">
      <c r="A77" s="227"/>
      <c r="B77" s="223">
        <v>72</v>
      </c>
      <c r="C77" s="221" t="s">
        <v>263</v>
      </c>
      <c r="D77" s="221" t="s">
        <v>135</v>
      </c>
      <c r="E77" s="222" t="s">
        <v>264</v>
      </c>
      <c r="F77" s="205">
        <v>29767.870433616914</v>
      </c>
      <c r="G77" s="221" t="s">
        <v>137</v>
      </c>
      <c r="I77" s="827"/>
      <c r="J77" s="827"/>
      <c r="K77" s="827"/>
      <c r="L77" s="827"/>
      <c r="M77" s="827"/>
      <c r="N77" s="827"/>
      <c r="O77" s="827"/>
      <c r="P77" s="827"/>
      <c r="Q77" s="827"/>
      <c r="R77" s="827"/>
      <c r="S77" s="827"/>
      <c r="T77" s="827"/>
      <c r="U77" s="827"/>
      <c r="V77" s="827"/>
      <c r="W77" s="827"/>
      <c r="X77" s="827"/>
      <c r="Y77" s="827"/>
      <c r="Z77" s="827"/>
      <c r="AA77" s="827"/>
      <c r="AB77" s="827"/>
      <c r="AC77" s="827"/>
      <c r="AD77" s="827"/>
      <c r="AE77" s="827"/>
      <c r="AF77" s="827"/>
      <c r="AG77" s="827"/>
      <c r="AH77" s="827"/>
      <c r="AI77" s="827"/>
      <c r="AJ77" s="827"/>
      <c r="AK77" s="827"/>
      <c r="AL77" s="827"/>
      <c r="AM77" s="827"/>
      <c r="AN77" s="827"/>
      <c r="AO77" s="827"/>
      <c r="AP77" s="827"/>
      <c r="AQ77" s="827"/>
      <c r="AR77" s="827"/>
      <c r="AS77" s="827"/>
      <c r="AT77" s="827"/>
      <c r="AU77" s="827"/>
      <c r="AV77" s="827"/>
      <c r="AW77" s="827"/>
      <c r="AX77" s="827"/>
      <c r="AY77" s="827"/>
      <c r="AZ77" s="827"/>
      <c r="BA77" s="827"/>
      <c r="BB77" s="827"/>
      <c r="BC77" s="827"/>
      <c r="BD77" s="827"/>
      <c r="BE77" s="827"/>
      <c r="BF77" s="827"/>
      <c r="BG77" s="827"/>
      <c r="BH77" s="827"/>
      <c r="BI77" s="827"/>
    </row>
    <row r="78" spans="1:61" s="226" customFormat="1">
      <c r="A78" s="227"/>
      <c r="B78" s="223">
        <v>73</v>
      </c>
      <c r="C78" s="224" t="s">
        <v>265</v>
      </c>
      <c r="D78" s="224" t="s">
        <v>135</v>
      </c>
      <c r="E78" s="222" t="s">
        <v>266</v>
      </c>
      <c r="F78" s="205">
        <v>29767.870433616914</v>
      </c>
      <c r="G78" s="221" t="s">
        <v>137</v>
      </c>
      <c r="I78" s="827"/>
      <c r="J78" s="827"/>
      <c r="K78" s="827"/>
      <c r="L78" s="827"/>
      <c r="M78" s="827"/>
      <c r="N78" s="827"/>
      <c r="O78" s="827"/>
      <c r="P78" s="827"/>
      <c r="Q78" s="827"/>
      <c r="R78" s="827"/>
      <c r="S78" s="827"/>
      <c r="T78" s="827"/>
      <c r="U78" s="827"/>
      <c r="V78" s="827"/>
      <c r="W78" s="827"/>
      <c r="X78" s="827"/>
      <c r="Y78" s="827"/>
      <c r="Z78" s="827"/>
      <c r="AA78" s="827"/>
      <c r="AB78" s="827"/>
      <c r="AC78" s="827"/>
      <c r="AD78" s="827"/>
      <c r="AE78" s="827"/>
      <c r="AF78" s="827"/>
      <c r="AG78" s="827"/>
      <c r="AH78" s="827"/>
      <c r="AI78" s="827"/>
      <c r="AJ78" s="827"/>
      <c r="AK78" s="827"/>
      <c r="AL78" s="827"/>
      <c r="AM78" s="827"/>
      <c r="AN78" s="827"/>
      <c r="AO78" s="827"/>
      <c r="AP78" s="827"/>
      <c r="AQ78" s="827"/>
      <c r="AR78" s="827"/>
      <c r="AS78" s="827"/>
      <c r="AT78" s="827"/>
      <c r="AU78" s="827"/>
      <c r="AV78" s="827"/>
      <c r="AW78" s="827"/>
      <c r="AX78" s="827"/>
      <c r="AY78" s="827"/>
      <c r="AZ78" s="827"/>
      <c r="BA78" s="827"/>
      <c r="BB78" s="827"/>
      <c r="BC78" s="827"/>
      <c r="BD78" s="827"/>
      <c r="BE78" s="827"/>
      <c r="BF78" s="827"/>
      <c r="BG78" s="827"/>
      <c r="BH78" s="827"/>
      <c r="BI78" s="827"/>
    </row>
    <row r="79" spans="1:61" s="226" customFormat="1">
      <c r="A79" s="227"/>
      <c r="B79" s="223">
        <v>74</v>
      </c>
      <c r="C79" s="221" t="s">
        <v>267</v>
      </c>
      <c r="D79" s="221" t="s">
        <v>135</v>
      </c>
      <c r="E79" s="222" t="s">
        <v>268</v>
      </c>
      <c r="F79" s="205">
        <v>95352.461229267108</v>
      </c>
      <c r="G79" s="221" t="s">
        <v>269</v>
      </c>
      <c r="I79" s="827"/>
      <c r="J79" s="827"/>
      <c r="K79" s="827"/>
      <c r="L79" s="827"/>
      <c r="M79" s="827"/>
      <c r="N79" s="827"/>
      <c r="O79" s="827"/>
      <c r="P79" s="827"/>
      <c r="Q79" s="827"/>
      <c r="R79" s="827"/>
      <c r="S79" s="827"/>
      <c r="T79" s="827"/>
      <c r="U79" s="827"/>
      <c r="V79" s="827"/>
      <c r="W79" s="827"/>
      <c r="X79" s="827"/>
      <c r="Y79" s="827"/>
      <c r="Z79" s="827"/>
      <c r="AA79" s="827"/>
      <c r="AB79" s="827"/>
      <c r="AC79" s="827"/>
      <c r="AD79" s="827"/>
      <c r="AE79" s="827"/>
      <c r="AF79" s="827"/>
      <c r="AG79" s="827"/>
      <c r="AH79" s="827"/>
      <c r="AI79" s="827"/>
      <c r="AJ79" s="827"/>
      <c r="AK79" s="827"/>
      <c r="AL79" s="827"/>
      <c r="AM79" s="827"/>
      <c r="AN79" s="827"/>
      <c r="AO79" s="827"/>
      <c r="AP79" s="827"/>
      <c r="AQ79" s="827"/>
      <c r="AR79" s="827"/>
      <c r="AS79" s="827"/>
      <c r="AT79" s="827"/>
      <c r="AU79" s="827"/>
      <c r="AV79" s="827"/>
      <c r="AW79" s="827"/>
      <c r="AX79" s="827"/>
      <c r="AY79" s="827"/>
      <c r="AZ79" s="827"/>
      <c r="BA79" s="827"/>
      <c r="BB79" s="827"/>
      <c r="BC79" s="827"/>
      <c r="BD79" s="827"/>
      <c r="BE79" s="827"/>
      <c r="BF79" s="827"/>
      <c r="BG79" s="827"/>
      <c r="BH79" s="827"/>
      <c r="BI79" s="827"/>
    </row>
    <row r="80" spans="1:61" s="226" customFormat="1">
      <c r="A80" s="227"/>
      <c r="B80" s="223">
        <v>75</v>
      </c>
      <c r="C80" s="224" t="s">
        <v>270</v>
      </c>
      <c r="D80" s="224" t="s">
        <v>135</v>
      </c>
      <c r="E80" s="222" t="s">
        <v>271</v>
      </c>
      <c r="F80" s="205">
        <v>85903.118224564983</v>
      </c>
      <c r="G80" s="221" t="s">
        <v>269</v>
      </c>
      <c r="I80" s="827"/>
      <c r="J80" s="827"/>
      <c r="K80" s="827"/>
      <c r="L80" s="827"/>
      <c r="M80" s="827"/>
      <c r="N80" s="827"/>
      <c r="O80" s="827"/>
      <c r="P80" s="827"/>
      <c r="Q80" s="827"/>
      <c r="R80" s="827"/>
      <c r="S80" s="827"/>
      <c r="T80" s="827"/>
      <c r="U80" s="827"/>
      <c r="V80" s="827"/>
      <c r="W80" s="827"/>
      <c r="X80" s="827"/>
      <c r="Y80" s="827"/>
      <c r="Z80" s="827"/>
      <c r="AA80" s="827"/>
      <c r="AB80" s="827"/>
      <c r="AC80" s="827"/>
      <c r="AD80" s="827"/>
      <c r="AE80" s="827"/>
      <c r="AF80" s="827"/>
      <c r="AG80" s="827"/>
      <c r="AH80" s="827"/>
      <c r="AI80" s="827"/>
      <c r="AJ80" s="827"/>
      <c r="AK80" s="827"/>
      <c r="AL80" s="827"/>
      <c r="AM80" s="827"/>
      <c r="AN80" s="827"/>
      <c r="AO80" s="827"/>
      <c r="AP80" s="827"/>
      <c r="AQ80" s="827"/>
      <c r="AR80" s="827"/>
      <c r="AS80" s="827"/>
      <c r="AT80" s="827"/>
      <c r="AU80" s="827"/>
      <c r="AV80" s="827"/>
      <c r="AW80" s="827"/>
      <c r="AX80" s="827"/>
      <c r="AY80" s="827"/>
      <c r="AZ80" s="827"/>
      <c r="BA80" s="827"/>
      <c r="BB80" s="827"/>
      <c r="BC80" s="827"/>
      <c r="BD80" s="827"/>
      <c r="BE80" s="827"/>
      <c r="BF80" s="827"/>
      <c r="BG80" s="827"/>
      <c r="BH80" s="827"/>
      <c r="BI80" s="827"/>
    </row>
    <row r="81" spans="1:61" s="226" customFormat="1" ht="28.8">
      <c r="A81" s="227"/>
      <c r="B81" s="223">
        <v>76</v>
      </c>
      <c r="C81" s="224" t="s">
        <v>272</v>
      </c>
      <c r="D81" s="224" t="s">
        <v>191</v>
      </c>
      <c r="E81" s="222" t="s">
        <v>273</v>
      </c>
      <c r="F81" s="205">
        <v>10534.835090430881</v>
      </c>
      <c r="G81" s="221" t="s">
        <v>108</v>
      </c>
      <c r="I81" s="827"/>
      <c r="J81" s="827"/>
      <c r="K81" s="827"/>
      <c r="L81" s="827"/>
      <c r="M81" s="827"/>
      <c r="N81" s="827"/>
      <c r="O81" s="827"/>
      <c r="P81" s="827"/>
      <c r="Q81" s="827"/>
      <c r="R81" s="827"/>
      <c r="S81" s="827"/>
      <c r="T81" s="827"/>
      <c r="U81" s="827"/>
      <c r="V81" s="827"/>
      <c r="W81" s="827"/>
      <c r="X81" s="827"/>
      <c r="Y81" s="827"/>
      <c r="Z81" s="827"/>
      <c r="AA81" s="827"/>
      <c r="AB81" s="827"/>
      <c r="AC81" s="827"/>
      <c r="AD81" s="827"/>
      <c r="AE81" s="827"/>
      <c r="AF81" s="827"/>
      <c r="AG81" s="827"/>
      <c r="AH81" s="827"/>
      <c r="AI81" s="827"/>
      <c r="AJ81" s="827"/>
      <c r="AK81" s="827"/>
      <c r="AL81" s="827"/>
      <c r="AM81" s="827"/>
      <c r="AN81" s="827"/>
      <c r="AO81" s="827"/>
      <c r="AP81" s="827"/>
      <c r="AQ81" s="827"/>
      <c r="AR81" s="827"/>
      <c r="AS81" s="827"/>
      <c r="AT81" s="827"/>
      <c r="AU81" s="827"/>
      <c r="AV81" s="827"/>
      <c r="AW81" s="827"/>
      <c r="AX81" s="827"/>
      <c r="AY81" s="827"/>
      <c r="AZ81" s="827"/>
      <c r="BA81" s="827"/>
      <c r="BB81" s="827"/>
      <c r="BC81" s="827"/>
      <c r="BD81" s="827"/>
      <c r="BE81" s="827"/>
      <c r="BF81" s="827"/>
      <c r="BG81" s="827"/>
      <c r="BH81" s="827"/>
      <c r="BI81" s="827"/>
    </row>
    <row r="82" spans="1:61" s="226" customFormat="1">
      <c r="A82" s="227"/>
      <c r="B82" s="223">
        <v>77</v>
      </c>
      <c r="C82" s="221" t="s">
        <v>274</v>
      </c>
      <c r="D82" s="221" t="s">
        <v>103</v>
      </c>
      <c r="E82" s="222" t="s">
        <v>275</v>
      </c>
      <c r="F82" s="205">
        <v>1040.2867616994822</v>
      </c>
      <c r="G82" s="221" t="s">
        <v>241</v>
      </c>
      <c r="I82" s="827"/>
      <c r="J82" s="827"/>
      <c r="K82" s="827"/>
      <c r="L82" s="827"/>
      <c r="M82" s="827"/>
      <c r="N82" s="827"/>
      <c r="O82" s="827"/>
      <c r="P82" s="827"/>
      <c r="Q82" s="827"/>
      <c r="R82" s="827"/>
      <c r="S82" s="827"/>
      <c r="T82" s="827"/>
      <c r="U82" s="827"/>
      <c r="V82" s="827"/>
      <c r="W82" s="827"/>
      <c r="X82" s="827"/>
      <c r="Y82" s="827"/>
      <c r="Z82" s="827"/>
      <c r="AA82" s="827"/>
      <c r="AB82" s="827"/>
      <c r="AC82" s="827"/>
      <c r="AD82" s="827"/>
      <c r="AE82" s="827"/>
      <c r="AF82" s="827"/>
      <c r="AG82" s="827"/>
      <c r="AH82" s="827"/>
      <c r="AI82" s="827"/>
      <c r="AJ82" s="827"/>
      <c r="AK82" s="827"/>
      <c r="AL82" s="827"/>
      <c r="AM82" s="827"/>
      <c r="AN82" s="827"/>
      <c r="AO82" s="827"/>
      <c r="AP82" s="827"/>
      <c r="AQ82" s="827"/>
      <c r="AR82" s="827"/>
      <c r="AS82" s="827"/>
      <c r="AT82" s="827"/>
      <c r="AU82" s="827"/>
      <c r="AV82" s="827"/>
      <c r="AW82" s="827"/>
      <c r="AX82" s="827"/>
      <c r="AY82" s="827"/>
      <c r="AZ82" s="827"/>
      <c r="BA82" s="827"/>
      <c r="BB82" s="827"/>
      <c r="BC82" s="827"/>
      <c r="BD82" s="827"/>
      <c r="BE82" s="827"/>
      <c r="BF82" s="827"/>
      <c r="BG82" s="827"/>
      <c r="BH82" s="827"/>
      <c r="BI82" s="827"/>
    </row>
    <row r="83" spans="1:61" s="226" customFormat="1">
      <c r="A83" s="227"/>
      <c r="B83" s="223">
        <v>78</v>
      </c>
      <c r="C83" s="224" t="s">
        <v>276</v>
      </c>
      <c r="D83" s="224" t="s">
        <v>103</v>
      </c>
      <c r="E83" s="222" t="s">
        <v>277</v>
      </c>
      <c r="F83" s="205">
        <v>1040.2867616994822</v>
      </c>
      <c r="G83" s="221" t="s">
        <v>241</v>
      </c>
      <c r="I83" s="827"/>
      <c r="J83" s="827"/>
      <c r="K83" s="827"/>
      <c r="L83" s="827"/>
      <c r="M83" s="827"/>
      <c r="N83" s="827"/>
      <c r="O83" s="827"/>
      <c r="P83" s="827"/>
      <c r="Q83" s="827"/>
      <c r="R83" s="827"/>
      <c r="S83" s="827"/>
      <c r="T83" s="827"/>
      <c r="U83" s="827"/>
      <c r="V83" s="827"/>
      <c r="W83" s="827"/>
      <c r="X83" s="827"/>
      <c r="Y83" s="827"/>
      <c r="Z83" s="827"/>
      <c r="AA83" s="827"/>
      <c r="AB83" s="827"/>
      <c r="AC83" s="827"/>
      <c r="AD83" s="827"/>
      <c r="AE83" s="827"/>
      <c r="AF83" s="827"/>
      <c r="AG83" s="827"/>
      <c r="AH83" s="827"/>
      <c r="AI83" s="827"/>
      <c r="AJ83" s="827"/>
      <c r="AK83" s="827"/>
      <c r="AL83" s="827"/>
      <c r="AM83" s="827"/>
      <c r="AN83" s="827"/>
      <c r="AO83" s="827"/>
      <c r="AP83" s="827"/>
      <c r="AQ83" s="827"/>
      <c r="AR83" s="827"/>
      <c r="AS83" s="827"/>
      <c r="AT83" s="827"/>
      <c r="AU83" s="827"/>
      <c r="AV83" s="827"/>
      <c r="AW83" s="827"/>
      <c r="AX83" s="827"/>
      <c r="AY83" s="827"/>
      <c r="AZ83" s="827"/>
      <c r="BA83" s="827"/>
      <c r="BB83" s="827"/>
      <c r="BC83" s="827"/>
      <c r="BD83" s="827"/>
      <c r="BE83" s="827"/>
      <c r="BF83" s="827"/>
      <c r="BG83" s="827"/>
      <c r="BH83" s="827"/>
      <c r="BI83" s="827"/>
    </row>
    <row r="84" spans="1:61" s="226" customFormat="1">
      <c r="A84" s="227"/>
      <c r="B84" s="223">
        <v>79</v>
      </c>
      <c r="C84" s="224" t="s">
        <v>278</v>
      </c>
      <c r="D84" s="224" t="s">
        <v>103</v>
      </c>
      <c r="E84" s="222" t="s">
        <v>279</v>
      </c>
      <c r="F84" s="205">
        <v>9103.590985930392</v>
      </c>
      <c r="G84" s="221" t="s">
        <v>280</v>
      </c>
      <c r="I84" s="827"/>
      <c r="J84" s="827"/>
      <c r="K84" s="827"/>
      <c r="L84" s="827"/>
      <c r="M84" s="827"/>
      <c r="N84" s="827"/>
      <c r="O84" s="827"/>
      <c r="P84" s="827"/>
      <c r="Q84" s="827"/>
      <c r="R84" s="827"/>
      <c r="S84" s="827"/>
      <c r="T84" s="827"/>
      <c r="U84" s="827"/>
      <c r="V84" s="827"/>
      <c r="W84" s="827"/>
      <c r="X84" s="827"/>
      <c r="Y84" s="827"/>
      <c r="Z84" s="827"/>
      <c r="AA84" s="827"/>
      <c r="AB84" s="827"/>
      <c r="AC84" s="827"/>
      <c r="AD84" s="827"/>
      <c r="AE84" s="827"/>
      <c r="AF84" s="827"/>
      <c r="AG84" s="827"/>
      <c r="AH84" s="827"/>
      <c r="AI84" s="827"/>
      <c r="AJ84" s="827"/>
      <c r="AK84" s="827"/>
      <c r="AL84" s="827"/>
      <c r="AM84" s="827"/>
      <c r="AN84" s="827"/>
      <c r="AO84" s="827"/>
      <c r="AP84" s="827"/>
      <c r="AQ84" s="827"/>
      <c r="AR84" s="827"/>
      <c r="AS84" s="827"/>
      <c r="AT84" s="827"/>
      <c r="AU84" s="827"/>
      <c r="AV84" s="827"/>
      <c r="AW84" s="827"/>
      <c r="AX84" s="827"/>
      <c r="AY84" s="827"/>
      <c r="AZ84" s="827"/>
      <c r="BA84" s="827"/>
      <c r="BB84" s="827"/>
      <c r="BC84" s="827"/>
      <c r="BD84" s="827"/>
      <c r="BE84" s="827"/>
      <c r="BF84" s="827"/>
      <c r="BG84" s="827"/>
      <c r="BH84" s="827"/>
      <c r="BI84" s="827"/>
    </row>
    <row r="85" spans="1:61" s="226" customFormat="1">
      <c r="A85" s="227"/>
      <c r="B85" s="223">
        <v>80</v>
      </c>
      <c r="C85" s="221" t="s">
        <v>281</v>
      </c>
      <c r="D85" s="221" t="s">
        <v>103</v>
      </c>
      <c r="E85" s="222" t="s">
        <v>282</v>
      </c>
      <c r="F85" s="205">
        <v>9103.590985930392</v>
      </c>
      <c r="G85" s="221" t="s">
        <v>280</v>
      </c>
      <c r="I85" s="827"/>
      <c r="J85" s="827"/>
      <c r="K85" s="827"/>
      <c r="L85" s="827"/>
      <c r="M85" s="827"/>
      <c r="N85" s="827"/>
      <c r="O85" s="827"/>
      <c r="P85" s="827"/>
      <c r="Q85" s="827"/>
      <c r="R85" s="827"/>
      <c r="S85" s="827"/>
      <c r="T85" s="827"/>
      <c r="U85" s="827"/>
      <c r="V85" s="827"/>
      <c r="W85" s="827"/>
      <c r="X85" s="827"/>
      <c r="Y85" s="827"/>
      <c r="Z85" s="827"/>
      <c r="AA85" s="827"/>
      <c r="AB85" s="827"/>
      <c r="AC85" s="827"/>
      <c r="AD85" s="827"/>
      <c r="AE85" s="827"/>
      <c r="AF85" s="827"/>
      <c r="AG85" s="827"/>
      <c r="AH85" s="827"/>
      <c r="AI85" s="827"/>
      <c r="AJ85" s="827"/>
      <c r="AK85" s="827"/>
      <c r="AL85" s="827"/>
      <c r="AM85" s="827"/>
      <c r="AN85" s="827"/>
      <c r="AO85" s="827"/>
      <c r="AP85" s="827"/>
      <c r="AQ85" s="827"/>
      <c r="AR85" s="827"/>
      <c r="AS85" s="827"/>
      <c r="AT85" s="827"/>
      <c r="AU85" s="827"/>
      <c r="AV85" s="827"/>
      <c r="AW85" s="827"/>
      <c r="AX85" s="827"/>
      <c r="AY85" s="827"/>
      <c r="AZ85" s="827"/>
      <c r="BA85" s="827"/>
      <c r="BB85" s="827"/>
      <c r="BC85" s="827"/>
      <c r="BD85" s="827"/>
      <c r="BE85" s="827"/>
      <c r="BF85" s="827"/>
      <c r="BG85" s="827"/>
      <c r="BH85" s="827"/>
      <c r="BI85" s="827"/>
    </row>
    <row r="86" spans="1:61" s="226" customFormat="1">
      <c r="A86" s="227"/>
      <c r="B86" s="223">
        <v>81</v>
      </c>
      <c r="C86" s="224" t="s">
        <v>283</v>
      </c>
      <c r="D86" s="224" t="s">
        <v>135</v>
      </c>
      <c r="E86" s="222" t="s">
        <v>284</v>
      </c>
      <c r="F86" s="205">
        <v>2232021.7594037428</v>
      </c>
      <c r="G86" s="221" t="s">
        <v>137</v>
      </c>
      <c r="I86" s="827"/>
      <c r="J86" s="827"/>
      <c r="K86" s="827"/>
      <c r="L86" s="827"/>
      <c r="M86" s="827"/>
      <c r="N86" s="827"/>
      <c r="O86" s="827"/>
      <c r="P86" s="827"/>
      <c r="Q86" s="827"/>
      <c r="R86" s="827"/>
      <c r="S86" s="827"/>
      <c r="T86" s="827"/>
      <c r="U86" s="827"/>
      <c r="V86" s="827"/>
      <c r="W86" s="827"/>
      <c r="X86" s="827"/>
      <c r="Y86" s="827"/>
      <c r="Z86" s="827"/>
      <c r="AA86" s="827"/>
      <c r="AB86" s="827"/>
      <c r="AC86" s="827"/>
      <c r="AD86" s="827"/>
      <c r="AE86" s="827"/>
      <c r="AF86" s="827"/>
      <c r="AG86" s="827"/>
      <c r="AH86" s="827"/>
      <c r="AI86" s="827"/>
      <c r="AJ86" s="827"/>
      <c r="AK86" s="827"/>
      <c r="AL86" s="827"/>
      <c r="AM86" s="827"/>
      <c r="AN86" s="827"/>
      <c r="AO86" s="827"/>
      <c r="AP86" s="827"/>
      <c r="AQ86" s="827"/>
      <c r="AR86" s="827"/>
      <c r="AS86" s="827"/>
      <c r="AT86" s="827"/>
      <c r="AU86" s="827"/>
      <c r="AV86" s="827"/>
      <c r="AW86" s="827"/>
      <c r="AX86" s="827"/>
      <c r="AY86" s="827"/>
      <c r="AZ86" s="827"/>
      <c r="BA86" s="827"/>
      <c r="BB86" s="827"/>
      <c r="BC86" s="827"/>
      <c r="BD86" s="827"/>
      <c r="BE86" s="827"/>
      <c r="BF86" s="827"/>
      <c r="BG86" s="827"/>
      <c r="BH86" s="827"/>
      <c r="BI86" s="827"/>
    </row>
    <row r="87" spans="1:61" s="226" customFormat="1">
      <c r="A87" s="227"/>
      <c r="B87" s="223">
        <v>82</v>
      </c>
      <c r="C87" s="221" t="s">
        <v>285</v>
      </c>
      <c r="D87" s="221" t="s">
        <v>135</v>
      </c>
      <c r="E87" s="222" t="s">
        <v>286</v>
      </c>
      <c r="F87" s="205">
        <v>30131.725228833009</v>
      </c>
      <c r="G87" s="221" t="s">
        <v>137</v>
      </c>
      <c r="I87" s="827"/>
      <c r="J87" s="827"/>
      <c r="K87" s="827"/>
      <c r="L87" s="827"/>
      <c r="M87" s="827"/>
      <c r="N87" s="827"/>
      <c r="O87" s="827"/>
      <c r="P87" s="827"/>
      <c r="Q87" s="827"/>
      <c r="R87" s="827"/>
      <c r="S87" s="827"/>
      <c r="T87" s="827"/>
      <c r="U87" s="827"/>
      <c r="V87" s="827"/>
      <c r="W87" s="827"/>
      <c r="X87" s="827"/>
      <c r="Y87" s="827"/>
      <c r="Z87" s="827"/>
      <c r="AA87" s="827"/>
      <c r="AB87" s="827"/>
      <c r="AC87" s="827"/>
      <c r="AD87" s="827"/>
      <c r="AE87" s="827"/>
      <c r="AF87" s="827"/>
      <c r="AG87" s="827"/>
      <c r="AH87" s="827"/>
      <c r="AI87" s="827"/>
      <c r="AJ87" s="827"/>
      <c r="AK87" s="827"/>
      <c r="AL87" s="827"/>
      <c r="AM87" s="827"/>
      <c r="AN87" s="827"/>
      <c r="AO87" s="827"/>
      <c r="AP87" s="827"/>
      <c r="AQ87" s="827"/>
      <c r="AR87" s="827"/>
      <c r="AS87" s="827"/>
      <c r="AT87" s="827"/>
      <c r="AU87" s="827"/>
      <c r="AV87" s="827"/>
      <c r="AW87" s="827"/>
      <c r="AX87" s="827"/>
      <c r="AY87" s="827"/>
      <c r="AZ87" s="827"/>
      <c r="BA87" s="827"/>
      <c r="BB87" s="827"/>
      <c r="BC87" s="827"/>
      <c r="BD87" s="827"/>
      <c r="BE87" s="827"/>
      <c r="BF87" s="827"/>
      <c r="BG87" s="827"/>
      <c r="BH87" s="827"/>
      <c r="BI87" s="827"/>
    </row>
    <row r="88" spans="1:61" s="226" customFormat="1">
      <c r="A88" s="227"/>
      <c r="B88" s="223">
        <v>83</v>
      </c>
      <c r="C88" s="221" t="s">
        <v>287</v>
      </c>
      <c r="D88" s="221" t="s">
        <v>135</v>
      </c>
      <c r="E88" s="222" t="s">
        <v>288</v>
      </c>
      <c r="F88" s="205">
        <v>33542.863933983914</v>
      </c>
      <c r="G88" s="221" t="s">
        <v>137</v>
      </c>
      <c r="I88" s="827"/>
      <c r="J88" s="827"/>
      <c r="K88" s="827"/>
      <c r="L88" s="827"/>
      <c r="M88" s="827"/>
      <c r="N88" s="827"/>
      <c r="O88" s="827"/>
      <c r="P88" s="827"/>
      <c r="Q88" s="827"/>
      <c r="R88" s="827"/>
      <c r="S88" s="827"/>
      <c r="T88" s="827"/>
      <c r="U88" s="827"/>
      <c r="V88" s="827"/>
      <c r="W88" s="827"/>
      <c r="X88" s="827"/>
      <c r="Y88" s="827"/>
      <c r="Z88" s="827"/>
      <c r="AA88" s="827"/>
      <c r="AB88" s="827"/>
      <c r="AC88" s="827"/>
      <c r="AD88" s="827"/>
      <c r="AE88" s="827"/>
      <c r="AF88" s="827"/>
      <c r="AG88" s="827"/>
      <c r="AH88" s="827"/>
      <c r="AI88" s="827"/>
      <c r="AJ88" s="827"/>
      <c r="AK88" s="827"/>
      <c r="AL88" s="827"/>
      <c r="AM88" s="827"/>
      <c r="AN88" s="827"/>
      <c r="AO88" s="827"/>
      <c r="AP88" s="827"/>
      <c r="AQ88" s="827"/>
      <c r="AR88" s="827"/>
      <c r="AS88" s="827"/>
      <c r="AT88" s="827"/>
      <c r="AU88" s="827"/>
      <c r="AV88" s="827"/>
      <c r="AW88" s="827"/>
      <c r="AX88" s="827"/>
      <c r="AY88" s="827"/>
      <c r="AZ88" s="827"/>
      <c r="BA88" s="827"/>
      <c r="BB88" s="827"/>
      <c r="BC88" s="827"/>
      <c r="BD88" s="827"/>
      <c r="BE88" s="827"/>
      <c r="BF88" s="827"/>
      <c r="BG88" s="827"/>
      <c r="BH88" s="827"/>
      <c r="BI88" s="827"/>
    </row>
    <row r="89" spans="1:61" s="226" customFormat="1" ht="28.8">
      <c r="A89" s="227"/>
      <c r="B89" s="223">
        <v>84</v>
      </c>
      <c r="C89" s="221" t="s">
        <v>289</v>
      </c>
      <c r="D89" s="221" t="s">
        <v>135</v>
      </c>
      <c r="E89" s="222" t="s">
        <v>290</v>
      </c>
      <c r="F89" s="205">
        <v>9817.4992256645746</v>
      </c>
      <c r="G89" s="221" t="s">
        <v>210</v>
      </c>
      <c r="I89" s="827"/>
      <c r="J89" s="827"/>
      <c r="K89" s="827"/>
      <c r="L89" s="827"/>
      <c r="M89" s="827"/>
      <c r="N89" s="827"/>
      <c r="O89" s="827"/>
      <c r="P89" s="827"/>
      <c r="Q89" s="827"/>
      <c r="R89" s="827"/>
      <c r="S89" s="827"/>
      <c r="T89" s="827"/>
      <c r="U89" s="827"/>
      <c r="V89" s="827"/>
      <c r="W89" s="827"/>
      <c r="X89" s="827"/>
      <c r="Y89" s="827"/>
      <c r="Z89" s="827"/>
      <c r="AA89" s="827"/>
      <c r="AB89" s="827"/>
      <c r="AC89" s="827"/>
      <c r="AD89" s="827"/>
      <c r="AE89" s="827"/>
      <c r="AF89" s="827"/>
      <c r="AG89" s="827"/>
      <c r="AH89" s="827"/>
      <c r="AI89" s="827"/>
      <c r="AJ89" s="827"/>
      <c r="AK89" s="827"/>
      <c r="AL89" s="827"/>
      <c r="AM89" s="827"/>
      <c r="AN89" s="827"/>
      <c r="AO89" s="827"/>
      <c r="AP89" s="827"/>
      <c r="AQ89" s="827"/>
      <c r="AR89" s="827"/>
      <c r="AS89" s="827"/>
      <c r="AT89" s="827"/>
      <c r="AU89" s="827"/>
      <c r="AV89" s="827"/>
      <c r="AW89" s="827"/>
      <c r="AX89" s="827"/>
      <c r="AY89" s="827"/>
      <c r="AZ89" s="827"/>
      <c r="BA89" s="827"/>
      <c r="BB89" s="827"/>
      <c r="BC89" s="827"/>
      <c r="BD89" s="827"/>
      <c r="BE89" s="827"/>
      <c r="BF89" s="827"/>
      <c r="BG89" s="827"/>
      <c r="BH89" s="827"/>
      <c r="BI89" s="827"/>
    </row>
    <row r="90" spans="1:61" s="226" customFormat="1">
      <c r="A90" s="227"/>
      <c r="B90" s="223">
        <v>85</v>
      </c>
      <c r="C90" s="221" t="s">
        <v>291</v>
      </c>
      <c r="D90" s="221" t="s">
        <v>135</v>
      </c>
      <c r="E90" s="225" t="s">
        <v>292</v>
      </c>
      <c r="F90" s="205">
        <v>28530452.246351983</v>
      </c>
      <c r="G90" s="221" t="s">
        <v>293</v>
      </c>
      <c r="I90" s="827"/>
      <c r="J90" s="827"/>
      <c r="K90" s="827"/>
      <c r="L90" s="827"/>
      <c r="M90" s="827"/>
      <c r="N90" s="827"/>
      <c r="O90" s="827"/>
      <c r="P90" s="827"/>
      <c r="Q90" s="827"/>
      <c r="R90" s="827"/>
      <c r="S90" s="827"/>
      <c r="T90" s="827"/>
      <c r="U90" s="827"/>
      <c r="V90" s="827"/>
      <c r="W90" s="827"/>
      <c r="X90" s="827"/>
      <c r="Y90" s="827"/>
      <c r="Z90" s="827"/>
      <c r="AA90" s="827"/>
      <c r="AB90" s="827"/>
      <c r="AC90" s="827"/>
      <c r="AD90" s="827"/>
      <c r="AE90" s="827"/>
      <c r="AF90" s="827"/>
      <c r="AG90" s="827"/>
      <c r="AH90" s="827"/>
      <c r="AI90" s="827"/>
      <c r="AJ90" s="827"/>
      <c r="AK90" s="827"/>
      <c r="AL90" s="827"/>
      <c r="AM90" s="827"/>
      <c r="AN90" s="827"/>
      <c r="AO90" s="827"/>
      <c r="AP90" s="827"/>
      <c r="AQ90" s="827"/>
      <c r="AR90" s="827"/>
      <c r="AS90" s="827"/>
      <c r="AT90" s="827"/>
      <c r="AU90" s="827"/>
      <c r="AV90" s="827"/>
      <c r="AW90" s="827"/>
      <c r="AX90" s="827"/>
      <c r="AY90" s="827"/>
      <c r="AZ90" s="827"/>
      <c r="BA90" s="827"/>
      <c r="BB90" s="827"/>
      <c r="BC90" s="827"/>
      <c r="BD90" s="827"/>
      <c r="BE90" s="827"/>
      <c r="BF90" s="827"/>
      <c r="BG90" s="827"/>
      <c r="BH90" s="827"/>
      <c r="BI90" s="827"/>
    </row>
    <row r="91" spans="1:61" s="226" customFormat="1">
      <c r="A91" s="227"/>
      <c r="B91" s="223">
        <v>86</v>
      </c>
      <c r="C91" s="224" t="s">
        <v>294</v>
      </c>
      <c r="D91" s="224" t="s">
        <v>103</v>
      </c>
      <c r="E91" s="222" t="s">
        <v>295</v>
      </c>
      <c r="F91" s="205">
        <v>2557.5557107425152</v>
      </c>
      <c r="G91" s="221" t="s">
        <v>241</v>
      </c>
      <c r="I91" s="827"/>
      <c r="J91" s="827"/>
      <c r="K91" s="827"/>
      <c r="L91" s="827"/>
      <c r="M91" s="827"/>
      <c r="N91" s="827"/>
      <c r="O91" s="827"/>
      <c r="P91" s="827"/>
      <c r="Q91" s="827"/>
      <c r="R91" s="827"/>
      <c r="S91" s="827"/>
      <c r="T91" s="827"/>
      <c r="U91" s="827"/>
      <c r="V91" s="827"/>
      <c r="W91" s="827"/>
      <c r="X91" s="827"/>
      <c r="Y91" s="827"/>
      <c r="Z91" s="827"/>
      <c r="AA91" s="827"/>
      <c r="AB91" s="827"/>
      <c r="AC91" s="827"/>
      <c r="AD91" s="827"/>
      <c r="AE91" s="827"/>
      <c r="AF91" s="827"/>
      <c r="AG91" s="827"/>
      <c r="AH91" s="827"/>
      <c r="AI91" s="827"/>
      <c r="AJ91" s="827"/>
      <c r="AK91" s="827"/>
      <c r="AL91" s="827"/>
      <c r="AM91" s="827"/>
      <c r="AN91" s="827"/>
      <c r="AO91" s="827"/>
      <c r="AP91" s="827"/>
      <c r="AQ91" s="827"/>
      <c r="AR91" s="827"/>
      <c r="AS91" s="827"/>
      <c r="AT91" s="827"/>
      <c r="AU91" s="827"/>
      <c r="AV91" s="827"/>
      <c r="AW91" s="827"/>
      <c r="AX91" s="827"/>
      <c r="AY91" s="827"/>
      <c r="AZ91" s="827"/>
      <c r="BA91" s="827"/>
      <c r="BB91" s="827"/>
      <c r="BC91" s="827"/>
      <c r="BD91" s="827"/>
      <c r="BE91" s="827"/>
      <c r="BF91" s="827"/>
      <c r="BG91" s="827"/>
      <c r="BH91" s="827"/>
      <c r="BI91" s="827"/>
    </row>
    <row r="92" spans="1:61" s="226" customFormat="1">
      <c r="A92" s="227"/>
      <c r="B92" s="223">
        <v>87</v>
      </c>
      <c r="C92" s="221" t="s">
        <v>296</v>
      </c>
      <c r="D92" s="221" t="s">
        <v>103</v>
      </c>
      <c r="E92" s="222" t="s">
        <v>297</v>
      </c>
      <c r="F92" s="205">
        <v>2437.2001478840439</v>
      </c>
      <c r="G92" s="221" t="s">
        <v>241</v>
      </c>
      <c r="I92" s="827"/>
      <c r="J92" s="827"/>
      <c r="K92" s="827"/>
      <c r="L92" s="827"/>
      <c r="M92" s="827"/>
      <c r="N92" s="827"/>
      <c r="O92" s="827"/>
      <c r="P92" s="827"/>
      <c r="Q92" s="827"/>
      <c r="R92" s="827"/>
      <c r="S92" s="827"/>
      <c r="T92" s="827"/>
      <c r="U92" s="827"/>
      <c r="V92" s="827"/>
      <c r="W92" s="827"/>
      <c r="X92" s="827"/>
      <c r="Y92" s="827"/>
      <c r="Z92" s="827"/>
      <c r="AA92" s="827"/>
      <c r="AB92" s="827"/>
      <c r="AC92" s="827"/>
      <c r="AD92" s="827"/>
      <c r="AE92" s="827"/>
      <c r="AF92" s="827"/>
      <c r="AG92" s="827"/>
      <c r="AH92" s="827"/>
      <c r="AI92" s="827"/>
      <c r="AJ92" s="827"/>
      <c r="AK92" s="827"/>
      <c r="AL92" s="827"/>
      <c r="AM92" s="827"/>
      <c r="AN92" s="827"/>
      <c r="AO92" s="827"/>
      <c r="AP92" s="827"/>
      <c r="AQ92" s="827"/>
      <c r="AR92" s="827"/>
      <c r="AS92" s="827"/>
      <c r="AT92" s="827"/>
      <c r="AU92" s="827"/>
      <c r="AV92" s="827"/>
      <c r="AW92" s="827"/>
      <c r="AX92" s="827"/>
      <c r="AY92" s="827"/>
      <c r="AZ92" s="827"/>
      <c r="BA92" s="827"/>
      <c r="BB92" s="827"/>
      <c r="BC92" s="827"/>
      <c r="BD92" s="827"/>
      <c r="BE92" s="827"/>
      <c r="BF92" s="827"/>
      <c r="BG92" s="827"/>
      <c r="BH92" s="827"/>
      <c r="BI92" s="827"/>
    </row>
    <row r="93" spans="1:61" s="226" customFormat="1">
      <c r="A93" s="227"/>
      <c r="B93" s="223">
        <v>88</v>
      </c>
      <c r="C93" s="224" t="s">
        <v>298</v>
      </c>
      <c r="D93" s="224" t="s">
        <v>103</v>
      </c>
      <c r="E93" s="222" t="s">
        <v>299</v>
      </c>
      <c r="F93" s="205">
        <v>2452.2445932413525</v>
      </c>
      <c r="G93" s="221" t="s">
        <v>241</v>
      </c>
      <c r="I93" s="827"/>
      <c r="J93" s="827"/>
      <c r="K93" s="827"/>
      <c r="L93" s="827"/>
      <c r="M93" s="827"/>
      <c r="N93" s="827"/>
      <c r="O93" s="827"/>
      <c r="P93" s="827"/>
      <c r="Q93" s="827"/>
      <c r="R93" s="827"/>
      <c r="S93" s="827"/>
      <c r="T93" s="827"/>
      <c r="U93" s="827"/>
      <c r="V93" s="827"/>
      <c r="W93" s="827"/>
      <c r="X93" s="827"/>
      <c r="Y93" s="827"/>
      <c r="Z93" s="827"/>
      <c r="AA93" s="827"/>
      <c r="AB93" s="827"/>
      <c r="AC93" s="827"/>
      <c r="AD93" s="827"/>
      <c r="AE93" s="827"/>
      <c r="AF93" s="827"/>
      <c r="AG93" s="827"/>
      <c r="AH93" s="827"/>
      <c r="AI93" s="827"/>
      <c r="AJ93" s="827"/>
      <c r="AK93" s="827"/>
      <c r="AL93" s="827"/>
      <c r="AM93" s="827"/>
      <c r="AN93" s="827"/>
      <c r="AO93" s="827"/>
      <c r="AP93" s="827"/>
      <c r="AQ93" s="827"/>
      <c r="AR93" s="827"/>
      <c r="AS93" s="827"/>
      <c r="AT93" s="827"/>
      <c r="AU93" s="827"/>
      <c r="AV93" s="827"/>
      <c r="AW93" s="827"/>
      <c r="AX93" s="827"/>
      <c r="AY93" s="827"/>
      <c r="AZ93" s="827"/>
      <c r="BA93" s="827"/>
      <c r="BB93" s="827"/>
      <c r="BC93" s="827"/>
      <c r="BD93" s="827"/>
      <c r="BE93" s="827"/>
      <c r="BF93" s="827"/>
      <c r="BG93" s="827"/>
      <c r="BH93" s="827"/>
      <c r="BI93" s="827"/>
    </row>
    <row r="94" spans="1:61" s="226" customFormat="1">
      <c r="A94" s="227"/>
      <c r="B94" s="223">
        <v>89</v>
      </c>
      <c r="C94" s="221" t="s">
        <v>300</v>
      </c>
      <c r="D94" s="221" t="s">
        <v>103</v>
      </c>
      <c r="E94" s="222" t="s">
        <v>301</v>
      </c>
      <c r="F94" s="205">
        <v>2993.8446261044733</v>
      </c>
      <c r="G94" s="221" t="s">
        <v>241</v>
      </c>
      <c r="I94" s="827"/>
      <c r="J94" s="827"/>
      <c r="K94" s="827"/>
      <c r="L94" s="827"/>
      <c r="M94" s="827"/>
      <c r="N94" s="827"/>
      <c r="O94" s="827"/>
      <c r="P94" s="827"/>
      <c r="Q94" s="827"/>
      <c r="R94" s="827"/>
      <c r="S94" s="827"/>
      <c r="T94" s="827"/>
      <c r="U94" s="827"/>
      <c r="V94" s="827"/>
      <c r="W94" s="827"/>
      <c r="X94" s="827"/>
      <c r="Y94" s="827"/>
      <c r="Z94" s="827"/>
      <c r="AA94" s="827"/>
      <c r="AB94" s="827"/>
      <c r="AC94" s="827"/>
      <c r="AD94" s="827"/>
      <c r="AE94" s="827"/>
      <c r="AF94" s="827"/>
      <c r="AG94" s="827"/>
      <c r="AH94" s="827"/>
      <c r="AI94" s="827"/>
      <c r="AJ94" s="827"/>
      <c r="AK94" s="827"/>
      <c r="AL94" s="827"/>
      <c r="AM94" s="827"/>
      <c r="AN94" s="827"/>
      <c r="AO94" s="827"/>
      <c r="AP94" s="827"/>
      <c r="AQ94" s="827"/>
      <c r="AR94" s="827"/>
      <c r="AS94" s="827"/>
      <c r="AT94" s="827"/>
      <c r="AU94" s="827"/>
      <c r="AV94" s="827"/>
      <c r="AW94" s="827"/>
      <c r="AX94" s="827"/>
      <c r="AY94" s="827"/>
      <c r="AZ94" s="827"/>
      <c r="BA94" s="827"/>
      <c r="BB94" s="827"/>
      <c r="BC94" s="827"/>
      <c r="BD94" s="827"/>
      <c r="BE94" s="827"/>
      <c r="BF94" s="827"/>
      <c r="BG94" s="827"/>
      <c r="BH94" s="827"/>
      <c r="BI94" s="827"/>
    </row>
    <row r="95" spans="1:61" s="226" customFormat="1">
      <c r="A95" s="227"/>
      <c r="B95" s="223">
        <v>90</v>
      </c>
      <c r="C95" s="224" t="s">
        <v>302</v>
      </c>
      <c r="D95" s="224" t="s">
        <v>103</v>
      </c>
      <c r="E95" s="222" t="s">
        <v>303</v>
      </c>
      <c r="F95" s="205">
        <v>2993.8446261044733</v>
      </c>
      <c r="G95" s="221" t="s">
        <v>241</v>
      </c>
      <c r="I95" s="827"/>
      <c r="J95" s="827"/>
      <c r="K95" s="827"/>
      <c r="L95" s="827"/>
      <c r="M95" s="827"/>
      <c r="N95" s="827"/>
      <c r="O95" s="827"/>
      <c r="P95" s="827"/>
      <c r="Q95" s="827"/>
      <c r="R95" s="827"/>
      <c r="S95" s="827"/>
      <c r="T95" s="827"/>
      <c r="U95" s="827"/>
      <c r="V95" s="827"/>
      <c r="W95" s="827"/>
      <c r="X95" s="827"/>
      <c r="Y95" s="827"/>
      <c r="Z95" s="827"/>
      <c r="AA95" s="827"/>
      <c r="AB95" s="827"/>
      <c r="AC95" s="827"/>
      <c r="AD95" s="827"/>
      <c r="AE95" s="827"/>
      <c r="AF95" s="827"/>
      <c r="AG95" s="827"/>
      <c r="AH95" s="827"/>
      <c r="AI95" s="827"/>
      <c r="AJ95" s="827"/>
      <c r="AK95" s="827"/>
      <c r="AL95" s="827"/>
      <c r="AM95" s="827"/>
      <c r="AN95" s="827"/>
      <c r="AO95" s="827"/>
      <c r="AP95" s="827"/>
      <c r="AQ95" s="827"/>
      <c r="AR95" s="827"/>
      <c r="AS95" s="827"/>
      <c r="AT95" s="827"/>
      <c r="AU95" s="827"/>
      <c r="AV95" s="827"/>
      <c r="AW95" s="827"/>
      <c r="AX95" s="827"/>
      <c r="AY95" s="827"/>
      <c r="AZ95" s="827"/>
      <c r="BA95" s="827"/>
      <c r="BB95" s="827"/>
      <c r="BC95" s="827"/>
      <c r="BD95" s="827"/>
      <c r="BE95" s="827"/>
      <c r="BF95" s="827"/>
      <c r="BG95" s="827"/>
      <c r="BH95" s="827"/>
      <c r="BI95" s="827"/>
    </row>
    <row r="96" spans="1:61" s="226" customFormat="1">
      <c r="A96" s="227"/>
      <c r="B96" s="223">
        <v>91</v>
      </c>
      <c r="C96" s="221" t="s">
        <v>304</v>
      </c>
      <c r="D96" s="221" t="s">
        <v>103</v>
      </c>
      <c r="E96" s="222" t="s">
        <v>305</v>
      </c>
      <c r="F96" s="205">
        <v>2993.8446261044733</v>
      </c>
      <c r="G96" s="221" t="s">
        <v>241</v>
      </c>
      <c r="I96" s="827"/>
      <c r="J96" s="827"/>
      <c r="K96" s="827"/>
      <c r="L96" s="827"/>
      <c r="M96" s="827"/>
      <c r="N96" s="827"/>
      <c r="O96" s="827"/>
      <c r="P96" s="827"/>
      <c r="Q96" s="827"/>
      <c r="R96" s="827"/>
      <c r="S96" s="827"/>
      <c r="T96" s="827"/>
      <c r="U96" s="827"/>
      <c r="V96" s="827"/>
      <c r="W96" s="827"/>
      <c r="X96" s="827"/>
      <c r="Y96" s="827"/>
      <c r="Z96" s="827"/>
      <c r="AA96" s="827"/>
      <c r="AB96" s="827"/>
      <c r="AC96" s="827"/>
      <c r="AD96" s="827"/>
      <c r="AE96" s="827"/>
      <c r="AF96" s="827"/>
      <c r="AG96" s="827"/>
      <c r="AH96" s="827"/>
      <c r="AI96" s="827"/>
      <c r="AJ96" s="827"/>
      <c r="AK96" s="827"/>
      <c r="AL96" s="827"/>
      <c r="AM96" s="827"/>
      <c r="AN96" s="827"/>
      <c r="AO96" s="827"/>
      <c r="AP96" s="827"/>
      <c r="AQ96" s="827"/>
      <c r="AR96" s="827"/>
      <c r="AS96" s="827"/>
      <c r="AT96" s="827"/>
      <c r="AU96" s="827"/>
      <c r="AV96" s="827"/>
      <c r="AW96" s="827"/>
      <c r="AX96" s="827"/>
      <c r="AY96" s="827"/>
      <c r="AZ96" s="827"/>
      <c r="BA96" s="827"/>
      <c r="BB96" s="827"/>
      <c r="BC96" s="827"/>
      <c r="BD96" s="827"/>
      <c r="BE96" s="827"/>
      <c r="BF96" s="827"/>
      <c r="BG96" s="827"/>
      <c r="BH96" s="827"/>
      <c r="BI96" s="827"/>
    </row>
    <row r="97" spans="1:61" s="226" customFormat="1">
      <c r="A97" s="227"/>
      <c r="B97" s="223">
        <v>92</v>
      </c>
      <c r="C97" s="224" t="s">
        <v>306</v>
      </c>
      <c r="D97" s="224" t="s">
        <v>103</v>
      </c>
      <c r="E97" s="222" t="s">
        <v>307</v>
      </c>
      <c r="F97" s="205">
        <v>3094.6424099984438</v>
      </c>
      <c r="G97" s="221" t="s">
        <v>241</v>
      </c>
      <c r="I97" s="827"/>
      <c r="J97" s="827"/>
      <c r="K97" s="827"/>
      <c r="L97" s="827"/>
      <c r="M97" s="827"/>
      <c r="N97" s="827"/>
      <c r="O97" s="827"/>
      <c r="P97" s="827"/>
      <c r="Q97" s="827"/>
      <c r="R97" s="827"/>
      <c r="S97" s="827"/>
      <c r="T97" s="827"/>
      <c r="U97" s="827"/>
      <c r="V97" s="827"/>
      <c r="W97" s="827"/>
      <c r="X97" s="827"/>
      <c r="Y97" s="827"/>
      <c r="Z97" s="827"/>
      <c r="AA97" s="827"/>
      <c r="AB97" s="827"/>
      <c r="AC97" s="827"/>
      <c r="AD97" s="827"/>
      <c r="AE97" s="827"/>
      <c r="AF97" s="827"/>
      <c r="AG97" s="827"/>
      <c r="AH97" s="827"/>
      <c r="AI97" s="827"/>
      <c r="AJ97" s="827"/>
      <c r="AK97" s="827"/>
      <c r="AL97" s="827"/>
      <c r="AM97" s="827"/>
      <c r="AN97" s="827"/>
      <c r="AO97" s="827"/>
      <c r="AP97" s="827"/>
      <c r="AQ97" s="827"/>
      <c r="AR97" s="827"/>
      <c r="AS97" s="827"/>
      <c r="AT97" s="827"/>
      <c r="AU97" s="827"/>
      <c r="AV97" s="827"/>
      <c r="AW97" s="827"/>
      <c r="AX97" s="827"/>
      <c r="AY97" s="827"/>
      <c r="AZ97" s="827"/>
      <c r="BA97" s="827"/>
      <c r="BB97" s="827"/>
      <c r="BC97" s="827"/>
      <c r="BD97" s="827"/>
      <c r="BE97" s="827"/>
      <c r="BF97" s="827"/>
      <c r="BG97" s="827"/>
      <c r="BH97" s="827"/>
      <c r="BI97" s="827"/>
    </row>
    <row r="98" spans="1:61" s="226" customFormat="1">
      <c r="A98" s="227"/>
      <c r="B98" s="223">
        <v>93</v>
      </c>
      <c r="C98" s="221" t="s">
        <v>308</v>
      </c>
      <c r="D98" s="221" t="s">
        <v>103</v>
      </c>
      <c r="E98" s="222" t="s">
        <v>309</v>
      </c>
      <c r="F98" s="205">
        <v>3094.6424099984438</v>
      </c>
      <c r="G98" s="221" t="s">
        <v>241</v>
      </c>
      <c r="I98" s="827"/>
      <c r="J98" s="827"/>
      <c r="K98" s="827"/>
      <c r="L98" s="827"/>
      <c r="M98" s="827"/>
      <c r="N98" s="827"/>
      <c r="O98" s="827"/>
      <c r="P98" s="827"/>
      <c r="Q98" s="827"/>
      <c r="R98" s="827"/>
      <c r="S98" s="827"/>
      <c r="T98" s="827"/>
      <c r="U98" s="827"/>
      <c r="V98" s="827"/>
      <c r="W98" s="827"/>
      <c r="X98" s="827"/>
      <c r="Y98" s="827"/>
      <c r="Z98" s="827"/>
      <c r="AA98" s="827"/>
      <c r="AB98" s="827"/>
      <c r="AC98" s="827"/>
      <c r="AD98" s="827"/>
      <c r="AE98" s="827"/>
      <c r="AF98" s="827"/>
      <c r="AG98" s="827"/>
      <c r="AH98" s="827"/>
      <c r="AI98" s="827"/>
      <c r="AJ98" s="827"/>
      <c r="AK98" s="827"/>
      <c r="AL98" s="827"/>
      <c r="AM98" s="827"/>
      <c r="AN98" s="827"/>
      <c r="AO98" s="827"/>
      <c r="AP98" s="827"/>
      <c r="AQ98" s="827"/>
      <c r="AR98" s="827"/>
      <c r="AS98" s="827"/>
      <c r="AT98" s="827"/>
      <c r="AU98" s="827"/>
      <c r="AV98" s="827"/>
      <c r="AW98" s="827"/>
      <c r="AX98" s="827"/>
      <c r="AY98" s="827"/>
      <c r="AZ98" s="827"/>
      <c r="BA98" s="827"/>
      <c r="BB98" s="827"/>
      <c r="BC98" s="827"/>
      <c r="BD98" s="827"/>
      <c r="BE98" s="827"/>
      <c r="BF98" s="827"/>
      <c r="BG98" s="827"/>
      <c r="BH98" s="827"/>
      <c r="BI98" s="827"/>
    </row>
    <row r="99" spans="1:61" s="226" customFormat="1">
      <c r="A99" s="227"/>
      <c r="B99" s="223">
        <v>94</v>
      </c>
      <c r="C99" s="224" t="s">
        <v>310</v>
      </c>
      <c r="D99" s="224" t="s">
        <v>103</v>
      </c>
      <c r="E99" s="222" t="s">
        <v>311</v>
      </c>
      <c r="F99" s="205">
        <v>3189.4224157494896</v>
      </c>
      <c r="G99" s="221" t="s">
        <v>241</v>
      </c>
      <c r="I99" s="827"/>
      <c r="J99" s="827"/>
      <c r="K99" s="827"/>
      <c r="L99" s="827"/>
      <c r="M99" s="827"/>
      <c r="N99" s="827"/>
      <c r="O99" s="827"/>
      <c r="P99" s="827"/>
      <c r="Q99" s="827"/>
      <c r="R99" s="827"/>
      <c r="S99" s="827"/>
      <c r="T99" s="827"/>
      <c r="U99" s="827"/>
      <c r="V99" s="827"/>
      <c r="W99" s="827"/>
      <c r="X99" s="827"/>
      <c r="Y99" s="827"/>
      <c r="Z99" s="827"/>
      <c r="AA99" s="827"/>
      <c r="AB99" s="827"/>
      <c r="AC99" s="827"/>
      <c r="AD99" s="827"/>
      <c r="AE99" s="827"/>
      <c r="AF99" s="827"/>
      <c r="AG99" s="827"/>
      <c r="AH99" s="827"/>
      <c r="AI99" s="827"/>
      <c r="AJ99" s="827"/>
      <c r="AK99" s="827"/>
      <c r="AL99" s="827"/>
      <c r="AM99" s="827"/>
      <c r="AN99" s="827"/>
      <c r="AO99" s="827"/>
      <c r="AP99" s="827"/>
      <c r="AQ99" s="827"/>
      <c r="AR99" s="827"/>
      <c r="AS99" s="827"/>
      <c r="AT99" s="827"/>
      <c r="AU99" s="827"/>
      <c r="AV99" s="827"/>
      <c r="AW99" s="827"/>
      <c r="AX99" s="827"/>
      <c r="AY99" s="827"/>
      <c r="AZ99" s="827"/>
      <c r="BA99" s="827"/>
      <c r="BB99" s="827"/>
      <c r="BC99" s="827"/>
      <c r="BD99" s="827"/>
      <c r="BE99" s="827"/>
      <c r="BF99" s="827"/>
      <c r="BG99" s="827"/>
      <c r="BH99" s="827"/>
      <c r="BI99" s="827"/>
    </row>
    <row r="100" spans="1:61" s="226" customFormat="1">
      <c r="A100" s="227"/>
      <c r="B100" s="223">
        <v>95</v>
      </c>
      <c r="C100" s="221" t="s">
        <v>312</v>
      </c>
      <c r="D100" s="221" t="s">
        <v>103</v>
      </c>
      <c r="E100" s="222" t="s">
        <v>313</v>
      </c>
      <c r="F100" s="205">
        <v>3189.4224157494896</v>
      </c>
      <c r="G100" s="221" t="s">
        <v>241</v>
      </c>
      <c r="I100" s="827"/>
      <c r="J100" s="827"/>
      <c r="K100" s="827"/>
      <c r="L100" s="827"/>
      <c r="M100" s="827"/>
      <c r="N100" s="827"/>
      <c r="O100" s="827"/>
      <c r="P100" s="827"/>
      <c r="Q100" s="827"/>
      <c r="R100" s="827"/>
      <c r="S100" s="827"/>
      <c r="T100" s="827"/>
      <c r="U100" s="827"/>
      <c r="V100" s="827"/>
      <c r="W100" s="827"/>
      <c r="X100" s="827"/>
      <c r="Y100" s="827"/>
      <c r="Z100" s="827"/>
      <c r="AA100" s="827"/>
      <c r="AB100" s="827"/>
      <c r="AC100" s="827"/>
      <c r="AD100" s="827"/>
      <c r="AE100" s="827"/>
      <c r="AF100" s="827"/>
      <c r="AG100" s="827"/>
      <c r="AH100" s="827"/>
      <c r="AI100" s="827"/>
      <c r="AJ100" s="827"/>
      <c r="AK100" s="827"/>
      <c r="AL100" s="827"/>
      <c r="AM100" s="827"/>
      <c r="AN100" s="827"/>
      <c r="AO100" s="827"/>
      <c r="AP100" s="827"/>
      <c r="AQ100" s="827"/>
      <c r="AR100" s="827"/>
      <c r="AS100" s="827"/>
      <c r="AT100" s="827"/>
      <c r="AU100" s="827"/>
      <c r="AV100" s="827"/>
      <c r="AW100" s="827"/>
      <c r="AX100" s="827"/>
      <c r="AY100" s="827"/>
      <c r="AZ100" s="827"/>
      <c r="BA100" s="827"/>
      <c r="BB100" s="827"/>
      <c r="BC100" s="827"/>
      <c r="BD100" s="827"/>
      <c r="BE100" s="827"/>
      <c r="BF100" s="827"/>
      <c r="BG100" s="827"/>
      <c r="BH100" s="827"/>
      <c r="BI100" s="827"/>
    </row>
    <row r="101" spans="1:61" s="226" customFormat="1">
      <c r="A101" s="227"/>
      <c r="B101" s="223">
        <v>96</v>
      </c>
      <c r="C101" s="224" t="s">
        <v>314</v>
      </c>
      <c r="D101" s="224" t="s">
        <v>103</v>
      </c>
      <c r="E101" s="222" t="s">
        <v>315</v>
      </c>
      <c r="F101" s="205">
        <v>3309.7779786079618</v>
      </c>
      <c r="G101" s="221" t="s">
        <v>241</v>
      </c>
      <c r="I101" s="827"/>
      <c r="J101" s="827"/>
      <c r="K101" s="827"/>
      <c r="L101" s="827"/>
      <c r="M101" s="827"/>
      <c r="N101" s="827"/>
      <c r="O101" s="827"/>
      <c r="P101" s="827"/>
      <c r="Q101" s="827"/>
      <c r="R101" s="827"/>
      <c r="S101" s="827"/>
      <c r="T101" s="827"/>
      <c r="U101" s="827"/>
      <c r="V101" s="827"/>
      <c r="W101" s="827"/>
      <c r="X101" s="827"/>
      <c r="Y101" s="827"/>
      <c r="Z101" s="827"/>
      <c r="AA101" s="827"/>
      <c r="AB101" s="827"/>
      <c r="AC101" s="827"/>
      <c r="AD101" s="827"/>
      <c r="AE101" s="827"/>
      <c r="AF101" s="827"/>
      <c r="AG101" s="827"/>
      <c r="AH101" s="827"/>
      <c r="AI101" s="827"/>
      <c r="AJ101" s="827"/>
      <c r="AK101" s="827"/>
      <c r="AL101" s="827"/>
      <c r="AM101" s="827"/>
      <c r="AN101" s="827"/>
      <c r="AO101" s="827"/>
      <c r="AP101" s="827"/>
      <c r="AQ101" s="827"/>
      <c r="AR101" s="827"/>
      <c r="AS101" s="827"/>
      <c r="AT101" s="827"/>
      <c r="AU101" s="827"/>
      <c r="AV101" s="827"/>
      <c r="AW101" s="827"/>
      <c r="AX101" s="827"/>
      <c r="AY101" s="827"/>
      <c r="AZ101" s="827"/>
      <c r="BA101" s="827"/>
      <c r="BB101" s="827"/>
      <c r="BC101" s="827"/>
      <c r="BD101" s="827"/>
      <c r="BE101" s="827"/>
      <c r="BF101" s="827"/>
      <c r="BG101" s="827"/>
      <c r="BH101" s="827"/>
      <c r="BI101" s="827"/>
    </row>
    <row r="102" spans="1:61" s="226" customFormat="1">
      <c r="A102" s="227"/>
      <c r="B102" s="223">
        <v>97</v>
      </c>
      <c r="C102" s="221" t="s">
        <v>316</v>
      </c>
      <c r="D102" s="221" t="s">
        <v>103</v>
      </c>
      <c r="E102" s="222" t="s">
        <v>317</v>
      </c>
      <c r="F102" s="205">
        <v>3309.7779786079618</v>
      </c>
      <c r="G102" s="221" t="s">
        <v>241</v>
      </c>
      <c r="I102" s="827"/>
      <c r="J102" s="827"/>
      <c r="K102" s="827"/>
      <c r="L102" s="827"/>
      <c r="M102" s="827"/>
      <c r="N102" s="827"/>
      <c r="O102" s="827"/>
      <c r="P102" s="827"/>
      <c r="Q102" s="827"/>
      <c r="R102" s="827"/>
      <c r="S102" s="827"/>
      <c r="T102" s="827"/>
      <c r="U102" s="827"/>
      <c r="V102" s="827"/>
      <c r="W102" s="827"/>
      <c r="X102" s="827"/>
      <c r="Y102" s="827"/>
      <c r="Z102" s="827"/>
      <c r="AA102" s="827"/>
      <c r="AB102" s="827"/>
      <c r="AC102" s="827"/>
      <c r="AD102" s="827"/>
      <c r="AE102" s="827"/>
      <c r="AF102" s="827"/>
      <c r="AG102" s="827"/>
      <c r="AH102" s="827"/>
      <c r="AI102" s="827"/>
      <c r="AJ102" s="827"/>
      <c r="AK102" s="827"/>
      <c r="AL102" s="827"/>
      <c r="AM102" s="827"/>
      <c r="AN102" s="827"/>
      <c r="AO102" s="827"/>
      <c r="AP102" s="827"/>
      <c r="AQ102" s="827"/>
      <c r="AR102" s="827"/>
      <c r="AS102" s="827"/>
      <c r="AT102" s="827"/>
      <c r="AU102" s="827"/>
      <c r="AV102" s="827"/>
      <c r="AW102" s="827"/>
      <c r="AX102" s="827"/>
      <c r="AY102" s="827"/>
      <c r="AZ102" s="827"/>
      <c r="BA102" s="827"/>
      <c r="BB102" s="827"/>
      <c r="BC102" s="827"/>
      <c r="BD102" s="827"/>
      <c r="BE102" s="827"/>
      <c r="BF102" s="827"/>
      <c r="BG102" s="827"/>
      <c r="BH102" s="827"/>
      <c r="BI102" s="827"/>
    </row>
    <row r="103" spans="1:61" s="226" customFormat="1">
      <c r="A103" s="227"/>
      <c r="B103" s="223">
        <v>98</v>
      </c>
      <c r="C103" s="224" t="s">
        <v>318</v>
      </c>
      <c r="D103" s="224" t="s">
        <v>103</v>
      </c>
      <c r="E103" s="222" t="s">
        <v>319</v>
      </c>
      <c r="F103" s="205">
        <v>575.6781550565106</v>
      </c>
      <c r="G103" s="221" t="s">
        <v>241</v>
      </c>
      <c r="I103" s="827"/>
      <c r="J103" s="827"/>
      <c r="K103" s="827"/>
      <c r="L103" s="827"/>
      <c r="M103" s="827"/>
      <c r="N103" s="827"/>
      <c r="O103" s="827"/>
      <c r="P103" s="827"/>
      <c r="Q103" s="827"/>
      <c r="R103" s="827"/>
      <c r="S103" s="827"/>
      <c r="T103" s="827"/>
      <c r="U103" s="827"/>
      <c r="V103" s="827"/>
      <c r="W103" s="827"/>
      <c r="X103" s="827"/>
      <c r="Y103" s="827"/>
      <c r="Z103" s="827"/>
      <c r="AA103" s="827"/>
      <c r="AB103" s="827"/>
      <c r="AC103" s="827"/>
      <c r="AD103" s="827"/>
      <c r="AE103" s="827"/>
      <c r="AF103" s="827"/>
      <c r="AG103" s="827"/>
      <c r="AH103" s="827"/>
      <c r="AI103" s="827"/>
      <c r="AJ103" s="827"/>
      <c r="AK103" s="827"/>
      <c r="AL103" s="827"/>
      <c r="AM103" s="827"/>
      <c r="AN103" s="827"/>
      <c r="AO103" s="827"/>
      <c r="AP103" s="827"/>
      <c r="AQ103" s="827"/>
      <c r="AR103" s="827"/>
      <c r="AS103" s="827"/>
      <c r="AT103" s="827"/>
      <c r="AU103" s="827"/>
      <c r="AV103" s="827"/>
      <c r="AW103" s="827"/>
      <c r="AX103" s="827"/>
      <c r="AY103" s="827"/>
      <c r="AZ103" s="827"/>
      <c r="BA103" s="827"/>
      <c r="BB103" s="827"/>
      <c r="BC103" s="827"/>
      <c r="BD103" s="827"/>
      <c r="BE103" s="827"/>
      <c r="BF103" s="827"/>
      <c r="BG103" s="827"/>
      <c r="BH103" s="827"/>
      <c r="BI103" s="827"/>
    </row>
    <row r="104" spans="1:61" s="226" customFormat="1">
      <c r="A104" s="227"/>
      <c r="B104" s="223">
        <v>99</v>
      </c>
      <c r="C104" s="224" t="s">
        <v>320</v>
      </c>
      <c r="D104" s="224" t="s">
        <v>103</v>
      </c>
      <c r="E104" s="222" t="s">
        <v>321</v>
      </c>
      <c r="F104" s="205">
        <v>575.6781550565106</v>
      </c>
      <c r="G104" s="221" t="s">
        <v>241</v>
      </c>
      <c r="I104" s="827"/>
      <c r="J104" s="827"/>
      <c r="K104" s="827"/>
      <c r="L104" s="827"/>
      <c r="M104" s="827"/>
      <c r="N104" s="827"/>
      <c r="O104" s="827"/>
      <c r="P104" s="827"/>
      <c r="Q104" s="827"/>
      <c r="R104" s="827"/>
      <c r="S104" s="827"/>
      <c r="T104" s="827"/>
      <c r="U104" s="827"/>
      <c r="V104" s="827"/>
      <c r="W104" s="827"/>
      <c r="X104" s="827"/>
      <c r="Y104" s="827"/>
      <c r="Z104" s="827"/>
      <c r="AA104" s="827"/>
      <c r="AB104" s="827"/>
      <c r="AC104" s="827"/>
      <c r="AD104" s="827"/>
      <c r="AE104" s="827"/>
      <c r="AF104" s="827"/>
      <c r="AG104" s="827"/>
      <c r="AH104" s="827"/>
      <c r="AI104" s="827"/>
      <c r="AJ104" s="827"/>
      <c r="AK104" s="827"/>
      <c r="AL104" s="827"/>
      <c r="AM104" s="827"/>
      <c r="AN104" s="827"/>
      <c r="AO104" s="827"/>
      <c r="AP104" s="827"/>
      <c r="AQ104" s="827"/>
      <c r="AR104" s="827"/>
      <c r="AS104" s="827"/>
      <c r="AT104" s="827"/>
      <c r="AU104" s="827"/>
      <c r="AV104" s="827"/>
      <c r="AW104" s="827"/>
      <c r="AX104" s="827"/>
      <c r="AY104" s="827"/>
      <c r="AZ104" s="827"/>
      <c r="BA104" s="827"/>
      <c r="BB104" s="827"/>
      <c r="BC104" s="827"/>
      <c r="BD104" s="827"/>
      <c r="BE104" s="827"/>
      <c r="BF104" s="827"/>
      <c r="BG104" s="827"/>
      <c r="BH104" s="827"/>
      <c r="BI104" s="827"/>
    </row>
    <row r="105" spans="1:61" s="226" customFormat="1">
      <c r="A105" s="227"/>
      <c r="B105" s="223">
        <v>100</v>
      </c>
      <c r="C105" s="221" t="s">
        <v>322</v>
      </c>
      <c r="D105" s="221" t="s">
        <v>103</v>
      </c>
      <c r="E105" s="222" t="s">
        <v>323</v>
      </c>
      <c r="F105" s="205">
        <v>639.00275211272708</v>
      </c>
      <c r="G105" s="221" t="s">
        <v>241</v>
      </c>
      <c r="I105" s="827"/>
      <c r="J105" s="827"/>
      <c r="K105" s="827"/>
      <c r="L105" s="827"/>
      <c r="M105" s="827"/>
      <c r="N105" s="827"/>
      <c r="O105" s="827"/>
      <c r="P105" s="827"/>
      <c r="Q105" s="827"/>
      <c r="R105" s="827"/>
      <c r="S105" s="827"/>
      <c r="T105" s="827"/>
      <c r="U105" s="827"/>
      <c r="V105" s="827"/>
      <c r="W105" s="827"/>
      <c r="X105" s="827"/>
      <c r="Y105" s="827"/>
      <c r="Z105" s="827"/>
      <c r="AA105" s="827"/>
      <c r="AB105" s="827"/>
      <c r="AC105" s="827"/>
      <c r="AD105" s="827"/>
      <c r="AE105" s="827"/>
      <c r="AF105" s="827"/>
      <c r="AG105" s="827"/>
      <c r="AH105" s="827"/>
      <c r="AI105" s="827"/>
      <c r="AJ105" s="827"/>
      <c r="AK105" s="827"/>
      <c r="AL105" s="827"/>
      <c r="AM105" s="827"/>
      <c r="AN105" s="827"/>
      <c r="AO105" s="827"/>
      <c r="AP105" s="827"/>
      <c r="AQ105" s="827"/>
      <c r="AR105" s="827"/>
      <c r="AS105" s="827"/>
      <c r="AT105" s="827"/>
      <c r="AU105" s="827"/>
      <c r="AV105" s="827"/>
      <c r="AW105" s="827"/>
      <c r="AX105" s="827"/>
      <c r="AY105" s="827"/>
      <c r="AZ105" s="827"/>
      <c r="BA105" s="827"/>
      <c r="BB105" s="827"/>
      <c r="BC105" s="827"/>
      <c r="BD105" s="827"/>
      <c r="BE105" s="827"/>
      <c r="BF105" s="827"/>
      <c r="BG105" s="827"/>
      <c r="BH105" s="827"/>
      <c r="BI105" s="827"/>
    </row>
    <row r="106" spans="1:61" s="226" customFormat="1">
      <c r="A106" s="227"/>
      <c r="B106" s="223">
        <v>101</v>
      </c>
      <c r="C106" s="221" t="s">
        <v>324</v>
      </c>
      <c r="D106" s="221" t="s">
        <v>103</v>
      </c>
      <c r="E106" s="222" t="s">
        <v>325</v>
      </c>
      <c r="F106" s="205">
        <v>575.6781550565106</v>
      </c>
      <c r="G106" s="221" t="s">
        <v>241</v>
      </c>
      <c r="I106" s="827"/>
      <c r="J106" s="827"/>
      <c r="K106" s="827"/>
      <c r="L106" s="827"/>
      <c r="M106" s="827"/>
      <c r="N106" s="827"/>
      <c r="O106" s="827"/>
      <c r="P106" s="827"/>
      <c r="Q106" s="827"/>
      <c r="R106" s="827"/>
      <c r="S106" s="827"/>
      <c r="T106" s="827"/>
      <c r="U106" s="827"/>
      <c r="V106" s="827"/>
      <c r="W106" s="827"/>
      <c r="X106" s="827"/>
      <c r="Y106" s="827"/>
      <c r="Z106" s="827"/>
      <c r="AA106" s="827"/>
      <c r="AB106" s="827"/>
      <c r="AC106" s="827"/>
      <c r="AD106" s="827"/>
      <c r="AE106" s="827"/>
      <c r="AF106" s="827"/>
      <c r="AG106" s="827"/>
      <c r="AH106" s="827"/>
      <c r="AI106" s="827"/>
      <c r="AJ106" s="827"/>
      <c r="AK106" s="827"/>
      <c r="AL106" s="827"/>
      <c r="AM106" s="827"/>
      <c r="AN106" s="827"/>
      <c r="AO106" s="827"/>
      <c r="AP106" s="827"/>
      <c r="AQ106" s="827"/>
      <c r="AR106" s="827"/>
      <c r="AS106" s="827"/>
      <c r="AT106" s="827"/>
      <c r="AU106" s="827"/>
      <c r="AV106" s="827"/>
      <c r="AW106" s="827"/>
      <c r="AX106" s="827"/>
      <c r="AY106" s="827"/>
      <c r="AZ106" s="827"/>
      <c r="BA106" s="827"/>
      <c r="BB106" s="827"/>
      <c r="BC106" s="827"/>
      <c r="BD106" s="827"/>
      <c r="BE106" s="827"/>
      <c r="BF106" s="827"/>
      <c r="BG106" s="827"/>
      <c r="BH106" s="827"/>
      <c r="BI106" s="827"/>
    </row>
    <row r="107" spans="1:61" s="226" customFormat="1">
      <c r="A107" s="227"/>
      <c r="B107" s="323">
        <v>102</v>
      </c>
      <c r="C107" s="326" t="s">
        <v>326</v>
      </c>
      <c r="D107" s="324" t="s">
        <v>103</v>
      </c>
      <c r="E107" s="327" t="s">
        <v>327</v>
      </c>
      <c r="F107" s="235">
        <v>630</v>
      </c>
      <c r="G107" s="324" t="s">
        <v>241</v>
      </c>
      <c r="I107" s="827"/>
      <c r="J107" s="827"/>
      <c r="K107" s="827"/>
      <c r="L107" s="827"/>
      <c r="M107" s="827"/>
      <c r="N107" s="827"/>
      <c r="O107" s="827"/>
      <c r="P107" s="827"/>
      <c r="Q107" s="827"/>
      <c r="R107" s="827"/>
      <c r="S107" s="827"/>
      <c r="T107" s="827"/>
      <c r="U107" s="827"/>
      <c r="V107" s="827"/>
      <c r="W107" s="827"/>
      <c r="X107" s="827"/>
      <c r="Y107" s="827"/>
      <c r="Z107" s="827"/>
      <c r="AA107" s="827"/>
      <c r="AB107" s="827"/>
      <c r="AC107" s="827"/>
      <c r="AD107" s="827"/>
      <c r="AE107" s="827"/>
      <c r="AF107" s="827"/>
      <c r="AG107" s="827"/>
      <c r="AH107" s="827"/>
      <c r="AI107" s="827"/>
      <c r="AJ107" s="827"/>
      <c r="AK107" s="827"/>
      <c r="AL107" s="827"/>
      <c r="AM107" s="827"/>
      <c r="AN107" s="827"/>
      <c r="AO107" s="827"/>
      <c r="AP107" s="827"/>
      <c r="AQ107" s="827"/>
      <c r="AR107" s="827"/>
      <c r="AS107" s="827"/>
      <c r="AT107" s="827"/>
      <c r="AU107" s="827"/>
      <c r="AV107" s="827"/>
      <c r="AW107" s="827"/>
      <c r="AX107" s="827"/>
      <c r="AY107" s="827"/>
      <c r="AZ107" s="827"/>
      <c r="BA107" s="827"/>
      <c r="BB107" s="827"/>
      <c r="BC107" s="827"/>
      <c r="BD107" s="827"/>
      <c r="BE107" s="827"/>
      <c r="BF107" s="827"/>
      <c r="BG107" s="827"/>
      <c r="BH107" s="827"/>
      <c r="BI107" s="827"/>
    </row>
    <row r="108" spans="1:61" s="226" customFormat="1">
      <c r="A108" s="227"/>
      <c r="B108" s="223">
        <v>103</v>
      </c>
      <c r="C108" s="224" t="s">
        <v>328</v>
      </c>
      <c r="D108" s="224" t="s">
        <v>103</v>
      </c>
      <c r="E108" s="222" t="s">
        <v>329</v>
      </c>
      <c r="F108" s="205">
        <v>575.6781550565106</v>
      </c>
      <c r="G108" s="221" t="s">
        <v>241</v>
      </c>
      <c r="I108" s="827"/>
      <c r="J108" s="827"/>
      <c r="K108" s="827"/>
      <c r="L108" s="827"/>
      <c r="M108" s="827"/>
      <c r="N108" s="827"/>
      <c r="O108" s="827"/>
      <c r="P108" s="827"/>
      <c r="Q108" s="827"/>
      <c r="R108" s="827"/>
      <c r="S108" s="827"/>
      <c r="T108" s="827"/>
      <c r="U108" s="827"/>
      <c r="V108" s="827"/>
      <c r="W108" s="827"/>
      <c r="X108" s="827"/>
      <c r="Y108" s="827"/>
      <c r="Z108" s="827"/>
      <c r="AA108" s="827"/>
      <c r="AB108" s="827"/>
      <c r="AC108" s="827"/>
      <c r="AD108" s="827"/>
      <c r="AE108" s="827"/>
      <c r="AF108" s="827"/>
      <c r="AG108" s="827"/>
      <c r="AH108" s="827"/>
      <c r="AI108" s="827"/>
      <c r="AJ108" s="827"/>
      <c r="AK108" s="827"/>
      <c r="AL108" s="827"/>
      <c r="AM108" s="827"/>
      <c r="AN108" s="827"/>
      <c r="AO108" s="827"/>
      <c r="AP108" s="827"/>
      <c r="AQ108" s="827"/>
      <c r="AR108" s="827"/>
      <c r="AS108" s="827"/>
      <c r="AT108" s="827"/>
      <c r="AU108" s="827"/>
      <c r="AV108" s="827"/>
      <c r="AW108" s="827"/>
      <c r="AX108" s="827"/>
      <c r="AY108" s="827"/>
      <c r="AZ108" s="827"/>
      <c r="BA108" s="827"/>
      <c r="BB108" s="827"/>
      <c r="BC108" s="827"/>
      <c r="BD108" s="827"/>
      <c r="BE108" s="827"/>
      <c r="BF108" s="827"/>
      <c r="BG108" s="827"/>
      <c r="BH108" s="827"/>
      <c r="BI108" s="827"/>
    </row>
    <row r="109" spans="1:61" s="226" customFormat="1" ht="28.8">
      <c r="A109" s="227"/>
      <c r="B109" s="223">
        <v>104</v>
      </c>
      <c r="C109" s="221" t="s">
        <v>330</v>
      </c>
      <c r="D109" s="221" t="s">
        <v>139</v>
      </c>
      <c r="E109" s="222" t="s">
        <v>331</v>
      </c>
      <c r="F109" s="205">
        <v>9817.4992256645746</v>
      </c>
      <c r="G109" s="221" t="s">
        <v>225</v>
      </c>
      <c r="I109" s="827"/>
      <c r="J109" s="827"/>
      <c r="K109" s="827"/>
      <c r="L109" s="827"/>
      <c r="M109" s="827"/>
      <c r="N109" s="827"/>
      <c r="O109" s="827"/>
      <c r="P109" s="827"/>
      <c r="Q109" s="827"/>
      <c r="R109" s="827"/>
      <c r="S109" s="827"/>
      <c r="T109" s="827"/>
      <c r="U109" s="827"/>
      <c r="V109" s="827"/>
      <c r="W109" s="827"/>
      <c r="X109" s="827"/>
      <c r="Y109" s="827"/>
      <c r="Z109" s="827"/>
      <c r="AA109" s="827"/>
      <c r="AB109" s="827"/>
      <c r="AC109" s="827"/>
      <c r="AD109" s="827"/>
      <c r="AE109" s="827"/>
      <c r="AF109" s="827"/>
      <c r="AG109" s="827"/>
      <c r="AH109" s="827"/>
      <c r="AI109" s="827"/>
      <c r="AJ109" s="827"/>
      <c r="AK109" s="827"/>
      <c r="AL109" s="827"/>
      <c r="AM109" s="827"/>
      <c r="AN109" s="827"/>
      <c r="AO109" s="827"/>
      <c r="AP109" s="827"/>
      <c r="AQ109" s="827"/>
      <c r="AR109" s="827"/>
      <c r="AS109" s="827"/>
      <c r="AT109" s="827"/>
      <c r="AU109" s="827"/>
      <c r="AV109" s="827"/>
      <c r="AW109" s="827"/>
      <c r="AX109" s="827"/>
      <c r="AY109" s="827"/>
      <c r="AZ109" s="827"/>
      <c r="BA109" s="827"/>
      <c r="BB109" s="827"/>
      <c r="BC109" s="827"/>
      <c r="BD109" s="827"/>
      <c r="BE109" s="827"/>
      <c r="BF109" s="827"/>
      <c r="BG109" s="827"/>
      <c r="BH109" s="827"/>
      <c r="BI109" s="827"/>
    </row>
    <row r="110" spans="1:61" s="226" customFormat="1">
      <c r="A110" s="227"/>
      <c r="B110" s="223">
        <v>105</v>
      </c>
      <c r="C110" s="224" t="s">
        <v>332</v>
      </c>
      <c r="D110" s="224" t="s">
        <v>142</v>
      </c>
      <c r="E110" s="222" t="s">
        <v>333</v>
      </c>
      <c r="F110" s="205">
        <v>105000</v>
      </c>
      <c r="G110" s="221" t="s">
        <v>105</v>
      </c>
      <c r="I110" s="827"/>
      <c r="J110" s="827"/>
      <c r="K110" s="827"/>
      <c r="L110" s="827"/>
      <c r="M110" s="827"/>
      <c r="N110" s="827"/>
      <c r="O110" s="827"/>
      <c r="P110" s="827"/>
      <c r="Q110" s="827"/>
      <c r="R110" s="827"/>
      <c r="S110" s="827"/>
      <c r="T110" s="827"/>
      <c r="U110" s="827"/>
      <c r="V110" s="827"/>
      <c r="W110" s="827"/>
      <c r="X110" s="827"/>
      <c r="Y110" s="827"/>
      <c r="Z110" s="827"/>
      <c r="AA110" s="827"/>
      <c r="AB110" s="827"/>
      <c r="AC110" s="827"/>
      <c r="AD110" s="827"/>
      <c r="AE110" s="827"/>
      <c r="AF110" s="827"/>
      <c r="AG110" s="827"/>
      <c r="AH110" s="827"/>
      <c r="AI110" s="827"/>
      <c r="AJ110" s="827"/>
      <c r="AK110" s="827"/>
      <c r="AL110" s="827"/>
      <c r="AM110" s="827"/>
      <c r="AN110" s="827"/>
      <c r="AO110" s="827"/>
      <c r="AP110" s="827"/>
      <c r="AQ110" s="827"/>
      <c r="AR110" s="827"/>
      <c r="AS110" s="827"/>
      <c r="AT110" s="827"/>
      <c r="AU110" s="827"/>
      <c r="AV110" s="827"/>
      <c r="AW110" s="827"/>
      <c r="AX110" s="827"/>
      <c r="AY110" s="827"/>
      <c r="AZ110" s="827"/>
      <c r="BA110" s="827"/>
      <c r="BB110" s="827"/>
      <c r="BC110" s="827"/>
      <c r="BD110" s="827"/>
      <c r="BE110" s="827"/>
      <c r="BF110" s="827"/>
      <c r="BG110" s="827"/>
      <c r="BH110" s="827"/>
      <c r="BI110" s="827"/>
    </row>
    <row r="111" spans="1:61" s="226" customFormat="1">
      <c r="A111" s="227"/>
      <c r="B111" s="223">
        <v>106</v>
      </c>
      <c r="C111" s="221" t="s">
        <v>334</v>
      </c>
      <c r="D111" s="221" t="s">
        <v>191</v>
      </c>
      <c r="E111" s="222" t="s">
        <v>335</v>
      </c>
      <c r="F111" s="205">
        <v>117748.26318159349</v>
      </c>
      <c r="G111" s="221" t="s">
        <v>205</v>
      </c>
      <c r="I111" s="827"/>
      <c r="J111" s="827"/>
      <c r="K111" s="827"/>
      <c r="L111" s="827"/>
      <c r="M111" s="827"/>
      <c r="N111" s="827"/>
      <c r="O111" s="827"/>
      <c r="P111" s="827"/>
      <c r="Q111" s="827"/>
      <c r="R111" s="827"/>
      <c r="S111" s="827"/>
      <c r="T111" s="827"/>
      <c r="U111" s="827"/>
      <c r="V111" s="827"/>
      <c r="W111" s="827"/>
      <c r="X111" s="827"/>
      <c r="Y111" s="827"/>
      <c r="Z111" s="827"/>
      <c r="AA111" s="827"/>
      <c r="AB111" s="827"/>
      <c r="AC111" s="827"/>
      <c r="AD111" s="827"/>
      <c r="AE111" s="827"/>
      <c r="AF111" s="827"/>
      <c r="AG111" s="827"/>
      <c r="AH111" s="827"/>
      <c r="AI111" s="827"/>
      <c r="AJ111" s="827"/>
      <c r="AK111" s="827"/>
      <c r="AL111" s="827"/>
      <c r="AM111" s="827"/>
      <c r="AN111" s="827"/>
      <c r="AO111" s="827"/>
      <c r="AP111" s="827"/>
      <c r="AQ111" s="827"/>
      <c r="AR111" s="827"/>
      <c r="AS111" s="827"/>
      <c r="AT111" s="827"/>
      <c r="AU111" s="827"/>
      <c r="AV111" s="827"/>
      <c r="AW111" s="827"/>
      <c r="AX111" s="827"/>
      <c r="AY111" s="827"/>
      <c r="AZ111" s="827"/>
      <c r="BA111" s="827"/>
      <c r="BB111" s="827"/>
      <c r="BC111" s="827"/>
      <c r="BD111" s="827"/>
      <c r="BE111" s="827"/>
      <c r="BF111" s="827"/>
      <c r="BG111" s="827"/>
      <c r="BH111" s="827"/>
      <c r="BI111" s="827"/>
    </row>
    <row r="112" spans="1:61" s="226" customFormat="1">
      <c r="A112" s="227"/>
      <c r="B112" s="223">
        <v>107</v>
      </c>
      <c r="C112" s="224" t="s">
        <v>336</v>
      </c>
      <c r="D112" s="224" t="s">
        <v>191</v>
      </c>
      <c r="E112" s="222" t="s">
        <v>337</v>
      </c>
      <c r="F112" s="205">
        <v>53908.50184182576</v>
      </c>
      <c r="G112" s="221" t="s">
        <v>205</v>
      </c>
      <c r="I112" s="827"/>
      <c r="J112" s="827"/>
      <c r="K112" s="827"/>
      <c r="L112" s="827"/>
      <c r="M112" s="827"/>
      <c r="N112" s="827"/>
      <c r="O112" s="827"/>
      <c r="P112" s="827"/>
      <c r="Q112" s="827"/>
      <c r="R112" s="827"/>
      <c r="S112" s="827"/>
      <c r="T112" s="827"/>
      <c r="U112" s="827"/>
      <c r="V112" s="827"/>
      <c r="W112" s="827"/>
      <c r="X112" s="827"/>
      <c r="Y112" s="827"/>
      <c r="Z112" s="827"/>
      <c r="AA112" s="827"/>
      <c r="AB112" s="827"/>
      <c r="AC112" s="827"/>
      <c r="AD112" s="827"/>
      <c r="AE112" s="827"/>
      <c r="AF112" s="827"/>
      <c r="AG112" s="827"/>
      <c r="AH112" s="827"/>
      <c r="AI112" s="827"/>
      <c r="AJ112" s="827"/>
      <c r="AK112" s="827"/>
      <c r="AL112" s="827"/>
      <c r="AM112" s="827"/>
      <c r="AN112" s="827"/>
      <c r="AO112" s="827"/>
      <c r="AP112" s="827"/>
      <c r="AQ112" s="827"/>
      <c r="AR112" s="827"/>
      <c r="AS112" s="827"/>
      <c r="AT112" s="827"/>
      <c r="AU112" s="827"/>
      <c r="AV112" s="827"/>
      <c r="AW112" s="827"/>
      <c r="AX112" s="827"/>
      <c r="AY112" s="827"/>
      <c r="AZ112" s="827"/>
      <c r="BA112" s="827"/>
      <c r="BB112" s="827"/>
      <c r="BC112" s="827"/>
      <c r="BD112" s="827"/>
      <c r="BE112" s="827"/>
      <c r="BF112" s="827"/>
      <c r="BG112" s="827"/>
      <c r="BH112" s="827"/>
      <c r="BI112" s="827"/>
    </row>
    <row r="113" spans="1:61" s="226" customFormat="1">
      <c r="A113" s="227"/>
      <c r="B113" s="223">
        <v>108</v>
      </c>
      <c r="C113" s="221" t="s">
        <v>338</v>
      </c>
      <c r="D113" s="221" t="s">
        <v>103</v>
      </c>
      <c r="E113" s="222" t="s">
        <v>339</v>
      </c>
      <c r="F113" s="205">
        <v>7602.4259628740028</v>
      </c>
      <c r="G113" s="221" t="s">
        <v>241</v>
      </c>
      <c r="I113" s="827"/>
      <c r="J113" s="827"/>
      <c r="K113" s="827"/>
      <c r="L113" s="827"/>
      <c r="M113" s="827"/>
      <c r="N113" s="827"/>
      <c r="O113" s="827"/>
      <c r="P113" s="827"/>
      <c r="Q113" s="827"/>
      <c r="R113" s="827"/>
      <c r="S113" s="827"/>
      <c r="T113" s="827"/>
      <c r="U113" s="827"/>
      <c r="V113" s="827"/>
      <c r="W113" s="827"/>
      <c r="X113" s="827"/>
      <c r="Y113" s="827"/>
      <c r="Z113" s="827"/>
      <c r="AA113" s="827"/>
      <c r="AB113" s="827"/>
      <c r="AC113" s="827"/>
      <c r="AD113" s="827"/>
      <c r="AE113" s="827"/>
      <c r="AF113" s="827"/>
      <c r="AG113" s="827"/>
      <c r="AH113" s="827"/>
      <c r="AI113" s="827"/>
      <c r="AJ113" s="827"/>
      <c r="AK113" s="827"/>
      <c r="AL113" s="827"/>
      <c r="AM113" s="827"/>
      <c r="AN113" s="827"/>
      <c r="AO113" s="827"/>
      <c r="AP113" s="827"/>
      <c r="AQ113" s="827"/>
      <c r="AR113" s="827"/>
      <c r="AS113" s="827"/>
      <c r="AT113" s="827"/>
      <c r="AU113" s="827"/>
      <c r="AV113" s="827"/>
      <c r="AW113" s="827"/>
      <c r="AX113" s="827"/>
      <c r="AY113" s="827"/>
      <c r="AZ113" s="827"/>
      <c r="BA113" s="827"/>
      <c r="BB113" s="827"/>
      <c r="BC113" s="827"/>
      <c r="BD113" s="827"/>
      <c r="BE113" s="827"/>
      <c r="BF113" s="827"/>
      <c r="BG113" s="827"/>
      <c r="BH113" s="827"/>
      <c r="BI113" s="827"/>
    </row>
    <row r="114" spans="1:61" s="226" customFormat="1">
      <c r="A114" s="227"/>
      <c r="B114" s="223">
        <v>109</v>
      </c>
      <c r="C114" s="224" t="s">
        <v>340</v>
      </c>
      <c r="D114" s="224" t="s">
        <v>103</v>
      </c>
      <c r="E114" s="222" t="s">
        <v>341</v>
      </c>
      <c r="F114" s="205">
        <v>8388.009979037648</v>
      </c>
      <c r="G114" s="221" t="s">
        <v>241</v>
      </c>
      <c r="I114" s="827"/>
      <c r="J114" s="827"/>
      <c r="K114" s="827"/>
      <c r="L114" s="827"/>
      <c r="M114" s="827"/>
      <c r="N114" s="827"/>
      <c r="O114" s="827"/>
      <c r="P114" s="827"/>
      <c r="Q114" s="827"/>
      <c r="R114" s="827"/>
      <c r="S114" s="827"/>
      <c r="T114" s="827"/>
      <c r="U114" s="827"/>
      <c r="V114" s="827"/>
      <c r="W114" s="827"/>
      <c r="X114" s="827"/>
      <c r="Y114" s="827"/>
      <c r="Z114" s="827"/>
      <c r="AA114" s="827"/>
      <c r="AB114" s="827"/>
      <c r="AC114" s="827"/>
      <c r="AD114" s="827"/>
      <c r="AE114" s="827"/>
      <c r="AF114" s="827"/>
      <c r="AG114" s="827"/>
      <c r="AH114" s="827"/>
      <c r="AI114" s="827"/>
      <c r="AJ114" s="827"/>
      <c r="AK114" s="827"/>
      <c r="AL114" s="827"/>
      <c r="AM114" s="827"/>
      <c r="AN114" s="827"/>
      <c r="AO114" s="827"/>
      <c r="AP114" s="827"/>
      <c r="AQ114" s="827"/>
      <c r="AR114" s="827"/>
      <c r="AS114" s="827"/>
      <c r="AT114" s="827"/>
      <c r="AU114" s="827"/>
      <c r="AV114" s="827"/>
      <c r="AW114" s="827"/>
      <c r="AX114" s="827"/>
      <c r="AY114" s="827"/>
      <c r="AZ114" s="827"/>
      <c r="BA114" s="827"/>
      <c r="BB114" s="827"/>
      <c r="BC114" s="827"/>
      <c r="BD114" s="827"/>
      <c r="BE114" s="827"/>
      <c r="BF114" s="827"/>
      <c r="BG114" s="827"/>
      <c r="BH114" s="827"/>
      <c r="BI114" s="827"/>
    </row>
    <row r="115" spans="1:61" s="226" customFormat="1">
      <c r="A115" s="227"/>
      <c r="B115" s="223">
        <v>110</v>
      </c>
      <c r="C115" s="224" t="s">
        <v>342</v>
      </c>
      <c r="D115" s="224" t="s">
        <v>239</v>
      </c>
      <c r="E115" s="222" t="s">
        <v>343</v>
      </c>
      <c r="F115" s="205">
        <v>10978.600236072976</v>
      </c>
      <c r="G115" s="221" t="s">
        <v>269</v>
      </c>
      <c r="I115" s="827"/>
      <c r="J115" s="827"/>
      <c r="K115" s="827"/>
      <c r="L115" s="827"/>
      <c r="M115" s="827"/>
      <c r="N115" s="827"/>
      <c r="O115" s="827"/>
      <c r="P115" s="827"/>
      <c r="Q115" s="827"/>
      <c r="R115" s="827"/>
      <c r="S115" s="827"/>
      <c r="T115" s="827"/>
      <c r="U115" s="827"/>
      <c r="V115" s="827"/>
      <c r="W115" s="827"/>
      <c r="X115" s="827"/>
      <c r="Y115" s="827"/>
      <c r="Z115" s="827"/>
      <c r="AA115" s="827"/>
      <c r="AB115" s="827"/>
      <c r="AC115" s="827"/>
      <c r="AD115" s="827"/>
      <c r="AE115" s="827"/>
      <c r="AF115" s="827"/>
      <c r="AG115" s="827"/>
      <c r="AH115" s="827"/>
      <c r="AI115" s="827"/>
      <c r="AJ115" s="827"/>
      <c r="AK115" s="827"/>
      <c r="AL115" s="827"/>
      <c r="AM115" s="827"/>
      <c r="AN115" s="827"/>
      <c r="AO115" s="827"/>
      <c r="AP115" s="827"/>
      <c r="AQ115" s="827"/>
      <c r="AR115" s="827"/>
      <c r="AS115" s="827"/>
      <c r="AT115" s="827"/>
      <c r="AU115" s="827"/>
      <c r="AV115" s="827"/>
      <c r="AW115" s="827"/>
      <c r="AX115" s="827"/>
      <c r="AY115" s="827"/>
      <c r="AZ115" s="827"/>
      <c r="BA115" s="827"/>
      <c r="BB115" s="827"/>
      <c r="BC115" s="827"/>
      <c r="BD115" s="827"/>
      <c r="BE115" s="827"/>
      <c r="BF115" s="827"/>
      <c r="BG115" s="827"/>
      <c r="BH115" s="827"/>
      <c r="BI115" s="827"/>
    </row>
    <row r="116" spans="1:61" s="226" customFormat="1" ht="28.8">
      <c r="A116" s="227"/>
      <c r="B116" s="223">
        <v>111</v>
      </c>
      <c r="C116" s="221" t="s">
        <v>344</v>
      </c>
      <c r="D116" s="221" t="s">
        <v>142</v>
      </c>
      <c r="E116" s="222" t="s">
        <v>345</v>
      </c>
      <c r="F116" s="205">
        <v>488802.0399473398</v>
      </c>
      <c r="G116" s="221" t="s">
        <v>346</v>
      </c>
      <c r="I116" s="827"/>
      <c r="J116" s="827"/>
      <c r="K116" s="827"/>
      <c r="L116" s="827"/>
      <c r="M116" s="827"/>
      <c r="N116" s="827"/>
      <c r="O116" s="827"/>
      <c r="P116" s="827"/>
      <c r="Q116" s="827"/>
      <c r="R116" s="827"/>
      <c r="S116" s="827"/>
      <c r="T116" s="827"/>
      <c r="U116" s="827"/>
      <c r="V116" s="827"/>
      <c r="W116" s="827"/>
      <c r="X116" s="827"/>
      <c r="Y116" s="827"/>
      <c r="Z116" s="827"/>
      <c r="AA116" s="827"/>
      <c r="AB116" s="827"/>
      <c r="AC116" s="827"/>
      <c r="AD116" s="827"/>
      <c r="AE116" s="827"/>
      <c r="AF116" s="827"/>
      <c r="AG116" s="827"/>
      <c r="AH116" s="827"/>
      <c r="AI116" s="827"/>
      <c r="AJ116" s="827"/>
      <c r="AK116" s="827"/>
      <c r="AL116" s="827"/>
      <c r="AM116" s="827"/>
      <c r="AN116" s="827"/>
      <c r="AO116" s="827"/>
      <c r="AP116" s="827"/>
      <c r="AQ116" s="827"/>
      <c r="AR116" s="827"/>
      <c r="AS116" s="827"/>
      <c r="AT116" s="827"/>
      <c r="AU116" s="827"/>
      <c r="AV116" s="827"/>
      <c r="AW116" s="827"/>
      <c r="AX116" s="827"/>
      <c r="AY116" s="827"/>
      <c r="AZ116" s="827"/>
      <c r="BA116" s="827"/>
      <c r="BB116" s="827"/>
      <c r="BC116" s="827"/>
      <c r="BD116" s="827"/>
      <c r="BE116" s="827"/>
      <c r="BF116" s="827"/>
      <c r="BG116" s="827"/>
      <c r="BH116" s="827"/>
      <c r="BI116" s="827"/>
    </row>
    <row r="117" spans="1:61" s="226" customFormat="1" ht="28.8">
      <c r="A117" s="227"/>
      <c r="B117" s="223">
        <v>112</v>
      </c>
      <c r="C117" s="224" t="s">
        <v>347</v>
      </c>
      <c r="D117" s="224" t="s">
        <v>142</v>
      </c>
      <c r="E117" s="222" t="s">
        <v>348</v>
      </c>
      <c r="F117" s="205">
        <v>537351.32339899195</v>
      </c>
      <c r="G117" s="221" t="s">
        <v>346</v>
      </c>
      <c r="I117" s="827"/>
      <c r="J117" s="827"/>
      <c r="K117" s="827"/>
      <c r="L117" s="827"/>
      <c r="M117" s="827"/>
      <c r="N117" s="827"/>
      <c r="O117" s="827"/>
      <c r="P117" s="827"/>
      <c r="Q117" s="827"/>
      <c r="R117" s="827"/>
      <c r="S117" s="827"/>
      <c r="T117" s="827"/>
      <c r="U117" s="827"/>
      <c r="V117" s="827"/>
      <c r="W117" s="827"/>
      <c r="X117" s="827"/>
      <c r="Y117" s="827"/>
      <c r="Z117" s="827"/>
      <c r="AA117" s="827"/>
      <c r="AB117" s="827"/>
      <c r="AC117" s="827"/>
      <c r="AD117" s="827"/>
      <c r="AE117" s="827"/>
      <c r="AF117" s="827"/>
      <c r="AG117" s="827"/>
      <c r="AH117" s="827"/>
      <c r="AI117" s="827"/>
      <c r="AJ117" s="827"/>
      <c r="AK117" s="827"/>
      <c r="AL117" s="827"/>
      <c r="AM117" s="827"/>
      <c r="AN117" s="827"/>
      <c r="AO117" s="827"/>
      <c r="AP117" s="827"/>
      <c r="AQ117" s="827"/>
      <c r="AR117" s="827"/>
      <c r="AS117" s="827"/>
      <c r="AT117" s="827"/>
      <c r="AU117" s="827"/>
      <c r="AV117" s="827"/>
      <c r="AW117" s="827"/>
      <c r="AX117" s="827"/>
      <c r="AY117" s="827"/>
      <c r="AZ117" s="827"/>
      <c r="BA117" s="827"/>
      <c r="BB117" s="827"/>
      <c r="BC117" s="827"/>
      <c r="BD117" s="827"/>
      <c r="BE117" s="827"/>
      <c r="BF117" s="827"/>
      <c r="BG117" s="827"/>
      <c r="BH117" s="827"/>
      <c r="BI117" s="827"/>
    </row>
    <row r="118" spans="1:61" s="226" customFormat="1" ht="28.8">
      <c r="A118" s="227"/>
      <c r="B118" s="223">
        <v>113</v>
      </c>
      <c r="C118" s="221" t="s">
        <v>349</v>
      </c>
      <c r="D118" s="221" t="s">
        <v>142</v>
      </c>
      <c r="E118" s="222" t="s">
        <v>350</v>
      </c>
      <c r="F118" s="205">
        <v>556653.47899232013</v>
      </c>
      <c r="G118" s="221" t="s">
        <v>346</v>
      </c>
      <c r="I118" s="827"/>
      <c r="J118" s="827"/>
      <c r="K118" s="827"/>
      <c r="L118" s="827"/>
      <c r="M118" s="827"/>
      <c r="N118" s="827"/>
      <c r="O118" s="827"/>
      <c r="P118" s="827"/>
      <c r="Q118" s="827"/>
      <c r="R118" s="827"/>
      <c r="S118" s="827"/>
      <c r="T118" s="827"/>
      <c r="U118" s="827"/>
      <c r="V118" s="827"/>
      <c r="W118" s="827"/>
      <c r="X118" s="827"/>
      <c r="Y118" s="827"/>
      <c r="Z118" s="827"/>
      <c r="AA118" s="827"/>
      <c r="AB118" s="827"/>
      <c r="AC118" s="827"/>
      <c r="AD118" s="827"/>
      <c r="AE118" s="827"/>
      <c r="AF118" s="827"/>
      <c r="AG118" s="827"/>
      <c r="AH118" s="827"/>
      <c r="AI118" s="827"/>
      <c r="AJ118" s="827"/>
      <c r="AK118" s="827"/>
      <c r="AL118" s="827"/>
      <c r="AM118" s="827"/>
      <c r="AN118" s="827"/>
      <c r="AO118" s="827"/>
      <c r="AP118" s="827"/>
      <c r="AQ118" s="827"/>
      <c r="AR118" s="827"/>
      <c r="AS118" s="827"/>
      <c r="AT118" s="827"/>
      <c r="AU118" s="827"/>
      <c r="AV118" s="827"/>
      <c r="AW118" s="827"/>
      <c r="AX118" s="827"/>
      <c r="AY118" s="827"/>
      <c r="AZ118" s="827"/>
      <c r="BA118" s="827"/>
      <c r="BB118" s="827"/>
      <c r="BC118" s="827"/>
      <c r="BD118" s="827"/>
      <c r="BE118" s="827"/>
      <c r="BF118" s="827"/>
      <c r="BG118" s="827"/>
      <c r="BH118" s="827"/>
      <c r="BI118" s="827"/>
    </row>
    <row r="119" spans="1:61" s="226" customFormat="1" ht="28.8">
      <c r="A119" s="227"/>
      <c r="B119" s="223">
        <v>114</v>
      </c>
      <c r="C119" s="224" t="s">
        <v>351</v>
      </c>
      <c r="D119" s="224" t="s">
        <v>142</v>
      </c>
      <c r="E119" s="222" t="s">
        <v>352</v>
      </c>
      <c r="F119" s="205">
        <v>586579.22537692916</v>
      </c>
      <c r="G119" s="221" t="s">
        <v>346</v>
      </c>
      <c r="I119" s="827"/>
      <c r="J119" s="827"/>
      <c r="K119" s="827"/>
      <c r="L119" s="827"/>
      <c r="M119" s="827"/>
      <c r="N119" s="827"/>
      <c r="O119" s="827"/>
      <c r="P119" s="827"/>
      <c r="Q119" s="827"/>
      <c r="R119" s="827"/>
      <c r="S119" s="827"/>
      <c r="T119" s="827"/>
      <c r="U119" s="827"/>
      <c r="V119" s="827"/>
      <c r="W119" s="827"/>
      <c r="X119" s="827"/>
      <c r="Y119" s="827"/>
      <c r="Z119" s="827"/>
      <c r="AA119" s="827"/>
      <c r="AB119" s="827"/>
      <c r="AC119" s="827"/>
      <c r="AD119" s="827"/>
      <c r="AE119" s="827"/>
      <c r="AF119" s="827"/>
      <c r="AG119" s="827"/>
      <c r="AH119" s="827"/>
      <c r="AI119" s="827"/>
      <c r="AJ119" s="827"/>
      <c r="AK119" s="827"/>
      <c r="AL119" s="827"/>
      <c r="AM119" s="827"/>
      <c r="AN119" s="827"/>
      <c r="AO119" s="827"/>
      <c r="AP119" s="827"/>
      <c r="AQ119" s="827"/>
      <c r="AR119" s="827"/>
      <c r="AS119" s="827"/>
      <c r="AT119" s="827"/>
      <c r="AU119" s="827"/>
      <c r="AV119" s="827"/>
      <c r="AW119" s="827"/>
      <c r="AX119" s="827"/>
      <c r="AY119" s="827"/>
      <c r="AZ119" s="827"/>
      <c r="BA119" s="827"/>
      <c r="BB119" s="827"/>
      <c r="BC119" s="827"/>
      <c r="BD119" s="827"/>
      <c r="BE119" s="827"/>
      <c r="BF119" s="827"/>
      <c r="BG119" s="827"/>
      <c r="BH119" s="827"/>
      <c r="BI119" s="827"/>
    </row>
    <row r="120" spans="1:61" s="226" customFormat="1" ht="28.8">
      <c r="A120" s="227"/>
      <c r="B120" s="223">
        <v>115</v>
      </c>
      <c r="C120" s="221" t="s">
        <v>353</v>
      </c>
      <c r="D120" s="221" t="s">
        <v>142</v>
      </c>
      <c r="E120" s="222" t="s">
        <v>354</v>
      </c>
      <c r="F120" s="205">
        <v>688453.57739061944</v>
      </c>
      <c r="G120" s="221" t="s">
        <v>346</v>
      </c>
      <c r="I120" s="827"/>
      <c r="J120" s="827"/>
      <c r="K120" s="827"/>
      <c r="L120" s="827"/>
      <c r="M120" s="827"/>
      <c r="N120" s="827"/>
      <c r="O120" s="827"/>
      <c r="P120" s="827"/>
      <c r="Q120" s="827"/>
      <c r="R120" s="827"/>
      <c r="S120" s="827"/>
      <c r="T120" s="827"/>
      <c r="U120" s="827"/>
      <c r="V120" s="827"/>
      <c r="W120" s="827"/>
      <c r="X120" s="827"/>
      <c r="Y120" s="827"/>
      <c r="Z120" s="827"/>
      <c r="AA120" s="827"/>
      <c r="AB120" s="827"/>
      <c r="AC120" s="827"/>
      <c r="AD120" s="827"/>
      <c r="AE120" s="827"/>
      <c r="AF120" s="827"/>
      <c r="AG120" s="827"/>
      <c r="AH120" s="827"/>
      <c r="AI120" s="827"/>
      <c r="AJ120" s="827"/>
      <c r="AK120" s="827"/>
      <c r="AL120" s="827"/>
      <c r="AM120" s="827"/>
      <c r="AN120" s="827"/>
      <c r="AO120" s="827"/>
      <c r="AP120" s="827"/>
      <c r="AQ120" s="827"/>
      <c r="AR120" s="827"/>
      <c r="AS120" s="827"/>
      <c r="AT120" s="827"/>
      <c r="AU120" s="827"/>
      <c r="AV120" s="827"/>
      <c r="AW120" s="827"/>
      <c r="AX120" s="827"/>
      <c r="AY120" s="827"/>
      <c r="AZ120" s="827"/>
      <c r="BA120" s="827"/>
      <c r="BB120" s="827"/>
      <c r="BC120" s="827"/>
      <c r="BD120" s="827"/>
      <c r="BE120" s="827"/>
      <c r="BF120" s="827"/>
      <c r="BG120" s="827"/>
      <c r="BH120" s="827"/>
      <c r="BI120" s="827"/>
    </row>
    <row r="121" spans="1:61" s="226" customFormat="1" ht="28.8">
      <c r="A121" s="227"/>
      <c r="B121" s="223">
        <v>116</v>
      </c>
      <c r="C121" s="224" t="s">
        <v>355</v>
      </c>
      <c r="D121" s="224" t="s">
        <v>142</v>
      </c>
      <c r="E121" s="222" t="s">
        <v>356</v>
      </c>
      <c r="F121" s="205">
        <v>574170.2835437766</v>
      </c>
      <c r="G121" s="221" t="s">
        <v>346</v>
      </c>
      <c r="I121" s="827"/>
      <c r="J121" s="827"/>
      <c r="K121" s="827"/>
      <c r="L121" s="827"/>
      <c r="M121" s="827"/>
      <c r="N121" s="827"/>
      <c r="O121" s="827"/>
      <c r="P121" s="827"/>
      <c r="Q121" s="827"/>
      <c r="R121" s="827"/>
      <c r="S121" s="827"/>
      <c r="T121" s="827"/>
      <c r="U121" s="827"/>
      <c r="V121" s="827"/>
      <c r="W121" s="827"/>
      <c r="X121" s="827"/>
      <c r="Y121" s="827"/>
      <c r="Z121" s="827"/>
      <c r="AA121" s="827"/>
      <c r="AB121" s="827"/>
      <c r="AC121" s="827"/>
      <c r="AD121" s="827"/>
      <c r="AE121" s="827"/>
      <c r="AF121" s="827"/>
      <c r="AG121" s="827"/>
      <c r="AH121" s="827"/>
      <c r="AI121" s="827"/>
      <c r="AJ121" s="827"/>
      <c r="AK121" s="827"/>
      <c r="AL121" s="827"/>
      <c r="AM121" s="827"/>
      <c r="AN121" s="827"/>
      <c r="AO121" s="827"/>
      <c r="AP121" s="827"/>
      <c r="AQ121" s="827"/>
      <c r="AR121" s="827"/>
      <c r="AS121" s="827"/>
      <c r="AT121" s="827"/>
      <c r="AU121" s="827"/>
      <c r="AV121" s="827"/>
      <c r="AW121" s="827"/>
      <c r="AX121" s="827"/>
      <c r="AY121" s="827"/>
      <c r="AZ121" s="827"/>
      <c r="BA121" s="827"/>
      <c r="BB121" s="827"/>
      <c r="BC121" s="827"/>
      <c r="BD121" s="827"/>
      <c r="BE121" s="827"/>
      <c r="BF121" s="827"/>
      <c r="BG121" s="827"/>
      <c r="BH121" s="827"/>
      <c r="BI121" s="827"/>
    </row>
    <row r="122" spans="1:61" s="226" customFormat="1" ht="28.8">
      <c r="A122" s="227"/>
      <c r="B122" s="223">
        <v>117</v>
      </c>
      <c r="C122" s="221" t="s">
        <v>357</v>
      </c>
      <c r="D122" s="221" t="s">
        <v>142</v>
      </c>
      <c r="E122" s="222" t="s">
        <v>358</v>
      </c>
      <c r="F122" s="205">
        <v>480613.34780440968</v>
      </c>
      <c r="G122" s="221" t="s">
        <v>346</v>
      </c>
      <c r="I122" s="827"/>
      <c r="J122" s="827"/>
      <c r="K122" s="827"/>
      <c r="L122" s="827"/>
      <c r="M122" s="827"/>
      <c r="N122" s="827"/>
      <c r="O122" s="827"/>
      <c r="P122" s="827"/>
      <c r="Q122" s="827"/>
      <c r="R122" s="827"/>
      <c r="S122" s="827"/>
      <c r="T122" s="827"/>
      <c r="U122" s="827"/>
      <c r="V122" s="827"/>
      <c r="W122" s="827"/>
      <c r="X122" s="827"/>
      <c r="Y122" s="827"/>
      <c r="Z122" s="827"/>
      <c r="AA122" s="827"/>
      <c r="AB122" s="827"/>
      <c r="AC122" s="827"/>
      <c r="AD122" s="827"/>
      <c r="AE122" s="827"/>
      <c r="AF122" s="827"/>
      <c r="AG122" s="827"/>
      <c r="AH122" s="827"/>
      <c r="AI122" s="827"/>
      <c r="AJ122" s="827"/>
      <c r="AK122" s="827"/>
      <c r="AL122" s="827"/>
      <c r="AM122" s="827"/>
      <c r="AN122" s="827"/>
      <c r="AO122" s="827"/>
      <c r="AP122" s="827"/>
      <c r="AQ122" s="827"/>
      <c r="AR122" s="827"/>
      <c r="AS122" s="827"/>
      <c r="AT122" s="827"/>
      <c r="AU122" s="827"/>
      <c r="AV122" s="827"/>
      <c r="AW122" s="827"/>
      <c r="AX122" s="827"/>
      <c r="AY122" s="827"/>
      <c r="AZ122" s="827"/>
      <c r="BA122" s="827"/>
      <c r="BB122" s="827"/>
      <c r="BC122" s="827"/>
      <c r="BD122" s="827"/>
      <c r="BE122" s="827"/>
      <c r="BF122" s="827"/>
      <c r="BG122" s="827"/>
      <c r="BH122" s="827"/>
      <c r="BI122" s="827"/>
    </row>
    <row r="123" spans="1:61" s="226" customFormat="1" ht="28.8">
      <c r="A123" s="227"/>
      <c r="B123" s="223">
        <v>118</v>
      </c>
      <c r="C123" s="221" t="s">
        <v>359</v>
      </c>
      <c r="D123" s="221" t="s">
        <v>142</v>
      </c>
      <c r="E123" s="222" t="s">
        <v>360</v>
      </c>
      <c r="F123" s="205">
        <v>471464.20986873907</v>
      </c>
      <c r="G123" s="221" t="s">
        <v>346</v>
      </c>
      <c r="I123" s="827"/>
      <c r="J123" s="827"/>
      <c r="K123" s="827"/>
      <c r="L123" s="827"/>
      <c r="M123" s="827"/>
      <c r="N123" s="827"/>
      <c r="O123" s="827"/>
      <c r="P123" s="827"/>
      <c r="Q123" s="827"/>
      <c r="R123" s="827"/>
      <c r="S123" s="827"/>
      <c r="T123" s="827"/>
      <c r="U123" s="827"/>
      <c r="V123" s="827"/>
      <c r="W123" s="827"/>
      <c r="X123" s="827"/>
      <c r="Y123" s="827"/>
      <c r="Z123" s="827"/>
      <c r="AA123" s="827"/>
      <c r="AB123" s="827"/>
      <c r="AC123" s="827"/>
      <c r="AD123" s="827"/>
      <c r="AE123" s="827"/>
      <c r="AF123" s="827"/>
      <c r="AG123" s="827"/>
      <c r="AH123" s="827"/>
      <c r="AI123" s="827"/>
      <c r="AJ123" s="827"/>
      <c r="AK123" s="827"/>
      <c r="AL123" s="827"/>
      <c r="AM123" s="827"/>
      <c r="AN123" s="827"/>
      <c r="AO123" s="827"/>
      <c r="AP123" s="827"/>
      <c r="AQ123" s="827"/>
      <c r="AR123" s="827"/>
      <c r="AS123" s="827"/>
      <c r="AT123" s="827"/>
      <c r="AU123" s="827"/>
      <c r="AV123" s="827"/>
      <c r="AW123" s="827"/>
      <c r="AX123" s="827"/>
      <c r="AY123" s="827"/>
      <c r="AZ123" s="827"/>
      <c r="BA123" s="827"/>
      <c r="BB123" s="827"/>
      <c r="BC123" s="827"/>
      <c r="BD123" s="827"/>
      <c r="BE123" s="827"/>
      <c r="BF123" s="827"/>
      <c r="BG123" s="827"/>
      <c r="BH123" s="827"/>
      <c r="BI123" s="827"/>
    </row>
    <row r="124" spans="1:61" s="226" customFormat="1" ht="28.8">
      <c r="A124" s="227"/>
      <c r="B124" s="223">
        <v>119</v>
      </c>
      <c r="C124" s="224" t="s">
        <v>361</v>
      </c>
      <c r="D124" s="224" t="s">
        <v>142</v>
      </c>
      <c r="E124" s="222" t="s">
        <v>362</v>
      </c>
      <c r="F124" s="205">
        <v>500465.13391607598</v>
      </c>
      <c r="G124" s="221" t="s">
        <v>346</v>
      </c>
      <c r="I124" s="827"/>
      <c r="J124" s="827"/>
      <c r="K124" s="827"/>
      <c r="L124" s="827"/>
      <c r="M124" s="827"/>
      <c r="N124" s="827"/>
      <c r="O124" s="827"/>
      <c r="P124" s="827"/>
      <c r="Q124" s="827"/>
      <c r="R124" s="827"/>
      <c r="S124" s="827"/>
      <c r="T124" s="827"/>
      <c r="U124" s="827"/>
      <c r="V124" s="827"/>
      <c r="W124" s="827"/>
      <c r="X124" s="827"/>
      <c r="Y124" s="827"/>
      <c r="Z124" s="827"/>
      <c r="AA124" s="827"/>
      <c r="AB124" s="827"/>
      <c r="AC124" s="827"/>
      <c r="AD124" s="827"/>
      <c r="AE124" s="827"/>
      <c r="AF124" s="827"/>
      <c r="AG124" s="827"/>
      <c r="AH124" s="827"/>
      <c r="AI124" s="827"/>
      <c r="AJ124" s="827"/>
      <c r="AK124" s="827"/>
      <c r="AL124" s="827"/>
      <c r="AM124" s="827"/>
      <c r="AN124" s="827"/>
      <c r="AO124" s="827"/>
      <c r="AP124" s="827"/>
      <c r="AQ124" s="827"/>
      <c r="AR124" s="827"/>
      <c r="AS124" s="827"/>
      <c r="AT124" s="827"/>
      <c r="AU124" s="827"/>
      <c r="AV124" s="827"/>
      <c r="AW124" s="827"/>
      <c r="AX124" s="827"/>
      <c r="AY124" s="827"/>
      <c r="AZ124" s="827"/>
      <c r="BA124" s="827"/>
      <c r="BB124" s="827"/>
      <c r="BC124" s="827"/>
      <c r="BD124" s="827"/>
      <c r="BE124" s="827"/>
      <c r="BF124" s="827"/>
      <c r="BG124" s="827"/>
      <c r="BH124" s="827"/>
      <c r="BI124" s="827"/>
    </row>
    <row r="125" spans="1:61" s="226" customFormat="1" ht="28.8">
      <c r="A125" s="227"/>
      <c r="B125" s="223">
        <v>120</v>
      </c>
      <c r="C125" s="221" t="s">
        <v>363</v>
      </c>
      <c r="D125" s="221" t="s">
        <v>142</v>
      </c>
      <c r="E125" s="222" t="s">
        <v>364</v>
      </c>
      <c r="F125" s="205">
        <v>578036.37482100574</v>
      </c>
      <c r="G125" s="221" t="s">
        <v>346</v>
      </c>
      <c r="I125" s="827"/>
      <c r="J125" s="827"/>
      <c r="K125" s="827"/>
      <c r="L125" s="827"/>
      <c r="M125" s="827"/>
      <c r="N125" s="827"/>
      <c r="O125" s="827"/>
      <c r="P125" s="827"/>
      <c r="Q125" s="827"/>
      <c r="R125" s="827"/>
      <c r="S125" s="827"/>
      <c r="T125" s="827"/>
      <c r="U125" s="827"/>
      <c r="V125" s="827"/>
      <c r="W125" s="827"/>
      <c r="X125" s="827"/>
      <c r="Y125" s="827"/>
      <c r="Z125" s="827"/>
      <c r="AA125" s="827"/>
      <c r="AB125" s="827"/>
      <c r="AC125" s="827"/>
      <c r="AD125" s="827"/>
      <c r="AE125" s="827"/>
      <c r="AF125" s="827"/>
      <c r="AG125" s="827"/>
      <c r="AH125" s="827"/>
      <c r="AI125" s="827"/>
      <c r="AJ125" s="827"/>
      <c r="AK125" s="827"/>
      <c r="AL125" s="827"/>
      <c r="AM125" s="827"/>
      <c r="AN125" s="827"/>
      <c r="AO125" s="827"/>
      <c r="AP125" s="827"/>
      <c r="AQ125" s="827"/>
      <c r="AR125" s="827"/>
      <c r="AS125" s="827"/>
      <c r="AT125" s="827"/>
      <c r="AU125" s="827"/>
      <c r="AV125" s="827"/>
      <c r="AW125" s="827"/>
      <c r="AX125" s="827"/>
      <c r="AY125" s="827"/>
      <c r="AZ125" s="827"/>
      <c r="BA125" s="827"/>
      <c r="BB125" s="827"/>
      <c r="BC125" s="827"/>
      <c r="BD125" s="827"/>
      <c r="BE125" s="827"/>
      <c r="BF125" s="827"/>
      <c r="BG125" s="827"/>
      <c r="BH125" s="827"/>
      <c r="BI125" s="827"/>
    </row>
    <row r="126" spans="1:61" s="226" customFormat="1" ht="28.8">
      <c r="A126" s="227"/>
      <c r="B126" s="223">
        <v>121</v>
      </c>
      <c r="C126" s="224" t="s">
        <v>365</v>
      </c>
      <c r="D126" s="224" t="s">
        <v>142</v>
      </c>
      <c r="E126" s="222" t="s">
        <v>366</v>
      </c>
      <c r="F126" s="205">
        <v>640087.17136009922</v>
      </c>
      <c r="G126" s="221" t="s">
        <v>346</v>
      </c>
      <c r="I126" s="827"/>
      <c r="J126" s="827"/>
      <c r="K126" s="827"/>
      <c r="L126" s="827"/>
      <c r="M126" s="827"/>
      <c r="N126" s="827"/>
      <c r="O126" s="827"/>
      <c r="P126" s="827"/>
      <c r="Q126" s="827"/>
      <c r="R126" s="827"/>
      <c r="S126" s="827"/>
      <c r="T126" s="827"/>
      <c r="U126" s="827"/>
      <c r="V126" s="827"/>
      <c r="W126" s="827"/>
      <c r="X126" s="827"/>
      <c r="Y126" s="827"/>
      <c r="Z126" s="827"/>
      <c r="AA126" s="827"/>
      <c r="AB126" s="827"/>
      <c r="AC126" s="827"/>
      <c r="AD126" s="827"/>
      <c r="AE126" s="827"/>
      <c r="AF126" s="827"/>
      <c r="AG126" s="827"/>
      <c r="AH126" s="827"/>
      <c r="AI126" s="827"/>
      <c r="AJ126" s="827"/>
      <c r="AK126" s="827"/>
      <c r="AL126" s="827"/>
      <c r="AM126" s="827"/>
      <c r="AN126" s="827"/>
      <c r="AO126" s="827"/>
      <c r="AP126" s="827"/>
      <c r="AQ126" s="827"/>
      <c r="AR126" s="827"/>
      <c r="AS126" s="827"/>
      <c r="AT126" s="827"/>
      <c r="AU126" s="827"/>
      <c r="AV126" s="827"/>
      <c r="AW126" s="827"/>
      <c r="AX126" s="827"/>
      <c r="AY126" s="827"/>
      <c r="AZ126" s="827"/>
      <c r="BA126" s="827"/>
      <c r="BB126" s="827"/>
      <c r="BC126" s="827"/>
      <c r="BD126" s="827"/>
      <c r="BE126" s="827"/>
      <c r="BF126" s="827"/>
      <c r="BG126" s="827"/>
      <c r="BH126" s="827"/>
      <c r="BI126" s="827"/>
    </row>
    <row r="127" spans="1:61" s="226" customFormat="1">
      <c r="A127" s="227"/>
      <c r="B127" s="323">
        <v>122</v>
      </c>
      <c r="C127" s="324" t="s">
        <v>367</v>
      </c>
      <c r="D127" s="324" t="s">
        <v>191</v>
      </c>
      <c r="E127" s="325" t="s">
        <v>368</v>
      </c>
      <c r="F127" s="235">
        <v>2365.0170041850802</v>
      </c>
      <c r="G127" s="324" t="s">
        <v>218</v>
      </c>
      <c r="I127" s="827"/>
      <c r="J127" s="827"/>
      <c r="K127" s="827"/>
      <c r="L127" s="827"/>
      <c r="M127" s="827"/>
      <c r="N127" s="827"/>
      <c r="O127" s="827"/>
      <c r="P127" s="827"/>
      <c r="Q127" s="827"/>
      <c r="R127" s="827"/>
      <c r="S127" s="827"/>
      <c r="T127" s="827"/>
      <c r="U127" s="827"/>
      <c r="V127" s="827"/>
      <c r="W127" s="827"/>
      <c r="X127" s="827"/>
      <c r="Y127" s="827"/>
      <c r="Z127" s="827"/>
      <c r="AA127" s="827"/>
      <c r="AB127" s="827"/>
      <c r="AC127" s="827"/>
      <c r="AD127" s="827"/>
      <c r="AE127" s="827"/>
      <c r="AF127" s="827"/>
      <c r="AG127" s="827"/>
      <c r="AH127" s="827"/>
      <c r="AI127" s="827"/>
      <c r="AJ127" s="827"/>
      <c r="AK127" s="827"/>
      <c r="AL127" s="827"/>
      <c r="AM127" s="827"/>
      <c r="AN127" s="827"/>
      <c r="AO127" s="827"/>
      <c r="AP127" s="827"/>
      <c r="AQ127" s="827"/>
      <c r="AR127" s="827"/>
      <c r="AS127" s="827"/>
      <c r="AT127" s="827"/>
      <c r="AU127" s="827"/>
      <c r="AV127" s="827"/>
      <c r="AW127" s="827"/>
      <c r="AX127" s="827"/>
      <c r="AY127" s="827"/>
      <c r="AZ127" s="827"/>
      <c r="BA127" s="827"/>
      <c r="BB127" s="827"/>
      <c r="BC127" s="827"/>
      <c r="BD127" s="827"/>
      <c r="BE127" s="827"/>
      <c r="BF127" s="827"/>
      <c r="BG127" s="827"/>
      <c r="BH127" s="827"/>
      <c r="BI127" s="827"/>
    </row>
    <row r="128" spans="1:61" s="226" customFormat="1">
      <c r="A128" s="227"/>
      <c r="B128" s="223">
        <v>123</v>
      </c>
      <c r="C128" s="224" t="s">
        <v>369</v>
      </c>
      <c r="D128" s="224" t="s">
        <v>135</v>
      </c>
      <c r="E128" s="222" t="s">
        <v>370</v>
      </c>
      <c r="F128" s="205">
        <v>73715.844464546157</v>
      </c>
      <c r="G128" s="221" t="s">
        <v>137</v>
      </c>
      <c r="I128" s="827"/>
      <c r="J128" s="827"/>
      <c r="K128" s="827"/>
      <c r="L128" s="827"/>
      <c r="M128" s="827"/>
      <c r="N128" s="827"/>
      <c r="O128" s="827"/>
      <c r="P128" s="827"/>
      <c r="Q128" s="827"/>
      <c r="R128" s="827"/>
      <c r="S128" s="827"/>
      <c r="T128" s="827"/>
      <c r="U128" s="827"/>
      <c r="V128" s="827"/>
      <c r="W128" s="827"/>
      <c r="X128" s="827"/>
      <c r="Y128" s="827"/>
      <c r="Z128" s="827"/>
      <c r="AA128" s="827"/>
      <c r="AB128" s="827"/>
      <c r="AC128" s="827"/>
      <c r="AD128" s="827"/>
      <c r="AE128" s="827"/>
      <c r="AF128" s="827"/>
      <c r="AG128" s="827"/>
      <c r="AH128" s="827"/>
      <c r="AI128" s="827"/>
      <c r="AJ128" s="827"/>
      <c r="AK128" s="827"/>
      <c r="AL128" s="827"/>
      <c r="AM128" s="827"/>
      <c r="AN128" s="827"/>
      <c r="AO128" s="827"/>
      <c r="AP128" s="827"/>
      <c r="AQ128" s="827"/>
      <c r="AR128" s="827"/>
      <c r="AS128" s="827"/>
      <c r="AT128" s="827"/>
      <c r="AU128" s="827"/>
      <c r="AV128" s="827"/>
      <c r="AW128" s="827"/>
      <c r="AX128" s="827"/>
      <c r="AY128" s="827"/>
      <c r="AZ128" s="827"/>
      <c r="BA128" s="827"/>
      <c r="BB128" s="827"/>
      <c r="BC128" s="827"/>
      <c r="BD128" s="827"/>
      <c r="BE128" s="827"/>
      <c r="BF128" s="827"/>
      <c r="BG128" s="827"/>
      <c r="BH128" s="827"/>
      <c r="BI128" s="827"/>
    </row>
    <row r="129" spans="1:61" s="226" customFormat="1">
      <c r="A129" s="227"/>
      <c r="B129" s="223">
        <v>124</v>
      </c>
      <c r="C129" s="221" t="s">
        <v>371</v>
      </c>
      <c r="D129" s="221" t="s">
        <v>135</v>
      </c>
      <c r="E129" s="222" t="s">
        <v>372</v>
      </c>
      <c r="F129" s="205">
        <v>637127.93916314607</v>
      </c>
      <c r="G129" s="221" t="s">
        <v>137</v>
      </c>
      <c r="I129" s="827"/>
      <c r="J129" s="827"/>
      <c r="K129" s="827"/>
      <c r="L129" s="827"/>
      <c r="M129" s="827"/>
      <c r="N129" s="827"/>
      <c r="O129" s="827"/>
      <c r="P129" s="827"/>
      <c r="Q129" s="827"/>
      <c r="R129" s="827"/>
      <c r="S129" s="827"/>
      <c r="T129" s="827"/>
      <c r="U129" s="827"/>
      <c r="V129" s="827"/>
      <c r="W129" s="827"/>
      <c r="X129" s="827"/>
      <c r="Y129" s="827"/>
      <c r="Z129" s="827"/>
      <c r="AA129" s="827"/>
      <c r="AB129" s="827"/>
      <c r="AC129" s="827"/>
      <c r="AD129" s="827"/>
      <c r="AE129" s="827"/>
      <c r="AF129" s="827"/>
      <c r="AG129" s="827"/>
      <c r="AH129" s="827"/>
      <c r="AI129" s="827"/>
      <c r="AJ129" s="827"/>
      <c r="AK129" s="827"/>
      <c r="AL129" s="827"/>
      <c r="AM129" s="827"/>
      <c r="AN129" s="827"/>
      <c r="AO129" s="827"/>
      <c r="AP129" s="827"/>
      <c r="AQ129" s="827"/>
      <c r="AR129" s="827"/>
      <c r="AS129" s="827"/>
      <c r="AT129" s="827"/>
      <c r="AU129" s="827"/>
      <c r="AV129" s="827"/>
      <c r="AW129" s="827"/>
      <c r="AX129" s="827"/>
      <c r="AY129" s="827"/>
      <c r="AZ129" s="827"/>
      <c r="BA129" s="827"/>
      <c r="BB129" s="827"/>
      <c r="BC129" s="827"/>
      <c r="BD129" s="827"/>
      <c r="BE129" s="827"/>
      <c r="BF129" s="827"/>
      <c r="BG129" s="827"/>
      <c r="BH129" s="827"/>
      <c r="BI129" s="827"/>
    </row>
    <row r="130" spans="1:61" s="226" customFormat="1">
      <c r="A130" s="227"/>
      <c r="B130" s="223">
        <v>125</v>
      </c>
      <c r="C130" s="224" t="s">
        <v>373</v>
      </c>
      <c r="D130" s="224" t="s">
        <v>135</v>
      </c>
      <c r="E130" s="222" t="s">
        <v>374</v>
      </c>
      <c r="F130" s="205">
        <v>694059.72360485781</v>
      </c>
      <c r="G130" s="221" t="s">
        <v>210</v>
      </c>
      <c r="I130" s="827"/>
      <c r="J130" s="827"/>
      <c r="K130" s="827"/>
      <c r="L130" s="827"/>
      <c r="M130" s="827"/>
      <c r="N130" s="827"/>
      <c r="O130" s="827"/>
      <c r="P130" s="827"/>
      <c r="Q130" s="827"/>
      <c r="R130" s="827"/>
      <c r="S130" s="827"/>
      <c r="T130" s="827"/>
      <c r="U130" s="827"/>
      <c r="V130" s="827"/>
      <c r="W130" s="827"/>
      <c r="X130" s="827"/>
      <c r="Y130" s="827"/>
      <c r="Z130" s="827"/>
      <c r="AA130" s="827"/>
      <c r="AB130" s="827"/>
      <c r="AC130" s="827"/>
      <c r="AD130" s="827"/>
      <c r="AE130" s="827"/>
      <c r="AF130" s="827"/>
      <c r="AG130" s="827"/>
      <c r="AH130" s="827"/>
      <c r="AI130" s="827"/>
      <c r="AJ130" s="827"/>
      <c r="AK130" s="827"/>
      <c r="AL130" s="827"/>
      <c r="AM130" s="827"/>
      <c r="AN130" s="827"/>
      <c r="AO130" s="827"/>
      <c r="AP130" s="827"/>
      <c r="AQ130" s="827"/>
      <c r="AR130" s="827"/>
      <c r="AS130" s="827"/>
      <c r="AT130" s="827"/>
      <c r="AU130" s="827"/>
      <c r="AV130" s="827"/>
      <c r="AW130" s="827"/>
      <c r="AX130" s="827"/>
      <c r="AY130" s="827"/>
      <c r="AZ130" s="827"/>
      <c r="BA130" s="827"/>
      <c r="BB130" s="827"/>
      <c r="BC130" s="827"/>
      <c r="BD130" s="827"/>
      <c r="BE130" s="827"/>
      <c r="BF130" s="827"/>
      <c r="BG130" s="827"/>
      <c r="BH130" s="827"/>
      <c r="BI130" s="827"/>
    </row>
    <row r="131" spans="1:61" s="226" customFormat="1">
      <c r="A131" s="227"/>
      <c r="B131" s="223">
        <v>126</v>
      </c>
      <c r="C131" s="221" t="s">
        <v>375</v>
      </c>
      <c r="D131" s="221" t="s">
        <v>191</v>
      </c>
      <c r="E131" s="222" t="s">
        <v>376</v>
      </c>
      <c r="F131" s="205">
        <v>157032.27062382485</v>
      </c>
      <c r="G131" s="221" t="s">
        <v>210</v>
      </c>
      <c r="I131" s="827"/>
      <c r="J131" s="827"/>
      <c r="K131" s="827"/>
      <c r="L131" s="827"/>
      <c r="M131" s="827"/>
      <c r="N131" s="827"/>
      <c r="O131" s="827"/>
      <c r="P131" s="827"/>
      <c r="Q131" s="827"/>
      <c r="R131" s="827"/>
      <c r="S131" s="827"/>
      <c r="T131" s="827"/>
      <c r="U131" s="827"/>
      <c r="V131" s="827"/>
      <c r="W131" s="827"/>
      <c r="X131" s="827"/>
      <c r="Y131" s="827"/>
      <c r="Z131" s="827"/>
      <c r="AA131" s="827"/>
      <c r="AB131" s="827"/>
      <c r="AC131" s="827"/>
      <c r="AD131" s="827"/>
      <c r="AE131" s="827"/>
      <c r="AF131" s="827"/>
      <c r="AG131" s="827"/>
      <c r="AH131" s="827"/>
      <c r="AI131" s="827"/>
      <c r="AJ131" s="827"/>
      <c r="AK131" s="827"/>
      <c r="AL131" s="827"/>
      <c r="AM131" s="827"/>
      <c r="AN131" s="827"/>
      <c r="AO131" s="827"/>
      <c r="AP131" s="827"/>
      <c r="AQ131" s="827"/>
      <c r="AR131" s="827"/>
      <c r="AS131" s="827"/>
      <c r="AT131" s="827"/>
      <c r="AU131" s="827"/>
      <c r="AV131" s="827"/>
      <c r="AW131" s="827"/>
      <c r="AX131" s="827"/>
      <c r="AY131" s="827"/>
      <c r="AZ131" s="827"/>
      <c r="BA131" s="827"/>
      <c r="BB131" s="827"/>
      <c r="BC131" s="827"/>
      <c r="BD131" s="827"/>
      <c r="BE131" s="827"/>
      <c r="BF131" s="827"/>
      <c r="BG131" s="827"/>
      <c r="BH131" s="827"/>
      <c r="BI131" s="827"/>
    </row>
    <row r="132" spans="1:61" s="226" customFormat="1" ht="28.8">
      <c r="A132" s="227"/>
      <c r="B132" s="223">
        <v>127</v>
      </c>
      <c r="C132" s="224" t="s">
        <v>377</v>
      </c>
      <c r="D132" s="224" t="s">
        <v>135</v>
      </c>
      <c r="E132" s="222" t="s">
        <v>378</v>
      </c>
      <c r="F132" s="205">
        <v>44866.363035378519</v>
      </c>
      <c r="G132" s="221" t="s">
        <v>210</v>
      </c>
      <c r="I132" s="827"/>
      <c r="J132" s="827"/>
      <c r="K132" s="827"/>
      <c r="L132" s="827"/>
      <c r="M132" s="827"/>
      <c r="N132" s="827"/>
      <c r="O132" s="827"/>
      <c r="P132" s="827"/>
      <c r="Q132" s="827"/>
      <c r="R132" s="827"/>
      <c r="S132" s="827"/>
      <c r="T132" s="827"/>
      <c r="U132" s="827"/>
      <c r="V132" s="827"/>
      <c r="W132" s="827"/>
      <c r="X132" s="827"/>
      <c r="Y132" s="827"/>
      <c r="Z132" s="827"/>
      <c r="AA132" s="827"/>
      <c r="AB132" s="827"/>
      <c r="AC132" s="827"/>
      <c r="AD132" s="827"/>
      <c r="AE132" s="827"/>
      <c r="AF132" s="827"/>
      <c r="AG132" s="827"/>
      <c r="AH132" s="827"/>
      <c r="AI132" s="827"/>
      <c r="AJ132" s="827"/>
      <c r="AK132" s="827"/>
      <c r="AL132" s="827"/>
      <c r="AM132" s="827"/>
      <c r="AN132" s="827"/>
      <c r="AO132" s="827"/>
      <c r="AP132" s="827"/>
      <c r="AQ132" s="827"/>
      <c r="AR132" s="827"/>
      <c r="AS132" s="827"/>
      <c r="AT132" s="827"/>
      <c r="AU132" s="827"/>
      <c r="AV132" s="827"/>
      <c r="AW132" s="827"/>
      <c r="AX132" s="827"/>
      <c r="AY132" s="827"/>
      <c r="AZ132" s="827"/>
      <c r="BA132" s="827"/>
      <c r="BB132" s="827"/>
      <c r="BC132" s="827"/>
      <c r="BD132" s="827"/>
      <c r="BE132" s="827"/>
      <c r="BF132" s="827"/>
      <c r="BG132" s="827"/>
      <c r="BH132" s="827"/>
      <c r="BI132" s="827"/>
    </row>
    <row r="133" spans="1:61" s="226" customFormat="1" ht="28.8">
      <c r="A133" s="227"/>
      <c r="B133" s="223">
        <v>128</v>
      </c>
      <c r="C133" s="221" t="s">
        <v>379</v>
      </c>
      <c r="D133" s="221" t="s">
        <v>135</v>
      </c>
      <c r="E133" s="222" t="s">
        <v>380</v>
      </c>
      <c r="F133" s="205">
        <v>44866.363035378519</v>
      </c>
      <c r="G133" s="221" t="s">
        <v>210</v>
      </c>
      <c r="I133" s="827"/>
      <c r="J133" s="827"/>
      <c r="K133" s="827"/>
      <c r="L133" s="827"/>
      <c r="M133" s="827"/>
      <c r="N133" s="827"/>
      <c r="O133" s="827"/>
      <c r="P133" s="827"/>
      <c r="Q133" s="827"/>
      <c r="R133" s="827"/>
      <c r="S133" s="827"/>
      <c r="T133" s="827"/>
      <c r="U133" s="827"/>
      <c r="V133" s="827"/>
      <c r="W133" s="827"/>
      <c r="X133" s="827"/>
      <c r="Y133" s="827"/>
      <c r="Z133" s="827"/>
      <c r="AA133" s="827"/>
      <c r="AB133" s="827"/>
      <c r="AC133" s="827"/>
      <c r="AD133" s="827"/>
      <c r="AE133" s="827"/>
      <c r="AF133" s="827"/>
      <c r="AG133" s="827"/>
      <c r="AH133" s="827"/>
      <c r="AI133" s="827"/>
      <c r="AJ133" s="827"/>
      <c r="AK133" s="827"/>
      <c r="AL133" s="827"/>
      <c r="AM133" s="827"/>
      <c r="AN133" s="827"/>
      <c r="AO133" s="827"/>
      <c r="AP133" s="827"/>
      <c r="AQ133" s="827"/>
      <c r="AR133" s="827"/>
      <c r="AS133" s="827"/>
      <c r="AT133" s="827"/>
      <c r="AU133" s="827"/>
      <c r="AV133" s="827"/>
      <c r="AW133" s="827"/>
      <c r="AX133" s="827"/>
      <c r="AY133" s="827"/>
      <c r="AZ133" s="827"/>
      <c r="BA133" s="827"/>
      <c r="BB133" s="827"/>
      <c r="BC133" s="827"/>
      <c r="BD133" s="827"/>
      <c r="BE133" s="827"/>
      <c r="BF133" s="827"/>
      <c r="BG133" s="827"/>
      <c r="BH133" s="827"/>
      <c r="BI133" s="827"/>
    </row>
    <row r="134" spans="1:61" s="226" customFormat="1" ht="28.8">
      <c r="A134" s="227"/>
      <c r="B134" s="223">
        <v>129</v>
      </c>
      <c r="C134" s="224" t="s">
        <v>381</v>
      </c>
      <c r="D134" s="224" t="s">
        <v>135</v>
      </c>
      <c r="E134" s="222" t="s">
        <v>382</v>
      </c>
      <c r="F134" s="205">
        <v>44866.363035378519</v>
      </c>
      <c r="G134" s="221" t="s">
        <v>210</v>
      </c>
      <c r="I134" s="827"/>
      <c r="J134" s="827"/>
      <c r="K134" s="827"/>
      <c r="L134" s="827"/>
      <c r="M134" s="827"/>
      <c r="N134" s="827"/>
      <c r="O134" s="827"/>
      <c r="P134" s="827"/>
      <c r="Q134" s="827"/>
      <c r="R134" s="827"/>
      <c r="S134" s="827"/>
      <c r="T134" s="827"/>
      <c r="U134" s="827"/>
      <c r="V134" s="827"/>
      <c r="W134" s="827"/>
      <c r="X134" s="827"/>
      <c r="Y134" s="827"/>
      <c r="Z134" s="827"/>
      <c r="AA134" s="827"/>
      <c r="AB134" s="827"/>
      <c r="AC134" s="827"/>
      <c r="AD134" s="827"/>
      <c r="AE134" s="827"/>
      <c r="AF134" s="827"/>
      <c r="AG134" s="827"/>
      <c r="AH134" s="827"/>
      <c r="AI134" s="827"/>
      <c r="AJ134" s="827"/>
      <c r="AK134" s="827"/>
      <c r="AL134" s="827"/>
      <c r="AM134" s="827"/>
      <c r="AN134" s="827"/>
      <c r="AO134" s="827"/>
      <c r="AP134" s="827"/>
      <c r="AQ134" s="827"/>
      <c r="AR134" s="827"/>
      <c r="AS134" s="827"/>
      <c r="AT134" s="827"/>
      <c r="AU134" s="827"/>
      <c r="AV134" s="827"/>
      <c r="AW134" s="827"/>
      <c r="AX134" s="827"/>
      <c r="AY134" s="827"/>
      <c r="AZ134" s="827"/>
      <c r="BA134" s="827"/>
      <c r="BB134" s="827"/>
      <c r="BC134" s="827"/>
      <c r="BD134" s="827"/>
      <c r="BE134" s="827"/>
      <c r="BF134" s="827"/>
      <c r="BG134" s="827"/>
      <c r="BH134" s="827"/>
      <c r="BI134" s="827"/>
    </row>
    <row r="135" spans="1:61" s="226" customFormat="1">
      <c r="A135" s="227"/>
      <c r="B135" s="223">
        <v>130</v>
      </c>
      <c r="C135" s="221" t="s">
        <v>383</v>
      </c>
      <c r="D135" s="221" t="s">
        <v>135</v>
      </c>
      <c r="E135" s="222" t="s">
        <v>384</v>
      </c>
      <c r="F135" s="205">
        <v>48192.021365462817</v>
      </c>
      <c r="G135" s="221" t="s">
        <v>210</v>
      </c>
      <c r="I135" s="827"/>
      <c r="J135" s="827"/>
      <c r="K135" s="827"/>
      <c r="L135" s="827"/>
      <c r="M135" s="827"/>
      <c r="N135" s="827"/>
      <c r="O135" s="827"/>
      <c r="P135" s="827"/>
      <c r="Q135" s="827"/>
      <c r="R135" s="827"/>
      <c r="S135" s="827"/>
      <c r="T135" s="827"/>
      <c r="U135" s="827"/>
      <c r="V135" s="827"/>
      <c r="W135" s="827"/>
      <c r="X135" s="827"/>
      <c r="Y135" s="827"/>
      <c r="Z135" s="827"/>
      <c r="AA135" s="827"/>
      <c r="AB135" s="827"/>
      <c r="AC135" s="827"/>
      <c r="AD135" s="827"/>
      <c r="AE135" s="827"/>
      <c r="AF135" s="827"/>
      <c r="AG135" s="827"/>
      <c r="AH135" s="827"/>
      <c r="AI135" s="827"/>
      <c r="AJ135" s="827"/>
      <c r="AK135" s="827"/>
      <c r="AL135" s="827"/>
      <c r="AM135" s="827"/>
      <c r="AN135" s="827"/>
      <c r="AO135" s="827"/>
      <c r="AP135" s="827"/>
      <c r="AQ135" s="827"/>
      <c r="AR135" s="827"/>
      <c r="AS135" s="827"/>
      <c r="AT135" s="827"/>
      <c r="AU135" s="827"/>
      <c r="AV135" s="827"/>
      <c r="AW135" s="827"/>
      <c r="AX135" s="827"/>
      <c r="AY135" s="827"/>
      <c r="AZ135" s="827"/>
      <c r="BA135" s="827"/>
      <c r="BB135" s="827"/>
      <c r="BC135" s="827"/>
      <c r="BD135" s="827"/>
      <c r="BE135" s="827"/>
      <c r="BF135" s="827"/>
      <c r="BG135" s="827"/>
      <c r="BH135" s="827"/>
      <c r="BI135" s="827"/>
    </row>
    <row r="136" spans="1:61" s="226" customFormat="1">
      <c r="A136" s="227"/>
      <c r="B136" s="868">
        <v>131</v>
      </c>
      <c r="C136" s="869" t="s">
        <v>385</v>
      </c>
      <c r="D136" s="869" t="s">
        <v>142</v>
      </c>
      <c r="E136" s="870" t="s">
        <v>386</v>
      </c>
      <c r="F136" s="235">
        <v>3500</v>
      </c>
      <c r="G136" s="221" t="s">
        <v>189</v>
      </c>
      <c r="I136" s="827"/>
      <c r="J136" s="827"/>
      <c r="K136" s="827"/>
      <c r="L136" s="827"/>
      <c r="M136" s="827"/>
      <c r="N136" s="827"/>
      <c r="O136" s="827"/>
      <c r="P136" s="827"/>
      <c r="Q136" s="827"/>
      <c r="R136" s="827"/>
      <c r="S136" s="827"/>
      <c r="T136" s="827"/>
      <c r="U136" s="827"/>
      <c r="V136" s="827"/>
      <c r="W136" s="827"/>
      <c r="X136" s="827"/>
      <c r="Y136" s="827"/>
      <c r="Z136" s="827"/>
      <c r="AA136" s="827"/>
      <c r="AB136" s="827"/>
      <c r="AC136" s="827"/>
      <c r="AD136" s="827"/>
      <c r="AE136" s="827"/>
      <c r="AF136" s="827"/>
      <c r="AG136" s="827"/>
      <c r="AH136" s="827"/>
      <c r="AI136" s="827"/>
      <c r="AJ136" s="827"/>
      <c r="AK136" s="827"/>
      <c r="AL136" s="827"/>
      <c r="AM136" s="827"/>
      <c r="AN136" s="827"/>
      <c r="AO136" s="827"/>
      <c r="AP136" s="827"/>
      <c r="AQ136" s="827"/>
      <c r="AR136" s="827"/>
      <c r="AS136" s="827"/>
      <c r="AT136" s="827"/>
      <c r="AU136" s="827"/>
      <c r="AV136" s="827"/>
      <c r="AW136" s="827"/>
      <c r="AX136" s="827"/>
      <c r="AY136" s="827"/>
      <c r="AZ136" s="827"/>
      <c r="BA136" s="827"/>
      <c r="BB136" s="827"/>
      <c r="BC136" s="827"/>
      <c r="BD136" s="827"/>
      <c r="BE136" s="827"/>
      <c r="BF136" s="827"/>
      <c r="BG136" s="827"/>
      <c r="BH136" s="827"/>
      <c r="BI136" s="827"/>
    </row>
    <row r="137" spans="1:61" s="226" customFormat="1" ht="28.8">
      <c r="A137" s="227"/>
      <c r="B137" s="323">
        <v>132</v>
      </c>
      <c r="C137" s="324" t="s">
        <v>387</v>
      </c>
      <c r="D137" s="324" t="s">
        <v>142</v>
      </c>
      <c r="E137" s="325" t="s">
        <v>388</v>
      </c>
      <c r="F137" s="235">
        <v>6456</v>
      </c>
      <c r="G137" s="324" t="s">
        <v>189</v>
      </c>
      <c r="I137" s="827"/>
      <c r="J137" s="827"/>
      <c r="K137" s="827"/>
      <c r="L137" s="827"/>
      <c r="M137" s="827"/>
      <c r="N137" s="827"/>
      <c r="O137" s="827"/>
      <c r="P137" s="827"/>
      <c r="Q137" s="827"/>
      <c r="R137" s="827"/>
      <c r="S137" s="827"/>
      <c r="T137" s="827"/>
      <c r="U137" s="827"/>
      <c r="V137" s="827"/>
      <c r="W137" s="827"/>
      <c r="X137" s="827"/>
      <c r="Y137" s="827"/>
      <c r="Z137" s="827"/>
      <c r="AA137" s="827"/>
      <c r="AB137" s="827"/>
      <c r="AC137" s="827"/>
      <c r="AD137" s="827"/>
      <c r="AE137" s="827"/>
      <c r="AF137" s="827"/>
      <c r="AG137" s="827"/>
      <c r="AH137" s="827"/>
      <c r="AI137" s="827"/>
      <c r="AJ137" s="827"/>
      <c r="AK137" s="827"/>
      <c r="AL137" s="827"/>
      <c r="AM137" s="827"/>
      <c r="AN137" s="827"/>
      <c r="AO137" s="827"/>
      <c r="AP137" s="827"/>
      <c r="AQ137" s="827"/>
      <c r="AR137" s="827"/>
      <c r="AS137" s="827"/>
      <c r="AT137" s="827"/>
      <c r="AU137" s="827"/>
      <c r="AV137" s="827"/>
      <c r="AW137" s="827"/>
      <c r="AX137" s="827"/>
      <c r="AY137" s="827"/>
      <c r="AZ137" s="827"/>
      <c r="BA137" s="827"/>
      <c r="BB137" s="827"/>
      <c r="BC137" s="827"/>
      <c r="BD137" s="827"/>
      <c r="BE137" s="827"/>
      <c r="BF137" s="827"/>
      <c r="BG137" s="827"/>
      <c r="BH137" s="827"/>
      <c r="BI137" s="827"/>
    </row>
    <row r="138" spans="1:61" s="226" customFormat="1">
      <c r="A138" s="227"/>
      <c r="B138" s="223">
        <v>133</v>
      </c>
      <c r="C138" s="224" t="s">
        <v>389</v>
      </c>
      <c r="D138" s="224" t="s">
        <v>239</v>
      </c>
      <c r="E138" s="222" t="s">
        <v>390</v>
      </c>
      <c r="F138" s="205">
        <v>39147.278162337483</v>
      </c>
      <c r="G138" s="221" t="s">
        <v>117</v>
      </c>
      <c r="I138" s="827"/>
      <c r="J138" s="827"/>
      <c r="K138" s="827"/>
      <c r="L138" s="827"/>
      <c r="M138" s="827"/>
      <c r="N138" s="827"/>
      <c r="O138" s="827"/>
      <c r="P138" s="827"/>
      <c r="Q138" s="827"/>
      <c r="R138" s="827"/>
      <c r="S138" s="827"/>
      <c r="T138" s="827"/>
      <c r="U138" s="827"/>
      <c r="V138" s="827"/>
      <c r="W138" s="827"/>
      <c r="X138" s="827"/>
      <c r="Y138" s="827"/>
      <c r="Z138" s="827"/>
      <c r="AA138" s="827"/>
      <c r="AB138" s="827"/>
      <c r="AC138" s="827"/>
      <c r="AD138" s="827"/>
      <c r="AE138" s="827"/>
      <c r="AF138" s="827"/>
      <c r="AG138" s="827"/>
      <c r="AH138" s="827"/>
      <c r="AI138" s="827"/>
      <c r="AJ138" s="827"/>
      <c r="AK138" s="827"/>
      <c r="AL138" s="827"/>
      <c r="AM138" s="827"/>
      <c r="AN138" s="827"/>
      <c r="AO138" s="827"/>
      <c r="AP138" s="827"/>
      <c r="AQ138" s="827"/>
      <c r="AR138" s="827"/>
      <c r="AS138" s="827"/>
      <c r="AT138" s="827"/>
      <c r="AU138" s="827"/>
      <c r="AV138" s="827"/>
      <c r="AW138" s="827"/>
      <c r="AX138" s="827"/>
      <c r="AY138" s="827"/>
      <c r="AZ138" s="827"/>
      <c r="BA138" s="827"/>
      <c r="BB138" s="827"/>
      <c r="BC138" s="827"/>
      <c r="BD138" s="827"/>
      <c r="BE138" s="827"/>
      <c r="BF138" s="827"/>
      <c r="BG138" s="827"/>
      <c r="BH138" s="827"/>
      <c r="BI138" s="827"/>
    </row>
    <row r="139" spans="1:61" s="226" customFormat="1">
      <c r="A139" s="227"/>
      <c r="B139" s="223">
        <v>134</v>
      </c>
      <c r="C139" s="221" t="s">
        <v>391</v>
      </c>
      <c r="D139" s="221" t="s">
        <v>239</v>
      </c>
      <c r="E139" s="225" t="s">
        <v>392</v>
      </c>
      <c r="F139" s="205">
        <v>46510.402581585913</v>
      </c>
      <c r="G139" s="221" t="s">
        <v>117</v>
      </c>
      <c r="I139" s="827"/>
      <c r="J139" s="827"/>
      <c r="K139" s="827"/>
      <c r="L139" s="827"/>
      <c r="M139" s="827"/>
      <c r="N139" s="827"/>
      <c r="O139" s="827"/>
      <c r="P139" s="827"/>
      <c r="Q139" s="827"/>
      <c r="R139" s="827"/>
      <c r="S139" s="827"/>
      <c r="T139" s="827"/>
      <c r="U139" s="827"/>
      <c r="V139" s="827"/>
      <c r="W139" s="827"/>
      <c r="X139" s="827"/>
      <c r="Y139" s="827"/>
      <c r="Z139" s="827"/>
      <c r="AA139" s="827"/>
      <c r="AB139" s="827"/>
      <c r="AC139" s="827"/>
      <c r="AD139" s="827"/>
      <c r="AE139" s="827"/>
      <c r="AF139" s="827"/>
      <c r="AG139" s="827"/>
      <c r="AH139" s="827"/>
      <c r="AI139" s="827"/>
      <c r="AJ139" s="827"/>
      <c r="AK139" s="827"/>
      <c r="AL139" s="827"/>
      <c r="AM139" s="827"/>
      <c r="AN139" s="827"/>
      <c r="AO139" s="827"/>
      <c r="AP139" s="827"/>
      <c r="AQ139" s="827"/>
      <c r="AR139" s="827"/>
      <c r="AS139" s="827"/>
      <c r="AT139" s="827"/>
      <c r="AU139" s="827"/>
      <c r="AV139" s="827"/>
      <c r="AW139" s="827"/>
      <c r="AX139" s="827"/>
      <c r="AY139" s="827"/>
      <c r="AZ139" s="827"/>
      <c r="BA139" s="827"/>
      <c r="BB139" s="827"/>
      <c r="BC139" s="827"/>
      <c r="BD139" s="827"/>
      <c r="BE139" s="827"/>
      <c r="BF139" s="827"/>
      <c r="BG139" s="827"/>
      <c r="BH139" s="827"/>
      <c r="BI139" s="827"/>
    </row>
    <row r="140" spans="1:61" s="226" customFormat="1">
      <c r="A140" s="227"/>
      <c r="B140" s="223">
        <v>135</v>
      </c>
      <c r="C140" s="221" t="s">
        <v>393</v>
      </c>
      <c r="D140" s="221" t="s">
        <v>191</v>
      </c>
      <c r="E140" s="225" t="s">
        <v>394</v>
      </c>
      <c r="F140" s="205">
        <v>13259.143444816304</v>
      </c>
      <c r="G140" s="221" t="s">
        <v>395</v>
      </c>
      <c r="I140" s="827"/>
      <c r="J140" s="827"/>
      <c r="K140" s="827"/>
      <c r="L140" s="827"/>
      <c r="M140" s="827"/>
      <c r="N140" s="827"/>
      <c r="O140" s="827"/>
      <c r="P140" s="827"/>
      <c r="Q140" s="827"/>
      <c r="R140" s="827"/>
      <c r="S140" s="827"/>
      <c r="T140" s="827"/>
      <c r="U140" s="827"/>
      <c r="V140" s="827"/>
      <c r="W140" s="827"/>
      <c r="X140" s="827"/>
      <c r="Y140" s="827"/>
      <c r="Z140" s="827"/>
      <c r="AA140" s="827"/>
      <c r="AB140" s="827"/>
      <c r="AC140" s="827"/>
      <c r="AD140" s="827"/>
      <c r="AE140" s="827"/>
      <c r="AF140" s="827"/>
      <c r="AG140" s="827"/>
      <c r="AH140" s="827"/>
      <c r="AI140" s="827"/>
      <c r="AJ140" s="827"/>
      <c r="AK140" s="827"/>
      <c r="AL140" s="827"/>
      <c r="AM140" s="827"/>
      <c r="AN140" s="827"/>
      <c r="AO140" s="827"/>
      <c r="AP140" s="827"/>
      <c r="AQ140" s="827"/>
      <c r="AR140" s="827"/>
      <c r="AS140" s="827"/>
      <c r="AT140" s="827"/>
      <c r="AU140" s="827"/>
      <c r="AV140" s="827"/>
      <c r="AW140" s="827"/>
      <c r="AX140" s="827"/>
      <c r="AY140" s="827"/>
      <c r="AZ140" s="827"/>
      <c r="BA140" s="827"/>
      <c r="BB140" s="827"/>
      <c r="BC140" s="827"/>
      <c r="BD140" s="827"/>
      <c r="BE140" s="827"/>
      <c r="BF140" s="827"/>
      <c r="BG140" s="827"/>
      <c r="BH140" s="827"/>
      <c r="BI140" s="827"/>
    </row>
    <row r="141" spans="1:61" s="226" customFormat="1" ht="28.8">
      <c r="A141" s="227"/>
      <c r="B141" s="223">
        <v>136</v>
      </c>
      <c r="C141" s="224" t="s">
        <v>396</v>
      </c>
      <c r="D141" s="224" t="s">
        <v>103</v>
      </c>
      <c r="E141" s="222" t="s">
        <v>397</v>
      </c>
      <c r="F141" s="205">
        <v>26898.966128398362</v>
      </c>
      <c r="G141" s="221" t="s">
        <v>117</v>
      </c>
      <c r="I141" s="827"/>
      <c r="J141" s="827"/>
      <c r="K141" s="827"/>
      <c r="L141" s="827"/>
      <c r="M141" s="827"/>
      <c r="N141" s="827"/>
      <c r="O141" s="827"/>
      <c r="P141" s="827"/>
      <c r="Q141" s="827"/>
      <c r="R141" s="827"/>
      <c r="S141" s="827"/>
      <c r="T141" s="827"/>
      <c r="U141" s="827"/>
      <c r="V141" s="827"/>
      <c r="W141" s="827"/>
      <c r="X141" s="827"/>
      <c r="Y141" s="827"/>
      <c r="Z141" s="827"/>
      <c r="AA141" s="827"/>
      <c r="AB141" s="827"/>
      <c r="AC141" s="827"/>
      <c r="AD141" s="827"/>
      <c r="AE141" s="827"/>
      <c r="AF141" s="827"/>
      <c r="AG141" s="827"/>
      <c r="AH141" s="827"/>
      <c r="AI141" s="827"/>
      <c r="AJ141" s="827"/>
      <c r="AK141" s="827"/>
      <c r="AL141" s="827"/>
      <c r="AM141" s="827"/>
      <c r="AN141" s="827"/>
      <c r="AO141" s="827"/>
      <c r="AP141" s="827"/>
      <c r="AQ141" s="827"/>
      <c r="AR141" s="827"/>
      <c r="AS141" s="827"/>
      <c r="AT141" s="827"/>
      <c r="AU141" s="827"/>
      <c r="AV141" s="827"/>
      <c r="AW141" s="827"/>
      <c r="AX141" s="827"/>
      <c r="AY141" s="827"/>
      <c r="AZ141" s="827"/>
      <c r="BA141" s="827"/>
      <c r="BB141" s="827"/>
      <c r="BC141" s="827"/>
      <c r="BD141" s="827"/>
      <c r="BE141" s="827"/>
      <c r="BF141" s="827"/>
      <c r="BG141" s="827"/>
      <c r="BH141" s="827"/>
      <c r="BI141" s="827"/>
    </row>
    <row r="142" spans="1:61" s="226" customFormat="1" ht="28.8">
      <c r="A142" s="227"/>
      <c r="B142" s="323">
        <v>137</v>
      </c>
      <c r="C142" s="324" t="s">
        <v>398</v>
      </c>
      <c r="D142" s="324" t="s">
        <v>103</v>
      </c>
      <c r="E142" s="832" t="s">
        <v>399</v>
      </c>
      <c r="F142" s="235">
        <v>7525</v>
      </c>
      <c r="G142" s="324" t="s">
        <v>117</v>
      </c>
      <c r="I142" s="827"/>
      <c r="J142" s="827"/>
      <c r="K142" s="827"/>
      <c r="L142" s="827"/>
      <c r="M142" s="827"/>
      <c r="N142" s="827"/>
      <c r="O142" s="827"/>
      <c r="P142" s="827"/>
      <c r="Q142" s="827"/>
      <c r="R142" s="827"/>
      <c r="S142" s="827"/>
      <c r="T142" s="827"/>
      <c r="U142" s="827"/>
      <c r="V142" s="827"/>
      <c r="W142" s="827"/>
      <c r="X142" s="827"/>
      <c r="Y142" s="827"/>
      <c r="Z142" s="827"/>
      <c r="AA142" s="827"/>
      <c r="AB142" s="827"/>
      <c r="AC142" s="827"/>
      <c r="AD142" s="827"/>
      <c r="AE142" s="827"/>
      <c r="AF142" s="827"/>
      <c r="AG142" s="827"/>
      <c r="AH142" s="827"/>
      <c r="AI142" s="827"/>
      <c r="AJ142" s="827"/>
      <c r="AK142" s="827"/>
      <c r="AL142" s="827"/>
      <c r="AM142" s="827"/>
      <c r="AN142" s="827"/>
      <c r="AO142" s="827"/>
      <c r="AP142" s="827"/>
      <c r="AQ142" s="827"/>
      <c r="AR142" s="827"/>
      <c r="AS142" s="827"/>
      <c r="AT142" s="827"/>
      <c r="AU142" s="827"/>
      <c r="AV142" s="827"/>
      <c r="AW142" s="827"/>
      <c r="AX142" s="827"/>
      <c r="AY142" s="827"/>
      <c r="AZ142" s="827"/>
      <c r="BA142" s="827"/>
      <c r="BB142" s="827"/>
      <c r="BC142" s="827"/>
      <c r="BD142" s="827"/>
      <c r="BE142" s="827"/>
      <c r="BF142" s="827"/>
      <c r="BG142" s="827"/>
      <c r="BH142" s="827"/>
      <c r="BI142" s="827"/>
    </row>
    <row r="143" spans="1:61" s="226" customFormat="1">
      <c r="A143" s="227"/>
      <c r="B143" s="223">
        <v>138</v>
      </c>
      <c r="C143" s="224" t="s">
        <v>400</v>
      </c>
      <c r="D143" s="224" t="s">
        <v>187</v>
      </c>
      <c r="E143" s="225" t="s">
        <v>401</v>
      </c>
      <c r="F143" s="205">
        <v>1504.4445357308912</v>
      </c>
      <c r="G143" s="221" t="s">
        <v>241</v>
      </c>
      <c r="I143" s="827"/>
      <c r="J143" s="827"/>
      <c r="K143" s="827"/>
      <c r="L143" s="827"/>
      <c r="M143" s="827"/>
      <c r="N143" s="827"/>
      <c r="O143" s="827"/>
      <c r="P143" s="827"/>
      <c r="Q143" s="827"/>
      <c r="R143" s="827"/>
      <c r="S143" s="827"/>
      <c r="T143" s="827"/>
      <c r="U143" s="827"/>
      <c r="V143" s="827"/>
      <c r="W143" s="827"/>
      <c r="X143" s="827"/>
      <c r="Y143" s="827"/>
      <c r="Z143" s="827"/>
      <c r="AA143" s="827"/>
      <c r="AB143" s="827"/>
      <c r="AC143" s="827"/>
      <c r="AD143" s="827"/>
      <c r="AE143" s="827"/>
      <c r="AF143" s="827"/>
      <c r="AG143" s="827"/>
      <c r="AH143" s="827"/>
      <c r="AI143" s="827"/>
      <c r="AJ143" s="827"/>
      <c r="AK143" s="827"/>
      <c r="AL143" s="827"/>
      <c r="AM143" s="827"/>
      <c r="AN143" s="827"/>
      <c r="AO143" s="827"/>
      <c r="AP143" s="827"/>
      <c r="AQ143" s="827"/>
      <c r="AR143" s="827"/>
      <c r="AS143" s="827"/>
      <c r="AT143" s="827"/>
      <c r="AU143" s="827"/>
      <c r="AV143" s="827"/>
      <c r="AW143" s="827"/>
      <c r="AX143" s="827"/>
      <c r="AY143" s="827"/>
      <c r="AZ143" s="827"/>
      <c r="BA143" s="827"/>
      <c r="BB143" s="827"/>
      <c r="BC143" s="827"/>
      <c r="BD143" s="827"/>
      <c r="BE143" s="827"/>
      <c r="BF143" s="827"/>
      <c r="BG143" s="827"/>
      <c r="BH143" s="827"/>
      <c r="BI143" s="827"/>
    </row>
    <row r="144" spans="1:61" s="226" customFormat="1">
      <c r="A144" s="227"/>
      <c r="B144" s="223">
        <v>139</v>
      </c>
      <c r="C144" s="221" t="s">
        <v>402</v>
      </c>
      <c r="D144" s="221" t="s">
        <v>187</v>
      </c>
      <c r="E144" s="225" t="s">
        <v>403</v>
      </c>
      <c r="F144" s="205">
        <v>1805.3334428770695</v>
      </c>
      <c r="G144" s="221" t="s">
        <v>241</v>
      </c>
      <c r="I144" s="827"/>
      <c r="J144" s="827"/>
      <c r="K144" s="827"/>
      <c r="L144" s="827"/>
      <c r="M144" s="827"/>
      <c r="N144" s="827"/>
      <c r="O144" s="827"/>
      <c r="P144" s="827"/>
      <c r="Q144" s="827"/>
      <c r="R144" s="827"/>
      <c r="S144" s="827"/>
      <c r="T144" s="827"/>
      <c r="U144" s="827"/>
      <c r="V144" s="827"/>
      <c r="W144" s="827"/>
      <c r="X144" s="827"/>
      <c r="Y144" s="827"/>
      <c r="Z144" s="827"/>
      <c r="AA144" s="827"/>
      <c r="AB144" s="827"/>
      <c r="AC144" s="827"/>
      <c r="AD144" s="827"/>
      <c r="AE144" s="827"/>
      <c r="AF144" s="827"/>
      <c r="AG144" s="827"/>
      <c r="AH144" s="827"/>
      <c r="AI144" s="827"/>
      <c r="AJ144" s="827"/>
      <c r="AK144" s="827"/>
      <c r="AL144" s="827"/>
      <c r="AM144" s="827"/>
      <c r="AN144" s="827"/>
      <c r="AO144" s="827"/>
      <c r="AP144" s="827"/>
      <c r="AQ144" s="827"/>
      <c r="AR144" s="827"/>
      <c r="AS144" s="827"/>
      <c r="AT144" s="827"/>
      <c r="AU144" s="827"/>
      <c r="AV144" s="827"/>
      <c r="AW144" s="827"/>
      <c r="AX144" s="827"/>
      <c r="AY144" s="827"/>
      <c r="AZ144" s="827"/>
      <c r="BA144" s="827"/>
      <c r="BB144" s="827"/>
      <c r="BC144" s="827"/>
      <c r="BD144" s="827"/>
      <c r="BE144" s="827"/>
      <c r="BF144" s="827"/>
      <c r="BG144" s="827"/>
      <c r="BH144" s="827"/>
      <c r="BI144" s="827"/>
    </row>
    <row r="145" spans="1:61" s="226" customFormat="1">
      <c r="A145" s="227"/>
      <c r="B145" s="223">
        <v>140</v>
      </c>
      <c r="C145" s="224" t="s">
        <v>404</v>
      </c>
      <c r="D145" s="224" t="s">
        <v>187</v>
      </c>
      <c r="E145" s="225" t="s">
        <v>405</v>
      </c>
      <c r="F145" s="205">
        <v>2224.2137857541416</v>
      </c>
      <c r="G145" s="221" t="s">
        <v>241</v>
      </c>
      <c r="I145" s="827"/>
      <c r="J145" s="827"/>
      <c r="K145" s="827"/>
      <c r="L145" s="827"/>
      <c r="M145" s="827"/>
      <c r="N145" s="827"/>
      <c r="O145" s="827"/>
      <c r="P145" s="827"/>
      <c r="Q145" s="827"/>
      <c r="R145" s="827"/>
      <c r="S145" s="827"/>
      <c r="T145" s="827"/>
      <c r="U145" s="827"/>
      <c r="V145" s="827"/>
      <c r="W145" s="827"/>
      <c r="X145" s="827"/>
      <c r="Y145" s="827"/>
      <c r="Z145" s="827"/>
      <c r="AA145" s="827"/>
      <c r="AB145" s="827"/>
      <c r="AC145" s="827"/>
      <c r="AD145" s="827"/>
      <c r="AE145" s="827"/>
      <c r="AF145" s="827"/>
      <c r="AG145" s="827"/>
      <c r="AH145" s="827"/>
      <c r="AI145" s="827"/>
      <c r="AJ145" s="827"/>
      <c r="AK145" s="827"/>
      <c r="AL145" s="827"/>
      <c r="AM145" s="827"/>
      <c r="AN145" s="827"/>
      <c r="AO145" s="827"/>
      <c r="AP145" s="827"/>
      <c r="AQ145" s="827"/>
      <c r="AR145" s="827"/>
      <c r="AS145" s="827"/>
      <c r="AT145" s="827"/>
      <c r="AU145" s="827"/>
      <c r="AV145" s="827"/>
      <c r="AW145" s="827"/>
      <c r="AX145" s="827"/>
      <c r="AY145" s="827"/>
      <c r="AZ145" s="827"/>
      <c r="BA145" s="827"/>
      <c r="BB145" s="827"/>
      <c r="BC145" s="827"/>
      <c r="BD145" s="827"/>
      <c r="BE145" s="827"/>
      <c r="BF145" s="827"/>
      <c r="BG145" s="827"/>
      <c r="BH145" s="827"/>
      <c r="BI145" s="827"/>
    </row>
    <row r="146" spans="1:61" s="226" customFormat="1">
      <c r="A146" s="227"/>
      <c r="B146" s="223">
        <v>141</v>
      </c>
      <c r="C146" s="221" t="s">
        <v>406</v>
      </c>
      <c r="D146" s="221" t="s">
        <v>187</v>
      </c>
      <c r="E146" s="225" t="s">
        <v>407</v>
      </c>
      <c r="F146" s="205">
        <v>2224.2137857541416</v>
      </c>
      <c r="G146" s="221" t="s">
        <v>241</v>
      </c>
      <c r="I146" s="827"/>
      <c r="J146" s="827"/>
      <c r="K146" s="827"/>
      <c r="L146" s="827"/>
      <c r="M146" s="827"/>
      <c r="N146" s="827"/>
      <c r="O146" s="827"/>
      <c r="P146" s="827"/>
      <c r="Q146" s="827"/>
      <c r="R146" s="827"/>
      <c r="S146" s="827"/>
      <c r="T146" s="827"/>
      <c r="U146" s="827"/>
      <c r="V146" s="827"/>
      <c r="W146" s="827"/>
      <c r="X146" s="827"/>
      <c r="Y146" s="827"/>
      <c r="Z146" s="827"/>
      <c r="AA146" s="827"/>
      <c r="AB146" s="827"/>
      <c r="AC146" s="827"/>
      <c r="AD146" s="827"/>
      <c r="AE146" s="827"/>
      <c r="AF146" s="827"/>
      <c r="AG146" s="827"/>
      <c r="AH146" s="827"/>
      <c r="AI146" s="827"/>
      <c r="AJ146" s="827"/>
      <c r="AK146" s="827"/>
      <c r="AL146" s="827"/>
      <c r="AM146" s="827"/>
      <c r="AN146" s="827"/>
      <c r="AO146" s="827"/>
      <c r="AP146" s="827"/>
      <c r="AQ146" s="827"/>
      <c r="AR146" s="827"/>
      <c r="AS146" s="827"/>
      <c r="AT146" s="827"/>
      <c r="AU146" s="827"/>
      <c r="AV146" s="827"/>
      <c r="AW146" s="827"/>
      <c r="AX146" s="827"/>
      <c r="AY146" s="827"/>
      <c r="AZ146" s="827"/>
      <c r="BA146" s="827"/>
      <c r="BB146" s="827"/>
      <c r="BC146" s="827"/>
      <c r="BD146" s="827"/>
      <c r="BE146" s="827"/>
      <c r="BF146" s="827"/>
      <c r="BG146" s="827"/>
      <c r="BH146" s="827"/>
      <c r="BI146" s="827"/>
    </row>
    <row r="147" spans="1:61" s="226" customFormat="1">
      <c r="A147" s="227"/>
      <c r="B147" s="223">
        <v>142</v>
      </c>
      <c r="C147" s="224" t="s">
        <v>408</v>
      </c>
      <c r="D147" s="224" t="s">
        <v>187</v>
      </c>
      <c r="E147" s="222" t="s">
        <v>409</v>
      </c>
      <c r="F147" s="205">
        <v>1775.244552162452</v>
      </c>
      <c r="G147" s="221" t="s">
        <v>241</v>
      </c>
      <c r="I147" s="827"/>
      <c r="J147" s="827"/>
      <c r="K147" s="827"/>
      <c r="L147" s="827"/>
      <c r="M147" s="827"/>
      <c r="N147" s="827"/>
      <c r="O147" s="827"/>
      <c r="P147" s="827"/>
      <c r="Q147" s="827"/>
      <c r="R147" s="827"/>
      <c r="S147" s="827"/>
      <c r="T147" s="827"/>
      <c r="U147" s="827"/>
      <c r="V147" s="827"/>
      <c r="W147" s="827"/>
      <c r="X147" s="827"/>
      <c r="Y147" s="827"/>
      <c r="Z147" s="827"/>
      <c r="AA147" s="827"/>
      <c r="AB147" s="827"/>
      <c r="AC147" s="827"/>
      <c r="AD147" s="827"/>
      <c r="AE147" s="827"/>
      <c r="AF147" s="827"/>
      <c r="AG147" s="827"/>
      <c r="AH147" s="827"/>
      <c r="AI147" s="827"/>
      <c r="AJ147" s="827"/>
      <c r="AK147" s="827"/>
      <c r="AL147" s="827"/>
      <c r="AM147" s="827"/>
      <c r="AN147" s="827"/>
      <c r="AO147" s="827"/>
      <c r="AP147" s="827"/>
      <c r="AQ147" s="827"/>
      <c r="AR147" s="827"/>
      <c r="AS147" s="827"/>
      <c r="AT147" s="827"/>
      <c r="AU147" s="827"/>
      <c r="AV147" s="827"/>
      <c r="AW147" s="827"/>
      <c r="AX147" s="827"/>
      <c r="AY147" s="827"/>
      <c r="AZ147" s="827"/>
      <c r="BA147" s="827"/>
      <c r="BB147" s="827"/>
      <c r="BC147" s="827"/>
      <c r="BD147" s="827"/>
      <c r="BE147" s="827"/>
      <c r="BF147" s="827"/>
      <c r="BG147" s="827"/>
      <c r="BH147" s="827"/>
      <c r="BI147" s="827"/>
    </row>
    <row r="148" spans="1:61" s="226" customFormat="1">
      <c r="A148" s="227"/>
      <c r="B148" s="223">
        <v>143</v>
      </c>
      <c r="C148" s="221" t="s">
        <v>410</v>
      </c>
      <c r="D148" s="221" t="s">
        <v>187</v>
      </c>
      <c r="E148" s="222" t="s">
        <v>411</v>
      </c>
      <c r="F148" s="205">
        <v>1850.4667789489961</v>
      </c>
      <c r="G148" s="221" t="s">
        <v>241</v>
      </c>
      <c r="I148" s="827"/>
      <c r="J148" s="827"/>
      <c r="K148" s="827"/>
      <c r="L148" s="827"/>
      <c r="M148" s="827"/>
      <c r="N148" s="827"/>
      <c r="O148" s="827"/>
      <c r="P148" s="827"/>
      <c r="Q148" s="827"/>
      <c r="R148" s="827"/>
      <c r="S148" s="827"/>
      <c r="T148" s="827"/>
      <c r="U148" s="827"/>
      <c r="V148" s="827"/>
      <c r="W148" s="827"/>
      <c r="X148" s="827"/>
      <c r="Y148" s="827"/>
      <c r="Z148" s="827"/>
      <c r="AA148" s="827"/>
      <c r="AB148" s="827"/>
      <c r="AC148" s="827"/>
      <c r="AD148" s="827"/>
      <c r="AE148" s="827"/>
      <c r="AF148" s="827"/>
      <c r="AG148" s="827"/>
      <c r="AH148" s="827"/>
      <c r="AI148" s="827"/>
      <c r="AJ148" s="827"/>
      <c r="AK148" s="827"/>
      <c r="AL148" s="827"/>
      <c r="AM148" s="827"/>
      <c r="AN148" s="827"/>
      <c r="AO148" s="827"/>
      <c r="AP148" s="827"/>
      <c r="AQ148" s="827"/>
      <c r="AR148" s="827"/>
      <c r="AS148" s="827"/>
      <c r="AT148" s="827"/>
      <c r="AU148" s="827"/>
      <c r="AV148" s="827"/>
      <c r="AW148" s="827"/>
      <c r="AX148" s="827"/>
      <c r="AY148" s="827"/>
      <c r="AZ148" s="827"/>
      <c r="BA148" s="827"/>
      <c r="BB148" s="827"/>
      <c r="BC148" s="827"/>
      <c r="BD148" s="827"/>
      <c r="BE148" s="827"/>
      <c r="BF148" s="827"/>
      <c r="BG148" s="827"/>
      <c r="BH148" s="827"/>
      <c r="BI148" s="827"/>
    </row>
    <row r="149" spans="1:61" s="226" customFormat="1">
      <c r="A149" s="227"/>
      <c r="B149" s="223">
        <v>144</v>
      </c>
      <c r="C149" s="224" t="s">
        <v>412</v>
      </c>
      <c r="D149" s="224" t="s">
        <v>187</v>
      </c>
      <c r="E149" s="225" t="s">
        <v>413</v>
      </c>
      <c r="F149" s="205">
        <v>2121.2667953805571</v>
      </c>
      <c r="G149" s="221" t="s">
        <v>241</v>
      </c>
      <c r="I149" s="827"/>
      <c r="J149" s="827"/>
      <c r="K149" s="827"/>
      <c r="L149" s="827"/>
      <c r="M149" s="827"/>
      <c r="N149" s="827"/>
      <c r="O149" s="827"/>
      <c r="P149" s="827"/>
      <c r="Q149" s="827"/>
      <c r="R149" s="827"/>
      <c r="S149" s="827"/>
      <c r="T149" s="827"/>
      <c r="U149" s="827"/>
      <c r="V149" s="827"/>
      <c r="W149" s="827"/>
      <c r="X149" s="827"/>
      <c r="Y149" s="827"/>
      <c r="Z149" s="827"/>
      <c r="AA149" s="827"/>
      <c r="AB149" s="827"/>
      <c r="AC149" s="827"/>
      <c r="AD149" s="827"/>
      <c r="AE149" s="827"/>
      <c r="AF149" s="827"/>
      <c r="AG149" s="827"/>
      <c r="AH149" s="827"/>
      <c r="AI149" s="827"/>
      <c r="AJ149" s="827"/>
      <c r="AK149" s="827"/>
      <c r="AL149" s="827"/>
      <c r="AM149" s="827"/>
      <c r="AN149" s="827"/>
      <c r="AO149" s="827"/>
      <c r="AP149" s="827"/>
      <c r="AQ149" s="827"/>
      <c r="AR149" s="827"/>
      <c r="AS149" s="827"/>
      <c r="AT149" s="827"/>
      <c r="AU149" s="827"/>
      <c r="AV149" s="827"/>
      <c r="AW149" s="827"/>
      <c r="AX149" s="827"/>
      <c r="AY149" s="827"/>
      <c r="AZ149" s="827"/>
      <c r="BA149" s="827"/>
      <c r="BB149" s="827"/>
      <c r="BC149" s="827"/>
      <c r="BD149" s="827"/>
      <c r="BE149" s="827"/>
      <c r="BF149" s="827"/>
      <c r="BG149" s="827"/>
      <c r="BH149" s="827"/>
      <c r="BI149" s="827"/>
    </row>
    <row r="150" spans="1:61" s="226" customFormat="1">
      <c r="A150" s="227"/>
      <c r="B150" s="223">
        <v>145</v>
      </c>
      <c r="C150" s="221" t="s">
        <v>414</v>
      </c>
      <c r="D150" s="221" t="s">
        <v>187</v>
      </c>
      <c r="E150" s="225" t="s">
        <v>415</v>
      </c>
      <c r="F150" s="205">
        <v>2224.2137857541416</v>
      </c>
      <c r="G150" s="221" t="s">
        <v>241</v>
      </c>
      <c r="I150" s="827"/>
      <c r="J150" s="827"/>
      <c r="K150" s="827"/>
      <c r="L150" s="827"/>
      <c r="M150" s="827"/>
      <c r="N150" s="827"/>
      <c r="O150" s="827"/>
      <c r="P150" s="827"/>
      <c r="Q150" s="827"/>
      <c r="R150" s="827"/>
      <c r="S150" s="827"/>
      <c r="T150" s="827"/>
      <c r="U150" s="827"/>
      <c r="V150" s="827"/>
      <c r="W150" s="827"/>
      <c r="X150" s="827"/>
      <c r="Y150" s="827"/>
      <c r="Z150" s="827"/>
      <c r="AA150" s="827"/>
      <c r="AB150" s="827"/>
      <c r="AC150" s="827"/>
      <c r="AD150" s="827"/>
      <c r="AE150" s="827"/>
      <c r="AF150" s="827"/>
      <c r="AG150" s="827"/>
      <c r="AH150" s="827"/>
      <c r="AI150" s="827"/>
      <c r="AJ150" s="827"/>
      <c r="AK150" s="827"/>
      <c r="AL150" s="827"/>
      <c r="AM150" s="827"/>
      <c r="AN150" s="827"/>
      <c r="AO150" s="827"/>
      <c r="AP150" s="827"/>
      <c r="AQ150" s="827"/>
      <c r="AR150" s="827"/>
      <c r="AS150" s="827"/>
      <c r="AT150" s="827"/>
      <c r="AU150" s="827"/>
      <c r="AV150" s="827"/>
      <c r="AW150" s="827"/>
      <c r="AX150" s="827"/>
      <c r="AY150" s="827"/>
      <c r="AZ150" s="827"/>
      <c r="BA150" s="827"/>
      <c r="BB150" s="827"/>
      <c r="BC150" s="827"/>
      <c r="BD150" s="827"/>
      <c r="BE150" s="827"/>
      <c r="BF150" s="827"/>
      <c r="BG150" s="827"/>
      <c r="BH150" s="827"/>
      <c r="BI150" s="827"/>
    </row>
    <row r="151" spans="1:61" s="226" customFormat="1">
      <c r="A151" s="227"/>
      <c r="B151" s="223">
        <v>146</v>
      </c>
      <c r="C151" s="224" t="s">
        <v>416</v>
      </c>
      <c r="D151" s="224" t="s">
        <v>187</v>
      </c>
      <c r="E151" s="225" t="s">
        <v>417</v>
      </c>
      <c r="F151" s="205">
        <v>2301.8001396682635</v>
      </c>
      <c r="G151" s="221" t="s">
        <v>241</v>
      </c>
      <c r="I151" s="827"/>
      <c r="J151" s="827"/>
      <c r="K151" s="827"/>
      <c r="L151" s="827"/>
      <c r="M151" s="827"/>
      <c r="N151" s="827"/>
      <c r="O151" s="827"/>
      <c r="P151" s="827"/>
      <c r="Q151" s="827"/>
      <c r="R151" s="827"/>
      <c r="S151" s="827"/>
      <c r="T151" s="827"/>
      <c r="U151" s="827"/>
      <c r="V151" s="827"/>
      <c r="W151" s="827"/>
      <c r="X151" s="827"/>
      <c r="Y151" s="827"/>
      <c r="Z151" s="827"/>
      <c r="AA151" s="827"/>
      <c r="AB151" s="827"/>
      <c r="AC151" s="827"/>
      <c r="AD151" s="827"/>
      <c r="AE151" s="827"/>
      <c r="AF151" s="827"/>
      <c r="AG151" s="827"/>
      <c r="AH151" s="827"/>
      <c r="AI151" s="827"/>
      <c r="AJ151" s="827"/>
      <c r="AK151" s="827"/>
      <c r="AL151" s="827"/>
      <c r="AM151" s="827"/>
      <c r="AN151" s="827"/>
      <c r="AO151" s="827"/>
      <c r="AP151" s="827"/>
      <c r="AQ151" s="827"/>
      <c r="AR151" s="827"/>
      <c r="AS151" s="827"/>
      <c r="AT151" s="827"/>
      <c r="AU151" s="827"/>
      <c r="AV151" s="827"/>
      <c r="AW151" s="827"/>
      <c r="AX151" s="827"/>
      <c r="AY151" s="827"/>
      <c r="AZ151" s="827"/>
      <c r="BA151" s="827"/>
      <c r="BB151" s="827"/>
      <c r="BC151" s="827"/>
      <c r="BD151" s="827"/>
      <c r="BE151" s="827"/>
      <c r="BF151" s="827"/>
      <c r="BG151" s="827"/>
      <c r="BH151" s="827"/>
      <c r="BI151" s="827"/>
    </row>
    <row r="152" spans="1:61" s="226" customFormat="1">
      <c r="A152" s="227"/>
      <c r="B152" s="223">
        <v>147</v>
      </c>
      <c r="C152" s="221" t="s">
        <v>418</v>
      </c>
      <c r="D152" s="221" t="s">
        <v>187</v>
      </c>
      <c r="E152" s="225" t="s">
        <v>419</v>
      </c>
      <c r="F152" s="205">
        <v>2470.3695024590447</v>
      </c>
      <c r="G152" s="221" t="s">
        <v>117</v>
      </c>
      <c r="I152" s="827"/>
      <c r="J152" s="827"/>
      <c r="K152" s="827"/>
      <c r="L152" s="827"/>
      <c r="M152" s="827"/>
      <c r="N152" s="827"/>
      <c r="O152" s="827"/>
      <c r="P152" s="827"/>
      <c r="Q152" s="827"/>
      <c r="R152" s="827"/>
      <c r="S152" s="827"/>
      <c r="T152" s="827"/>
      <c r="U152" s="827"/>
      <c r="V152" s="827"/>
      <c r="W152" s="827"/>
      <c r="X152" s="827"/>
      <c r="Y152" s="827"/>
      <c r="Z152" s="827"/>
      <c r="AA152" s="827"/>
      <c r="AB152" s="827"/>
      <c r="AC152" s="827"/>
      <c r="AD152" s="827"/>
      <c r="AE152" s="827"/>
      <c r="AF152" s="827"/>
      <c r="AG152" s="827"/>
      <c r="AH152" s="827"/>
      <c r="AI152" s="827"/>
      <c r="AJ152" s="827"/>
      <c r="AK152" s="827"/>
      <c r="AL152" s="827"/>
      <c r="AM152" s="827"/>
      <c r="AN152" s="827"/>
      <c r="AO152" s="827"/>
      <c r="AP152" s="827"/>
      <c r="AQ152" s="827"/>
      <c r="AR152" s="827"/>
      <c r="AS152" s="827"/>
      <c r="AT152" s="827"/>
      <c r="AU152" s="827"/>
      <c r="AV152" s="827"/>
      <c r="AW152" s="827"/>
      <c r="AX152" s="827"/>
      <c r="AY152" s="827"/>
      <c r="AZ152" s="827"/>
      <c r="BA152" s="827"/>
      <c r="BB152" s="827"/>
      <c r="BC152" s="827"/>
      <c r="BD152" s="827"/>
      <c r="BE152" s="827"/>
      <c r="BF152" s="827"/>
      <c r="BG152" s="827"/>
      <c r="BH152" s="827"/>
      <c r="BI152" s="827"/>
    </row>
    <row r="153" spans="1:61" s="226" customFormat="1" ht="28.8">
      <c r="A153" s="227"/>
      <c r="B153" s="223">
        <v>148</v>
      </c>
      <c r="C153" s="221" t="s">
        <v>420</v>
      </c>
      <c r="D153" s="221" t="s">
        <v>103</v>
      </c>
      <c r="E153" s="222" t="s">
        <v>421</v>
      </c>
      <c r="F153" s="205">
        <v>24486.407732746527</v>
      </c>
      <c r="G153" s="221" t="s">
        <v>117</v>
      </c>
      <c r="I153" s="827"/>
      <c r="J153" s="827"/>
      <c r="K153" s="827"/>
      <c r="L153" s="827"/>
      <c r="M153" s="827"/>
      <c r="N153" s="827"/>
      <c r="O153" s="827"/>
      <c r="P153" s="827"/>
      <c r="Q153" s="827"/>
      <c r="R153" s="827"/>
      <c r="S153" s="827"/>
      <c r="T153" s="827"/>
      <c r="U153" s="827"/>
      <c r="V153" s="827"/>
      <c r="W153" s="827"/>
      <c r="X153" s="827"/>
      <c r="Y153" s="827"/>
      <c r="Z153" s="827"/>
      <c r="AA153" s="827"/>
      <c r="AB153" s="827"/>
      <c r="AC153" s="827"/>
      <c r="AD153" s="827"/>
      <c r="AE153" s="827"/>
      <c r="AF153" s="827"/>
      <c r="AG153" s="827"/>
      <c r="AH153" s="827"/>
      <c r="AI153" s="827"/>
      <c r="AJ153" s="827"/>
      <c r="AK153" s="827"/>
      <c r="AL153" s="827"/>
      <c r="AM153" s="827"/>
      <c r="AN153" s="827"/>
      <c r="AO153" s="827"/>
      <c r="AP153" s="827"/>
      <c r="AQ153" s="827"/>
      <c r="AR153" s="827"/>
      <c r="AS153" s="827"/>
      <c r="AT153" s="827"/>
      <c r="AU153" s="827"/>
      <c r="AV153" s="827"/>
      <c r="AW153" s="827"/>
      <c r="AX153" s="827"/>
      <c r="AY153" s="827"/>
      <c r="AZ153" s="827"/>
      <c r="BA153" s="827"/>
      <c r="BB153" s="827"/>
      <c r="BC153" s="827"/>
      <c r="BD153" s="827"/>
      <c r="BE153" s="827"/>
      <c r="BF153" s="827"/>
      <c r="BG153" s="827"/>
      <c r="BH153" s="827"/>
      <c r="BI153" s="827"/>
    </row>
    <row r="154" spans="1:61" s="226" customFormat="1">
      <c r="A154" s="227"/>
      <c r="B154" s="223">
        <v>149</v>
      </c>
      <c r="C154" s="224" t="s">
        <v>422</v>
      </c>
      <c r="D154" s="224" t="s">
        <v>103</v>
      </c>
      <c r="E154" s="222" t="s">
        <v>423</v>
      </c>
      <c r="F154" s="205">
        <v>22635.450309783264</v>
      </c>
      <c r="G154" s="221" t="s">
        <v>117</v>
      </c>
      <c r="I154" s="827"/>
      <c r="J154" s="827"/>
      <c r="K154" s="827"/>
      <c r="L154" s="827"/>
      <c r="M154" s="827"/>
      <c r="N154" s="827"/>
      <c r="O154" s="827"/>
      <c r="P154" s="827"/>
      <c r="Q154" s="827"/>
      <c r="R154" s="827"/>
      <c r="S154" s="827"/>
      <c r="T154" s="827"/>
      <c r="U154" s="827"/>
      <c r="V154" s="827"/>
      <c r="W154" s="827"/>
      <c r="X154" s="827"/>
      <c r="Y154" s="827"/>
      <c r="Z154" s="827"/>
      <c r="AA154" s="827"/>
      <c r="AB154" s="827"/>
      <c r="AC154" s="827"/>
      <c r="AD154" s="827"/>
      <c r="AE154" s="827"/>
      <c r="AF154" s="827"/>
      <c r="AG154" s="827"/>
      <c r="AH154" s="827"/>
      <c r="AI154" s="827"/>
      <c r="AJ154" s="827"/>
      <c r="AK154" s="827"/>
      <c r="AL154" s="827"/>
      <c r="AM154" s="827"/>
      <c r="AN154" s="827"/>
      <c r="AO154" s="827"/>
      <c r="AP154" s="827"/>
      <c r="AQ154" s="827"/>
      <c r="AR154" s="827"/>
      <c r="AS154" s="827"/>
      <c r="AT154" s="827"/>
      <c r="AU154" s="827"/>
      <c r="AV154" s="827"/>
      <c r="AW154" s="827"/>
      <c r="AX154" s="827"/>
      <c r="AY154" s="827"/>
      <c r="AZ154" s="827"/>
      <c r="BA154" s="827"/>
      <c r="BB154" s="827"/>
      <c r="BC154" s="827"/>
      <c r="BD154" s="827"/>
      <c r="BE154" s="827"/>
      <c r="BF154" s="827"/>
      <c r="BG154" s="827"/>
      <c r="BH154" s="827"/>
      <c r="BI154" s="827"/>
    </row>
    <row r="155" spans="1:61" s="226" customFormat="1">
      <c r="A155" s="227"/>
      <c r="B155" s="223">
        <v>150</v>
      </c>
      <c r="C155" s="224" t="s">
        <v>424</v>
      </c>
      <c r="D155" s="224" t="s">
        <v>191</v>
      </c>
      <c r="E155" s="222" t="s">
        <v>425</v>
      </c>
      <c r="F155" s="205">
        <v>10631.579350500004</v>
      </c>
      <c r="G155" s="221" t="s">
        <v>426</v>
      </c>
      <c r="I155" s="827"/>
      <c r="J155" s="827"/>
      <c r="K155" s="827"/>
      <c r="L155" s="827"/>
      <c r="M155" s="827"/>
      <c r="N155" s="827"/>
      <c r="O155" s="827"/>
      <c r="P155" s="827"/>
      <c r="Q155" s="827"/>
      <c r="R155" s="827"/>
      <c r="S155" s="827"/>
      <c r="T155" s="827"/>
      <c r="U155" s="827"/>
      <c r="V155" s="827"/>
      <c r="W155" s="827"/>
      <c r="X155" s="827"/>
      <c r="Y155" s="827"/>
      <c r="Z155" s="827"/>
      <c r="AA155" s="827"/>
      <c r="AB155" s="827"/>
      <c r="AC155" s="827"/>
      <c r="AD155" s="827"/>
      <c r="AE155" s="827"/>
      <c r="AF155" s="827"/>
      <c r="AG155" s="827"/>
      <c r="AH155" s="827"/>
      <c r="AI155" s="827"/>
      <c r="AJ155" s="827"/>
      <c r="AK155" s="827"/>
      <c r="AL155" s="827"/>
      <c r="AM155" s="827"/>
      <c r="AN155" s="827"/>
      <c r="AO155" s="827"/>
      <c r="AP155" s="827"/>
      <c r="AQ155" s="827"/>
      <c r="AR155" s="827"/>
      <c r="AS155" s="827"/>
      <c r="AT155" s="827"/>
      <c r="AU155" s="827"/>
      <c r="AV155" s="827"/>
      <c r="AW155" s="827"/>
      <c r="AX155" s="827"/>
      <c r="AY155" s="827"/>
      <c r="AZ155" s="827"/>
      <c r="BA155" s="827"/>
      <c r="BB155" s="827"/>
      <c r="BC155" s="827"/>
      <c r="BD155" s="827"/>
      <c r="BE155" s="827"/>
      <c r="BF155" s="827"/>
      <c r="BG155" s="827"/>
      <c r="BH155" s="827"/>
      <c r="BI155" s="827"/>
    </row>
    <row r="156" spans="1:61" s="226" customFormat="1">
      <c r="A156" s="227"/>
      <c r="B156" s="223">
        <v>151</v>
      </c>
      <c r="C156" s="221" t="s">
        <v>427</v>
      </c>
      <c r="D156" s="221" t="s">
        <v>135</v>
      </c>
      <c r="E156" s="222" t="s">
        <v>428</v>
      </c>
      <c r="F156" s="205">
        <v>7377.2370743853216</v>
      </c>
      <c r="G156" s="221" t="s">
        <v>210</v>
      </c>
      <c r="I156" s="827"/>
      <c r="J156" s="827"/>
      <c r="K156" s="827"/>
      <c r="L156" s="827"/>
      <c r="M156" s="827"/>
      <c r="N156" s="827"/>
      <c r="O156" s="827"/>
      <c r="P156" s="827"/>
      <c r="Q156" s="827"/>
      <c r="R156" s="827"/>
      <c r="S156" s="827"/>
      <c r="T156" s="827"/>
      <c r="U156" s="827"/>
      <c r="V156" s="827"/>
      <c r="W156" s="827"/>
      <c r="X156" s="827"/>
      <c r="Y156" s="827"/>
      <c r="Z156" s="827"/>
      <c r="AA156" s="827"/>
      <c r="AB156" s="827"/>
      <c r="AC156" s="827"/>
      <c r="AD156" s="827"/>
      <c r="AE156" s="827"/>
      <c r="AF156" s="827"/>
      <c r="AG156" s="827"/>
      <c r="AH156" s="827"/>
      <c r="AI156" s="827"/>
      <c r="AJ156" s="827"/>
      <c r="AK156" s="827"/>
      <c r="AL156" s="827"/>
      <c r="AM156" s="827"/>
      <c r="AN156" s="827"/>
      <c r="AO156" s="827"/>
      <c r="AP156" s="827"/>
      <c r="AQ156" s="827"/>
      <c r="AR156" s="827"/>
      <c r="AS156" s="827"/>
      <c r="AT156" s="827"/>
      <c r="AU156" s="827"/>
      <c r="AV156" s="827"/>
      <c r="AW156" s="827"/>
      <c r="AX156" s="827"/>
      <c r="AY156" s="827"/>
      <c r="AZ156" s="827"/>
      <c r="BA156" s="827"/>
      <c r="BB156" s="827"/>
      <c r="BC156" s="827"/>
      <c r="BD156" s="827"/>
      <c r="BE156" s="827"/>
      <c r="BF156" s="827"/>
      <c r="BG156" s="827"/>
      <c r="BH156" s="827"/>
      <c r="BI156" s="827"/>
    </row>
    <row r="157" spans="1:61" s="226" customFormat="1">
      <c r="A157" s="227"/>
      <c r="B157" s="223">
        <v>152</v>
      </c>
      <c r="C157" s="224" t="s">
        <v>429</v>
      </c>
      <c r="D157" s="224" t="s">
        <v>135</v>
      </c>
      <c r="E157" s="222" t="s">
        <v>430</v>
      </c>
      <c r="F157" s="205">
        <v>8012.920149247102</v>
      </c>
      <c r="G157" s="221" t="s">
        <v>210</v>
      </c>
      <c r="I157" s="827"/>
      <c r="J157" s="827"/>
      <c r="K157" s="827"/>
      <c r="L157" s="827"/>
      <c r="M157" s="827"/>
      <c r="N157" s="827"/>
      <c r="O157" s="827"/>
      <c r="P157" s="827"/>
      <c r="Q157" s="827"/>
      <c r="R157" s="827"/>
      <c r="S157" s="827"/>
      <c r="T157" s="827"/>
      <c r="U157" s="827"/>
      <c r="V157" s="827"/>
      <c r="W157" s="827"/>
      <c r="X157" s="827"/>
      <c r="Y157" s="827"/>
      <c r="Z157" s="827"/>
      <c r="AA157" s="827"/>
      <c r="AB157" s="827"/>
      <c r="AC157" s="827"/>
      <c r="AD157" s="827"/>
      <c r="AE157" s="827"/>
      <c r="AF157" s="827"/>
      <c r="AG157" s="827"/>
      <c r="AH157" s="827"/>
      <c r="AI157" s="827"/>
      <c r="AJ157" s="827"/>
      <c r="AK157" s="827"/>
      <c r="AL157" s="827"/>
      <c r="AM157" s="827"/>
      <c r="AN157" s="827"/>
      <c r="AO157" s="827"/>
      <c r="AP157" s="827"/>
      <c r="AQ157" s="827"/>
      <c r="AR157" s="827"/>
      <c r="AS157" s="827"/>
      <c r="AT157" s="827"/>
      <c r="AU157" s="827"/>
      <c r="AV157" s="827"/>
      <c r="AW157" s="827"/>
      <c r="AX157" s="827"/>
      <c r="AY157" s="827"/>
      <c r="AZ157" s="827"/>
      <c r="BA157" s="827"/>
      <c r="BB157" s="827"/>
      <c r="BC157" s="827"/>
      <c r="BD157" s="827"/>
      <c r="BE157" s="827"/>
      <c r="BF157" s="827"/>
      <c r="BG157" s="827"/>
      <c r="BH157" s="827"/>
      <c r="BI157" s="827"/>
    </row>
    <row r="158" spans="1:61" s="226" customFormat="1">
      <c r="A158" s="227"/>
      <c r="B158" s="323">
        <v>153</v>
      </c>
      <c r="C158" s="324" t="s">
        <v>431</v>
      </c>
      <c r="D158" s="324" t="s">
        <v>432</v>
      </c>
      <c r="E158" s="325" t="s">
        <v>433</v>
      </c>
      <c r="F158" s="235">
        <v>9181.8154108109902</v>
      </c>
      <c r="G158" s="324" t="s">
        <v>218</v>
      </c>
      <c r="I158" s="827"/>
      <c r="J158" s="827"/>
      <c r="K158" s="827"/>
      <c r="L158" s="827"/>
      <c r="M158" s="827"/>
      <c r="N158" s="827"/>
      <c r="O158" s="827"/>
      <c r="P158" s="827"/>
      <c r="Q158" s="827"/>
      <c r="R158" s="827"/>
      <c r="S158" s="827"/>
      <c r="T158" s="827"/>
      <c r="U158" s="827"/>
      <c r="V158" s="827"/>
      <c r="W158" s="827"/>
      <c r="X158" s="827"/>
      <c r="Y158" s="827"/>
      <c r="Z158" s="827"/>
      <c r="AA158" s="827"/>
      <c r="AB158" s="827"/>
      <c r="AC158" s="827"/>
      <c r="AD158" s="827"/>
      <c r="AE158" s="827"/>
      <c r="AF158" s="827"/>
      <c r="AG158" s="827"/>
      <c r="AH158" s="827"/>
      <c r="AI158" s="827"/>
      <c r="AJ158" s="827"/>
      <c r="AK158" s="827"/>
      <c r="AL158" s="827"/>
      <c r="AM158" s="827"/>
      <c r="AN158" s="827"/>
      <c r="AO158" s="827"/>
      <c r="AP158" s="827"/>
      <c r="AQ158" s="827"/>
      <c r="AR158" s="827"/>
      <c r="AS158" s="827"/>
      <c r="AT158" s="827"/>
      <c r="AU158" s="827"/>
      <c r="AV158" s="827"/>
      <c r="AW158" s="827"/>
      <c r="AX158" s="827"/>
      <c r="AY158" s="827"/>
      <c r="AZ158" s="827"/>
      <c r="BA158" s="827"/>
      <c r="BB158" s="827"/>
      <c r="BC158" s="827"/>
      <c r="BD158" s="827"/>
      <c r="BE158" s="827"/>
      <c r="BF158" s="827"/>
      <c r="BG158" s="827"/>
      <c r="BH158" s="827"/>
      <c r="BI158" s="827"/>
    </row>
    <row r="159" spans="1:61" s="226" customFormat="1" ht="28.8">
      <c r="A159" s="227"/>
      <c r="B159" s="223">
        <v>154</v>
      </c>
      <c r="C159" s="224" t="s">
        <v>434</v>
      </c>
      <c r="D159" s="224" t="s">
        <v>187</v>
      </c>
      <c r="E159" s="222" t="s">
        <v>435</v>
      </c>
      <c r="F159" s="205">
        <v>17180.623644912997</v>
      </c>
      <c r="G159" s="221" t="s">
        <v>225</v>
      </c>
      <c r="I159" s="827"/>
      <c r="J159" s="827"/>
      <c r="K159" s="827"/>
      <c r="L159" s="827"/>
      <c r="M159" s="827"/>
      <c r="N159" s="827"/>
      <c r="O159" s="827"/>
      <c r="P159" s="827"/>
      <c r="Q159" s="827"/>
      <c r="R159" s="827"/>
      <c r="S159" s="827"/>
      <c r="T159" s="827"/>
      <c r="U159" s="827"/>
      <c r="V159" s="827"/>
      <c r="W159" s="827"/>
      <c r="X159" s="827"/>
      <c r="Y159" s="827"/>
      <c r="Z159" s="827"/>
      <c r="AA159" s="827"/>
      <c r="AB159" s="827"/>
      <c r="AC159" s="827"/>
      <c r="AD159" s="827"/>
      <c r="AE159" s="827"/>
      <c r="AF159" s="827"/>
      <c r="AG159" s="827"/>
      <c r="AH159" s="827"/>
      <c r="AI159" s="827"/>
      <c r="AJ159" s="827"/>
      <c r="AK159" s="827"/>
      <c r="AL159" s="827"/>
      <c r="AM159" s="827"/>
      <c r="AN159" s="827"/>
      <c r="AO159" s="827"/>
      <c r="AP159" s="827"/>
      <c r="AQ159" s="827"/>
      <c r="AR159" s="827"/>
      <c r="AS159" s="827"/>
      <c r="AT159" s="827"/>
      <c r="AU159" s="827"/>
      <c r="AV159" s="827"/>
      <c r="AW159" s="827"/>
      <c r="AX159" s="827"/>
      <c r="AY159" s="827"/>
      <c r="AZ159" s="827"/>
      <c r="BA159" s="827"/>
      <c r="BB159" s="827"/>
      <c r="BC159" s="827"/>
      <c r="BD159" s="827"/>
      <c r="BE159" s="827"/>
      <c r="BF159" s="827"/>
      <c r="BG159" s="827"/>
      <c r="BH159" s="827"/>
      <c r="BI159" s="827"/>
    </row>
    <row r="160" spans="1:61" s="226" customFormat="1">
      <c r="A160" s="227"/>
      <c r="B160" s="323">
        <v>155</v>
      </c>
      <c r="C160" s="324" t="s">
        <v>436</v>
      </c>
      <c r="D160" s="324" t="s">
        <v>139</v>
      </c>
      <c r="E160" s="325" t="s">
        <v>437</v>
      </c>
      <c r="F160" s="235">
        <v>25875.801593809538</v>
      </c>
      <c r="G160" s="324" t="s">
        <v>280</v>
      </c>
      <c r="I160" s="827"/>
      <c r="J160" s="827"/>
      <c r="K160" s="827"/>
      <c r="L160" s="827"/>
      <c r="M160" s="827"/>
      <c r="N160" s="827"/>
      <c r="O160" s="827"/>
      <c r="P160" s="827"/>
      <c r="Q160" s="827"/>
      <c r="R160" s="827"/>
      <c r="S160" s="827"/>
      <c r="T160" s="827"/>
      <c r="U160" s="827"/>
      <c r="V160" s="827"/>
      <c r="W160" s="827"/>
      <c r="X160" s="827"/>
      <c r="Y160" s="827"/>
      <c r="Z160" s="827"/>
      <c r="AA160" s="827"/>
      <c r="AB160" s="827"/>
      <c r="AC160" s="827"/>
      <c r="AD160" s="827"/>
      <c r="AE160" s="827"/>
      <c r="AF160" s="827"/>
      <c r="AG160" s="827"/>
      <c r="AH160" s="827"/>
      <c r="AI160" s="827"/>
      <c r="AJ160" s="827"/>
      <c r="AK160" s="827"/>
      <c r="AL160" s="827"/>
      <c r="AM160" s="827"/>
      <c r="AN160" s="827"/>
      <c r="AO160" s="827"/>
      <c r="AP160" s="827"/>
      <c r="AQ160" s="827"/>
      <c r="AR160" s="827"/>
      <c r="AS160" s="827"/>
      <c r="AT160" s="827"/>
      <c r="AU160" s="827"/>
      <c r="AV160" s="827"/>
      <c r="AW160" s="827"/>
      <c r="AX160" s="827"/>
      <c r="AY160" s="827"/>
      <c r="AZ160" s="827"/>
      <c r="BA160" s="827"/>
      <c r="BB160" s="827"/>
      <c r="BC160" s="827"/>
      <c r="BD160" s="827"/>
      <c r="BE160" s="827"/>
      <c r="BF160" s="827"/>
      <c r="BG160" s="827"/>
      <c r="BH160" s="827"/>
      <c r="BI160" s="827"/>
    </row>
    <row r="161" spans="1:61" s="226" customFormat="1">
      <c r="A161" s="227"/>
      <c r="B161" s="323">
        <v>156</v>
      </c>
      <c r="C161" s="326" t="s">
        <v>438</v>
      </c>
      <c r="D161" s="326" t="s">
        <v>139</v>
      </c>
      <c r="E161" s="325" t="s">
        <v>439</v>
      </c>
      <c r="F161" s="235">
        <v>12150.37640057144</v>
      </c>
      <c r="G161" s="324" t="s">
        <v>280</v>
      </c>
      <c r="I161" s="827"/>
      <c r="J161" s="827"/>
      <c r="K161" s="827"/>
      <c r="L161" s="827"/>
      <c r="M161" s="827"/>
      <c r="N161" s="827"/>
      <c r="O161" s="827"/>
      <c r="P161" s="827"/>
      <c r="Q161" s="827"/>
      <c r="R161" s="827"/>
      <c r="S161" s="827"/>
      <c r="T161" s="827"/>
      <c r="U161" s="827"/>
      <c r="V161" s="827"/>
      <c r="W161" s="827"/>
      <c r="X161" s="827"/>
      <c r="Y161" s="827"/>
      <c r="Z161" s="827"/>
      <c r="AA161" s="827"/>
      <c r="AB161" s="827"/>
      <c r="AC161" s="827"/>
      <c r="AD161" s="827"/>
      <c r="AE161" s="827"/>
      <c r="AF161" s="827"/>
      <c r="AG161" s="827"/>
      <c r="AH161" s="827"/>
      <c r="AI161" s="827"/>
      <c r="AJ161" s="827"/>
      <c r="AK161" s="827"/>
      <c r="AL161" s="827"/>
      <c r="AM161" s="827"/>
      <c r="AN161" s="827"/>
      <c r="AO161" s="827"/>
      <c r="AP161" s="827"/>
      <c r="AQ161" s="827"/>
      <c r="AR161" s="827"/>
      <c r="AS161" s="827"/>
      <c r="AT161" s="827"/>
      <c r="AU161" s="827"/>
      <c r="AV161" s="827"/>
      <c r="AW161" s="827"/>
      <c r="AX161" s="827"/>
      <c r="AY161" s="827"/>
      <c r="AZ161" s="827"/>
      <c r="BA161" s="827"/>
      <c r="BB161" s="827"/>
      <c r="BC161" s="827"/>
      <c r="BD161" s="827"/>
      <c r="BE161" s="827"/>
      <c r="BF161" s="827"/>
      <c r="BG161" s="827"/>
      <c r="BH161" s="827"/>
      <c r="BI161" s="827"/>
    </row>
    <row r="162" spans="1:61" s="226" customFormat="1">
      <c r="A162" s="227"/>
      <c r="B162" s="323">
        <v>157</v>
      </c>
      <c r="C162" s="324" t="s">
        <v>440</v>
      </c>
      <c r="D162" s="324" t="s">
        <v>139</v>
      </c>
      <c r="E162" s="325" t="s">
        <v>441</v>
      </c>
      <c r="F162" s="235">
        <v>26325.815534571448</v>
      </c>
      <c r="G162" s="324" t="s">
        <v>280</v>
      </c>
      <c r="I162" s="827"/>
      <c r="J162" s="827"/>
      <c r="K162" s="827"/>
      <c r="L162" s="827"/>
      <c r="M162" s="827"/>
      <c r="N162" s="827"/>
      <c r="O162" s="827"/>
      <c r="P162" s="827"/>
      <c r="Q162" s="827"/>
      <c r="R162" s="827"/>
      <c r="S162" s="827"/>
      <c r="T162" s="827"/>
      <c r="U162" s="827"/>
      <c r="V162" s="827"/>
      <c r="W162" s="827"/>
      <c r="X162" s="827"/>
      <c r="Y162" s="827"/>
      <c r="Z162" s="827"/>
      <c r="AA162" s="827"/>
      <c r="AB162" s="827"/>
      <c r="AC162" s="827"/>
      <c r="AD162" s="827"/>
      <c r="AE162" s="827"/>
      <c r="AF162" s="827"/>
      <c r="AG162" s="827"/>
      <c r="AH162" s="827"/>
      <c r="AI162" s="827"/>
      <c r="AJ162" s="827"/>
      <c r="AK162" s="827"/>
      <c r="AL162" s="827"/>
      <c r="AM162" s="827"/>
      <c r="AN162" s="827"/>
      <c r="AO162" s="827"/>
      <c r="AP162" s="827"/>
      <c r="AQ162" s="827"/>
      <c r="AR162" s="827"/>
      <c r="AS162" s="827"/>
      <c r="AT162" s="827"/>
      <c r="AU162" s="827"/>
      <c r="AV162" s="827"/>
      <c r="AW162" s="827"/>
      <c r="AX162" s="827"/>
      <c r="AY162" s="827"/>
      <c r="AZ162" s="827"/>
      <c r="BA162" s="827"/>
      <c r="BB162" s="827"/>
      <c r="BC162" s="827"/>
      <c r="BD162" s="827"/>
      <c r="BE162" s="827"/>
      <c r="BF162" s="827"/>
      <c r="BG162" s="827"/>
      <c r="BH162" s="827"/>
      <c r="BI162" s="827"/>
    </row>
    <row r="163" spans="1:61" s="226" customFormat="1">
      <c r="A163" s="227"/>
      <c r="B163" s="323">
        <v>158</v>
      </c>
      <c r="C163" s="326" t="s">
        <v>442</v>
      </c>
      <c r="D163" s="326" t="s">
        <v>139</v>
      </c>
      <c r="E163" s="325" t="s">
        <v>443</v>
      </c>
      <c r="F163" s="235">
        <v>11025.341548666673</v>
      </c>
      <c r="G163" s="324" t="s">
        <v>280</v>
      </c>
      <c r="I163" s="827"/>
      <c r="J163" s="827"/>
      <c r="K163" s="827"/>
      <c r="L163" s="827"/>
      <c r="M163" s="827"/>
      <c r="N163" s="827"/>
      <c r="O163" s="827"/>
      <c r="P163" s="827"/>
      <c r="Q163" s="827"/>
      <c r="R163" s="827"/>
      <c r="S163" s="827"/>
      <c r="T163" s="827"/>
      <c r="U163" s="827"/>
      <c r="V163" s="827"/>
      <c r="W163" s="827"/>
      <c r="X163" s="827"/>
      <c r="Y163" s="827"/>
      <c r="Z163" s="827"/>
      <c r="AA163" s="827"/>
      <c r="AB163" s="827"/>
      <c r="AC163" s="827"/>
      <c r="AD163" s="827"/>
      <c r="AE163" s="827"/>
      <c r="AF163" s="827"/>
      <c r="AG163" s="827"/>
      <c r="AH163" s="827"/>
      <c r="AI163" s="827"/>
      <c r="AJ163" s="827"/>
      <c r="AK163" s="827"/>
      <c r="AL163" s="827"/>
      <c r="AM163" s="827"/>
      <c r="AN163" s="827"/>
      <c r="AO163" s="827"/>
      <c r="AP163" s="827"/>
      <c r="AQ163" s="827"/>
      <c r="AR163" s="827"/>
      <c r="AS163" s="827"/>
      <c r="AT163" s="827"/>
      <c r="AU163" s="827"/>
      <c r="AV163" s="827"/>
      <c r="AW163" s="827"/>
      <c r="AX163" s="827"/>
      <c r="AY163" s="827"/>
      <c r="AZ163" s="827"/>
      <c r="BA163" s="827"/>
      <c r="BB163" s="827"/>
      <c r="BC163" s="827"/>
      <c r="BD163" s="827"/>
      <c r="BE163" s="827"/>
      <c r="BF163" s="827"/>
      <c r="BG163" s="827"/>
      <c r="BH163" s="827"/>
      <c r="BI163" s="827"/>
    </row>
    <row r="164" spans="1:61" s="226" customFormat="1">
      <c r="A164" s="227"/>
      <c r="B164" s="323">
        <v>159</v>
      </c>
      <c r="C164" s="324" t="s">
        <v>444</v>
      </c>
      <c r="D164" s="324" t="s">
        <v>135</v>
      </c>
      <c r="E164" s="325" t="s">
        <v>445</v>
      </c>
      <c r="F164" s="235">
        <v>914.54938648067457</v>
      </c>
      <c r="G164" s="324" t="s">
        <v>218</v>
      </c>
      <c r="I164" s="827"/>
      <c r="J164" s="827"/>
      <c r="K164" s="827"/>
      <c r="L164" s="827"/>
      <c r="M164" s="827"/>
      <c r="N164" s="827"/>
      <c r="O164" s="827"/>
      <c r="P164" s="827"/>
      <c r="Q164" s="827"/>
      <c r="R164" s="827"/>
      <c r="S164" s="827"/>
      <c r="T164" s="827"/>
      <c r="U164" s="827"/>
      <c r="V164" s="827"/>
      <c r="W164" s="827"/>
      <c r="X164" s="827"/>
      <c r="Y164" s="827"/>
      <c r="Z164" s="827"/>
      <c r="AA164" s="827"/>
      <c r="AB164" s="827"/>
      <c r="AC164" s="827"/>
      <c r="AD164" s="827"/>
      <c r="AE164" s="827"/>
      <c r="AF164" s="827"/>
      <c r="AG164" s="827"/>
      <c r="AH164" s="827"/>
      <c r="AI164" s="827"/>
      <c r="AJ164" s="827"/>
      <c r="AK164" s="827"/>
      <c r="AL164" s="827"/>
      <c r="AM164" s="827"/>
      <c r="AN164" s="827"/>
      <c r="AO164" s="827"/>
      <c r="AP164" s="827"/>
      <c r="AQ164" s="827"/>
      <c r="AR164" s="827"/>
      <c r="AS164" s="827"/>
      <c r="AT164" s="827"/>
      <c r="AU164" s="827"/>
      <c r="AV164" s="827"/>
      <c r="AW164" s="827"/>
      <c r="AX164" s="827"/>
      <c r="AY164" s="827"/>
      <c r="AZ164" s="827"/>
      <c r="BA164" s="827"/>
      <c r="BB164" s="827"/>
      <c r="BC164" s="827"/>
      <c r="BD164" s="827"/>
      <c r="BE164" s="827"/>
      <c r="BF164" s="827"/>
      <c r="BG164" s="827"/>
      <c r="BH164" s="827"/>
      <c r="BI164" s="827"/>
    </row>
    <row r="165" spans="1:61" s="226" customFormat="1" ht="28.8">
      <c r="A165" s="227"/>
      <c r="B165" s="223">
        <v>160</v>
      </c>
      <c r="C165" s="224" t="s">
        <v>446</v>
      </c>
      <c r="D165" s="224" t="s">
        <v>103</v>
      </c>
      <c r="E165" s="222" t="s">
        <v>447</v>
      </c>
      <c r="F165" s="205">
        <v>48842.058647681231</v>
      </c>
      <c r="G165" s="221" t="s">
        <v>108</v>
      </c>
      <c r="I165" s="827"/>
      <c r="J165" s="827"/>
      <c r="K165" s="827"/>
      <c r="L165" s="827"/>
      <c r="M165" s="827"/>
      <c r="N165" s="827"/>
      <c r="O165" s="827"/>
      <c r="P165" s="827"/>
      <c r="Q165" s="827"/>
      <c r="R165" s="827"/>
      <c r="S165" s="827"/>
      <c r="T165" s="827"/>
      <c r="U165" s="827"/>
      <c r="V165" s="827"/>
      <c r="W165" s="827"/>
      <c r="X165" s="827"/>
      <c r="Y165" s="827"/>
      <c r="Z165" s="827"/>
      <c r="AA165" s="827"/>
      <c r="AB165" s="827"/>
      <c r="AC165" s="827"/>
      <c r="AD165" s="827"/>
      <c r="AE165" s="827"/>
      <c r="AF165" s="827"/>
      <c r="AG165" s="827"/>
      <c r="AH165" s="827"/>
      <c r="AI165" s="827"/>
      <c r="AJ165" s="827"/>
      <c r="AK165" s="827"/>
      <c r="AL165" s="827"/>
      <c r="AM165" s="827"/>
      <c r="AN165" s="827"/>
      <c r="AO165" s="827"/>
      <c r="AP165" s="827"/>
      <c r="AQ165" s="827"/>
      <c r="AR165" s="827"/>
      <c r="AS165" s="827"/>
      <c r="AT165" s="827"/>
      <c r="AU165" s="827"/>
      <c r="AV165" s="827"/>
      <c r="AW165" s="827"/>
      <c r="AX165" s="827"/>
      <c r="AY165" s="827"/>
      <c r="AZ165" s="827"/>
      <c r="BA165" s="827"/>
      <c r="BB165" s="827"/>
      <c r="BC165" s="827"/>
      <c r="BD165" s="827"/>
      <c r="BE165" s="827"/>
      <c r="BF165" s="827"/>
      <c r="BG165" s="827"/>
      <c r="BH165" s="827"/>
      <c r="BI165" s="827"/>
    </row>
    <row r="166" spans="1:61" s="226" customFormat="1">
      <c r="A166" s="227"/>
      <c r="B166" s="223">
        <v>161</v>
      </c>
      <c r="C166" s="224" t="s">
        <v>448</v>
      </c>
      <c r="D166" s="224" t="s">
        <v>103</v>
      </c>
      <c r="E166" s="222" t="s">
        <v>449</v>
      </c>
      <c r="F166" s="205">
        <v>5244.9989613112984</v>
      </c>
      <c r="G166" s="221" t="s">
        <v>269</v>
      </c>
      <c r="I166" s="827"/>
      <c r="J166" s="827"/>
      <c r="K166" s="827"/>
      <c r="L166" s="827"/>
      <c r="M166" s="827"/>
      <c r="N166" s="827"/>
      <c r="O166" s="827"/>
      <c r="P166" s="827"/>
      <c r="Q166" s="827"/>
      <c r="R166" s="827"/>
      <c r="S166" s="827"/>
      <c r="T166" s="827"/>
      <c r="U166" s="827"/>
      <c r="V166" s="827"/>
      <c r="W166" s="827"/>
      <c r="X166" s="827"/>
      <c r="Y166" s="827"/>
      <c r="Z166" s="827"/>
      <c r="AA166" s="827"/>
      <c r="AB166" s="827"/>
      <c r="AC166" s="827"/>
      <c r="AD166" s="827"/>
      <c r="AE166" s="827"/>
      <c r="AF166" s="827"/>
      <c r="AG166" s="827"/>
      <c r="AH166" s="827"/>
      <c r="AI166" s="827"/>
      <c r="AJ166" s="827"/>
      <c r="AK166" s="827"/>
      <c r="AL166" s="827"/>
      <c r="AM166" s="827"/>
      <c r="AN166" s="827"/>
      <c r="AO166" s="827"/>
      <c r="AP166" s="827"/>
      <c r="AQ166" s="827"/>
      <c r="AR166" s="827"/>
      <c r="AS166" s="827"/>
      <c r="AT166" s="827"/>
      <c r="AU166" s="827"/>
      <c r="AV166" s="827"/>
      <c r="AW166" s="827"/>
      <c r="AX166" s="827"/>
      <c r="AY166" s="827"/>
      <c r="AZ166" s="827"/>
      <c r="BA166" s="827"/>
      <c r="BB166" s="827"/>
      <c r="BC166" s="827"/>
      <c r="BD166" s="827"/>
      <c r="BE166" s="827"/>
      <c r="BF166" s="827"/>
      <c r="BG166" s="827"/>
      <c r="BH166" s="827"/>
      <c r="BI166" s="827"/>
    </row>
    <row r="167" spans="1:61" s="226" customFormat="1">
      <c r="A167" s="227"/>
      <c r="B167" s="223">
        <v>162</v>
      </c>
      <c r="C167" s="221" t="s">
        <v>450</v>
      </c>
      <c r="D167" s="221" t="s">
        <v>239</v>
      </c>
      <c r="E167" s="222" t="s">
        <v>451</v>
      </c>
      <c r="F167" s="205">
        <v>11130.200601528653</v>
      </c>
      <c r="G167" s="221" t="s">
        <v>269</v>
      </c>
      <c r="I167" s="827"/>
      <c r="J167" s="827"/>
      <c r="K167" s="827"/>
      <c r="L167" s="827"/>
      <c r="M167" s="827"/>
      <c r="N167" s="827"/>
      <c r="O167" s="827"/>
      <c r="P167" s="827"/>
      <c r="Q167" s="827"/>
      <c r="R167" s="827"/>
      <c r="S167" s="827"/>
      <c r="T167" s="827"/>
      <c r="U167" s="827"/>
      <c r="V167" s="827"/>
      <c r="W167" s="827"/>
      <c r="X167" s="827"/>
      <c r="Y167" s="827"/>
      <c r="Z167" s="827"/>
      <c r="AA167" s="827"/>
      <c r="AB167" s="827"/>
      <c r="AC167" s="827"/>
      <c r="AD167" s="827"/>
      <c r="AE167" s="827"/>
      <c r="AF167" s="827"/>
      <c r="AG167" s="827"/>
      <c r="AH167" s="827"/>
      <c r="AI167" s="827"/>
      <c r="AJ167" s="827"/>
      <c r="AK167" s="827"/>
      <c r="AL167" s="827"/>
      <c r="AM167" s="827"/>
      <c r="AN167" s="827"/>
      <c r="AO167" s="827"/>
      <c r="AP167" s="827"/>
      <c r="AQ167" s="827"/>
      <c r="AR167" s="827"/>
      <c r="AS167" s="827"/>
      <c r="AT167" s="827"/>
      <c r="AU167" s="827"/>
      <c r="AV167" s="827"/>
      <c r="AW167" s="827"/>
      <c r="AX167" s="827"/>
      <c r="AY167" s="827"/>
      <c r="AZ167" s="827"/>
      <c r="BA167" s="827"/>
      <c r="BB167" s="827"/>
      <c r="BC167" s="827"/>
      <c r="BD167" s="827"/>
      <c r="BE167" s="827"/>
      <c r="BF167" s="827"/>
      <c r="BG167" s="827"/>
      <c r="BH167" s="827"/>
      <c r="BI167" s="827"/>
    </row>
    <row r="168" spans="1:61" s="226" customFormat="1" ht="57.6">
      <c r="A168" s="227"/>
      <c r="B168" s="223">
        <v>163</v>
      </c>
      <c r="C168" s="224" t="s">
        <v>452</v>
      </c>
      <c r="D168" s="224" t="s">
        <v>139</v>
      </c>
      <c r="E168" s="222" t="s">
        <v>453</v>
      </c>
      <c r="F168" s="205">
        <v>51420.018086716809</v>
      </c>
      <c r="G168" s="221" t="s">
        <v>260</v>
      </c>
      <c r="I168" s="827"/>
      <c r="J168" s="827"/>
      <c r="K168" s="827"/>
      <c r="L168" s="827"/>
      <c r="M168" s="827"/>
      <c r="N168" s="827"/>
      <c r="O168" s="827"/>
      <c r="P168" s="827"/>
      <c r="Q168" s="827"/>
      <c r="R168" s="827"/>
      <c r="S168" s="827"/>
      <c r="T168" s="827"/>
      <c r="U168" s="827"/>
      <c r="V168" s="827"/>
      <c r="W168" s="827"/>
      <c r="X168" s="827"/>
      <c r="Y168" s="827"/>
      <c r="Z168" s="827"/>
      <c r="AA168" s="827"/>
      <c r="AB168" s="827"/>
      <c r="AC168" s="827"/>
      <c r="AD168" s="827"/>
      <c r="AE168" s="827"/>
      <c r="AF168" s="827"/>
      <c r="AG168" s="827"/>
      <c r="AH168" s="827"/>
      <c r="AI168" s="827"/>
      <c r="AJ168" s="827"/>
      <c r="AK168" s="827"/>
      <c r="AL168" s="827"/>
      <c r="AM168" s="827"/>
      <c r="AN168" s="827"/>
      <c r="AO168" s="827"/>
      <c r="AP168" s="827"/>
      <c r="AQ168" s="827"/>
      <c r="AR168" s="827"/>
      <c r="AS168" s="827"/>
      <c r="AT168" s="827"/>
      <c r="AU168" s="827"/>
      <c r="AV168" s="827"/>
      <c r="AW168" s="827"/>
      <c r="AX168" s="827"/>
      <c r="AY168" s="827"/>
      <c r="AZ168" s="827"/>
      <c r="BA168" s="827"/>
      <c r="BB168" s="827"/>
      <c r="BC168" s="827"/>
      <c r="BD168" s="827"/>
      <c r="BE168" s="827"/>
      <c r="BF168" s="827"/>
      <c r="BG168" s="827"/>
      <c r="BH168" s="827"/>
      <c r="BI168" s="827"/>
    </row>
    <row r="169" spans="1:61" s="226" customFormat="1" ht="57.6">
      <c r="A169" s="227"/>
      <c r="B169" s="223">
        <v>164</v>
      </c>
      <c r="C169" s="221" t="s">
        <v>454</v>
      </c>
      <c r="D169" s="221" t="s">
        <v>191</v>
      </c>
      <c r="E169" s="222" t="s">
        <v>455</v>
      </c>
      <c r="F169" s="205">
        <v>28456.734495780471</v>
      </c>
      <c r="G169" s="221" t="s">
        <v>260</v>
      </c>
      <c r="I169" s="827"/>
      <c r="J169" s="827"/>
      <c r="K169" s="827"/>
      <c r="L169" s="827"/>
      <c r="M169" s="827"/>
      <c r="N169" s="827"/>
      <c r="O169" s="827"/>
      <c r="P169" s="827"/>
      <c r="Q169" s="827"/>
      <c r="R169" s="827"/>
      <c r="S169" s="827"/>
      <c r="T169" s="827"/>
      <c r="U169" s="827"/>
      <c r="V169" s="827"/>
      <c r="W169" s="827"/>
      <c r="X169" s="827"/>
      <c r="Y169" s="827"/>
      <c r="Z169" s="827"/>
      <c r="AA169" s="827"/>
      <c r="AB169" s="827"/>
      <c r="AC169" s="827"/>
      <c r="AD169" s="827"/>
      <c r="AE169" s="827"/>
      <c r="AF169" s="827"/>
      <c r="AG169" s="827"/>
      <c r="AH169" s="827"/>
      <c r="AI169" s="827"/>
      <c r="AJ169" s="827"/>
      <c r="AK169" s="827"/>
      <c r="AL169" s="827"/>
      <c r="AM169" s="827"/>
      <c r="AN169" s="827"/>
      <c r="AO169" s="827"/>
      <c r="AP169" s="827"/>
      <c r="AQ169" s="827"/>
      <c r="AR169" s="827"/>
      <c r="AS169" s="827"/>
      <c r="AT169" s="827"/>
      <c r="AU169" s="827"/>
      <c r="AV169" s="827"/>
      <c r="AW169" s="827"/>
      <c r="AX169" s="827"/>
      <c r="AY169" s="827"/>
      <c r="AZ169" s="827"/>
      <c r="BA169" s="827"/>
      <c r="BB169" s="827"/>
      <c r="BC169" s="827"/>
      <c r="BD169" s="827"/>
      <c r="BE169" s="827"/>
      <c r="BF169" s="827"/>
      <c r="BG169" s="827"/>
      <c r="BH169" s="827"/>
      <c r="BI169" s="827"/>
    </row>
    <row r="170" spans="1:61" s="226" customFormat="1" ht="57.6">
      <c r="A170" s="227"/>
      <c r="B170" s="223">
        <v>165</v>
      </c>
      <c r="C170" s="224" t="s">
        <v>456</v>
      </c>
      <c r="D170" s="224" t="s">
        <v>191</v>
      </c>
      <c r="E170" s="222" t="s">
        <v>457</v>
      </c>
      <c r="F170" s="205">
        <v>53384.197065685934</v>
      </c>
      <c r="G170" s="221" t="s">
        <v>260</v>
      </c>
      <c r="I170" s="827"/>
      <c r="J170" s="827"/>
      <c r="K170" s="827"/>
      <c r="L170" s="827"/>
      <c r="M170" s="827"/>
      <c r="N170" s="827"/>
      <c r="O170" s="827"/>
      <c r="P170" s="827"/>
      <c r="Q170" s="827"/>
      <c r="R170" s="827"/>
      <c r="S170" s="827"/>
      <c r="T170" s="827"/>
      <c r="U170" s="827"/>
      <c r="V170" s="827"/>
      <c r="W170" s="827"/>
      <c r="X170" s="827"/>
      <c r="Y170" s="827"/>
      <c r="Z170" s="827"/>
      <c r="AA170" s="827"/>
      <c r="AB170" s="827"/>
      <c r="AC170" s="827"/>
      <c r="AD170" s="827"/>
      <c r="AE170" s="827"/>
      <c r="AF170" s="827"/>
      <c r="AG170" s="827"/>
      <c r="AH170" s="827"/>
      <c r="AI170" s="827"/>
      <c r="AJ170" s="827"/>
      <c r="AK170" s="827"/>
      <c r="AL170" s="827"/>
      <c r="AM170" s="827"/>
      <c r="AN170" s="827"/>
      <c r="AO170" s="827"/>
      <c r="AP170" s="827"/>
      <c r="AQ170" s="827"/>
      <c r="AR170" s="827"/>
      <c r="AS170" s="827"/>
      <c r="AT170" s="827"/>
      <c r="AU170" s="827"/>
      <c r="AV170" s="827"/>
      <c r="AW170" s="827"/>
      <c r="AX170" s="827"/>
      <c r="AY170" s="827"/>
      <c r="AZ170" s="827"/>
      <c r="BA170" s="827"/>
      <c r="BB170" s="827"/>
      <c r="BC170" s="827"/>
      <c r="BD170" s="827"/>
      <c r="BE170" s="827"/>
      <c r="BF170" s="827"/>
      <c r="BG170" s="827"/>
      <c r="BH170" s="827"/>
      <c r="BI170" s="827"/>
    </row>
    <row r="171" spans="1:61" s="226" customFormat="1" ht="57.6">
      <c r="A171" s="227"/>
      <c r="B171" s="223">
        <v>166</v>
      </c>
      <c r="C171" s="221" t="s">
        <v>458</v>
      </c>
      <c r="D171" s="221" t="s">
        <v>191</v>
      </c>
      <c r="E171" s="222" t="s">
        <v>459</v>
      </c>
      <c r="F171" s="205">
        <v>104570.2536055636</v>
      </c>
      <c r="G171" s="221" t="s">
        <v>260</v>
      </c>
      <c r="I171" s="827"/>
      <c r="J171" s="827"/>
      <c r="K171" s="827"/>
      <c r="L171" s="827"/>
      <c r="M171" s="827"/>
      <c r="N171" s="827"/>
      <c r="O171" s="827"/>
      <c r="P171" s="827"/>
      <c r="Q171" s="827"/>
      <c r="R171" s="827"/>
      <c r="S171" s="827"/>
      <c r="T171" s="827"/>
      <c r="U171" s="827"/>
      <c r="V171" s="827"/>
      <c r="W171" s="827"/>
      <c r="X171" s="827"/>
      <c r="Y171" s="827"/>
      <c r="Z171" s="827"/>
      <c r="AA171" s="827"/>
      <c r="AB171" s="827"/>
      <c r="AC171" s="827"/>
      <c r="AD171" s="827"/>
      <c r="AE171" s="827"/>
      <c r="AF171" s="827"/>
      <c r="AG171" s="827"/>
      <c r="AH171" s="827"/>
      <c r="AI171" s="827"/>
      <c r="AJ171" s="827"/>
      <c r="AK171" s="827"/>
      <c r="AL171" s="827"/>
      <c r="AM171" s="827"/>
      <c r="AN171" s="827"/>
      <c r="AO171" s="827"/>
      <c r="AP171" s="827"/>
      <c r="AQ171" s="827"/>
      <c r="AR171" s="827"/>
      <c r="AS171" s="827"/>
      <c r="AT171" s="827"/>
      <c r="AU171" s="827"/>
      <c r="AV171" s="827"/>
      <c r="AW171" s="827"/>
      <c r="AX171" s="827"/>
      <c r="AY171" s="827"/>
      <c r="AZ171" s="827"/>
      <c r="BA171" s="827"/>
      <c r="BB171" s="827"/>
      <c r="BC171" s="827"/>
      <c r="BD171" s="827"/>
      <c r="BE171" s="827"/>
      <c r="BF171" s="827"/>
      <c r="BG171" s="827"/>
      <c r="BH171" s="827"/>
      <c r="BI171" s="827"/>
    </row>
    <row r="172" spans="1:61" s="226" customFormat="1" ht="57.6">
      <c r="A172" s="227"/>
      <c r="B172" s="223">
        <v>167</v>
      </c>
      <c r="C172" s="224" t="s">
        <v>460</v>
      </c>
      <c r="D172" s="224" t="s">
        <v>139</v>
      </c>
      <c r="E172" s="225" t="s">
        <v>461</v>
      </c>
      <c r="F172" s="205">
        <v>12412.6761545274</v>
      </c>
      <c r="G172" s="221" t="s">
        <v>260</v>
      </c>
      <c r="I172" s="827"/>
      <c r="J172" s="827"/>
      <c r="K172" s="827"/>
      <c r="L172" s="827"/>
      <c r="M172" s="827"/>
      <c r="N172" s="827"/>
      <c r="O172" s="827"/>
      <c r="P172" s="827"/>
      <c r="Q172" s="827"/>
      <c r="R172" s="827"/>
      <c r="S172" s="827"/>
      <c r="T172" s="827"/>
      <c r="U172" s="827"/>
      <c r="V172" s="827"/>
      <c r="W172" s="827"/>
      <c r="X172" s="827"/>
      <c r="Y172" s="827"/>
      <c r="Z172" s="827"/>
      <c r="AA172" s="827"/>
      <c r="AB172" s="827"/>
      <c r="AC172" s="827"/>
      <c r="AD172" s="827"/>
      <c r="AE172" s="827"/>
      <c r="AF172" s="827"/>
      <c r="AG172" s="827"/>
      <c r="AH172" s="827"/>
      <c r="AI172" s="827"/>
      <c r="AJ172" s="827"/>
      <c r="AK172" s="827"/>
      <c r="AL172" s="827"/>
      <c r="AM172" s="827"/>
      <c r="AN172" s="827"/>
      <c r="AO172" s="827"/>
      <c r="AP172" s="827"/>
      <c r="AQ172" s="827"/>
      <c r="AR172" s="827"/>
      <c r="AS172" s="827"/>
      <c r="AT172" s="827"/>
      <c r="AU172" s="827"/>
      <c r="AV172" s="827"/>
      <c r="AW172" s="827"/>
      <c r="AX172" s="827"/>
      <c r="AY172" s="827"/>
      <c r="AZ172" s="827"/>
      <c r="BA172" s="827"/>
      <c r="BB172" s="827"/>
      <c r="BC172" s="827"/>
      <c r="BD172" s="827"/>
      <c r="BE172" s="827"/>
      <c r="BF172" s="827"/>
      <c r="BG172" s="827"/>
      <c r="BH172" s="827"/>
      <c r="BI172" s="827"/>
    </row>
    <row r="173" spans="1:61" s="226" customFormat="1" ht="57.6">
      <c r="A173" s="227"/>
      <c r="B173" s="223">
        <v>168</v>
      </c>
      <c r="C173" s="221" t="s">
        <v>462</v>
      </c>
      <c r="D173" s="221" t="s">
        <v>139</v>
      </c>
      <c r="E173" s="225" t="s">
        <v>463</v>
      </c>
      <c r="F173" s="205">
        <v>18002.390270840115</v>
      </c>
      <c r="G173" s="221" t="s">
        <v>260</v>
      </c>
      <c r="I173" s="827"/>
      <c r="J173" s="827"/>
      <c r="K173" s="827"/>
      <c r="L173" s="827"/>
      <c r="M173" s="827"/>
      <c r="N173" s="827"/>
      <c r="O173" s="827"/>
      <c r="P173" s="827"/>
      <c r="Q173" s="827"/>
      <c r="R173" s="827"/>
      <c r="S173" s="827"/>
      <c r="T173" s="827"/>
      <c r="U173" s="827"/>
      <c r="V173" s="827"/>
      <c r="W173" s="827"/>
      <c r="X173" s="827"/>
      <c r="Y173" s="827"/>
      <c r="Z173" s="827"/>
      <c r="AA173" s="827"/>
      <c r="AB173" s="827"/>
      <c r="AC173" s="827"/>
      <c r="AD173" s="827"/>
      <c r="AE173" s="827"/>
      <c r="AF173" s="827"/>
      <c r="AG173" s="827"/>
      <c r="AH173" s="827"/>
      <c r="AI173" s="827"/>
      <c r="AJ173" s="827"/>
      <c r="AK173" s="827"/>
      <c r="AL173" s="827"/>
      <c r="AM173" s="827"/>
      <c r="AN173" s="827"/>
      <c r="AO173" s="827"/>
      <c r="AP173" s="827"/>
      <c r="AQ173" s="827"/>
      <c r="AR173" s="827"/>
      <c r="AS173" s="827"/>
      <c r="AT173" s="827"/>
      <c r="AU173" s="827"/>
      <c r="AV173" s="827"/>
      <c r="AW173" s="827"/>
      <c r="AX173" s="827"/>
      <c r="AY173" s="827"/>
      <c r="AZ173" s="827"/>
      <c r="BA173" s="827"/>
      <c r="BB173" s="827"/>
      <c r="BC173" s="827"/>
      <c r="BD173" s="827"/>
      <c r="BE173" s="827"/>
      <c r="BF173" s="827"/>
      <c r="BG173" s="827"/>
      <c r="BH173" s="827"/>
      <c r="BI173" s="827"/>
    </row>
    <row r="174" spans="1:61" s="226" customFormat="1" ht="57.6">
      <c r="A174" s="227"/>
      <c r="B174" s="223">
        <v>169</v>
      </c>
      <c r="C174" s="224" t="s">
        <v>464</v>
      </c>
      <c r="D174" s="224" t="s">
        <v>139</v>
      </c>
      <c r="E174" s="222" t="s">
        <v>465</v>
      </c>
      <c r="F174" s="205">
        <v>15184.771549911999</v>
      </c>
      <c r="G174" s="221" t="s">
        <v>260</v>
      </c>
      <c r="I174" s="827"/>
      <c r="J174" s="827"/>
      <c r="K174" s="827"/>
      <c r="L174" s="827"/>
      <c r="M174" s="827"/>
      <c r="N174" s="827"/>
      <c r="O174" s="827"/>
      <c r="P174" s="827"/>
      <c r="Q174" s="827"/>
      <c r="R174" s="827"/>
      <c r="S174" s="827"/>
      <c r="T174" s="827"/>
      <c r="U174" s="827"/>
      <c r="V174" s="827"/>
      <c r="W174" s="827"/>
      <c r="X174" s="827"/>
      <c r="Y174" s="827"/>
      <c r="Z174" s="827"/>
      <c r="AA174" s="827"/>
      <c r="AB174" s="827"/>
      <c r="AC174" s="827"/>
      <c r="AD174" s="827"/>
      <c r="AE174" s="827"/>
      <c r="AF174" s="827"/>
      <c r="AG174" s="827"/>
      <c r="AH174" s="827"/>
      <c r="AI174" s="827"/>
      <c r="AJ174" s="827"/>
      <c r="AK174" s="827"/>
      <c r="AL174" s="827"/>
      <c r="AM174" s="827"/>
      <c r="AN174" s="827"/>
      <c r="AO174" s="827"/>
      <c r="AP174" s="827"/>
      <c r="AQ174" s="827"/>
      <c r="AR174" s="827"/>
      <c r="AS174" s="827"/>
      <c r="AT174" s="827"/>
      <c r="AU174" s="827"/>
      <c r="AV174" s="827"/>
      <c r="AW174" s="827"/>
      <c r="AX174" s="827"/>
      <c r="AY174" s="827"/>
      <c r="AZ174" s="827"/>
      <c r="BA174" s="827"/>
      <c r="BB174" s="827"/>
      <c r="BC174" s="827"/>
      <c r="BD174" s="827"/>
      <c r="BE174" s="827"/>
      <c r="BF174" s="827"/>
      <c r="BG174" s="827"/>
      <c r="BH174" s="827"/>
      <c r="BI174" s="827"/>
    </row>
    <row r="175" spans="1:61" s="226" customFormat="1" ht="57.6">
      <c r="A175" s="227"/>
      <c r="B175" s="223">
        <v>170</v>
      </c>
      <c r="C175" s="221" t="s">
        <v>466</v>
      </c>
      <c r="D175" s="221" t="s">
        <v>139</v>
      </c>
      <c r="E175" s="222" t="s">
        <v>467</v>
      </c>
      <c r="F175" s="205">
        <v>12423.392723613189</v>
      </c>
      <c r="G175" s="221" t="s">
        <v>260</v>
      </c>
      <c r="I175" s="827"/>
      <c r="J175" s="827"/>
      <c r="K175" s="827"/>
      <c r="L175" s="827"/>
      <c r="M175" s="827"/>
      <c r="N175" s="827"/>
      <c r="O175" s="827"/>
      <c r="P175" s="827"/>
      <c r="Q175" s="827"/>
      <c r="R175" s="827"/>
      <c r="S175" s="827"/>
      <c r="T175" s="827"/>
      <c r="U175" s="827"/>
      <c r="V175" s="827"/>
      <c r="W175" s="827"/>
      <c r="X175" s="827"/>
      <c r="Y175" s="827"/>
      <c r="Z175" s="827"/>
      <c r="AA175" s="827"/>
      <c r="AB175" s="827"/>
      <c r="AC175" s="827"/>
      <c r="AD175" s="827"/>
      <c r="AE175" s="827"/>
      <c r="AF175" s="827"/>
      <c r="AG175" s="827"/>
      <c r="AH175" s="827"/>
      <c r="AI175" s="827"/>
      <c r="AJ175" s="827"/>
      <c r="AK175" s="827"/>
      <c r="AL175" s="827"/>
      <c r="AM175" s="827"/>
      <c r="AN175" s="827"/>
      <c r="AO175" s="827"/>
      <c r="AP175" s="827"/>
      <c r="AQ175" s="827"/>
      <c r="AR175" s="827"/>
      <c r="AS175" s="827"/>
      <c r="AT175" s="827"/>
      <c r="AU175" s="827"/>
      <c r="AV175" s="827"/>
      <c r="AW175" s="827"/>
      <c r="AX175" s="827"/>
      <c r="AY175" s="827"/>
      <c r="AZ175" s="827"/>
      <c r="BA175" s="827"/>
      <c r="BB175" s="827"/>
      <c r="BC175" s="827"/>
      <c r="BD175" s="827"/>
      <c r="BE175" s="827"/>
      <c r="BF175" s="827"/>
      <c r="BG175" s="827"/>
      <c r="BH175" s="827"/>
      <c r="BI175" s="827"/>
    </row>
    <row r="176" spans="1:61" s="226" customFormat="1" ht="57.6">
      <c r="A176" s="227"/>
      <c r="B176" s="223">
        <v>171</v>
      </c>
      <c r="C176" s="224" t="s">
        <v>468</v>
      </c>
      <c r="D176" s="224" t="s">
        <v>139</v>
      </c>
      <c r="E176" s="222" t="s">
        <v>469</v>
      </c>
      <c r="F176" s="205">
        <v>9954.4613493867582</v>
      </c>
      <c r="G176" s="221" t="s">
        <v>260</v>
      </c>
      <c r="I176" s="827"/>
      <c r="J176" s="827"/>
      <c r="K176" s="827"/>
      <c r="L176" s="827"/>
      <c r="M176" s="827"/>
      <c r="N176" s="827"/>
      <c r="O176" s="827"/>
      <c r="P176" s="827"/>
      <c r="Q176" s="827"/>
      <c r="R176" s="827"/>
      <c r="S176" s="827"/>
      <c r="T176" s="827"/>
      <c r="U176" s="827"/>
      <c r="V176" s="827"/>
      <c r="W176" s="827"/>
      <c r="X176" s="827"/>
      <c r="Y176" s="827"/>
      <c r="Z176" s="827"/>
      <c r="AA176" s="827"/>
      <c r="AB176" s="827"/>
      <c r="AC176" s="827"/>
      <c r="AD176" s="827"/>
      <c r="AE176" s="827"/>
      <c r="AF176" s="827"/>
      <c r="AG176" s="827"/>
      <c r="AH176" s="827"/>
      <c r="AI176" s="827"/>
      <c r="AJ176" s="827"/>
      <c r="AK176" s="827"/>
      <c r="AL176" s="827"/>
      <c r="AM176" s="827"/>
      <c r="AN176" s="827"/>
      <c r="AO176" s="827"/>
      <c r="AP176" s="827"/>
      <c r="AQ176" s="827"/>
      <c r="AR176" s="827"/>
      <c r="AS176" s="827"/>
      <c r="AT176" s="827"/>
      <c r="AU176" s="827"/>
      <c r="AV176" s="827"/>
      <c r="AW176" s="827"/>
      <c r="AX176" s="827"/>
      <c r="AY176" s="827"/>
      <c r="AZ176" s="827"/>
      <c r="BA176" s="827"/>
      <c r="BB176" s="827"/>
      <c r="BC176" s="827"/>
      <c r="BD176" s="827"/>
      <c r="BE176" s="827"/>
      <c r="BF176" s="827"/>
      <c r="BG176" s="827"/>
      <c r="BH176" s="827"/>
      <c r="BI176" s="827"/>
    </row>
    <row r="177" spans="1:61" s="226" customFormat="1" ht="57.6">
      <c r="A177" s="227"/>
      <c r="B177" s="223">
        <v>172</v>
      </c>
      <c r="C177" s="221" t="s">
        <v>470</v>
      </c>
      <c r="D177" s="221" t="s">
        <v>139</v>
      </c>
      <c r="E177" s="222" t="s">
        <v>471</v>
      </c>
      <c r="F177" s="205">
        <v>16281.449495183422</v>
      </c>
      <c r="G177" s="221" t="s">
        <v>260</v>
      </c>
      <c r="I177" s="827"/>
      <c r="J177" s="827"/>
      <c r="K177" s="827"/>
      <c r="L177" s="827"/>
      <c r="M177" s="827"/>
      <c r="N177" s="827"/>
      <c r="O177" s="827"/>
      <c r="P177" s="827"/>
      <c r="Q177" s="827"/>
      <c r="R177" s="827"/>
      <c r="S177" s="827"/>
      <c r="T177" s="827"/>
      <c r="U177" s="827"/>
      <c r="V177" s="827"/>
      <c r="W177" s="827"/>
      <c r="X177" s="827"/>
      <c r="Y177" s="827"/>
      <c r="Z177" s="827"/>
      <c r="AA177" s="827"/>
      <c r="AB177" s="827"/>
      <c r="AC177" s="827"/>
      <c r="AD177" s="827"/>
      <c r="AE177" s="827"/>
      <c r="AF177" s="827"/>
      <c r="AG177" s="827"/>
      <c r="AH177" s="827"/>
      <c r="AI177" s="827"/>
      <c r="AJ177" s="827"/>
      <c r="AK177" s="827"/>
      <c r="AL177" s="827"/>
      <c r="AM177" s="827"/>
      <c r="AN177" s="827"/>
      <c r="AO177" s="827"/>
      <c r="AP177" s="827"/>
      <c r="AQ177" s="827"/>
      <c r="AR177" s="827"/>
      <c r="AS177" s="827"/>
      <c r="AT177" s="827"/>
      <c r="AU177" s="827"/>
      <c r="AV177" s="827"/>
      <c r="AW177" s="827"/>
      <c r="AX177" s="827"/>
      <c r="AY177" s="827"/>
      <c r="AZ177" s="827"/>
      <c r="BA177" s="827"/>
      <c r="BB177" s="827"/>
      <c r="BC177" s="827"/>
      <c r="BD177" s="827"/>
      <c r="BE177" s="827"/>
      <c r="BF177" s="827"/>
      <c r="BG177" s="827"/>
      <c r="BH177" s="827"/>
      <c r="BI177" s="827"/>
    </row>
    <row r="178" spans="1:61" s="226" customFormat="1" ht="57.6">
      <c r="A178" s="227"/>
      <c r="B178" s="223">
        <v>173</v>
      </c>
      <c r="C178" s="224" t="s">
        <v>472</v>
      </c>
      <c r="D178" s="224" t="s">
        <v>139</v>
      </c>
      <c r="E178" s="222" t="s">
        <v>473</v>
      </c>
      <c r="F178" s="205">
        <v>12302.260642873152</v>
      </c>
      <c r="G178" s="221" t="s">
        <v>260</v>
      </c>
      <c r="I178" s="827"/>
      <c r="J178" s="827"/>
      <c r="K178" s="827"/>
      <c r="L178" s="827"/>
      <c r="M178" s="827"/>
      <c r="N178" s="827"/>
      <c r="O178" s="827"/>
      <c r="P178" s="827"/>
      <c r="Q178" s="827"/>
      <c r="R178" s="827"/>
      <c r="S178" s="827"/>
      <c r="T178" s="827"/>
      <c r="U178" s="827"/>
      <c r="V178" s="827"/>
      <c r="W178" s="827"/>
      <c r="X178" s="827"/>
      <c r="Y178" s="827"/>
      <c r="Z178" s="827"/>
      <c r="AA178" s="827"/>
      <c r="AB178" s="827"/>
      <c r="AC178" s="827"/>
      <c r="AD178" s="827"/>
      <c r="AE178" s="827"/>
      <c r="AF178" s="827"/>
      <c r="AG178" s="827"/>
      <c r="AH178" s="827"/>
      <c r="AI178" s="827"/>
      <c r="AJ178" s="827"/>
      <c r="AK178" s="827"/>
      <c r="AL178" s="827"/>
      <c r="AM178" s="827"/>
      <c r="AN178" s="827"/>
      <c r="AO178" s="827"/>
      <c r="AP178" s="827"/>
      <c r="AQ178" s="827"/>
      <c r="AR178" s="827"/>
      <c r="AS178" s="827"/>
      <c r="AT178" s="827"/>
      <c r="AU178" s="827"/>
      <c r="AV178" s="827"/>
      <c r="AW178" s="827"/>
      <c r="AX178" s="827"/>
      <c r="AY178" s="827"/>
      <c r="AZ178" s="827"/>
      <c r="BA178" s="827"/>
      <c r="BB178" s="827"/>
      <c r="BC178" s="827"/>
      <c r="BD178" s="827"/>
      <c r="BE178" s="827"/>
      <c r="BF178" s="827"/>
      <c r="BG178" s="827"/>
      <c r="BH178" s="827"/>
      <c r="BI178" s="827"/>
    </row>
    <row r="179" spans="1:61" s="226" customFormat="1" ht="57.6">
      <c r="A179" s="227"/>
      <c r="B179" s="223">
        <v>174</v>
      </c>
      <c r="C179" s="221" t="s">
        <v>474</v>
      </c>
      <c r="D179" s="221" t="s">
        <v>139</v>
      </c>
      <c r="E179" s="222" t="s">
        <v>475</v>
      </c>
      <c r="F179" s="205">
        <v>6434.2765601664159</v>
      </c>
      <c r="G179" s="221" t="s">
        <v>260</v>
      </c>
      <c r="I179" s="827"/>
      <c r="J179" s="827"/>
      <c r="K179" s="827"/>
      <c r="L179" s="827"/>
      <c r="M179" s="827"/>
      <c r="N179" s="827"/>
      <c r="O179" s="827"/>
      <c r="P179" s="827"/>
      <c r="Q179" s="827"/>
      <c r="R179" s="827"/>
      <c r="S179" s="827"/>
      <c r="T179" s="827"/>
      <c r="U179" s="827"/>
      <c r="V179" s="827"/>
      <c r="W179" s="827"/>
      <c r="X179" s="827"/>
      <c r="Y179" s="827"/>
      <c r="Z179" s="827"/>
      <c r="AA179" s="827"/>
      <c r="AB179" s="827"/>
      <c r="AC179" s="827"/>
      <c r="AD179" s="827"/>
      <c r="AE179" s="827"/>
      <c r="AF179" s="827"/>
      <c r="AG179" s="827"/>
      <c r="AH179" s="827"/>
      <c r="AI179" s="827"/>
      <c r="AJ179" s="827"/>
      <c r="AK179" s="827"/>
      <c r="AL179" s="827"/>
      <c r="AM179" s="827"/>
      <c r="AN179" s="827"/>
      <c r="AO179" s="827"/>
      <c r="AP179" s="827"/>
      <c r="AQ179" s="827"/>
      <c r="AR179" s="827"/>
      <c r="AS179" s="827"/>
      <c r="AT179" s="827"/>
      <c r="AU179" s="827"/>
      <c r="AV179" s="827"/>
      <c r="AW179" s="827"/>
      <c r="AX179" s="827"/>
      <c r="AY179" s="827"/>
      <c r="AZ179" s="827"/>
      <c r="BA179" s="827"/>
      <c r="BB179" s="827"/>
      <c r="BC179" s="827"/>
      <c r="BD179" s="827"/>
      <c r="BE179" s="827"/>
      <c r="BF179" s="827"/>
      <c r="BG179" s="827"/>
      <c r="BH179" s="827"/>
      <c r="BI179" s="827"/>
    </row>
    <row r="180" spans="1:61" s="226" customFormat="1" ht="57.6">
      <c r="A180" s="227"/>
      <c r="B180" s="223">
        <v>175</v>
      </c>
      <c r="C180" s="224" t="s">
        <v>476</v>
      </c>
      <c r="D180" s="224" t="s">
        <v>139</v>
      </c>
      <c r="E180" s="222" t="s">
        <v>477</v>
      </c>
      <c r="F180" s="205">
        <v>7402.9005915126545</v>
      </c>
      <c r="G180" s="221" t="s">
        <v>260</v>
      </c>
      <c r="I180" s="827"/>
      <c r="J180" s="827"/>
      <c r="K180" s="827"/>
      <c r="L180" s="827"/>
      <c r="M180" s="827"/>
      <c r="N180" s="827"/>
      <c r="O180" s="827"/>
      <c r="P180" s="827"/>
      <c r="Q180" s="827"/>
      <c r="R180" s="827"/>
      <c r="S180" s="827"/>
      <c r="T180" s="827"/>
      <c r="U180" s="827"/>
      <c r="V180" s="827"/>
      <c r="W180" s="827"/>
      <c r="X180" s="827"/>
      <c r="Y180" s="827"/>
      <c r="Z180" s="827"/>
      <c r="AA180" s="827"/>
      <c r="AB180" s="827"/>
      <c r="AC180" s="827"/>
      <c r="AD180" s="827"/>
      <c r="AE180" s="827"/>
      <c r="AF180" s="827"/>
      <c r="AG180" s="827"/>
      <c r="AH180" s="827"/>
      <c r="AI180" s="827"/>
      <c r="AJ180" s="827"/>
      <c r="AK180" s="827"/>
      <c r="AL180" s="827"/>
      <c r="AM180" s="827"/>
      <c r="AN180" s="827"/>
      <c r="AO180" s="827"/>
      <c r="AP180" s="827"/>
      <c r="AQ180" s="827"/>
      <c r="AR180" s="827"/>
      <c r="AS180" s="827"/>
      <c r="AT180" s="827"/>
      <c r="AU180" s="827"/>
      <c r="AV180" s="827"/>
      <c r="AW180" s="827"/>
      <c r="AX180" s="827"/>
      <c r="AY180" s="827"/>
      <c r="AZ180" s="827"/>
      <c r="BA180" s="827"/>
      <c r="BB180" s="827"/>
      <c r="BC180" s="827"/>
      <c r="BD180" s="827"/>
      <c r="BE180" s="827"/>
      <c r="BF180" s="827"/>
      <c r="BG180" s="827"/>
      <c r="BH180" s="827"/>
      <c r="BI180" s="827"/>
    </row>
    <row r="181" spans="1:61" s="226" customFormat="1" ht="57.6">
      <c r="A181" s="227"/>
      <c r="B181" s="223">
        <v>176</v>
      </c>
      <c r="C181" s="221" t="s">
        <v>478</v>
      </c>
      <c r="D181" s="221" t="s">
        <v>139</v>
      </c>
      <c r="E181" s="222" t="s">
        <v>479</v>
      </c>
      <c r="F181" s="205">
        <v>8981.5111722998026</v>
      </c>
      <c r="G181" s="221" t="s">
        <v>260</v>
      </c>
      <c r="I181" s="827"/>
      <c r="J181" s="827"/>
      <c r="K181" s="827"/>
      <c r="L181" s="827"/>
      <c r="M181" s="827"/>
      <c r="N181" s="827"/>
      <c r="O181" s="827"/>
      <c r="P181" s="827"/>
      <c r="Q181" s="827"/>
      <c r="R181" s="827"/>
      <c r="S181" s="827"/>
      <c r="T181" s="827"/>
      <c r="U181" s="827"/>
      <c r="V181" s="827"/>
      <c r="W181" s="827"/>
      <c r="X181" s="827"/>
      <c r="Y181" s="827"/>
      <c r="Z181" s="827"/>
      <c r="AA181" s="827"/>
      <c r="AB181" s="827"/>
      <c r="AC181" s="827"/>
      <c r="AD181" s="827"/>
      <c r="AE181" s="827"/>
      <c r="AF181" s="827"/>
      <c r="AG181" s="827"/>
      <c r="AH181" s="827"/>
      <c r="AI181" s="827"/>
      <c r="AJ181" s="827"/>
      <c r="AK181" s="827"/>
      <c r="AL181" s="827"/>
      <c r="AM181" s="827"/>
      <c r="AN181" s="827"/>
      <c r="AO181" s="827"/>
      <c r="AP181" s="827"/>
      <c r="AQ181" s="827"/>
      <c r="AR181" s="827"/>
      <c r="AS181" s="827"/>
      <c r="AT181" s="827"/>
      <c r="AU181" s="827"/>
      <c r="AV181" s="827"/>
      <c r="AW181" s="827"/>
      <c r="AX181" s="827"/>
      <c r="AY181" s="827"/>
      <c r="AZ181" s="827"/>
      <c r="BA181" s="827"/>
      <c r="BB181" s="827"/>
      <c r="BC181" s="827"/>
      <c r="BD181" s="827"/>
      <c r="BE181" s="827"/>
      <c r="BF181" s="827"/>
      <c r="BG181" s="827"/>
      <c r="BH181" s="827"/>
      <c r="BI181" s="827"/>
    </row>
    <row r="182" spans="1:61" s="226" customFormat="1" ht="57.6">
      <c r="A182" s="227"/>
      <c r="B182" s="223">
        <v>177</v>
      </c>
      <c r="C182" s="224" t="s">
        <v>480</v>
      </c>
      <c r="D182" s="224" t="s">
        <v>139</v>
      </c>
      <c r="E182" s="222" t="s">
        <v>481</v>
      </c>
      <c r="F182" s="205">
        <v>7592.3857749559993</v>
      </c>
      <c r="G182" s="221" t="s">
        <v>260</v>
      </c>
      <c r="I182" s="827"/>
      <c r="J182" s="827"/>
      <c r="K182" s="827"/>
      <c r="L182" s="827"/>
      <c r="M182" s="827"/>
      <c r="N182" s="827"/>
      <c r="O182" s="827"/>
      <c r="P182" s="827"/>
      <c r="Q182" s="827"/>
      <c r="R182" s="827"/>
      <c r="S182" s="827"/>
      <c r="T182" s="827"/>
      <c r="U182" s="827"/>
      <c r="V182" s="827"/>
      <c r="W182" s="827"/>
      <c r="X182" s="827"/>
      <c r="Y182" s="827"/>
      <c r="Z182" s="827"/>
      <c r="AA182" s="827"/>
      <c r="AB182" s="827"/>
      <c r="AC182" s="827"/>
      <c r="AD182" s="827"/>
      <c r="AE182" s="827"/>
      <c r="AF182" s="827"/>
      <c r="AG182" s="827"/>
      <c r="AH182" s="827"/>
      <c r="AI182" s="827"/>
      <c r="AJ182" s="827"/>
      <c r="AK182" s="827"/>
      <c r="AL182" s="827"/>
      <c r="AM182" s="827"/>
      <c r="AN182" s="827"/>
      <c r="AO182" s="827"/>
      <c r="AP182" s="827"/>
      <c r="AQ182" s="827"/>
      <c r="AR182" s="827"/>
      <c r="AS182" s="827"/>
      <c r="AT182" s="827"/>
      <c r="AU182" s="827"/>
      <c r="AV182" s="827"/>
      <c r="AW182" s="827"/>
      <c r="AX182" s="827"/>
      <c r="AY182" s="827"/>
      <c r="AZ182" s="827"/>
      <c r="BA182" s="827"/>
      <c r="BB182" s="827"/>
      <c r="BC182" s="827"/>
      <c r="BD182" s="827"/>
      <c r="BE182" s="827"/>
      <c r="BF182" s="827"/>
      <c r="BG182" s="827"/>
      <c r="BH182" s="827"/>
      <c r="BI182" s="827"/>
    </row>
    <row r="183" spans="1:61" s="226" customFormat="1" ht="57.6">
      <c r="A183" s="227"/>
      <c r="B183" s="223">
        <v>178</v>
      </c>
      <c r="C183" s="221" t="s">
        <v>482</v>
      </c>
      <c r="D183" s="221" t="s">
        <v>139</v>
      </c>
      <c r="E183" s="222" t="s">
        <v>483</v>
      </c>
      <c r="F183" s="205">
        <v>6901.9329147377794</v>
      </c>
      <c r="G183" s="221" t="s">
        <v>260</v>
      </c>
      <c r="I183" s="827"/>
      <c r="J183" s="827"/>
      <c r="K183" s="827"/>
      <c r="L183" s="827"/>
      <c r="M183" s="827"/>
      <c r="N183" s="827"/>
      <c r="O183" s="827"/>
      <c r="P183" s="827"/>
      <c r="Q183" s="827"/>
      <c r="R183" s="827"/>
      <c r="S183" s="827"/>
      <c r="T183" s="827"/>
      <c r="U183" s="827"/>
      <c r="V183" s="827"/>
      <c r="W183" s="827"/>
      <c r="X183" s="827"/>
      <c r="Y183" s="827"/>
      <c r="Z183" s="827"/>
      <c r="AA183" s="827"/>
      <c r="AB183" s="827"/>
      <c r="AC183" s="827"/>
      <c r="AD183" s="827"/>
      <c r="AE183" s="827"/>
      <c r="AF183" s="827"/>
      <c r="AG183" s="827"/>
      <c r="AH183" s="827"/>
      <c r="AI183" s="827"/>
      <c r="AJ183" s="827"/>
      <c r="AK183" s="827"/>
      <c r="AL183" s="827"/>
      <c r="AM183" s="827"/>
      <c r="AN183" s="827"/>
      <c r="AO183" s="827"/>
      <c r="AP183" s="827"/>
      <c r="AQ183" s="827"/>
      <c r="AR183" s="827"/>
      <c r="AS183" s="827"/>
      <c r="AT183" s="827"/>
      <c r="AU183" s="827"/>
      <c r="AV183" s="827"/>
      <c r="AW183" s="827"/>
      <c r="AX183" s="827"/>
      <c r="AY183" s="827"/>
      <c r="AZ183" s="827"/>
      <c r="BA183" s="827"/>
      <c r="BB183" s="827"/>
      <c r="BC183" s="827"/>
      <c r="BD183" s="827"/>
      <c r="BE183" s="827"/>
      <c r="BF183" s="827"/>
      <c r="BG183" s="827"/>
      <c r="BH183" s="827"/>
      <c r="BI183" s="827"/>
    </row>
    <row r="184" spans="1:61" s="226" customFormat="1" ht="57.6">
      <c r="A184" s="227"/>
      <c r="B184" s="223">
        <v>179</v>
      </c>
      <c r="C184" s="224" t="s">
        <v>484</v>
      </c>
      <c r="D184" s="224" t="s">
        <v>139</v>
      </c>
      <c r="E184" s="222" t="s">
        <v>485</v>
      </c>
      <c r="F184" s="205">
        <v>7700.9720330479631</v>
      </c>
      <c r="G184" s="221" t="s">
        <v>260</v>
      </c>
      <c r="I184" s="827"/>
      <c r="J184" s="827"/>
      <c r="K184" s="827"/>
      <c r="L184" s="827"/>
      <c r="M184" s="827"/>
      <c r="N184" s="827"/>
      <c r="O184" s="827"/>
      <c r="P184" s="827"/>
      <c r="Q184" s="827"/>
      <c r="R184" s="827"/>
      <c r="S184" s="827"/>
      <c r="T184" s="827"/>
      <c r="U184" s="827"/>
      <c r="V184" s="827"/>
      <c r="W184" s="827"/>
      <c r="X184" s="827"/>
      <c r="Y184" s="827"/>
      <c r="Z184" s="827"/>
      <c r="AA184" s="827"/>
      <c r="AB184" s="827"/>
      <c r="AC184" s="827"/>
      <c r="AD184" s="827"/>
      <c r="AE184" s="827"/>
      <c r="AF184" s="827"/>
      <c r="AG184" s="827"/>
      <c r="AH184" s="827"/>
      <c r="AI184" s="827"/>
      <c r="AJ184" s="827"/>
      <c r="AK184" s="827"/>
      <c r="AL184" s="827"/>
      <c r="AM184" s="827"/>
      <c r="AN184" s="827"/>
      <c r="AO184" s="827"/>
      <c r="AP184" s="827"/>
      <c r="AQ184" s="827"/>
      <c r="AR184" s="827"/>
      <c r="AS184" s="827"/>
      <c r="AT184" s="827"/>
      <c r="AU184" s="827"/>
      <c r="AV184" s="827"/>
      <c r="AW184" s="827"/>
      <c r="AX184" s="827"/>
      <c r="AY184" s="827"/>
      <c r="AZ184" s="827"/>
      <c r="BA184" s="827"/>
      <c r="BB184" s="827"/>
      <c r="BC184" s="827"/>
      <c r="BD184" s="827"/>
      <c r="BE184" s="827"/>
      <c r="BF184" s="827"/>
      <c r="BG184" s="827"/>
      <c r="BH184" s="827"/>
      <c r="BI184" s="827"/>
    </row>
    <row r="185" spans="1:61" s="226" customFormat="1" ht="57.6">
      <c r="A185" s="227"/>
      <c r="B185" s="223">
        <v>180</v>
      </c>
      <c r="C185" s="221" t="s">
        <v>486</v>
      </c>
      <c r="D185" s="221" t="s">
        <v>139</v>
      </c>
      <c r="E185" s="222" t="s">
        <v>487</v>
      </c>
      <c r="F185" s="205">
        <v>25307.95258318667</v>
      </c>
      <c r="G185" s="221" t="s">
        <v>260</v>
      </c>
      <c r="I185" s="827"/>
      <c r="J185" s="827"/>
      <c r="K185" s="827"/>
      <c r="L185" s="827"/>
      <c r="M185" s="827"/>
      <c r="N185" s="827"/>
      <c r="O185" s="827"/>
      <c r="P185" s="827"/>
      <c r="Q185" s="827"/>
      <c r="R185" s="827"/>
      <c r="S185" s="827"/>
      <c r="T185" s="827"/>
      <c r="U185" s="827"/>
      <c r="V185" s="827"/>
      <c r="W185" s="827"/>
      <c r="X185" s="827"/>
      <c r="Y185" s="827"/>
      <c r="Z185" s="827"/>
      <c r="AA185" s="827"/>
      <c r="AB185" s="827"/>
      <c r="AC185" s="827"/>
      <c r="AD185" s="827"/>
      <c r="AE185" s="827"/>
      <c r="AF185" s="827"/>
      <c r="AG185" s="827"/>
      <c r="AH185" s="827"/>
      <c r="AI185" s="827"/>
      <c r="AJ185" s="827"/>
      <c r="AK185" s="827"/>
      <c r="AL185" s="827"/>
      <c r="AM185" s="827"/>
      <c r="AN185" s="827"/>
      <c r="AO185" s="827"/>
      <c r="AP185" s="827"/>
      <c r="AQ185" s="827"/>
      <c r="AR185" s="827"/>
      <c r="AS185" s="827"/>
      <c r="AT185" s="827"/>
      <c r="AU185" s="827"/>
      <c r="AV185" s="827"/>
      <c r="AW185" s="827"/>
      <c r="AX185" s="827"/>
      <c r="AY185" s="827"/>
      <c r="AZ185" s="827"/>
      <c r="BA185" s="827"/>
      <c r="BB185" s="827"/>
      <c r="BC185" s="827"/>
      <c r="BD185" s="827"/>
      <c r="BE185" s="827"/>
      <c r="BF185" s="827"/>
      <c r="BG185" s="827"/>
      <c r="BH185" s="827"/>
      <c r="BI185" s="827"/>
    </row>
    <row r="186" spans="1:61" s="226" customFormat="1">
      <c r="A186" s="227"/>
      <c r="B186" s="223">
        <v>181</v>
      </c>
      <c r="C186" s="224" t="s">
        <v>488</v>
      </c>
      <c r="D186" s="224" t="s">
        <v>103</v>
      </c>
      <c r="E186" s="222" t="s">
        <v>489</v>
      </c>
      <c r="F186" s="205">
        <v>9915.1389086408271</v>
      </c>
      <c r="G186" s="221" t="s">
        <v>426</v>
      </c>
      <c r="I186" s="827"/>
      <c r="J186" s="827"/>
      <c r="K186" s="827"/>
      <c r="L186" s="827"/>
      <c r="M186" s="827"/>
      <c r="N186" s="827"/>
      <c r="O186" s="827"/>
      <c r="P186" s="827"/>
      <c r="Q186" s="827"/>
      <c r="R186" s="827"/>
      <c r="S186" s="827"/>
      <c r="T186" s="827"/>
      <c r="U186" s="827"/>
      <c r="V186" s="827"/>
      <c r="W186" s="827"/>
      <c r="X186" s="827"/>
      <c r="Y186" s="827"/>
      <c r="Z186" s="827"/>
      <c r="AA186" s="827"/>
      <c r="AB186" s="827"/>
      <c r="AC186" s="827"/>
      <c r="AD186" s="827"/>
      <c r="AE186" s="827"/>
      <c r="AF186" s="827"/>
      <c r="AG186" s="827"/>
      <c r="AH186" s="827"/>
      <c r="AI186" s="827"/>
      <c r="AJ186" s="827"/>
      <c r="AK186" s="827"/>
      <c r="AL186" s="827"/>
      <c r="AM186" s="827"/>
      <c r="AN186" s="827"/>
      <c r="AO186" s="827"/>
      <c r="AP186" s="827"/>
      <c r="AQ186" s="827"/>
      <c r="AR186" s="827"/>
      <c r="AS186" s="827"/>
      <c r="AT186" s="827"/>
      <c r="AU186" s="827"/>
      <c r="AV186" s="827"/>
      <c r="AW186" s="827"/>
      <c r="AX186" s="827"/>
      <c r="AY186" s="827"/>
      <c r="AZ186" s="827"/>
      <c r="BA186" s="827"/>
      <c r="BB186" s="827"/>
      <c r="BC186" s="827"/>
      <c r="BD186" s="827"/>
      <c r="BE186" s="827"/>
      <c r="BF186" s="827"/>
      <c r="BG186" s="827"/>
      <c r="BH186" s="827"/>
      <c r="BI186" s="827"/>
    </row>
    <row r="187" spans="1:61" s="226" customFormat="1">
      <c r="A187" s="227"/>
      <c r="B187" s="223">
        <v>182</v>
      </c>
      <c r="C187" s="221" t="s">
        <v>490</v>
      </c>
      <c r="D187" s="221" t="s">
        <v>135</v>
      </c>
      <c r="E187" s="225" t="s">
        <v>491</v>
      </c>
      <c r="F187" s="205">
        <v>15830.717501384117</v>
      </c>
      <c r="G187" s="221" t="s">
        <v>492</v>
      </c>
      <c r="I187" s="827"/>
      <c r="J187" s="827"/>
      <c r="K187" s="827"/>
      <c r="L187" s="827"/>
      <c r="M187" s="827"/>
      <c r="N187" s="827"/>
      <c r="O187" s="827"/>
      <c r="P187" s="827"/>
      <c r="Q187" s="827"/>
      <c r="R187" s="827"/>
      <c r="S187" s="827"/>
      <c r="T187" s="827"/>
      <c r="U187" s="827"/>
      <c r="V187" s="827"/>
      <c r="W187" s="827"/>
      <c r="X187" s="827"/>
      <c r="Y187" s="827"/>
      <c r="Z187" s="827"/>
      <c r="AA187" s="827"/>
      <c r="AB187" s="827"/>
      <c r="AC187" s="827"/>
      <c r="AD187" s="827"/>
      <c r="AE187" s="827"/>
      <c r="AF187" s="827"/>
      <c r="AG187" s="827"/>
      <c r="AH187" s="827"/>
      <c r="AI187" s="827"/>
      <c r="AJ187" s="827"/>
      <c r="AK187" s="827"/>
      <c r="AL187" s="827"/>
      <c r="AM187" s="827"/>
      <c r="AN187" s="827"/>
      <c r="AO187" s="827"/>
      <c r="AP187" s="827"/>
      <c r="AQ187" s="827"/>
      <c r="AR187" s="827"/>
      <c r="AS187" s="827"/>
      <c r="AT187" s="827"/>
      <c r="AU187" s="827"/>
      <c r="AV187" s="827"/>
      <c r="AW187" s="827"/>
      <c r="AX187" s="827"/>
      <c r="AY187" s="827"/>
      <c r="AZ187" s="827"/>
      <c r="BA187" s="827"/>
      <c r="BB187" s="827"/>
      <c r="BC187" s="827"/>
      <c r="BD187" s="827"/>
      <c r="BE187" s="827"/>
      <c r="BF187" s="827"/>
      <c r="BG187" s="827"/>
      <c r="BH187" s="827"/>
      <c r="BI187" s="827"/>
    </row>
    <row r="188" spans="1:61" s="226" customFormat="1">
      <c r="A188" s="227"/>
      <c r="B188" s="223">
        <v>183</v>
      </c>
      <c r="C188" s="224" t="s">
        <v>493</v>
      </c>
      <c r="D188" s="224" t="s">
        <v>142</v>
      </c>
      <c r="E188" s="222" t="s">
        <v>494</v>
      </c>
      <c r="F188" s="205">
        <v>90682.858127878324</v>
      </c>
      <c r="G188" s="221" t="s">
        <v>105</v>
      </c>
      <c r="I188" s="827"/>
      <c r="J188" s="827"/>
      <c r="K188" s="827"/>
      <c r="L188" s="827"/>
      <c r="M188" s="827"/>
      <c r="N188" s="827"/>
      <c r="O188" s="827"/>
      <c r="P188" s="827"/>
      <c r="Q188" s="827"/>
      <c r="R188" s="827"/>
      <c r="S188" s="827"/>
      <c r="T188" s="827"/>
      <c r="U188" s="827"/>
      <c r="V188" s="827"/>
      <c r="W188" s="827"/>
      <c r="X188" s="827"/>
      <c r="Y188" s="827"/>
      <c r="Z188" s="827"/>
      <c r="AA188" s="827"/>
      <c r="AB188" s="827"/>
      <c r="AC188" s="827"/>
      <c r="AD188" s="827"/>
      <c r="AE188" s="827"/>
      <c r="AF188" s="827"/>
      <c r="AG188" s="827"/>
      <c r="AH188" s="827"/>
      <c r="AI188" s="827"/>
      <c r="AJ188" s="827"/>
      <c r="AK188" s="827"/>
      <c r="AL188" s="827"/>
      <c r="AM188" s="827"/>
      <c r="AN188" s="827"/>
      <c r="AO188" s="827"/>
      <c r="AP188" s="827"/>
      <c r="AQ188" s="827"/>
      <c r="AR188" s="827"/>
      <c r="AS188" s="827"/>
      <c r="AT188" s="827"/>
      <c r="AU188" s="827"/>
      <c r="AV188" s="827"/>
      <c r="AW188" s="827"/>
      <c r="AX188" s="827"/>
      <c r="AY188" s="827"/>
      <c r="AZ188" s="827"/>
      <c r="BA188" s="827"/>
      <c r="BB188" s="827"/>
      <c r="BC188" s="827"/>
      <c r="BD188" s="827"/>
      <c r="BE188" s="827"/>
      <c r="BF188" s="827"/>
      <c r="BG188" s="827"/>
      <c r="BH188" s="827"/>
      <c r="BI188" s="827"/>
    </row>
    <row r="189" spans="1:61" s="226" customFormat="1">
      <c r="A189" s="227"/>
      <c r="B189" s="223">
        <v>184</v>
      </c>
      <c r="C189" s="224" t="s">
        <v>495</v>
      </c>
      <c r="D189" s="224" t="s">
        <v>191</v>
      </c>
      <c r="E189" s="222" t="s">
        <v>496</v>
      </c>
      <c r="F189" s="205">
        <v>50085.05700469845</v>
      </c>
      <c r="G189" s="221" t="s">
        <v>205</v>
      </c>
      <c r="I189" s="827"/>
      <c r="J189" s="827"/>
      <c r="K189" s="827"/>
      <c r="L189" s="827"/>
      <c r="M189" s="827"/>
      <c r="N189" s="827"/>
      <c r="O189" s="827"/>
      <c r="P189" s="827"/>
      <c r="Q189" s="827"/>
      <c r="R189" s="827"/>
      <c r="S189" s="827"/>
      <c r="T189" s="827"/>
      <c r="U189" s="827"/>
      <c r="V189" s="827"/>
      <c r="W189" s="827"/>
      <c r="X189" s="827"/>
      <c r="Y189" s="827"/>
      <c r="Z189" s="827"/>
      <c r="AA189" s="827"/>
      <c r="AB189" s="827"/>
      <c r="AC189" s="827"/>
      <c r="AD189" s="827"/>
      <c r="AE189" s="827"/>
      <c r="AF189" s="827"/>
      <c r="AG189" s="827"/>
      <c r="AH189" s="827"/>
      <c r="AI189" s="827"/>
      <c r="AJ189" s="827"/>
      <c r="AK189" s="827"/>
      <c r="AL189" s="827"/>
      <c r="AM189" s="827"/>
      <c r="AN189" s="827"/>
      <c r="AO189" s="827"/>
      <c r="AP189" s="827"/>
      <c r="AQ189" s="827"/>
      <c r="AR189" s="827"/>
      <c r="AS189" s="827"/>
      <c r="AT189" s="827"/>
      <c r="AU189" s="827"/>
      <c r="AV189" s="827"/>
      <c r="AW189" s="827"/>
      <c r="AX189" s="827"/>
      <c r="AY189" s="827"/>
      <c r="AZ189" s="827"/>
      <c r="BA189" s="827"/>
      <c r="BB189" s="827"/>
      <c r="BC189" s="827"/>
      <c r="BD189" s="827"/>
      <c r="BE189" s="827"/>
      <c r="BF189" s="827"/>
      <c r="BG189" s="827"/>
      <c r="BH189" s="827"/>
      <c r="BI189" s="827"/>
    </row>
    <row r="190" spans="1:61" s="226" customFormat="1">
      <c r="A190" s="227"/>
      <c r="B190" s="223">
        <v>185</v>
      </c>
      <c r="C190" s="224" t="s">
        <v>497</v>
      </c>
      <c r="D190" s="224" t="s">
        <v>239</v>
      </c>
      <c r="E190" s="222" t="s">
        <v>498</v>
      </c>
      <c r="F190" s="205">
        <v>10221.243881320024</v>
      </c>
      <c r="G190" s="221" t="s">
        <v>117</v>
      </c>
      <c r="I190" s="827"/>
      <c r="J190" s="827"/>
      <c r="K190" s="827"/>
      <c r="L190" s="827"/>
      <c r="M190" s="827"/>
      <c r="N190" s="827"/>
      <c r="O190" s="827"/>
      <c r="P190" s="827"/>
      <c r="Q190" s="827"/>
      <c r="R190" s="827"/>
      <c r="S190" s="827"/>
      <c r="T190" s="827"/>
      <c r="U190" s="827"/>
      <c r="V190" s="827"/>
      <c r="W190" s="827"/>
      <c r="X190" s="827"/>
      <c r="Y190" s="827"/>
      <c r="Z190" s="827"/>
      <c r="AA190" s="827"/>
      <c r="AB190" s="827"/>
      <c r="AC190" s="827"/>
      <c r="AD190" s="827"/>
      <c r="AE190" s="827"/>
      <c r="AF190" s="827"/>
      <c r="AG190" s="827"/>
      <c r="AH190" s="827"/>
      <c r="AI190" s="827"/>
      <c r="AJ190" s="827"/>
      <c r="AK190" s="827"/>
      <c r="AL190" s="827"/>
      <c r="AM190" s="827"/>
      <c r="AN190" s="827"/>
      <c r="AO190" s="827"/>
      <c r="AP190" s="827"/>
      <c r="AQ190" s="827"/>
      <c r="AR190" s="827"/>
      <c r="AS190" s="827"/>
      <c r="AT190" s="827"/>
      <c r="AU190" s="827"/>
      <c r="AV190" s="827"/>
      <c r="AW190" s="827"/>
      <c r="AX190" s="827"/>
      <c r="AY190" s="827"/>
      <c r="AZ190" s="827"/>
      <c r="BA190" s="827"/>
      <c r="BB190" s="827"/>
      <c r="BC190" s="827"/>
      <c r="BD190" s="827"/>
      <c r="BE190" s="827"/>
      <c r="BF190" s="827"/>
      <c r="BG190" s="827"/>
      <c r="BH190" s="827"/>
      <c r="BI190" s="827"/>
    </row>
    <row r="191" spans="1:61" s="226" customFormat="1">
      <c r="A191" s="227"/>
      <c r="B191" s="223">
        <v>186</v>
      </c>
      <c r="C191" s="221" t="s">
        <v>499</v>
      </c>
      <c r="D191" s="221" t="s">
        <v>139</v>
      </c>
      <c r="E191" s="222" t="s">
        <v>500</v>
      </c>
      <c r="F191" s="205">
        <v>88631.155821896537</v>
      </c>
      <c r="G191" s="221" t="s">
        <v>117</v>
      </c>
      <c r="I191" s="827"/>
      <c r="J191" s="827"/>
      <c r="K191" s="827"/>
      <c r="L191" s="827"/>
      <c r="M191" s="827"/>
      <c r="N191" s="827"/>
      <c r="O191" s="827"/>
      <c r="P191" s="827"/>
      <c r="Q191" s="827"/>
      <c r="R191" s="827"/>
      <c r="S191" s="827"/>
      <c r="T191" s="827"/>
      <c r="U191" s="827"/>
      <c r="V191" s="827"/>
      <c r="W191" s="827"/>
      <c r="X191" s="827"/>
      <c r="Y191" s="827"/>
      <c r="Z191" s="827"/>
      <c r="AA191" s="827"/>
      <c r="AB191" s="827"/>
      <c r="AC191" s="827"/>
      <c r="AD191" s="827"/>
      <c r="AE191" s="827"/>
      <c r="AF191" s="827"/>
      <c r="AG191" s="827"/>
      <c r="AH191" s="827"/>
      <c r="AI191" s="827"/>
      <c r="AJ191" s="827"/>
      <c r="AK191" s="827"/>
      <c r="AL191" s="827"/>
      <c r="AM191" s="827"/>
      <c r="AN191" s="827"/>
      <c r="AO191" s="827"/>
      <c r="AP191" s="827"/>
      <c r="AQ191" s="827"/>
      <c r="AR191" s="827"/>
      <c r="AS191" s="827"/>
      <c r="AT191" s="827"/>
      <c r="AU191" s="827"/>
      <c r="AV191" s="827"/>
      <c r="AW191" s="827"/>
      <c r="AX191" s="827"/>
      <c r="AY191" s="827"/>
      <c r="AZ191" s="827"/>
      <c r="BA191" s="827"/>
      <c r="BB191" s="827"/>
      <c r="BC191" s="827"/>
      <c r="BD191" s="827"/>
      <c r="BE191" s="827"/>
      <c r="BF191" s="827"/>
      <c r="BG191" s="827"/>
      <c r="BH191" s="827"/>
      <c r="BI191" s="827"/>
    </row>
    <row r="192" spans="1:61" s="226" customFormat="1">
      <c r="A192" s="227"/>
      <c r="B192" s="223">
        <v>187</v>
      </c>
      <c r="C192" s="224" t="s">
        <v>501</v>
      </c>
      <c r="D192" s="224" t="s">
        <v>103</v>
      </c>
      <c r="E192" s="222" t="s">
        <v>502</v>
      </c>
      <c r="F192" s="205">
        <v>92779.570799386187</v>
      </c>
      <c r="G192" s="221" t="s">
        <v>117</v>
      </c>
      <c r="I192" s="827"/>
      <c r="J192" s="827"/>
      <c r="K192" s="827"/>
      <c r="L192" s="827"/>
      <c r="M192" s="827"/>
      <c r="N192" s="827"/>
      <c r="O192" s="827"/>
      <c r="P192" s="827"/>
      <c r="Q192" s="827"/>
      <c r="R192" s="827"/>
      <c r="S192" s="827"/>
      <c r="T192" s="827"/>
      <c r="U192" s="827"/>
      <c r="V192" s="827"/>
      <c r="W192" s="827"/>
      <c r="X192" s="827"/>
      <c r="Y192" s="827"/>
      <c r="Z192" s="827"/>
      <c r="AA192" s="827"/>
      <c r="AB192" s="827"/>
      <c r="AC192" s="827"/>
      <c r="AD192" s="827"/>
      <c r="AE192" s="827"/>
      <c r="AF192" s="827"/>
      <c r="AG192" s="827"/>
      <c r="AH192" s="827"/>
      <c r="AI192" s="827"/>
      <c r="AJ192" s="827"/>
      <c r="AK192" s="827"/>
      <c r="AL192" s="827"/>
      <c r="AM192" s="827"/>
      <c r="AN192" s="827"/>
      <c r="AO192" s="827"/>
      <c r="AP192" s="827"/>
      <c r="AQ192" s="827"/>
      <c r="AR192" s="827"/>
      <c r="AS192" s="827"/>
      <c r="AT192" s="827"/>
      <c r="AU192" s="827"/>
      <c r="AV192" s="827"/>
      <c r="AW192" s="827"/>
      <c r="AX192" s="827"/>
      <c r="AY192" s="827"/>
      <c r="AZ192" s="827"/>
      <c r="BA192" s="827"/>
      <c r="BB192" s="827"/>
      <c r="BC192" s="827"/>
      <c r="BD192" s="827"/>
      <c r="BE192" s="827"/>
      <c r="BF192" s="827"/>
      <c r="BG192" s="827"/>
      <c r="BH192" s="827"/>
      <c r="BI192" s="827"/>
    </row>
    <row r="193" spans="1:61" s="226" customFormat="1" ht="28.8">
      <c r="A193" s="227"/>
      <c r="B193" s="223">
        <v>188</v>
      </c>
      <c r="C193" s="224" t="s">
        <v>503</v>
      </c>
      <c r="D193" s="224" t="s">
        <v>135</v>
      </c>
      <c r="E193" s="222" t="s">
        <v>504</v>
      </c>
      <c r="F193" s="205">
        <v>8551.8073087027133</v>
      </c>
      <c r="G193" s="221" t="s">
        <v>108</v>
      </c>
      <c r="I193" s="827"/>
      <c r="J193" s="827"/>
      <c r="K193" s="827"/>
      <c r="L193" s="827"/>
      <c r="M193" s="827"/>
      <c r="N193" s="827"/>
      <c r="O193" s="827"/>
      <c r="P193" s="827"/>
      <c r="Q193" s="827"/>
      <c r="R193" s="827"/>
      <c r="S193" s="827"/>
      <c r="T193" s="827"/>
      <c r="U193" s="827"/>
      <c r="V193" s="827"/>
      <c r="W193" s="827"/>
      <c r="X193" s="827"/>
      <c r="Y193" s="827"/>
      <c r="Z193" s="827"/>
      <c r="AA193" s="827"/>
      <c r="AB193" s="827"/>
      <c r="AC193" s="827"/>
      <c r="AD193" s="827"/>
      <c r="AE193" s="827"/>
      <c r="AF193" s="827"/>
      <c r="AG193" s="827"/>
      <c r="AH193" s="827"/>
      <c r="AI193" s="827"/>
      <c r="AJ193" s="827"/>
      <c r="AK193" s="827"/>
      <c r="AL193" s="827"/>
      <c r="AM193" s="827"/>
      <c r="AN193" s="827"/>
      <c r="AO193" s="827"/>
      <c r="AP193" s="827"/>
      <c r="AQ193" s="827"/>
      <c r="AR193" s="827"/>
      <c r="AS193" s="827"/>
      <c r="AT193" s="827"/>
      <c r="AU193" s="827"/>
      <c r="AV193" s="827"/>
      <c r="AW193" s="827"/>
      <c r="AX193" s="827"/>
      <c r="AY193" s="827"/>
      <c r="AZ193" s="827"/>
      <c r="BA193" s="827"/>
      <c r="BB193" s="827"/>
      <c r="BC193" s="827"/>
      <c r="BD193" s="827"/>
      <c r="BE193" s="827"/>
      <c r="BF193" s="827"/>
      <c r="BG193" s="827"/>
      <c r="BH193" s="827"/>
      <c r="BI193" s="827"/>
    </row>
    <row r="194" spans="1:61" s="226" customFormat="1">
      <c r="A194" s="227"/>
      <c r="B194" s="223">
        <v>189</v>
      </c>
      <c r="C194" s="221" t="s">
        <v>505</v>
      </c>
      <c r="D194" s="221" t="s">
        <v>139</v>
      </c>
      <c r="E194" s="222" t="s">
        <v>506</v>
      </c>
      <c r="F194" s="205">
        <v>3986.7637168020606</v>
      </c>
      <c r="G194" s="221" t="s">
        <v>117</v>
      </c>
      <c r="I194" s="827"/>
      <c r="J194" s="827"/>
      <c r="K194" s="827"/>
      <c r="L194" s="827"/>
      <c r="M194" s="827"/>
      <c r="N194" s="827"/>
      <c r="O194" s="827"/>
      <c r="P194" s="827"/>
      <c r="Q194" s="827"/>
      <c r="R194" s="827"/>
      <c r="S194" s="827"/>
      <c r="T194" s="827"/>
      <c r="U194" s="827"/>
      <c r="V194" s="827"/>
      <c r="W194" s="827"/>
      <c r="X194" s="827"/>
      <c r="Y194" s="827"/>
      <c r="Z194" s="827"/>
      <c r="AA194" s="827"/>
      <c r="AB194" s="827"/>
      <c r="AC194" s="827"/>
      <c r="AD194" s="827"/>
      <c r="AE194" s="827"/>
      <c r="AF194" s="827"/>
      <c r="AG194" s="827"/>
      <c r="AH194" s="827"/>
      <c r="AI194" s="827"/>
      <c r="AJ194" s="827"/>
      <c r="AK194" s="827"/>
      <c r="AL194" s="827"/>
      <c r="AM194" s="827"/>
      <c r="AN194" s="827"/>
      <c r="AO194" s="827"/>
      <c r="AP194" s="827"/>
      <c r="AQ194" s="827"/>
      <c r="AR194" s="827"/>
      <c r="AS194" s="827"/>
      <c r="AT194" s="827"/>
      <c r="AU194" s="827"/>
      <c r="AV194" s="827"/>
      <c r="AW194" s="827"/>
      <c r="AX194" s="827"/>
      <c r="AY194" s="827"/>
      <c r="AZ194" s="827"/>
      <c r="BA194" s="827"/>
      <c r="BB194" s="827"/>
      <c r="BC194" s="827"/>
      <c r="BD194" s="827"/>
      <c r="BE194" s="827"/>
      <c r="BF194" s="827"/>
      <c r="BG194" s="827"/>
      <c r="BH194" s="827"/>
      <c r="BI194" s="827"/>
    </row>
    <row r="195" spans="1:61" s="226" customFormat="1">
      <c r="A195" s="227"/>
      <c r="B195" s="223">
        <v>190</v>
      </c>
      <c r="C195" s="224" t="s">
        <v>507</v>
      </c>
      <c r="D195" s="224" t="s">
        <v>187</v>
      </c>
      <c r="E195" s="222" t="s">
        <v>508</v>
      </c>
      <c r="F195" s="205">
        <v>1280.1763735286734</v>
      </c>
      <c r="G195" s="221" t="s">
        <v>117</v>
      </c>
      <c r="I195" s="827"/>
      <c r="J195" s="827"/>
      <c r="K195" s="827"/>
      <c r="L195" s="827"/>
      <c r="M195" s="827"/>
      <c r="N195" s="827"/>
      <c r="O195" s="827"/>
      <c r="P195" s="827"/>
      <c r="Q195" s="827"/>
      <c r="R195" s="827"/>
      <c r="S195" s="827"/>
      <c r="T195" s="827"/>
      <c r="U195" s="827"/>
      <c r="V195" s="827"/>
      <c r="W195" s="827"/>
      <c r="X195" s="827"/>
      <c r="Y195" s="827"/>
      <c r="Z195" s="827"/>
      <c r="AA195" s="827"/>
      <c r="AB195" s="827"/>
      <c r="AC195" s="827"/>
      <c r="AD195" s="827"/>
      <c r="AE195" s="827"/>
      <c r="AF195" s="827"/>
      <c r="AG195" s="827"/>
      <c r="AH195" s="827"/>
      <c r="AI195" s="827"/>
      <c r="AJ195" s="827"/>
      <c r="AK195" s="827"/>
      <c r="AL195" s="827"/>
      <c r="AM195" s="827"/>
      <c r="AN195" s="827"/>
      <c r="AO195" s="827"/>
      <c r="AP195" s="827"/>
      <c r="AQ195" s="827"/>
      <c r="AR195" s="827"/>
      <c r="AS195" s="827"/>
      <c r="AT195" s="827"/>
      <c r="AU195" s="827"/>
      <c r="AV195" s="827"/>
      <c r="AW195" s="827"/>
      <c r="AX195" s="827"/>
      <c r="AY195" s="827"/>
      <c r="AZ195" s="827"/>
      <c r="BA195" s="827"/>
      <c r="BB195" s="827"/>
      <c r="BC195" s="827"/>
      <c r="BD195" s="827"/>
      <c r="BE195" s="827"/>
      <c r="BF195" s="827"/>
      <c r="BG195" s="827"/>
      <c r="BH195" s="827"/>
      <c r="BI195" s="827"/>
    </row>
    <row r="196" spans="1:61" s="226" customFormat="1">
      <c r="A196" s="227"/>
      <c r="B196" s="223">
        <v>191</v>
      </c>
      <c r="C196" s="221" t="s">
        <v>509</v>
      </c>
      <c r="D196" s="221" t="s">
        <v>135</v>
      </c>
      <c r="E196" s="222" t="s">
        <v>510</v>
      </c>
      <c r="F196" s="205">
        <v>30556.966339880979</v>
      </c>
      <c r="G196" s="221" t="s">
        <v>213</v>
      </c>
      <c r="I196" s="827"/>
      <c r="J196" s="827"/>
      <c r="K196" s="827"/>
      <c r="L196" s="827"/>
      <c r="M196" s="827"/>
      <c r="N196" s="827"/>
      <c r="O196" s="827"/>
      <c r="P196" s="827"/>
      <c r="Q196" s="827"/>
      <c r="R196" s="827"/>
      <c r="S196" s="827"/>
      <c r="T196" s="827"/>
      <c r="U196" s="827"/>
      <c r="V196" s="827"/>
      <c r="W196" s="827"/>
      <c r="X196" s="827"/>
      <c r="Y196" s="827"/>
      <c r="Z196" s="827"/>
      <c r="AA196" s="827"/>
      <c r="AB196" s="827"/>
      <c r="AC196" s="827"/>
      <c r="AD196" s="827"/>
      <c r="AE196" s="827"/>
      <c r="AF196" s="827"/>
      <c r="AG196" s="827"/>
      <c r="AH196" s="827"/>
      <c r="AI196" s="827"/>
      <c r="AJ196" s="827"/>
      <c r="AK196" s="827"/>
      <c r="AL196" s="827"/>
      <c r="AM196" s="827"/>
      <c r="AN196" s="827"/>
      <c r="AO196" s="827"/>
      <c r="AP196" s="827"/>
      <c r="AQ196" s="827"/>
      <c r="AR196" s="827"/>
      <c r="AS196" s="827"/>
      <c r="AT196" s="827"/>
      <c r="AU196" s="827"/>
      <c r="AV196" s="827"/>
      <c r="AW196" s="827"/>
      <c r="AX196" s="827"/>
      <c r="AY196" s="827"/>
      <c r="AZ196" s="827"/>
      <c r="BA196" s="827"/>
      <c r="BB196" s="827"/>
      <c r="BC196" s="827"/>
      <c r="BD196" s="827"/>
      <c r="BE196" s="827"/>
      <c r="BF196" s="827"/>
      <c r="BG196" s="827"/>
      <c r="BH196" s="827"/>
      <c r="BI196" s="827"/>
    </row>
    <row r="197" spans="1:61" s="226" customFormat="1" ht="28.8">
      <c r="A197" s="227"/>
      <c r="B197" s="223">
        <v>192</v>
      </c>
      <c r="C197" s="224" t="s">
        <v>511</v>
      </c>
      <c r="D197" s="224" t="s">
        <v>191</v>
      </c>
      <c r="E197" s="222" t="s">
        <v>512</v>
      </c>
      <c r="F197" s="205">
        <v>4843.7086804622577</v>
      </c>
      <c r="G197" s="221" t="s">
        <v>225</v>
      </c>
      <c r="I197" s="827"/>
      <c r="J197" s="827"/>
      <c r="K197" s="827"/>
      <c r="L197" s="827"/>
      <c r="M197" s="827"/>
      <c r="N197" s="827"/>
      <c r="O197" s="827"/>
      <c r="P197" s="827"/>
      <c r="Q197" s="827"/>
      <c r="R197" s="827"/>
      <c r="S197" s="827"/>
      <c r="T197" s="827"/>
      <c r="U197" s="827"/>
      <c r="V197" s="827"/>
      <c r="W197" s="827"/>
      <c r="X197" s="827"/>
      <c r="Y197" s="827"/>
      <c r="Z197" s="827"/>
      <c r="AA197" s="827"/>
      <c r="AB197" s="827"/>
      <c r="AC197" s="827"/>
      <c r="AD197" s="827"/>
      <c r="AE197" s="827"/>
      <c r="AF197" s="827"/>
      <c r="AG197" s="827"/>
      <c r="AH197" s="827"/>
      <c r="AI197" s="827"/>
      <c r="AJ197" s="827"/>
      <c r="AK197" s="827"/>
      <c r="AL197" s="827"/>
      <c r="AM197" s="827"/>
      <c r="AN197" s="827"/>
      <c r="AO197" s="827"/>
      <c r="AP197" s="827"/>
      <c r="AQ197" s="827"/>
      <c r="AR197" s="827"/>
      <c r="AS197" s="827"/>
      <c r="AT197" s="827"/>
      <c r="AU197" s="827"/>
      <c r="AV197" s="827"/>
      <c r="AW197" s="827"/>
      <c r="AX197" s="827"/>
      <c r="AY197" s="827"/>
      <c r="AZ197" s="827"/>
      <c r="BA197" s="827"/>
      <c r="BB197" s="827"/>
      <c r="BC197" s="827"/>
      <c r="BD197" s="827"/>
      <c r="BE197" s="827"/>
      <c r="BF197" s="827"/>
      <c r="BG197" s="827"/>
      <c r="BH197" s="827"/>
      <c r="BI197" s="827"/>
    </row>
    <row r="198" spans="1:61" s="226" customFormat="1">
      <c r="A198" s="227"/>
      <c r="B198" s="223">
        <v>193</v>
      </c>
      <c r="C198" s="221" t="s">
        <v>513</v>
      </c>
      <c r="D198" s="221" t="s">
        <v>135</v>
      </c>
      <c r="E198" s="222" t="s">
        <v>514</v>
      </c>
      <c r="F198" s="205">
        <v>5289.3513562302414</v>
      </c>
      <c r="G198" s="221" t="s">
        <v>426</v>
      </c>
      <c r="I198" s="827"/>
      <c r="J198" s="827"/>
      <c r="K198" s="827"/>
      <c r="L198" s="827"/>
      <c r="M198" s="827"/>
      <c r="N198" s="827"/>
      <c r="O198" s="827"/>
      <c r="P198" s="827"/>
      <c r="Q198" s="827"/>
      <c r="R198" s="827"/>
      <c r="S198" s="827"/>
      <c r="T198" s="827"/>
      <c r="U198" s="827"/>
      <c r="V198" s="827"/>
      <c r="W198" s="827"/>
      <c r="X198" s="827"/>
      <c r="Y198" s="827"/>
      <c r="Z198" s="827"/>
      <c r="AA198" s="827"/>
      <c r="AB198" s="827"/>
      <c r="AC198" s="827"/>
      <c r="AD198" s="827"/>
      <c r="AE198" s="827"/>
      <c r="AF198" s="827"/>
      <c r="AG198" s="827"/>
      <c r="AH198" s="827"/>
      <c r="AI198" s="827"/>
      <c r="AJ198" s="827"/>
      <c r="AK198" s="827"/>
      <c r="AL198" s="827"/>
      <c r="AM198" s="827"/>
      <c r="AN198" s="827"/>
      <c r="AO198" s="827"/>
      <c r="AP198" s="827"/>
      <c r="AQ198" s="827"/>
      <c r="AR198" s="827"/>
      <c r="AS198" s="827"/>
      <c r="AT198" s="827"/>
      <c r="AU198" s="827"/>
      <c r="AV198" s="827"/>
      <c r="AW198" s="827"/>
      <c r="AX198" s="827"/>
      <c r="AY198" s="827"/>
      <c r="AZ198" s="827"/>
      <c r="BA198" s="827"/>
      <c r="BB198" s="827"/>
      <c r="BC198" s="827"/>
      <c r="BD198" s="827"/>
      <c r="BE198" s="827"/>
      <c r="BF198" s="827"/>
      <c r="BG198" s="827"/>
      <c r="BH198" s="827"/>
      <c r="BI198" s="827"/>
    </row>
    <row r="199" spans="1:61" s="226" customFormat="1">
      <c r="A199" s="227"/>
      <c r="B199" s="223">
        <v>194</v>
      </c>
      <c r="C199" s="224" t="s">
        <v>515</v>
      </c>
      <c r="D199" s="224" t="s">
        <v>135</v>
      </c>
      <c r="E199" s="222" t="s">
        <v>516</v>
      </c>
      <c r="F199" s="205">
        <v>4953.5284529366691</v>
      </c>
      <c r="G199" s="221" t="s">
        <v>426</v>
      </c>
      <c r="I199" s="827"/>
      <c r="J199" s="827"/>
      <c r="K199" s="827"/>
      <c r="L199" s="827"/>
      <c r="M199" s="827"/>
      <c r="N199" s="827"/>
      <c r="O199" s="827"/>
      <c r="P199" s="827"/>
      <c r="Q199" s="827"/>
      <c r="R199" s="827"/>
      <c r="S199" s="827"/>
      <c r="T199" s="827"/>
      <c r="U199" s="827"/>
      <c r="V199" s="827"/>
      <c r="W199" s="827"/>
      <c r="X199" s="827"/>
      <c r="Y199" s="827"/>
      <c r="Z199" s="827"/>
      <c r="AA199" s="827"/>
      <c r="AB199" s="827"/>
      <c r="AC199" s="827"/>
      <c r="AD199" s="827"/>
      <c r="AE199" s="827"/>
      <c r="AF199" s="827"/>
      <c r="AG199" s="827"/>
      <c r="AH199" s="827"/>
      <c r="AI199" s="827"/>
      <c r="AJ199" s="827"/>
      <c r="AK199" s="827"/>
      <c r="AL199" s="827"/>
      <c r="AM199" s="827"/>
      <c r="AN199" s="827"/>
      <c r="AO199" s="827"/>
      <c r="AP199" s="827"/>
      <c r="AQ199" s="827"/>
      <c r="AR199" s="827"/>
      <c r="AS199" s="827"/>
      <c r="AT199" s="827"/>
      <c r="AU199" s="827"/>
      <c r="AV199" s="827"/>
      <c r="AW199" s="827"/>
      <c r="AX199" s="827"/>
      <c r="AY199" s="827"/>
      <c r="AZ199" s="827"/>
      <c r="BA199" s="827"/>
      <c r="BB199" s="827"/>
      <c r="BC199" s="827"/>
      <c r="BD199" s="827"/>
      <c r="BE199" s="827"/>
      <c r="BF199" s="827"/>
      <c r="BG199" s="827"/>
      <c r="BH199" s="827"/>
      <c r="BI199" s="827"/>
    </row>
    <row r="200" spans="1:61" s="226" customFormat="1" ht="28.8">
      <c r="A200" s="227"/>
      <c r="B200" s="323">
        <v>195</v>
      </c>
      <c r="C200" s="326" t="s">
        <v>517</v>
      </c>
      <c r="D200" s="326" t="s">
        <v>135</v>
      </c>
      <c r="E200" s="325" t="s">
        <v>518</v>
      </c>
      <c r="F200" s="235">
        <v>222703.79886402539</v>
      </c>
      <c r="G200" s="324" t="s">
        <v>108</v>
      </c>
      <c r="I200" s="827"/>
      <c r="J200" s="827"/>
      <c r="K200" s="827"/>
      <c r="L200" s="827"/>
      <c r="M200" s="827"/>
      <c r="N200" s="827"/>
      <c r="O200" s="827"/>
      <c r="P200" s="827"/>
      <c r="Q200" s="827"/>
      <c r="R200" s="827"/>
      <c r="S200" s="827"/>
      <c r="T200" s="827"/>
      <c r="U200" s="827"/>
      <c r="V200" s="827"/>
      <c r="W200" s="827"/>
      <c r="X200" s="827"/>
      <c r="Y200" s="827"/>
      <c r="Z200" s="827"/>
      <c r="AA200" s="827"/>
      <c r="AB200" s="827"/>
      <c r="AC200" s="827"/>
      <c r="AD200" s="827"/>
      <c r="AE200" s="827"/>
      <c r="AF200" s="827"/>
      <c r="AG200" s="827"/>
      <c r="AH200" s="827"/>
      <c r="AI200" s="827"/>
      <c r="AJ200" s="827"/>
      <c r="AK200" s="827"/>
      <c r="AL200" s="827"/>
      <c r="AM200" s="827"/>
      <c r="AN200" s="827"/>
      <c r="AO200" s="827"/>
      <c r="AP200" s="827"/>
      <c r="AQ200" s="827"/>
      <c r="AR200" s="827"/>
      <c r="AS200" s="827"/>
      <c r="AT200" s="827"/>
      <c r="AU200" s="827"/>
      <c r="AV200" s="827"/>
      <c r="AW200" s="827"/>
      <c r="AX200" s="827"/>
      <c r="AY200" s="827"/>
      <c r="AZ200" s="827"/>
      <c r="BA200" s="827"/>
      <c r="BB200" s="827"/>
      <c r="BC200" s="827"/>
      <c r="BD200" s="827"/>
      <c r="BE200" s="827"/>
      <c r="BF200" s="827"/>
      <c r="BG200" s="827"/>
      <c r="BH200" s="827"/>
      <c r="BI200" s="827"/>
    </row>
    <row r="201" spans="1:61" s="226" customFormat="1" ht="28.8">
      <c r="A201" s="227"/>
      <c r="B201" s="323">
        <v>196</v>
      </c>
      <c r="C201" s="324" t="s">
        <v>519</v>
      </c>
      <c r="D201" s="324" t="s">
        <v>135</v>
      </c>
      <c r="E201" s="325" t="s">
        <v>520</v>
      </c>
      <c r="F201" s="235">
        <v>222703.79886402539</v>
      </c>
      <c r="G201" s="324" t="s">
        <v>108</v>
      </c>
      <c r="I201" s="827"/>
      <c r="J201" s="827"/>
      <c r="K201" s="827"/>
      <c r="L201" s="827"/>
      <c r="M201" s="827"/>
      <c r="N201" s="827"/>
      <c r="O201" s="827"/>
      <c r="P201" s="827"/>
      <c r="Q201" s="827"/>
      <c r="R201" s="827"/>
      <c r="S201" s="827"/>
      <c r="T201" s="827"/>
      <c r="U201" s="827"/>
      <c r="V201" s="827"/>
      <c r="W201" s="827"/>
      <c r="X201" s="827"/>
      <c r="Y201" s="827"/>
      <c r="Z201" s="827"/>
      <c r="AA201" s="827"/>
      <c r="AB201" s="827"/>
      <c r="AC201" s="827"/>
      <c r="AD201" s="827"/>
      <c r="AE201" s="827"/>
      <c r="AF201" s="827"/>
      <c r="AG201" s="827"/>
      <c r="AH201" s="827"/>
      <c r="AI201" s="827"/>
      <c r="AJ201" s="827"/>
      <c r="AK201" s="827"/>
      <c r="AL201" s="827"/>
      <c r="AM201" s="827"/>
      <c r="AN201" s="827"/>
      <c r="AO201" s="827"/>
      <c r="AP201" s="827"/>
      <c r="AQ201" s="827"/>
      <c r="AR201" s="827"/>
      <c r="AS201" s="827"/>
      <c r="AT201" s="827"/>
      <c r="AU201" s="827"/>
      <c r="AV201" s="827"/>
      <c r="AW201" s="827"/>
      <c r="AX201" s="827"/>
      <c r="AY201" s="827"/>
      <c r="AZ201" s="827"/>
      <c r="BA201" s="827"/>
      <c r="BB201" s="827"/>
      <c r="BC201" s="827"/>
      <c r="BD201" s="827"/>
      <c r="BE201" s="827"/>
      <c r="BF201" s="827"/>
      <c r="BG201" s="827"/>
      <c r="BH201" s="827"/>
      <c r="BI201" s="827"/>
    </row>
    <row r="202" spans="1:61" s="226" customFormat="1" ht="28.8">
      <c r="A202" s="227"/>
      <c r="B202" s="323">
        <v>197</v>
      </c>
      <c r="C202" s="326" t="s">
        <v>521</v>
      </c>
      <c r="D202" s="326" t="s">
        <v>135</v>
      </c>
      <c r="E202" s="325" t="s">
        <v>522</v>
      </c>
      <c r="F202" s="235">
        <v>262672.50983636791</v>
      </c>
      <c r="G202" s="324" t="s">
        <v>108</v>
      </c>
      <c r="I202" s="827"/>
      <c r="J202" s="827"/>
      <c r="K202" s="827"/>
      <c r="L202" s="827"/>
      <c r="M202" s="827"/>
      <c r="N202" s="827"/>
      <c r="O202" s="827"/>
      <c r="P202" s="827"/>
      <c r="Q202" s="827"/>
      <c r="R202" s="827"/>
      <c r="S202" s="827"/>
      <c r="T202" s="827"/>
      <c r="U202" s="827"/>
      <c r="V202" s="827"/>
      <c r="W202" s="827"/>
      <c r="X202" s="827"/>
      <c r="Y202" s="827"/>
      <c r="Z202" s="827"/>
      <c r="AA202" s="827"/>
      <c r="AB202" s="827"/>
      <c r="AC202" s="827"/>
      <c r="AD202" s="827"/>
      <c r="AE202" s="827"/>
      <c r="AF202" s="827"/>
      <c r="AG202" s="827"/>
      <c r="AH202" s="827"/>
      <c r="AI202" s="827"/>
      <c r="AJ202" s="827"/>
      <c r="AK202" s="827"/>
      <c r="AL202" s="827"/>
      <c r="AM202" s="827"/>
      <c r="AN202" s="827"/>
      <c r="AO202" s="827"/>
      <c r="AP202" s="827"/>
      <c r="AQ202" s="827"/>
      <c r="AR202" s="827"/>
      <c r="AS202" s="827"/>
      <c r="AT202" s="827"/>
      <c r="AU202" s="827"/>
      <c r="AV202" s="827"/>
      <c r="AW202" s="827"/>
      <c r="AX202" s="827"/>
      <c r="AY202" s="827"/>
      <c r="AZ202" s="827"/>
      <c r="BA202" s="827"/>
      <c r="BB202" s="827"/>
      <c r="BC202" s="827"/>
      <c r="BD202" s="827"/>
      <c r="BE202" s="827"/>
      <c r="BF202" s="827"/>
      <c r="BG202" s="827"/>
      <c r="BH202" s="827"/>
      <c r="BI202" s="827"/>
    </row>
    <row r="203" spans="1:61" s="226" customFormat="1" ht="28.8">
      <c r="A203" s="227"/>
      <c r="B203" s="223">
        <v>198</v>
      </c>
      <c r="C203" s="224" t="s">
        <v>523</v>
      </c>
      <c r="D203" s="224" t="s">
        <v>139</v>
      </c>
      <c r="E203" s="222" t="s">
        <v>524</v>
      </c>
      <c r="F203" s="205">
        <v>8306.2497954690534</v>
      </c>
      <c r="G203" s="221" t="s">
        <v>108</v>
      </c>
      <c r="I203" s="827"/>
      <c r="J203" s="827"/>
      <c r="K203" s="827"/>
      <c r="L203" s="827"/>
      <c r="M203" s="827"/>
      <c r="N203" s="827"/>
      <c r="O203" s="827"/>
      <c r="P203" s="827"/>
      <c r="Q203" s="827"/>
      <c r="R203" s="827"/>
      <c r="S203" s="827"/>
      <c r="T203" s="827"/>
      <c r="U203" s="827"/>
      <c r="V203" s="827"/>
      <c r="W203" s="827"/>
      <c r="X203" s="827"/>
      <c r="Y203" s="827"/>
      <c r="Z203" s="827"/>
      <c r="AA203" s="827"/>
      <c r="AB203" s="827"/>
      <c r="AC203" s="827"/>
      <c r="AD203" s="827"/>
      <c r="AE203" s="827"/>
      <c r="AF203" s="827"/>
      <c r="AG203" s="827"/>
      <c r="AH203" s="827"/>
      <c r="AI203" s="827"/>
      <c r="AJ203" s="827"/>
      <c r="AK203" s="827"/>
      <c r="AL203" s="827"/>
      <c r="AM203" s="827"/>
      <c r="AN203" s="827"/>
      <c r="AO203" s="827"/>
      <c r="AP203" s="827"/>
      <c r="AQ203" s="827"/>
      <c r="AR203" s="827"/>
      <c r="AS203" s="827"/>
      <c r="AT203" s="827"/>
      <c r="AU203" s="827"/>
      <c r="AV203" s="827"/>
      <c r="AW203" s="827"/>
      <c r="AX203" s="827"/>
      <c r="AY203" s="827"/>
      <c r="AZ203" s="827"/>
      <c r="BA203" s="827"/>
      <c r="BB203" s="827"/>
      <c r="BC203" s="827"/>
      <c r="BD203" s="827"/>
      <c r="BE203" s="827"/>
      <c r="BF203" s="827"/>
      <c r="BG203" s="827"/>
      <c r="BH203" s="827"/>
      <c r="BI203" s="827"/>
    </row>
    <row r="204" spans="1:61" s="226" customFormat="1" ht="28.8">
      <c r="A204" s="227"/>
      <c r="B204" s="223">
        <v>199</v>
      </c>
      <c r="C204" s="221" t="s">
        <v>525</v>
      </c>
      <c r="D204" s="221" t="s">
        <v>139</v>
      </c>
      <c r="E204" s="222" t="s">
        <v>526</v>
      </c>
      <c r="F204" s="205">
        <v>9245.8147970019672</v>
      </c>
      <c r="G204" s="221" t="s">
        <v>108</v>
      </c>
      <c r="I204" s="827"/>
      <c r="J204" s="827"/>
      <c r="K204" s="827"/>
      <c r="L204" s="827"/>
      <c r="M204" s="827"/>
      <c r="N204" s="827"/>
      <c r="O204" s="827"/>
      <c r="P204" s="827"/>
      <c r="Q204" s="827"/>
      <c r="R204" s="827"/>
      <c r="S204" s="827"/>
      <c r="T204" s="827"/>
      <c r="U204" s="827"/>
      <c r="V204" s="827"/>
      <c r="W204" s="827"/>
      <c r="X204" s="827"/>
      <c r="Y204" s="827"/>
      <c r="Z204" s="827"/>
      <c r="AA204" s="827"/>
      <c r="AB204" s="827"/>
      <c r="AC204" s="827"/>
      <c r="AD204" s="827"/>
      <c r="AE204" s="827"/>
      <c r="AF204" s="827"/>
      <c r="AG204" s="827"/>
      <c r="AH204" s="827"/>
      <c r="AI204" s="827"/>
      <c r="AJ204" s="827"/>
      <c r="AK204" s="827"/>
      <c r="AL204" s="827"/>
      <c r="AM204" s="827"/>
      <c r="AN204" s="827"/>
      <c r="AO204" s="827"/>
      <c r="AP204" s="827"/>
      <c r="AQ204" s="827"/>
      <c r="AR204" s="827"/>
      <c r="AS204" s="827"/>
      <c r="AT204" s="827"/>
      <c r="AU204" s="827"/>
      <c r="AV204" s="827"/>
      <c r="AW204" s="827"/>
      <c r="AX204" s="827"/>
      <c r="AY204" s="827"/>
      <c r="AZ204" s="827"/>
      <c r="BA204" s="827"/>
      <c r="BB204" s="827"/>
      <c r="BC204" s="827"/>
      <c r="BD204" s="827"/>
      <c r="BE204" s="827"/>
      <c r="BF204" s="827"/>
      <c r="BG204" s="827"/>
      <c r="BH204" s="827"/>
      <c r="BI204" s="827"/>
    </row>
    <row r="205" spans="1:61" s="226" customFormat="1" ht="28.8">
      <c r="A205" s="227"/>
      <c r="B205" s="223">
        <v>200</v>
      </c>
      <c r="C205" s="224" t="s">
        <v>527</v>
      </c>
      <c r="D205" s="224" t="s">
        <v>139</v>
      </c>
      <c r="E205" s="222" t="s">
        <v>528</v>
      </c>
      <c r="F205" s="205">
        <v>16251.358295482933</v>
      </c>
      <c r="G205" s="221" t="s">
        <v>108</v>
      </c>
      <c r="I205" s="827"/>
      <c r="J205" s="827"/>
      <c r="K205" s="827"/>
      <c r="L205" s="827"/>
      <c r="M205" s="827"/>
      <c r="N205" s="827"/>
      <c r="O205" s="827"/>
      <c r="P205" s="827"/>
      <c r="Q205" s="827"/>
      <c r="R205" s="827"/>
      <c r="S205" s="827"/>
      <c r="T205" s="827"/>
      <c r="U205" s="827"/>
      <c r="V205" s="827"/>
      <c r="W205" s="827"/>
      <c r="X205" s="827"/>
      <c r="Y205" s="827"/>
      <c r="Z205" s="827"/>
      <c r="AA205" s="827"/>
      <c r="AB205" s="827"/>
      <c r="AC205" s="827"/>
      <c r="AD205" s="827"/>
      <c r="AE205" s="827"/>
      <c r="AF205" s="827"/>
      <c r="AG205" s="827"/>
      <c r="AH205" s="827"/>
      <c r="AI205" s="827"/>
      <c r="AJ205" s="827"/>
      <c r="AK205" s="827"/>
      <c r="AL205" s="827"/>
      <c r="AM205" s="827"/>
      <c r="AN205" s="827"/>
      <c r="AO205" s="827"/>
      <c r="AP205" s="827"/>
      <c r="AQ205" s="827"/>
      <c r="AR205" s="827"/>
      <c r="AS205" s="827"/>
      <c r="AT205" s="827"/>
      <c r="AU205" s="827"/>
      <c r="AV205" s="827"/>
      <c r="AW205" s="827"/>
      <c r="AX205" s="827"/>
      <c r="AY205" s="827"/>
      <c r="AZ205" s="827"/>
      <c r="BA205" s="827"/>
      <c r="BB205" s="827"/>
      <c r="BC205" s="827"/>
      <c r="BD205" s="827"/>
      <c r="BE205" s="827"/>
      <c r="BF205" s="827"/>
      <c r="BG205" s="827"/>
      <c r="BH205" s="827"/>
      <c r="BI205" s="827"/>
    </row>
    <row r="206" spans="1:61" s="226" customFormat="1" ht="28.8">
      <c r="A206" s="227"/>
      <c r="B206" s="323">
        <v>201</v>
      </c>
      <c r="C206" s="326" t="s">
        <v>529</v>
      </c>
      <c r="D206" s="326" t="s">
        <v>135</v>
      </c>
      <c r="E206" s="325" t="s">
        <v>530</v>
      </c>
      <c r="F206" s="235">
        <v>91627.565678569154</v>
      </c>
      <c r="G206" s="324" t="s">
        <v>108</v>
      </c>
      <c r="I206" s="827"/>
      <c r="J206" s="827"/>
      <c r="K206" s="827"/>
      <c r="L206" s="827"/>
      <c r="M206" s="827"/>
      <c r="N206" s="827"/>
      <c r="O206" s="827"/>
      <c r="P206" s="827"/>
      <c r="Q206" s="827"/>
      <c r="R206" s="827"/>
      <c r="S206" s="827"/>
      <c r="T206" s="827"/>
      <c r="U206" s="827"/>
      <c r="V206" s="827"/>
      <c r="W206" s="827"/>
      <c r="X206" s="827"/>
      <c r="Y206" s="827"/>
      <c r="Z206" s="827"/>
      <c r="AA206" s="827"/>
      <c r="AB206" s="827"/>
      <c r="AC206" s="827"/>
      <c r="AD206" s="827"/>
      <c r="AE206" s="827"/>
      <c r="AF206" s="827"/>
      <c r="AG206" s="827"/>
      <c r="AH206" s="827"/>
      <c r="AI206" s="827"/>
      <c r="AJ206" s="827"/>
      <c r="AK206" s="827"/>
      <c r="AL206" s="827"/>
      <c r="AM206" s="827"/>
      <c r="AN206" s="827"/>
      <c r="AO206" s="827"/>
      <c r="AP206" s="827"/>
      <c r="AQ206" s="827"/>
      <c r="AR206" s="827"/>
      <c r="AS206" s="827"/>
      <c r="AT206" s="827"/>
      <c r="AU206" s="827"/>
      <c r="AV206" s="827"/>
      <c r="AW206" s="827"/>
      <c r="AX206" s="827"/>
      <c r="AY206" s="827"/>
      <c r="AZ206" s="827"/>
      <c r="BA206" s="827"/>
      <c r="BB206" s="827"/>
      <c r="BC206" s="827"/>
      <c r="BD206" s="827"/>
      <c r="BE206" s="827"/>
      <c r="BF206" s="827"/>
      <c r="BG206" s="827"/>
      <c r="BH206" s="827"/>
      <c r="BI206" s="827"/>
    </row>
    <row r="207" spans="1:61" s="226" customFormat="1" ht="28.8">
      <c r="A207" s="227"/>
      <c r="B207" s="323">
        <v>202</v>
      </c>
      <c r="C207" s="324" t="s">
        <v>531</v>
      </c>
      <c r="D207" s="324" t="s">
        <v>135</v>
      </c>
      <c r="E207" s="325" t="s">
        <v>532</v>
      </c>
      <c r="F207" s="235">
        <v>162513.5829548293</v>
      </c>
      <c r="G207" s="324" t="s">
        <v>108</v>
      </c>
      <c r="I207" s="827"/>
      <c r="J207" s="827"/>
      <c r="K207" s="827"/>
      <c r="L207" s="827"/>
      <c r="M207" s="827"/>
      <c r="N207" s="827"/>
      <c r="O207" s="827"/>
      <c r="P207" s="827"/>
      <c r="Q207" s="827"/>
      <c r="R207" s="827"/>
      <c r="S207" s="827"/>
      <c r="T207" s="827"/>
      <c r="U207" s="827"/>
      <c r="V207" s="827"/>
      <c r="W207" s="827"/>
      <c r="X207" s="827"/>
      <c r="Y207" s="827"/>
      <c r="Z207" s="827"/>
      <c r="AA207" s="827"/>
      <c r="AB207" s="827"/>
      <c r="AC207" s="827"/>
      <c r="AD207" s="827"/>
      <c r="AE207" s="827"/>
      <c r="AF207" s="827"/>
      <c r="AG207" s="827"/>
      <c r="AH207" s="827"/>
      <c r="AI207" s="827"/>
      <c r="AJ207" s="827"/>
      <c r="AK207" s="827"/>
      <c r="AL207" s="827"/>
      <c r="AM207" s="827"/>
      <c r="AN207" s="827"/>
      <c r="AO207" s="827"/>
      <c r="AP207" s="827"/>
      <c r="AQ207" s="827"/>
      <c r="AR207" s="827"/>
      <c r="AS207" s="827"/>
      <c r="AT207" s="827"/>
      <c r="AU207" s="827"/>
      <c r="AV207" s="827"/>
      <c r="AW207" s="827"/>
      <c r="AX207" s="827"/>
      <c r="AY207" s="827"/>
      <c r="AZ207" s="827"/>
      <c r="BA207" s="827"/>
      <c r="BB207" s="827"/>
      <c r="BC207" s="827"/>
      <c r="BD207" s="827"/>
      <c r="BE207" s="827"/>
      <c r="BF207" s="827"/>
      <c r="BG207" s="827"/>
      <c r="BH207" s="827"/>
      <c r="BI207" s="827"/>
    </row>
    <row r="208" spans="1:61" s="226" customFormat="1" ht="28.8">
      <c r="A208" s="227"/>
      <c r="B208" s="223">
        <v>203</v>
      </c>
      <c r="C208" s="224" t="s">
        <v>533</v>
      </c>
      <c r="D208" s="224" t="s">
        <v>139</v>
      </c>
      <c r="E208" s="222" t="s">
        <v>534</v>
      </c>
      <c r="F208" s="205">
        <v>16251.358295482933</v>
      </c>
      <c r="G208" s="221" t="s">
        <v>108</v>
      </c>
      <c r="I208" s="827"/>
      <c r="J208" s="827"/>
      <c r="K208" s="827"/>
      <c r="L208" s="827"/>
      <c r="M208" s="827"/>
      <c r="N208" s="827"/>
      <c r="O208" s="827"/>
      <c r="P208" s="827"/>
      <c r="Q208" s="827"/>
      <c r="R208" s="827"/>
      <c r="S208" s="827"/>
      <c r="T208" s="827"/>
      <c r="U208" s="827"/>
      <c r="V208" s="827"/>
      <c r="W208" s="827"/>
      <c r="X208" s="827"/>
      <c r="Y208" s="827"/>
      <c r="Z208" s="827"/>
      <c r="AA208" s="827"/>
      <c r="AB208" s="827"/>
      <c r="AC208" s="827"/>
      <c r="AD208" s="827"/>
      <c r="AE208" s="827"/>
      <c r="AF208" s="827"/>
      <c r="AG208" s="827"/>
      <c r="AH208" s="827"/>
      <c r="AI208" s="827"/>
      <c r="AJ208" s="827"/>
      <c r="AK208" s="827"/>
      <c r="AL208" s="827"/>
      <c r="AM208" s="827"/>
      <c r="AN208" s="827"/>
      <c r="AO208" s="827"/>
      <c r="AP208" s="827"/>
      <c r="AQ208" s="827"/>
      <c r="AR208" s="827"/>
      <c r="AS208" s="827"/>
      <c r="AT208" s="827"/>
      <c r="AU208" s="827"/>
      <c r="AV208" s="827"/>
      <c r="AW208" s="827"/>
      <c r="AX208" s="827"/>
      <c r="AY208" s="827"/>
      <c r="AZ208" s="827"/>
      <c r="BA208" s="827"/>
      <c r="BB208" s="827"/>
      <c r="BC208" s="827"/>
      <c r="BD208" s="827"/>
      <c r="BE208" s="827"/>
      <c r="BF208" s="827"/>
      <c r="BG208" s="827"/>
      <c r="BH208" s="827"/>
      <c r="BI208" s="827"/>
    </row>
    <row r="209" spans="1:61" s="226" customFormat="1">
      <c r="A209" s="227"/>
      <c r="B209" s="223">
        <v>204</v>
      </c>
      <c r="C209" s="221" t="s">
        <v>535</v>
      </c>
      <c r="D209" s="221" t="s">
        <v>191</v>
      </c>
      <c r="E209" s="222" t="s">
        <v>536</v>
      </c>
      <c r="F209" s="205">
        <v>15319.389416714092</v>
      </c>
      <c r="G209" s="221" t="s">
        <v>492</v>
      </c>
      <c r="I209" s="827"/>
      <c r="J209" s="827"/>
      <c r="K209" s="827"/>
      <c r="L209" s="827"/>
      <c r="M209" s="827"/>
      <c r="N209" s="827"/>
      <c r="O209" s="827"/>
      <c r="P209" s="827"/>
      <c r="Q209" s="827"/>
      <c r="R209" s="827"/>
      <c r="S209" s="827"/>
      <c r="T209" s="827"/>
      <c r="U209" s="827"/>
      <c r="V209" s="827"/>
      <c r="W209" s="827"/>
      <c r="X209" s="827"/>
      <c r="Y209" s="827"/>
      <c r="Z209" s="827"/>
      <c r="AA209" s="827"/>
      <c r="AB209" s="827"/>
      <c r="AC209" s="827"/>
      <c r="AD209" s="827"/>
      <c r="AE209" s="827"/>
      <c r="AF209" s="827"/>
      <c r="AG209" s="827"/>
      <c r="AH209" s="827"/>
      <c r="AI209" s="827"/>
      <c r="AJ209" s="827"/>
      <c r="AK209" s="827"/>
      <c r="AL209" s="827"/>
      <c r="AM209" s="827"/>
      <c r="AN209" s="827"/>
      <c r="AO209" s="827"/>
      <c r="AP209" s="827"/>
      <c r="AQ209" s="827"/>
      <c r="AR209" s="827"/>
      <c r="AS209" s="827"/>
      <c r="AT209" s="827"/>
      <c r="AU209" s="827"/>
      <c r="AV209" s="827"/>
      <c r="AW209" s="827"/>
      <c r="AX209" s="827"/>
      <c r="AY209" s="827"/>
      <c r="AZ209" s="827"/>
      <c r="BA209" s="827"/>
      <c r="BB209" s="827"/>
      <c r="BC209" s="827"/>
      <c r="BD209" s="827"/>
      <c r="BE209" s="827"/>
      <c r="BF209" s="827"/>
      <c r="BG209" s="827"/>
      <c r="BH209" s="827"/>
      <c r="BI209" s="827"/>
    </row>
    <row r="210" spans="1:61" s="226" customFormat="1">
      <c r="A210" s="227"/>
      <c r="B210" s="223">
        <v>205</v>
      </c>
      <c r="C210" s="224" t="s">
        <v>537</v>
      </c>
      <c r="D210" s="224" t="s">
        <v>191</v>
      </c>
      <c r="E210" s="222" t="s">
        <v>538</v>
      </c>
      <c r="F210" s="205">
        <v>8999.382471441877</v>
      </c>
      <c r="G210" s="221" t="s">
        <v>492</v>
      </c>
      <c r="I210" s="827"/>
      <c r="J210" s="827"/>
      <c r="K210" s="827"/>
      <c r="L210" s="827"/>
      <c r="M210" s="827"/>
      <c r="N210" s="827"/>
      <c r="O210" s="827"/>
      <c r="P210" s="827"/>
      <c r="Q210" s="827"/>
      <c r="R210" s="827"/>
      <c r="S210" s="827"/>
      <c r="T210" s="827"/>
      <c r="U210" s="827"/>
      <c r="V210" s="827"/>
      <c r="W210" s="827"/>
      <c r="X210" s="827"/>
      <c r="Y210" s="827"/>
      <c r="Z210" s="827"/>
      <c r="AA210" s="827"/>
      <c r="AB210" s="827"/>
      <c r="AC210" s="827"/>
      <c r="AD210" s="827"/>
      <c r="AE210" s="827"/>
      <c r="AF210" s="827"/>
      <c r="AG210" s="827"/>
      <c r="AH210" s="827"/>
      <c r="AI210" s="827"/>
      <c r="AJ210" s="827"/>
      <c r="AK210" s="827"/>
      <c r="AL210" s="827"/>
      <c r="AM210" s="827"/>
      <c r="AN210" s="827"/>
      <c r="AO210" s="827"/>
      <c r="AP210" s="827"/>
      <c r="AQ210" s="827"/>
      <c r="AR210" s="827"/>
      <c r="AS210" s="827"/>
      <c r="AT210" s="827"/>
      <c r="AU210" s="827"/>
      <c r="AV210" s="827"/>
      <c r="AW210" s="827"/>
      <c r="AX210" s="827"/>
      <c r="AY210" s="827"/>
      <c r="AZ210" s="827"/>
      <c r="BA210" s="827"/>
      <c r="BB210" s="827"/>
      <c r="BC210" s="827"/>
      <c r="BD210" s="827"/>
      <c r="BE210" s="827"/>
      <c r="BF210" s="827"/>
      <c r="BG210" s="827"/>
      <c r="BH210" s="827"/>
      <c r="BI210" s="827"/>
    </row>
    <row r="211" spans="1:61" s="226" customFormat="1" ht="57.6">
      <c r="A211" s="227"/>
      <c r="B211" s="223">
        <v>206</v>
      </c>
      <c r="C211" s="221" t="s">
        <v>539</v>
      </c>
      <c r="D211" s="221" t="s">
        <v>139</v>
      </c>
      <c r="E211" s="222" t="s">
        <v>540</v>
      </c>
      <c r="F211" s="205">
        <v>22713.995597053552</v>
      </c>
      <c r="G211" s="221" t="s">
        <v>260</v>
      </c>
      <c r="I211" s="827"/>
      <c r="J211" s="827"/>
      <c r="K211" s="827"/>
      <c r="L211" s="827"/>
      <c r="M211" s="827"/>
      <c r="N211" s="827"/>
      <c r="O211" s="827"/>
      <c r="P211" s="827"/>
      <c r="Q211" s="827"/>
      <c r="R211" s="827"/>
      <c r="S211" s="827"/>
      <c r="T211" s="827"/>
      <c r="U211" s="827"/>
      <c r="V211" s="827"/>
      <c r="W211" s="827"/>
      <c r="X211" s="827"/>
      <c r="Y211" s="827"/>
      <c r="Z211" s="827"/>
      <c r="AA211" s="827"/>
      <c r="AB211" s="827"/>
      <c r="AC211" s="827"/>
      <c r="AD211" s="827"/>
      <c r="AE211" s="827"/>
      <c r="AF211" s="827"/>
      <c r="AG211" s="827"/>
      <c r="AH211" s="827"/>
      <c r="AI211" s="827"/>
      <c r="AJ211" s="827"/>
      <c r="AK211" s="827"/>
      <c r="AL211" s="827"/>
      <c r="AM211" s="827"/>
      <c r="AN211" s="827"/>
      <c r="AO211" s="827"/>
      <c r="AP211" s="827"/>
      <c r="AQ211" s="827"/>
      <c r="AR211" s="827"/>
      <c r="AS211" s="827"/>
      <c r="AT211" s="827"/>
      <c r="AU211" s="827"/>
      <c r="AV211" s="827"/>
      <c r="AW211" s="827"/>
      <c r="AX211" s="827"/>
      <c r="AY211" s="827"/>
      <c r="AZ211" s="827"/>
      <c r="BA211" s="827"/>
      <c r="BB211" s="827"/>
      <c r="BC211" s="827"/>
      <c r="BD211" s="827"/>
      <c r="BE211" s="827"/>
      <c r="BF211" s="827"/>
      <c r="BG211" s="827"/>
      <c r="BH211" s="827"/>
      <c r="BI211" s="827"/>
    </row>
    <row r="212" spans="1:61" s="226" customFormat="1" ht="57.6">
      <c r="A212" s="227"/>
      <c r="B212" s="223">
        <v>207</v>
      </c>
      <c r="C212" s="224" t="s">
        <v>541</v>
      </c>
      <c r="D212" s="224" t="s">
        <v>139</v>
      </c>
      <c r="E212" s="222" t="s">
        <v>542</v>
      </c>
      <c r="F212" s="205">
        <v>24288.712646674059</v>
      </c>
      <c r="G212" s="221" t="s">
        <v>260</v>
      </c>
      <c r="I212" s="827"/>
      <c r="J212" s="827"/>
      <c r="K212" s="827"/>
      <c r="L212" s="827"/>
      <c r="M212" s="827"/>
      <c r="N212" s="827"/>
      <c r="O212" s="827"/>
      <c r="P212" s="827"/>
      <c r="Q212" s="827"/>
      <c r="R212" s="827"/>
      <c r="S212" s="827"/>
      <c r="T212" s="827"/>
      <c r="U212" s="827"/>
      <c r="V212" s="827"/>
      <c r="W212" s="827"/>
      <c r="X212" s="827"/>
      <c r="Y212" s="827"/>
      <c r="Z212" s="827"/>
      <c r="AA212" s="827"/>
      <c r="AB212" s="827"/>
      <c r="AC212" s="827"/>
      <c r="AD212" s="827"/>
      <c r="AE212" s="827"/>
      <c r="AF212" s="827"/>
      <c r="AG212" s="827"/>
      <c r="AH212" s="827"/>
      <c r="AI212" s="827"/>
      <c r="AJ212" s="827"/>
      <c r="AK212" s="827"/>
      <c r="AL212" s="827"/>
      <c r="AM212" s="827"/>
      <c r="AN212" s="827"/>
      <c r="AO212" s="827"/>
      <c r="AP212" s="827"/>
      <c r="AQ212" s="827"/>
      <c r="AR212" s="827"/>
      <c r="AS212" s="827"/>
      <c r="AT212" s="827"/>
      <c r="AU212" s="827"/>
      <c r="AV212" s="827"/>
      <c r="AW212" s="827"/>
      <c r="AX212" s="827"/>
      <c r="AY212" s="827"/>
      <c r="AZ212" s="827"/>
      <c r="BA212" s="827"/>
      <c r="BB212" s="827"/>
      <c r="BC212" s="827"/>
      <c r="BD212" s="827"/>
      <c r="BE212" s="827"/>
      <c r="BF212" s="827"/>
      <c r="BG212" s="827"/>
      <c r="BH212" s="827"/>
      <c r="BI212" s="827"/>
    </row>
    <row r="213" spans="1:61" s="226" customFormat="1" ht="57.6">
      <c r="A213" s="227"/>
      <c r="B213" s="223">
        <v>208</v>
      </c>
      <c r="C213" s="221" t="s">
        <v>543</v>
      </c>
      <c r="D213" s="221" t="s">
        <v>139</v>
      </c>
      <c r="E213" s="222" t="s">
        <v>544</v>
      </c>
      <c r="F213" s="205">
        <v>5905.1889360768891</v>
      </c>
      <c r="G213" s="221" t="s">
        <v>260</v>
      </c>
      <c r="I213" s="827"/>
      <c r="J213" s="827"/>
      <c r="K213" s="827"/>
      <c r="L213" s="827"/>
      <c r="M213" s="827"/>
      <c r="N213" s="827"/>
      <c r="O213" s="827"/>
      <c r="P213" s="827"/>
      <c r="Q213" s="827"/>
      <c r="R213" s="827"/>
      <c r="S213" s="827"/>
      <c r="T213" s="827"/>
      <c r="U213" s="827"/>
      <c r="V213" s="827"/>
      <c r="W213" s="827"/>
      <c r="X213" s="827"/>
      <c r="Y213" s="827"/>
      <c r="Z213" s="827"/>
      <c r="AA213" s="827"/>
      <c r="AB213" s="827"/>
      <c r="AC213" s="827"/>
      <c r="AD213" s="827"/>
      <c r="AE213" s="827"/>
      <c r="AF213" s="827"/>
      <c r="AG213" s="827"/>
      <c r="AH213" s="827"/>
      <c r="AI213" s="827"/>
      <c r="AJ213" s="827"/>
      <c r="AK213" s="827"/>
      <c r="AL213" s="827"/>
      <c r="AM213" s="827"/>
      <c r="AN213" s="827"/>
      <c r="AO213" s="827"/>
      <c r="AP213" s="827"/>
      <c r="AQ213" s="827"/>
      <c r="AR213" s="827"/>
      <c r="AS213" s="827"/>
      <c r="AT213" s="827"/>
      <c r="AU213" s="827"/>
      <c r="AV213" s="827"/>
      <c r="AW213" s="827"/>
      <c r="AX213" s="827"/>
      <c r="AY213" s="827"/>
      <c r="AZ213" s="827"/>
      <c r="BA213" s="827"/>
      <c r="BB213" s="827"/>
      <c r="BC213" s="827"/>
      <c r="BD213" s="827"/>
      <c r="BE213" s="827"/>
      <c r="BF213" s="827"/>
      <c r="BG213" s="827"/>
      <c r="BH213" s="827"/>
      <c r="BI213" s="827"/>
    </row>
    <row r="214" spans="1:61" s="226" customFormat="1" ht="57.6">
      <c r="A214" s="227"/>
      <c r="B214" s="223">
        <v>209</v>
      </c>
      <c r="C214" s="224" t="s">
        <v>545</v>
      </c>
      <c r="D214" s="224" t="s">
        <v>139</v>
      </c>
      <c r="E214" s="222" t="s">
        <v>546</v>
      </c>
      <c r="F214" s="205">
        <v>5905.1889360768891</v>
      </c>
      <c r="G214" s="221" t="s">
        <v>260</v>
      </c>
      <c r="I214" s="827"/>
      <c r="J214" s="827"/>
      <c r="K214" s="827"/>
      <c r="L214" s="827"/>
      <c r="M214" s="827"/>
      <c r="N214" s="827"/>
      <c r="O214" s="827"/>
      <c r="P214" s="827"/>
      <c r="Q214" s="827"/>
      <c r="R214" s="827"/>
      <c r="S214" s="827"/>
      <c r="T214" s="827"/>
      <c r="U214" s="827"/>
      <c r="V214" s="827"/>
      <c r="W214" s="827"/>
      <c r="X214" s="827"/>
      <c r="Y214" s="827"/>
      <c r="Z214" s="827"/>
      <c r="AA214" s="827"/>
      <c r="AB214" s="827"/>
      <c r="AC214" s="827"/>
      <c r="AD214" s="827"/>
      <c r="AE214" s="827"/>
      <c r="AF214" s="827"/>
      <c r="AG214" s="827"/>
      <c r="AH214" s="827"/>
      <c r="AI214" s="827"/>
      <c r="AJ214" s="827"/>
      <c r="AK214" s="827"/>
      <c r="AL214" s="827"/>
      <c r="AM214" s="827"/>
      <c r="AN214" s="827"/>
      <c r="AO214" s="827"/>
      <c r="AP214" s="827"/>
      <c r="AQ214" s="827"/>
      <c r="AR214" s="827"/>
      <c r="AS214" s="827"/>
      <c r="AT214" s="827"/>
      <c r="AU214" s="827"/>
      <c r="AV214" s="827"/>
      <c r="AW214" s="827"/>
      <c r="AX214" s="827"/>
      <c r="AY214" s="827"/>
      <c r="AZ214" s="827"/>
      <c r="BA214" s="827"/>
      <c r="BB214" s="827"/>
      <c r="BC214" s="827"/>
      <c r="BD214" s="827"/>
      <c r="BE214" s="827"/>
      <c r="BF214" s="827"/>
      <c r="BG214" s="827"/>
      <c r="BH214" s="827"/>
      <c r="BI214" s="827"/>
    </row>
    <row r="215" spans="1:61" s="226" customFormat="1" ht="57.6">
      <c r="A215" s="227"/>
      <c r="B215" s="223">
        <v>210</v>
      </c>
      <c r="C215" s="221" t="s">
        <v>547</v>
      </c>
      <c r="D215" s="221" t="s">
        <v>139</v>
      </c>
      <c r="E215" s="222" t="s">
        <v>548</v>
      </c>
      <c r="F215" s="205">
        <v>5905.1889360768891</v>
      </c>
      <c r="G215" s="221" t="s">
        <v>260</v>
      </c>
      <c r="I215" s="827"/>
      <c r="J215" s="827"/>
      <c r="K215" s="827"/>
      <c r="L215" s="827"/>
      <c r="M215" s="827"/>
      <c r="N215" s="827"/>
      <c r="O215" s="827"/>
      <c r="P215" s="827"/>
      <c r="Q215" s="827"/>
      <c r="R215" s="827"/>
      <c r="S215" s="827"/>
      <c r="T215" s="827"/>
      <c r="U215" s="827"/>
      <c r="V215" s="827"/>
      <c r="W215" s="827"/>
      <c r="X215" s="827"/>
      <c r="Y215" s="827"/>
      <c r="Z215" s="827"/>
      <c r="AA215" s="827"/>
      <c r="AB215" s="827"/>
      <c r="AC215" s="827"/>
      <c r="AD215" s="827"/>
      <c r="AE215" s="827"/>
      <c r="AF215" s="827"/>
      <c r="AG215" s="827"/>
      <c r="AH215" s="827"/>
      <c r="AI215" s="827"/>
      <c r="AJ215" s="827"/>
      <c r="AK215" s="827"/>
      <c r="AL215" s="827"/>
      <c r="AM215" s="827"/>
      <c r="AN215" s="827"/>
      <c r="AO215" s="827"/>
      <c r="AP215" s="827"/>
      <c r="AQ215" s="827"/>
      <c r="AR215" s="827"/>
      <c r="AS215" s="827"/>
      <c r="AT215" s="827"/>
      <c r="AU215" s="827"/>
      <c r="AV215" s="827"/>
      <c r="AW215" s="827"/>
      <c r="AX215" s="827"/>
      <c r="AY215" s="827"/>
      <c r="AZ215" s="827"/>
      <c r="BA215" s="827"/>
      <c r="BB215" s="827"/>
      <c r="BC215" s="827"/>
      <c r="BD215" s="827"/>
      <c r="BE215" s="827"/>
      <c r="BF215" s="827"/>
      <c r="BG215" s="827"/>
      <c r="BH215" s="827"/>
      <c r="BI215" s="827"/>
    </row>
    <row r="216" spans="1:61" s="226" customFormat="1" ht="57.6">
      <c r="A216" s="227"/>
      <c r="B216" s="223">
        <v>211</v>
      </c>
      <c r="C216" s="224" t="s">
        <v>549</v>
      </c>
      <c r="D216" s="224" t="s">
        <v>139</v>
      </c>
      <c r="E216" s="222" t="s">
        <v>550</v>
      </c>
      <c r="F216" s="205">
        <v>71679.908777917924</v>
      </c>
      <c r="G216" s="221" t="s">
        <v>260</v>
      </c>
      <c r="I216" s="827"/>
      <c r="J216" s="827"/>
      <c r="K216" s="827"/>
      <c r="L216" s="827"/>
      <c r="M216" s="827"/>
      <c r="N216" s="827"/>
      <c r="O216" s="827"/>
      <c r="P216" s="827"/>
      <c r="Q216" s="827"/>
      <c r="R216" s="827"/>
      <c r="S216" s="827"/>
      <c r="T216" s="827"/>
      <c r="U216" s="827"/>
      <c r="V216" s="827"/>
      <c r="W216" s="827"/>
      <c r="X216" s="827"/>
      <c r="Y216" s="827"/>
      <c r="Z216" s="827"/>
      <c r="AA216" s="827"/>
      <c r="AB216" s="827"/>
      <c r="AC216" s="827"/>
      <c r="AD216" s="827"/>
      <c r="AE216" s="827"/>
      <c r="AF216" s="827"/>
      <c r="AG216" s="827"/>
      <c r="AH216" s="827"/>
      <c r="AI216" s="827"/>
      <c r="AJ216" s="827"/>
      <c r="AK216" s="827"/>
      <c r="AL216" s="827"/>
      <c r="AM216" s="827"/>
      <c r="AN216" s="827"/>
      <c r="AO216" s="827"/>
      <c r="AP216" s="827"/>
      <c r="AQ216" s="827"/>
      <c r="AR216" s="827"/>
      <c r="AS216" s="827"/>
      <c r="AT216" s="827"/>
      <c r="AU216" s="827"/>
      <c r="AV216" s="827"/>
      <c r="AW216" s="827"/>
      <c r="AX216" s="827"/>
      <c r="AY216" s="827"/>
      <c r="AZ216" s="827"/>
      <c r="BA216" s="827"/>
      <c r="BB216" s="827"/>
      <c r="BC216" s="827"/>
      <c r="BD216" s="827"/>
      <c r="BE216" s="827"/>
      <c r="BF216" s="827"/>
      <c r="BG216" s="827"/>
      <c r="BH216" s="827"/>
      <c r="BI216" s="827"/>
    </row>
    <row r="217" spans="1:61" s="226" customFormat="1" ht="57.6">
      <c r="A217" s="227"/>
      <c r="B217" s="223">
        <v>212</v>
      </c>
      <c r="C217" s="221" t="s">
        <v>551</v>
      </c>
      <c r="D217" s="221" t="s">
        <v>139</v>
      </c>
      <c r="E217" s="222" t="s">
        <v>552</v>
      </c>
      <c r="F217" s="205">
        <v>12134.838802707454</v>
      </c>
      <c r="G217" s="221" t="s">
        <v>260</v>
      </c>
      <c r="I217" s="827"/>
      <c r="J217" s="827"/>
      <c r="K217" s="827"/>
      <c r="L217" s="827"/>
      <c r="M217" s="827"/>
      <c r="N217" s="827"/>
      <c r="O217" s="827"/>
      <c r="P217" s="827"/>
      <c r="Q217" s="827"/>
      <c r="R217" s="827"/>
      <c r="S217" s="827"/>
      <c r="T217" s="827"/>
      <c r="U217" s="827"/>
      <c r="V217" s="827"/>
      <c r="W217" s="827"/>
      <c r="X217" s="827"/>
      <c r="Y217" s="827"/>
      <c r="Z217" s="827"/>
      <c r="AA217" s="827"/>
      <c r="AB217" s="827"/>
      <c r="AC217" s="827"/>
      <c r="AD217" s="827"/>
      <c r="AE217" s="827"/>
      <c r="AF217" s="827"/>
      <c r="AG217" s="827"/>
      <c r="AH217" s="827"/>
      <c r="AI217" s="827"/>
      <c r="AJ217" s="827"/>
      <c r="AK217" s="827"/>
      <c r="AL217" s="827"/>
      <c r="AM217" s="827"/>
      <c r="AN217" s="827"/>
      <c r="AO217" s="827"/>
      <c r="AP217" s="827"/>
      <c r="AQ217" s="827"/>
      <c r="AR217" s="827"/>
      <c r="AS217" s="827"/>
      <c r="AT217" s="827"/>
      <c r="AU217" s="827"/>
      <c r="AV217" s="827"/>
      <c r="AW217" s="827"/>
      <c r="AX217" s="827"/>
      <c r="AY217" s="827"/>
      <c r="AZ217" s="827"/>
      <c r="BA217" s="827"/>
      <c r="BB217" s="827"/>
      <c r="BC217" s="827"/>
      <c r="BD217" s="827"/>
      <c r="BE217" s="827"/>
      <c r="BF217" s="827"/>
      <c r="BG217" s="827"/>
      <c r="BH217" s="827"/>
      <c r="BI217" s="827"/>
    </row>
    <row r="218" spans="1:61" s="226" customFormat="1">
      <c r="A218" s="227"/>
      <c r="B218" s="223">
        <v>213</v>
      </c>
      <c r="C218" s="224" t="s">
        <v>553</v>
      </c>
      <c r="D218" s="224" t="s">
        <v>142</v>
      </c>
      <c r="E218" s="222" t="s">
        <v>554</v>
      </c>
      <c r="F218" s="205">
        <v>33828.692883956093</v>
      </c>
      <c r="G218" s="221" t="s">
        <v>555</v>
      </c>
      <c r="I218" s="827"/>
      <c r="J218" s="827"/>
      <c r="K218" s="827"/>
      <c r="L218" s="827"/>
      <c r="M218" s="827"/>
      <c r="N218" s="827"/>
      <c r="O218" s="827"/>
      <c r="P218" s="827"/>
      <c r="Q218" s="827"/>
      <c r="R218" s="827"/>
      <c r="S218" s="827"/>
      <c r="T218" s="827"/>
      <c r="U218" s="827"/>
      <c r="V218" s="827"/>
      <c r="W218" s="827"/>
      <c r="X218" s="827"/>
      <c r="Y218" s="827"/>
      <c r="Z218" s="827"/>
      <c r="AA218" s="827"/>
      <c r="AB218" s="827"/>
      <c r="AC218" s="827"/>
      <c r="AD218" s="827"/>
      <c r="AE218" s="827"/>
      <c r="AF218" s="827"/>
      <c r="AG218" s="827"/>
      <c r="AH218" s="827"/>
      <c r="AI218" s="827"/>
      <c r="AJ218" s="827"/>
      <c r="AK218" s="827"/>
      <c r="AL218" s="827"/>
      <c r="AM218" s="827"/>
      <c r="AN218" s="827"/>
      <c r="AO218" s="827"/>
      <c r="AP218" s="827"/>
      <c r="AQ218" s="827"/>
      <c r="AR218" s="827"/>
      <c r="AS218" s="827"/>
      <c r="AT218" s="827"/>
      <c r="AU218" s="827"/>
      <c r="AV218" s="827"/>
      <c r="AW218" s="827"/>
      <c r="AX218" s="827"/>
      <c r="AY218" s="827"/>
      <c r="AZ218" s="827"/>
      <c r="BA218" s="827"/>
      <c r="BB218" s="827"/>
      <c r="BC218" s="827"/>
      <c r="BD218" s="827"/>
      <c r="BE218" s="827"/>
      <c r="BF218" s="827"/>
      <c r="BG218" s="827"/>
      <c r="BH218" s="827"/>
      <c r="BI218" s="827"/>
    </row>
    <row r="219" spans="1:61" s="226" customFormat="1">
      <c r="A219" s="227"/>
      <c r="B219" s="223">
        <v>214</v>
      </c>
      <c r="C219" s="221" t="s">
        <v>556</v>
      </c>
      <c r="D219" s="221" t="s">
        <v>142</v>
      </c>
      <c r="E219" s="222" t="s">
        <v>557</v>
      </c>
      <c r="F219" s="205">
        <v>74423.124344703407</v>
      </c>
      <c r="G219" s="221" t="s">
        <v>105</v>
      </c>
      <c r="I219" s="827"/>
      <c r="J219" s="827"/>
      <c r="K219" s="827"/>
      <c r="L219" s="827"/>
      <c r="M219" s="827"/>
      <c r="N219" s="827"/>
      <c r="O219" s="827"/>
      <c r="P219" s="827"/>
      <c r="Q219" s="827"/>
      <c r="R219" s="827"/>
      <c r="S219" s="827"/>
      <c r="T219" s="827"/>
      <c r="U219" s="827"/>
      <c r="V219" s="827"/>
      <c r="W219" s="827"/>
      <c r="X219" s="827"/>
      <c r="Y219" s="827"/>
      <c r="Z219" s="827"/>
      <c r="AA219" s="827"/>
      <c r="AB219" s="827"/>
      <c r="AC219" s="827"/>
      <c r="AD219" s="827"/>
      <c r="AE219" s="827"/>
      <c r="AF219" s="827"/>
      <c r="AG219" s="827"/>
      <c r="AH219" s="827"/>
      <c r="AI219" s="827"/>
      <c r="AJ219" s="827"/>
      <c r="AK219" s="827"/>
      <c r="AL219" s="827"/>
      <c r="AM219" s="827"/>
      <c r="AN219" s="827"/>
      <c r="AO219" s="827"/>
      <c r="AP219" s="827"/>
      <c r="AQ219" s="827"/>
      <c r="AR219" s="827"/>
      <c r="AS219" s="827"/>
      <c r="AT219" s="827"/>
      <c r="AU219" s="827"/>
      <c r="AV219" s="827"/>
      <c r="AW219" s="827"/>
      <c r="AX219" s="827"/>
      <c r="AY219" s="827"/>
      <c r="AZ219" s="827"/>
      <c r="BA219" s="827"/>
      <c r="BB219" s="827"/>
      <c r="BC219" s="827"/>
      <c r="BD219" s="827"/>
      <c r="BE219" s="827"/>
      <c r="BF219" s="827"/>
      <c r="BG219" s="827"/>
      <c r="BH219" s="827"/>
      <c r="BI219" s="827"/>
    </row>
    <row r="220" spans="1:61" s="226" customFormat="1">
      <c r="A220" s="227"/>
      <c r="B220" s="223">
        <v>215</v>
      </c>
      <c r="C220" s="224" t="s">
        <v>558</v>
      </c>
      <c r="D220" s="224" t="s">
        <v>142</v>
      </c>
      <c r="E220" s="222" t="s">
        <v>559</v>
      </c>
      <c r="F220" s="205">
        <v>74423.124344703407</v>
      </c>
      <c r="G220" s="221" t="s">
        <v>105</v>
      </c>
      <c r="I220" s="827"/>
      <c r="J220" s="827"/>
      <c r="K220" s="827"/>
      <c r="L220" s="827"/>
      <c r="M220" s="827"/>
      <c r="N220" s="827"/>
      <c r="O220" s="827"/>
      <c r="P220" s="827"/>
      <c r="Q220" s="827"/>
      <c r="R220" s="827"/>
      <c r="S220" s="827"/>
      <c r="T220" s="827"/>
      <c r="U220" s="827"/>
      <c r="V220" s="827"/>
      <c r="W220" s="827"/>
      <c r="X220" s="827"/>
      <c r="Y220" s="827"/>
      <c r="Z220" s="827"/>
      <c r="AA220" s="827"/>
      <c r="AB220" s="827"/>
      <c r="AC220" s="827"/>
      <c r="AD220" s="827"/>
      <c r="AE220" s="827"/>
      <c r="AF220" s="827"/>
      <c r="AG220" s="827"/>
      <c r="AH220" s="827"/>
      <c r="AI220" s="827"/>
      <c r="AJ220" s="827"/>
      <c r="AK220" s="827"/>
      <c r="AL220" s="827"/>
      <c r="AM220" s="827"/>
      <c r="AN220" s="827"/>
      <c r="AO220" s="827"/>
      <c r="AP220" s="827"/>
      <c r="AQ220" s="827"/>
      <c r="AR220" s="827"/>
      <c r="AS220" s="827"/>
      <c r="AT220" s="827"/>
      <c r="AU220" s="827"/>
      <c r="AV220" s="827"/>
      <c r="AW220" s="827"/>
      <c r="AX220" s="827"/>
      <c r="AY220" s="827"/>
      <c r="AZ220" s="827"/>
      <c r="BA220" s="827"/>
      <c r="BB220" s="827"/>
      <c r="BC220" s="827"/>
      <c r="BD220" s="827"/>
      <c r="BE220" s="827"/>
      <c r="BF220" s="827"/>
      <c r="BG220" s="827"/>
      <c r="BH220" s="827"/>
      <c r="BI220" s="827"/>
    </row>
    <row r="221" spans="1:61" s="226" customFormat="1">
      <c r="A221" s="227"/>
      <c r="B221" s="223">
        <v>216</v>
      </c>
      <c r="C221" s="221" t="s">
        <v>560</v>
      </c>
      <c r="D221" s="221" t="s">
        <v>142</v>
      </c>
      <c r="E221" s="222" t="s">
        <v>561</v>
      </c>
      <c r="F221" s="205">
        <v>74423.124344703407</v>
      </c>
      <c r="G221" s="221" t="s">
        <v>105</v>
      </c>
      <c r="I221" s="827"/>
      <c r="J221" s="827"/>
      <c r="K221" s="827"/>
      <c r="L221" s="827"/>
      <c r="M221" s="827"/>
      <c r="N221" s="827"/>
      <c r="O221" s="827"/>
      <c r="P221" s="827"/>
      <c r="Q221" s="827"/>
      <c r="R221" s="827"/>
      <c r="S221" s="827"/>
      <c r="T221" s="827"/>
      <c r="U221" s="827"/>
      <c r="V221" s="827"/>
      <c r="W221" s="827"/>
      <c r="X221" s="827"/>
      <c r="Y221" s="827"/>
      <c r="Z221" s="827"/>
      <c r="AA221" s="827"/>
      <c r="AB221" s="827"/>
      <c r="AC221" s="827"/>
      <c r="AD221" s="827"/>
      <c r="AE221" s="827"/>
      <c r="AF221" s="827"/>
      <c r="AG221" s="827"/>
      <c r="AH221" s="827"/>
      <c r="AI221" s="827"/>
      <c r="AJ221" s="827"/>
      <c r="AK221" s="827"/>
      <c r="AL221" s="827"/>
      <c r="AM221" s="827"/>
      <c r="AN221" s="827"/>
      <c r="AO221" s="827"/>
      <c r="AP221" s="827"/>
      <c r="AQ221" s="827"/>
      <c r="AR221" s="827"/>
      <c r="AS221" s="827"/>
      <c r="AT221" s="827"/>
      <c r="AU221" s="827"/>
      <c r="AV221" s="827"/>
      <c r="AW221" s="827"/>
      <c r="AX221" s="827"/>
      <c r="AY221" s="827"/>
      <c r="AZ221" s="827"/>
      <c r="BA221" s="827"/>
      <c r="BB221" s="827"/>
      <c r="BC221" s="827"/>
      <c r="BD221" s="827"/>
      <c r="BE221" s="827"/>
      <c r="BF221" s="827"/>
      <c r="BG221" s="827"/>
      <c r="BH221" s="827"/>
      <c r="BI221" s="827"/>
    </row>
    <row r="222" spans="1:61" s="226" customFormat="1">
      <c r="A222" s="227"/>
      <c r="B222" s="223">
        <v>217</v>
      </c>
      <c r="C222" s="224" t="s">
        <v>562</v>
      </c>
      <c r="D222" s="224" t="s">
        <v>142</v>
      </c>
      <c r="E222" s="222" t="s">
        <v>563</v>
      </c>
      <c r="F222" s="205">
        <v>74423.124344703407</v>
      </c>
      <c r="G222" s="221" t="s">
        <v>105</v>
      </c>
      <c r="I222" s="827"/>
      <c r="J222" s="827"/>
      <c r="K222" s="827"/>
      <c r="L222" s="827"/>
      <c r="M222" s="827"/>
      <c r="N222" s="827"/>
      <c r="O222" s="827"/>
      <c r="P222" s="827"/>
      <c r="Q222" s="827"/>
      <c r="R222" s="827"/>
      <c r="S222" s="827"/>
      <c r="T222" s="827"/>
      <c r="U222" s="827"/>
      <c r="V222" s="827"/>
      <c r="W222" s="827"/>
      <c r="X222" s="827"/>
      <c r="Y222" s="827"/>
      <c r="Z222" s="827"/>
      <c r="AA222" s="827"/>
      <c r="AB222" s="827"/>
      <c r="AC222" s="827"/>
      <c r="AD222" s="827"/>
      <c r="AE222" s="827"/>
      <c r="AF222" s="827"/>
      <c r="AG222" s="827"/>
      <c r="AH222" s="827"/>
      <c r="AI222" s="827"/>
      <c r="AJ222" s="827"/>
      <c r="AK222" s="827"/>
      <c r="AL222" s="827"/>
      <c r="AM222" s="827"/>
      <c r="AN222" s="827"/>
      <c r="AO222" s="827"/>
      <c r="AP222" s="827"/>
      <c r="AQ222" s="827"/>
      <c r="AR222" s="827"/>
      <c r="AS222" s="827"/>
      <c r="AT222" s="827"/>
      <c r="AU222" s="827"/>
      <c r="AV222" s="827"/>
      <c r="AW222" s="827"/>
      <c r="AX222" s="827"/>
      <c r="AY222" s="827"/>
      <c r="AZ222" s="827"/>
      <c r="BA222" s="827"/>
      <c r="BB222" s="827"/>
      <c r="BC222" s="827"/>
      <c r="BD222" s="827"/>
      <c r="BE222" s="827"/>
      <c r="BF222" s="827"/>
      <c r="BG222" s="827"/>
      <c r="BH222" s="827"/>
      <c r="BI222" s="827"/>
    </row>
    <row r="223" spans="1:61" s="226" customFormat="1">
      <c r="A223" s="227"/>
      <c r="B223" s="223">
        <v>218</v>
      </c>
      <c r="C223" s="221" t="s">
        <v>564</v>
      </c>
      <c r="D223" s="221" t="s">
        <v>142</v>
      </c>
      <c r="E223" s="222" t="s">
        <v>565</v>
      </c>
      <c r="F223" s="205">
        <v>60891.647191120966</v>
      </c>
      <c r="G223" s="221" t="s">
        <v>105</v>
      </c>
      <c r="I223" s="827"/>
      <c r="J223" s="827"/>
      <c r="K223" s="827"/>
      <c r="L223" s="827"/>
      <c r="M223" s="827"/>
      <c r="N223" s="827"/>
      <c r="O223" s="827"/>
      <c r="P223" s="827"/>
      <c r="Q223" s="827"/>
      <c r="R223" s="827"/>
      <c r="S223" s="827"/>
      <c r="T223" s="827"/>
      <c r="U223" s="827"/>
      <c r="V223" s="827"/>
      <c r="W223" s="827"/>
      <c r="X223" s="827"/>
      <c r="Y223" s="827"/>
      <c r="Z223" s="827"/>
      <c r="AA223" s="827"/>
      <c r="AB223" s="827"/>
      <c r="AC223" s="827"/>
      <c r="AD223" s="827"/>
      <c r="AE223" s="827"/>
      <c r="AF223" s="827"/>
      <c r="AG223" s="827"/>
      <c r="AH223" s="827"/>
      <c r="AI223" s="827"/>
      <c r="AJ223" s="827"/>
      <c r="AK223" s="827"/>
      <c r="AL223" s="827"/>
      <c r="AM223" s="827"/>
      <c r="AN223" s="827"/>
      <c r="AO223" s="827"/>
      <c r="AP223" s="827"/>
      <c r="AQ223" s="827"/>
      <c r="AR223" s="827"/>
      <c r="AS223" s="827"/>
      <c r="AT223" s="827"/>
      <c r="AU223" s="827"/>
      <c r="AV223" s="827"/>
      <c r="AW223" s="827"/>
      <c r="AX223" s="827"/>
      <c r="AY223" s="827"/>
      <c r="AZ223" s="827"/>
      <c r="BA223" s="827"/>
      <c r="BB223" s="827"/>
      <c r="BC223" s="827"/>
      <c r="BD223" s="827"/>
      <c r="BE223" s="827"/>
      <c r="BF223" s="827"/>
      <c r="BG223" s="827"/>
      <c r="BH223" s="827"/>
      <c r="BI223" s="827"/>
    </row>
    <row r="224" spans="1:61" s="226" customFormat="1">
      <c r="A224" s="227"/>
      <c r="B224" s="223">
        <v>219</v>
      </c>
      <c r="C224" s="224" t="s">
        <v>566</v>
      </c>
      <c r="D224" s="224" t="s">
        <v>142</v>
      </c>
      <c r="E224" s="222" t="s">
        <v>567</v>
      </c>
      <c r="F224" s="205">
        <v>60891.647191120966</v>
      </c>
      <c r="G224" s="221" t="s">
        <v>105</v>
      </c>
      <c r="I224" s="827"/>
      <c r="J224" s="827"/>
      <c r="K224" s="827"/>
      <c r="L224" s="827"/>
      <c r="M224" s="827"/>
      <c r="N224" s="827"/>
      <c r="O224" s="827"/>
      <c r="P224" s="827"/>
      <c r="Q224" s="827"/>
      <c r="R224" s="827"/>
      <c r="S224" s="827"/>
      <c r="T224" s="827"/>
      <c r="U224" s="827"/>
      <c r="V224" s="827"/>
      <c r="W224" s="827"/>
      <c r="X224" s="827"/>
      <c r="Y224" s="827"/>
      <c r="Z224" s="827"/>
      <c r="AA224" s="827"/>
      <c r="AB224" s="827"/>
      <c r="AC224" s="827"/>
      <c r="AD224" s="827"/>
      <c r="AE224" s="827"/>
      <c r="AF224" s="827"/>
      <c r="AG224" s="827"/>
      <c r="AH224" s="827"/>
      <c r="AI224" s="827"/>
      <c r="AJ224" s="827"/>
      <c r="AK224" s="827"/>
      <c r="AL224" s="827"/>
      <c r="AM224" s="827"/>
      <c r="AN224" s="827"/>
      <c r="AO224" s="827"/>
      <c r="AP224" s="827"/>
      <c r="AQ224" s="827"/>
      <c r="AR224" s="827"/>
      <c r="AS224" s="827"/>
      <c r="AT224" s="827"/>
      <c r="AU224" s="827"/>
      <c r="AV224" s="827"/>
      <c r="AW224" s="827"/>
      <c r="AX224" s="827"/>
      <c r="AY224" s="827"/>
      <c r="AZ224" s="827"/>
      <c r="BA224" s="827"/>
      <c r="BB224" s="827"/>
      <c r="BC224" s="827"/>
      <c r="BD224" s="827"/>
      <c r="BE224" s="827"/>
      <c r="BF224" s="827"/>
      <c r="BG224" s="827"/>
      <c r="BH224" s="827"/>
      <c r="BI224" s="827"/>
    </row>
    <row r="225" spans="1:61" s="226" customFormat="1">
      <c r="A225" s="227"/>
      <c r="B225" s="223">
        <v>220</v>
      </c>
      <c r="C225" s="221" t="s">
        <v>568</v>
      </c>
      <c r="D225" s="221" t="s">
        <v>142</v>
      </c>
      <c r="E225" s="222" t="s">
        <v>569</v>
      </c>
      <c r="F225" s="205">
        <v>60891.647191120966</v>
      </c>
      <c r="G225" s="221" t="s">
        <v>105</v>
      </c>
      <c r="I225" s="827"/>
      <c r="J225" s="827"/>
      <c r="K225" s="827"/>
      <c r="L225" s="827"/>
      <c r="M225" s="827"/>
      <c r="N225" s="827"/>
      <c r="O225" s="827"/>
      <c r="P225" s="827"/>
      <c r="Q225" s="827"/>
      <c r="R225" s="827"/>
      <c r="S225" s="827"/>
      <c r="T225" s="827"/>
      <c r="U225" s="827"/>
      <c r="V225" s="827"/>
      <c r="W225" s="827"/>
      <c r="X225" s="827"/>
      <c r="Y225" s="827"/>
      <c r="Z225" s="827"/>
      <c r="AA225" s="827"/>
      <c r="AB225" s="827"/>
      <c r="AC225" s="827"/>
      <c r="AD225" s="827"/>
      <c r="AE225" s="827"/>
      <c r="AF225" s="827"/>
      <c r="AG225" s="827"/>
      <c r="AH225" s="827"/>
      <c r="AI225" s="827"/>
      <c r="AJ225" s="827"/>
      <c r="AK225" s="827"/>
      <c r="AL225" s="827"/>
      <c r="AM225" s="827"/>
      <c r="AN225" s="827"/>
      <c r="AO225" s="827"/>
      <c r="AP225" s="827"/>
      <c r="AQ225" s="827"/>
      <c r="AR225" s="827"/>
      <c r="AS225" s="827"/>
      <c r="AT225" s="827"/>
      <c r="AU225" s="827"/>
      <c r="AV225" s="827"/>
      <c r="AW225" s="827"/>
      <c r="AX225" s="827"/>
      <c r="AY225" s="827"/>
      <c r="AZ225" s="827"/>
      <c r="BA225" s="827"/>
      <c r="BB225" s="827"/>
      <c r="BC225" s="827"/>
      <c r="BD225" s="827"/>
      <c r="BE225" s="827"/>
      <c r="BF225" s="827"/>
      <c r="BG225" s="827"/>
      <c r="BH225" s="827"/>
      <c r="BI225" s="827"/>
    </row>
    <row r="226" spans="1:61" s="226" customFormat="1">
      <c r="A226" s="227"/>
      <c r="B226" s="223">
        <v>221</v>
      </c>
      <c r="C226" s="224" t="s">
        <v>570</v>
      </c>
      <c r="D226" s="224" t="s">
        <v>142</v>
      </c>
      <c r="E226" s="222" t="s">
        <v>571</v>
      </c>
      <c r="F226" s="205">
        <v>60891.647191120966</v>
      </c>
      <c r="G226" s="221" t="s">
        <v>105</v>
      </c>
      <c r="I226" s="827"/>
      <c r="J226" s="827"/>
      <c r="K226" s="827"/>
      <c r="L226" s="827"/>
      <c r="M226" s="827"/>
      <c r="N226" s="827"/>
      <c r="O226" s="827"/>
      <c r="P226" s="827"/>
      <c r="Q226" s="827"/>
      <c r="R226" s="827"/>
      <c r="S226" s="827"/>
      <c r="T226" s="827"/>
      <c r="U226" s="827"/>
      <c r="V226" s="827"/>
      <c r="W226" s="827"/>
      <c r="X226" s="827"/>
      <c r="Y226" s="827"/>
      <c r="Z226" s="827"/>
      <c r="AA226" s="827"/>
      <c r="AB226" s="827"/>
      <c r="AC226" s="827"/>
      <c r="AD226" s="827"/>
      <c r="AE226" s="827"/>
      <c r="AF226" s="827"/>
      <c r="AG226" s="827"/>
      <c r="AH226" s="827"/>
      <c r="AI226" s="827"/>
      <c r="AJ226" s="827"/>
      <c r="AK226" s="827"/>
      <c r="AL226" s="827"/>
      <c r="AM226" s="827"/>
      <c r="AN226" s="827"/>
      <c r="AO226" s="827"/>
      <c r="AP226" s="827"/>
      <c r="AQ226" s="827"/>
      <c r="AR226" s="827"/>
      <c r="AS226" s="827"/>
      <c r="AT226" s="827"/>
      <c r="AU226" s="827"/>
      <c r="AV226" s="827"/>
      <c r="AW226" s="827"/>
      <c r="AX226" s="827"/>
      <c r="AY226" s="827"/>
      <c r="AZ226" s="827"/>
      <c r="BA226" s="827"/>
      <c r="BB226" s="827"/>
      <c r="BC226" s="827"/>
      <c r="BD226" s="827"/>
      <c r="BE226" s="827"/>
      <c r="BF226" s="827"/>
      <c r="BG226" s="827"/>
      <c r="BH226" s="827"/>
      <c r="BI226" s="827"/>
    </row>
    <row r="227" spans="1:61" s="226" customFormat="1">
      <c r="A227" s="227"/>
      <c r="B227" s="223">
        <v>222</v>
      </c>
      <c r="C227" s="221" t="s">
        <v>572</v>
      </c>
      <c r="D227" s="221" t="s">
        <v>142</v>
      </c>
      <c r="E227" s="222" t="s">
        <v>573</v>
      </c>
      <c r="F227" s="205">
        <v>60891.647191120966</v>
      </c>
      <c r="G227" s="221" t="s">
        <v>105</v>
      </c>
      <c r="I227" s="827"/>
      <c r="J227" s="827"/>
      <c r="K227" s="827"/>
      <c r="L227" s="827"/>
      <c r="M227" s="827"/>
      <c r="N227" s="827"/>
      <c r="O227" s="827"/>
      <c r="P227" s="827"/>
      <c r="Q227" s="827"/>
      <c r="R227" s="827"/>
      <c r="S227" s="827"/>
      <c r="T227" s="827"/>
      <c r="U227" s="827"/>
      <c r="V227" s="827"/>
      <c r="W227" s="827"/>
      <c r="X227" s="827"/>
      <c r="Y227" s="827"/>
      <c r="Z227" s="827"/>
      <c r="AA227" s="827"/>
      <c r="AB227" s="827"/>
      <c r="AC227" s="827"/>
      <c r="AD227" s="827"/>
      <c r="AE227" s="827"/>
      <c r="AF227" s="827"/>
      <c r="AG227" s="827"/>
      <c r="AH227" s="827"/>
      <c r="AI227" s="827"/>
      <c r="AJ227" s="827"/>
      <c r="AK227" s="827"/>
      <c r="AL227" s="827"/>
      <c r="AM227" s="827"/>
      <c r="AN227" s="827"/>
      <c r="AO227" s="827"/>
      <c r="AP227" s="827"/>
      <c r="AQ227" s="827"/>
      <c r="AR227" s="827"/>
      <c r="AS227" s="827"/>
      <c r="AT227" s="827"/>
      <c r="AU227" s="827"/>
      <c r="AV227" s="827"/>
      <c r="AW227" s="827"/>
      <c r="AX227" s="827"/>
      <c r="AY227" s="827"/>
      <c r="AZ227" s="827"/>
      <c r="BA227" s="827"/>
      <c r="BB227" s="827"/>
      <c r="BC227" s="827"/>
      <c r="BD227" s="827"/>
      <c r="BE227" s="827"/>
      <c r="BF227" s="827"/>
      <c r="BG227" s="827"/>
      <c r="BH227" s="827"/>
      <c r="BI227" s="827"/>
    </row>
    <row r="228" spans="1:61" s="226" customFormat="1">
      <c r="A228" s="227"/>
      <c r="B228" s="223">
        <v>223</v>
      </c>
      <c r="C228" s="224" t="s">
        <v>574</v>
      </c>
      <c r="D228" s="224" t="s">
        <v>142</v>
      </c>
      <c r="E228" s="222" t="s">
        <v>575</v>
      </c>
      <c r="F228" s="205">
        <v>60891.647191120966</v>
      </c>
      <c r="G228" s="221" t="s">
        <v>105</v>
      </c>
      <c r="I228" s="827"/>
      <c r="J228" s="827"/>
      <c r="K228" s="827"/>
      <c r="L228" s="827"/>
      <c r="M228" s="827"/>
      <c r="N228" s="827"/>
      <c r="O228" s="827"/>
      <c r="P228" s="827"/>
      <c r="Q228" s="827"/>
      <c r="R228" s="827"/>
      <c r="S228" s="827"/>
      <c r="T228" s="827"/>
      <c r="U228" s="827"/>
      <c r="V228" s="827"/>
      <c r="W228" s="827"/>
      <c r="X228" s="827"/>
      <c r="Y228" s="827"/>
      <c r="Z228" s="827"/>
      <c r="AA228" s="827"/>
      <c r="AB228" s="827"/>
      <c r="AC228" s="827"/>
      <c r="AD228" s="827"/>
      <c r="AE228" s="827"/>
      <c r="AF228" s="827"/>
      <c r="AG228" s="827"/>
      <c r="AH228" s="827"/>
      <c r="AI228" s="827"/>
      <c r="AJ228" s="827"/>
      <c r="AK228" s="827"/>
      <c r="AL228" s="827"/>
      <c r="AM228" s="827"/>
      <c r="AN228" s="827"/>
      <c r="AO228" s="827"/>
      <c r="AP228" s="827"/>
      <c r="AQ228" s="827"/>
      <c r="AR228" s="827"/>
      <c r="AS228" s="827"/>
      <c r="AT228" s="827"/>
      <c r="AU228" s="827"/>
      <c r="AV228" s="827"/>
      <c r="AW228" s="827"/>
      <c r="AX228" s="827"/>
      <c r="AY228" s="827"/>
      <c r="AZ228" s="827"/>
      <c r="BA228" s="827"/>
      <c r="BB228" s="827"/>
      <c r="BC228" s="827"/>
      <c r="BD228" s="827"/>
      <c r="BE228" s="827"/>
      <c r="BF228" s="827"/>
      <c r="BG228" s="827"/>
      <c r="BH228" s="827"/>
      <c r="BI228" s="827"/>
    </row>
    <row r="229" spans="1:61" s="226" customFormat="1">
      <c r="A229" s="227"/>
      <c r="B229" s="223">
        <v>224</v>
      </c>
      <c r="C229" s="221" t="s">
        <v>576</v>
      </c>
      <c r="D229" s="221" t="s">
        <v>142</v>
      </c>
      <c r="E229" s="222" t="s">
        <v>577</v>
      </c>
      <c r="F229" s="205">
        <v>60891.647191120966</v>
      </c>
      <c r="G229" s="221" t="s">
        <v>105</v>
      </c>
      <c r="I229" s="827"/>
      <c r="J229" s="827"/>
      <c r="K229" s="827"/>
      <c r="L229" s="827"/>
      <c r="M229" s="827"/>
      <c r="N229" s="827"/>
      <c r="O229" s="827"/>
      <c r="P229" s="827"/>
      <c r="Q229" s="827"/>
      <c r="R229" s="827"/>
      <c r="S229" s="827"/>
      <c r="T229" s="827"/>
      <c r="U229" s="827"/>
      <c r="V229" s="827"/>
      <c r="W229" s="827"/>
      <c r="X229" s="827"/>
      <c r="Y229" s="827"/>
      <c r="Z229" s="827"/>
      <c r="AA229" s="827"/>
      <c r="AB229" s="827"/>
      <c r="AC229" s="827"/>
      <c r="AD229" s="827"/>
      <c r="AE229" s="827"/>
      <c r="AF229" s="827"/>
      <c r="AG229" s="827"/>
      <c r="AH229" s="827"/>
      <c r="AI229" s="827"/>
      <c r="AJ229" s="827"/>
      <c r="AK229" s="827"/>
      <c r="AL229" s="827"/>
      <c r="AM229" s="827"/>
      <c r="AN229" s="827"/>
      <c r="AO229" s="827"/>
      <c r="AP229" s="827"/>
      <c r="AQ229" s="827"/>
      <c r="AR229" s="827"/>
      <c r="AS229" s="827"/>
      <c r="AT229" s="827"/>
      <c r="AU229" s="827"/>
      <c r="AV229" s="827"/>
      <c r="AW229" s="827"/>
      <c r="AX229" s="827"/>
      <c r="AY229" s="827"/>
      <c r="AZ229" s="827"/>
      <c r="BA229" s="827"/>
      <c r="BB229" s="827"/>
      <c r="BC229" s="827"/>
      <c r="BD229" s="827"/>
      <c r="BE229" s="827"/>
      <c r="BF229" s="827"/>
      <c r="BG229" s="827"/>
      <c r="BH229" s="827"/>
      <c r="BI229" s="827"/>
    </row>
    <row r="230" spans="1:61" s="226" customFormat="1">
      <c r="A230" s="227"/>
      <c r="B230" s="223">
        <v>225</v>
      </c>
      <c r="C230" s="224" t="s">
        <v>578</v>
      </c>
      <c r="D230" s="224" t="s">
        <v>142</v>
      </c>
      <c r="E230" s="222" t="s">
        <v>579</v>
      </c>
      <c r="F230" s="205">
        <v>60891.647191120966</v>
      </c>
      <c r="G230" s="221" t="s">
        <v>105</v>
      </c>
      <c r="I230" s="827"/>
      <c r="J230" s="827"/>
      <c r="K230" s="827"/>
      <c r="L230" s="827"/>
      <c r="M230" s="827"/>
      <c r="N230" s="827"/>
      <c r="O230" s="827"/>
      <c r="P230" s="827"/>
      <c r="Q230" s="827"/>
      <c r="R230" s="827"/>
      <c r="S230" s="827"/>
      <c r="T230" s="827"/>
      <c r="U230" s="827"/>
      <c r="V230" s="827"/>
      <c r="W230" s="827"/>
      <c r="X230" s="827"/>
      <c r="Y230" s="827"/>
      <c r="Z230" s="827"/>
      <c r="AA230" s="827"/>
      <c r="AB230" s="827"/>
      <c r="AC230" s="827"/>
      <c r="AD230" s="827"/>
      <c r="AE230" s="827"/>
      <c r="AF230" s="827"/>
      <c r="AG230" s="827"/>
      <c r="AH230" s="827"/>
      <c r="AI230" s="827"/>
      <c r="AJ230" s="827"/>
      <c r="AK230" s="827"/>
      <c r="AL230" s="827"/>
      <c r="AM230" s="827"/>
      <c r="AN230" s="827"/>
      <c r="AO230" s="827"/>
      <c r="AP230" s="827"/>
      <c r="AQ230" s="827"/>
      <c r="AR230" s="827"/>
      <c r="AS230" s="827"/>
      <c r="AT230" s="827"/>
      <c r="AU230" s="827"/>
      <c r="AV230" s="827"/>
      <c r="AW230" s="827"/>
      <c r="AX230" s="827"/>
      <c r="AY230" s="827"/>
      <c r="AZ230" s="827"/>
      <c r="BA230" s="827"/>
      <c r="BB230" s="827"/>
      <c r="BC230" s="827"/>
      <c r="BD230" s="827"/>
      <c r="BE230" s="827"/>
      <c r="BF230" s="827"/>
      <c r="BG230" s="827"/>
      <c r="BH230" s="827"/>
      <c r="BI230" s="827"/>
    </row>
    <row r="231" spans="1:61" s="226" customFormat="1">
      <c r="A231" s="227"/>
      <c r="B231" s="223">
        <v>226</v>
      </c>
      <c r="C231" s="221" t="s">
        <v>580</v>
      </c>
      <c r="D231" s="221" t="s">
        <v>142</v>
      </c>
      <c r="E231" s="222" t="s">
        <v>581</v>
      </c>
      <c r="F231" s="205">
        <v>60834.792245097517</v>
      </c>
      <c r="G231" s="221" t="s">
        <v>105</v>
      </c>
      <c r="I231" s="827"/>
      <c r="J231" s="827"/>
      <c r="K231" s="827"/>
      <c r="L231" s="827"/>
      <c r="M231" s="827"/>
      <c r="N231" s="827"/>
      <c r="O231" s="827"/>
      <c r="P231" s="827"/>
      <c r="Q231" s="827"/>
      <c r="R231" s="827"/>
      <c r="S231" s="827"/>
      <c r="T231" s="827"/>
      <c r="U231" s="827"/>
      <c r="V231" s="827"/>
      <c r="W231" s="827"/>
      <c r="X231" s="827"/>
      <c r="Y231" s="827"/>
      <c r="Z231" s="827"/>
      <c r="AA231" s="827"/>
      <c r="AB231" s="827"/>
      <c r="AC231" s="827"/>
      <c r="AD231" s="827"/>
      <c r="AE231" s="827"/>
      <c r="AF231" s="827"/>
      <c r="AG231" s="827"/>
      <c r="AH231" s="827"/>
      <c r="AI231" s="827"/>
      <c r="AJ231" s="827"/>
      <c r="AK231" s="827"/>
      <c r="AL231" s="827"/>
      <c r="AM231" s="827"/>
      <c r="AN231" s="827"/>
      <c r="AO231" s="827"/>
      <c r="AP231" s="827"/>
      <c r="AQ231" s="827"/>
      <c r="AR231" s="827"/>
      <c r="AS231" s="827"/>
      <c r="AT231" s="827"/>
      <c r="AU231" s="827"/>
      <c r="AV231" s="827"/>
      <c r="AW231" s="827"/>
      <c r="AX231" s="827"/>
      <c r="AY231" s="827"/>
      <c r="AZ231" s="827"/>
      <c r="BA231" s="827"/>
      <c r="BB231" s="827"/>
      <c r="BC231" s="827"/>
      <c r="BD231" s="827"/>
      <c r="BE231" s="827"/>
      <c r="BF231" s="827"/>
      <c r="BG231" s="827"/>
      <c r="BH231" s="827"/>
      <c r="BI231" s="827"/>
    </row>
    <row r="232" spans="1:61" s="226" customFormat="1">
      <c r="A232" s="227"/>
      <c r="B232" s="223">
        <v>227</v>
      </c>
      <c r="C232" s="224" t="s">
        <v>582</v>
      </c>
      <c r="D232" s="224" t="s">
        <v>142</v>
      </c>
      <c r="E232" s="222" t="s">
        <v>583</v>
      </c>
      <c r="F232" s="205">
        <v>67657.385767912187</v>
      </c>
      <c r="G232" s="221" t="s">
        <v>105</v>
      </c>
      <c r="I232" s="827"/>
      <c r="J232" s="827"/>
      <c r="K232" s="827"/>
      <c r="L232" s="827"/>
      <c r="M232" s="827"/>
      <c r="N232" s="827"/>
      <c r="O232" s="827"/>
      <c r="P232" s="827"/>
      <c r="Q232" s="827"/>
      <c r="R232" s="827"/>
      <c r="S232" s="827"/>
      <c r="T232" s="827"/>
      <c r="U232" s="827"/>
      <c r="V232" s="827"/>
      <c r="W232" s="827"/>
      <c r="X232" s="827"/>
      <c r="Y232" s="827"/>
      <c r="Z232" s="827"/>
      <c r="AA232" s="827"/>
      <c r="AB232" s="827"/>
      <c r="AC232" s="827"/>
      <c r="AD232" s="827"/>
      <c r="AE232" s="827"/>
      <c r="AF232" s="827"/>
      <c r="AG232" s="827"/>
      <c r="AH232" s="827"/>
      <c r="AI232" s="827"/>
      <c r="AJ232" s="827"/>
      <c r="AK232" s="827"/>
      <c r="AL232" s="827"/>
      <c r="AM232" s="827"/>
      <c r="AN232" s="827"/>
      <c r="AO232" s="827"/>
      <c r="AP232" s="827"/>
      <c r="AQ232" s="827"/>
      <c r="AR232" s="827"/>
      <c r="AS232" s="827"/>
      <c r="AT232" s="827"/>
      <c r="AU232" s="827"/>
      <c r="AV232" s="827"/>
      <c r="AW232" s="827"/>
      <c r="AX232" s="827"/>
      <c r="AY232" s="827"/>
      <c r="AZ232" s="827"/>
      <c r="BA232" s="827"/>
      <c r="BB232" s="827"/>
      <c r="BC232" s="827"/>
      <c r="BD232" s="827"/>
      <c r="BE232" s="827"/>
      <c r="BF232" s="827"/>
      <c r="BG232" s="827"/>
      <c r="BH232" s="827"/>
      <c r="BI232" s="827"/>
    </row>
    <row r="233" spans="1:61" s="226" customFormat="1">
      <c r="A233" s="227"/>
      <c r="B233" s="223">
        <v>228</v>
      </c>
      <c r="C233" s="221" t="s">
        <v>584</v>
      </c>
      <c r="D233" s="221" t="s">
        <v>142</v>
      </c>
      <c r="E233" s="222" t="s">
        <v>585</v>
      </c>
      <c r="F233" s="205">
        <v>64951.090337195703</v>
      </c>
      <c r="G233" s="221" t="s">
        <v>105</v>
      </c>
      <c r="I233" s="827"/>
      <c r="J233" s="827"/>
      <c r="K233" s="827"/>
      <c r="L233" s="827"/>
      <c r="M233" s="827"/>
      <c r="N233" s="827"/>
      <c r="O233" s="827"/>
      <c r="P233" s="827"/>
      <c r="Q233" s="827"/>
      <c r="R233" s="827"/>
      <c r="S233" s="827"/>
      <c r="T233" s="827"/>
      <c r="U233" s="827"/>
      <c r="V233" s="827"/>
      <c r="W233" s="827"/>
      <c r="X233" s="827"/>
      <c r="Y233" s="827"/>
      <c r="Z233" s="827"/>
      <c r="AA233" s="827"/>
      <c r="AB233" s="827"/>
      <c r="AC233" s="827"/>
      <c r="AD233" s="827"/>
      <c r="AE233" s="827"/>
      <c r="AF233" s="827"/>
      <c r="AG233" s="827"/>
      <c r="AH233" s="827"/>
      <c r="AI233" s="827"/>
      <c r="AJ233" s="827"/>
      <c r="AK233" s="827"/>
      <c r="AL233" s="827"/>
      <c r="AM233" s="827"/>
      <c r="AN233" s="827"/>
      <c r="AO233" s="827"/>
      <c r="AP233" s="827"/>
      <c r="AQ233" s="827"/>
      <c r="AR233" s="827"/>
      <c r="AS233" s="827"/>
      <c r="AT233" s="827"/>
      <c r="AU233" s="827"/>
      <c r="AV233" s="827"/>
      <c r="AW233" s="827"/>
      <c r="AX233" s="827"/>
      <c r="AY233" s="827"/>
      <c r="AZ233" s="827"/>
      <c r="BA233" s="827"/>
      <c r="BB233" s="827"/>
      <c r="BC233" s="827"/>
      <c r="BD233" s="827"/>
      <c r="BE233" s="827"/>
      <c r="BF233" s="827"/>
      <c r="BG233" s="827"/>
      <c r="BH233" s="827"/>
      <c r="BI233" s="827"/>
    </row>
    <row r="234" spans="1:61" s="226" customFormat="1">
      <c r="A234" s="227"/>
      <c r="B234" s="323">
        <v>229</v>
      </c>
      <c r="C234" s="326" t="s">
        <v>586</v>
      </c>
      <c r="D234" s="326" t="s">
        <v>142</v>
      </c>
      <c r="E234" s="325" t="s">
        <v>587</v>
      </c>
      <c r="F234" s="235">
        <v>43700</v>
      </c>
      <c r="G234" s="324" t="s">
        <v>105</v>
      </c>
      <c r="I234" s="827"/>
      <c r="J234" s="827"/>
      <c r="K234" s="827"/>
      <c r="L234" s="827"/>
      <c r="M234" s="827"/>
      <c r="N234" s="827"/>
      <c r="O234" s="827"/>
      <c r="P234" s="827"/>
      <c r="Q234" s="827"/>
      <c r="R234" s="827"/>
      <c r="S234" s="827"/>
      <c r="T234" s="827"/>
      <c r="U234" s="827"/>
      <c r="V234" s="827"/>
      <c r="W234" s="827"/>
      <c r="X234" s="827"/>
      <c r="Y234" s="827"/>
      <c r="Z234" s="827"/>
      <c r="AA234" s="827"/>
      <c r="AB234" s="827"/>
      <c r="AC234" s="827"/>
      <c r="AD234" s="827"/>
      <c r="AE234" s="827"/>
      <c r="AF234" s="827"/>
      <c r="AG234" s="827"/>
      <c r="AH234" s="827"/>
      <c r="AI234" s="827"/>
      <c r="AJ234" s="827"/>
      <c r="AK234" s="827"/>
      <c r="AL234" s="827"/>
      <c r="AM234" s="827"/>
      <c r="AN234" s="827"/>
      <c r="AO234" s="827"/>
      <c r="AP234" s="827"/>
      <c r="AQ234" s="827"/>
      <c r="AR234" s="827"/>
      <c r="AS234" s="827"/>
      <c r="AT234" s="827"/>
      <c r="AU234" s="827"/>
      <c r="AV234" s="827"/>
      <c r="AW234" s="827"/>
      <c r="AX234" s="827"/>
      <c r="AY234" s="827"/>
      <c r="AZ234" s="827"/>
      <c r="BA234" s="827"/>
      <c r="BB234" s="827"/>
      <c r="BC234" s="827"/>
      <c r="BD234" s="827"/>
      <c r="BE234" s="827"/>
      <c r="BF234" s="827"/>
      <c r="BG234" s="827"/>
      <c r="BH234" s="827"/>
      <c r="BI234" s="827"/>
    </row>
    <row r="235" spans="1:61" s="226" customFormat="1">
      <c r="A235" s="227"/>
      <c r="B235" s="323">
        <v>230</v>
      </c>
      <c r="C235" s="324" t="s">
        <v>588</v>
      </c>
      <c r="D235" s="324" t="s">
        <v>142</v>
      </c>
      <c r="E235" s="325" t="s">
        <v>589</v>
      </c>
      <c r="F235" s="235">
        <v>74423.124344703407</v>
      </c>
      <c r="G235" s="324" t="s">
        <v>105</v>
      </c>
      <c r="I235" s="827"/>
      <c r="J235" s="827"/>
      <c r="K235" s="827"/>
      <c r="L235" s="827"/>
      <c r="M235" s="827"/>
      <c r="N235" s="827"/>
      <c r="O235" s="827"/>
      <c r="P235" s="827"/>
      <c r="Q235" s="827"/>
      <c r="R235" s="827"/>
      <c r="S235" s="827"/>
      <c r="T235" s="827"/>
      <c r="U235" s="827"/>
      <c r="V235" s="827"/>
      <c r="W235" s="827"/>
      <c r="X235" s="827"/>
      <c r="Y235" s="827"/>
      <c r="Z235" s="827"/>
      <c r="AA235" s="827"/>
      <c r="AB235" s="827"/>
      <c r="AC235" s="827"/>
      <c r="AD235" s="827"/>
      <c r="AE235" s="827"/>
      <c r="AF235" s="827"/>
      <c r="AG235" s="827"/>
      <c r="AH235" s="827"/>
      <c r="AI235" s="827"/>
      <c r="AJ235" s="827"/>
      <c r="AK235" s="827"/>
      <c r="AL235" s="827"/>
      <c r="AM235" s="827"/>
      <c r="AN235" s="827"/>
      <c r="AO235" s="827"/>
      <c r="AP235" s="827"/>
      <c r="AQ235" s="827"/>
      <c r="AR235" s="827"/>
      <c r="AS235" s="827"/>
      <c r="AT235" s="827"/>
      <c r="AU235" s="827"/>
      <c r="AV235" s="827"/>
      <c r="AW235" s="827"/>
      <c r="AX235" s="827"/>
      <c r="AY235" s="827"/>
      <c r="AZ235" s="827"/>
      <c r="BA235" s="827"/>
      <c r="BB235" s="827"/>
      <c r="BC235" s="827"/>
      <c r="BD235" s="827"/>
      <c r="BE235" s="827"/>
      <c r="BF235" s="827"/>
      <c r="BG235" s="827"/>
      <c r="BH235" s="827"/>
      <c r="BI235" s="827"/>
    </row>
    <row r="236" spans="1:61" s="226" customFormat="1">
      <c r="A236" s="227"/>
      <c r="B236" s="223">
        <v>231</v>
      </c>
      <c r="C236" s="224" t="s">
        <v>590</v>
      </c>
      <c r="D236" s="228" t="s">
        <v>103</v>
      </c>
      <c r="E236" s="225" t="s">
        <v>591</v>
      </c>
      <c r="F236" s="205">
        <v>4822.8464946077202</v>
      </c>
      <c r="G236" s="221" t="s">
        <v>117</v>
      </c>
      <c r="I236" s="827"/>
      <c r="J236" s="827"/>
      <c r="K236" s="827"/>
      <c r="L236" s="827"/>
      <c r="M236" s="827"/>
      <c r="N236" s="827"/>
      <c r="O236" s="827"/>
      <c r="P236" s="827"/>
      <c r="Q236" s="827"/>
      <c r="R236" s="827"/>
      <c r="S236" s="827"/>
      <c r="T236" s="827"/>
      <c r="U236" s="827"/>
      <c r="V236" s="827"/>
      <c r="W236" s="827"/>
      <c r="X236" s="827"/>
      <c r="Y236" s="827"/>
      <c r="Z236" s="827"/>
      <c r="AA236" s="827"/>
      <c r="AB236" s="827"/>
      <c r="AC236" s="827"/>
      <c r="AD236" s="827"/>
      <c r="AE236" s="827"/>
      <c r="AF236" s="827"/>
      <c r="AG236" s="827"/>
      <c r="AH236" s="827"/>
      <c r="AI236" s="827"/>
      <c r="AJ236" s="827"/>
      <c r="AK236" s="827"/>
      <c r="AL236" s="827"/>
      <c r="AM236" s="827"/>
      <c r="AN236" s="827"/>
      <c r="AO236" s="827"/>
      <c r="AP236" s="827"/>
      <c r="AQ236" s="827"/>
      <c r="AR236" s="827"/>
      <c r="AS236" s="827"/>
      <c r="AT236" s="827"/>
      <c r="AU236" s="827"/>
      <c r="AV236" s="827"/>
      <c r="AW236" s="827"/>
      <c r="AX236" s="827"/>
      <c r="AY236" s="827"/>
      <c r="AZ236" s="827"/>
      <c r="BA236" s="827"/>
      <c r="BB236" s="827"/>
      <c r="BC236" s="827"/>
      <c r="BD236" s="827"/>
      <c r="BE236" s="827"/>
      <c r="BF236" s="827"/>
      <c r="BG236" s="827"/>
      <c r="BH236" s="827"/>
      <c r="BI236" s="827"/>
    </row>
    <row r="237" spans="1:61" s="226" customFormat="1">
      <c r="A237" s="227"/>
      <c r="B237" s="323">
        <v>232</v>
      </c>
      <c r="C237" s="324" t="s">
        <v>592</v>
      </c>
      <c r="D237" s="324" t="s">
        <v>142</v>
      </c>
      <c r="E237" s="325" t="s">
        <v>593</v>
      </c>
      <c r="F237" s="235">
        <v>60891.647191120966</v>
      </c>
      <c r="G237" s="324" t="s">
        <v>105</v>
      </c>
      <c r="I237" s="827"/>
      <c r="J237" s="827"/>
      <c r="K237" s="827"/>
      <c r="L237" s="827"/>
      <c r="M237" s="827"/>
      <c r="N237" s="827"/>
      <c r="O237" s="827"/>
      <c r="P237" s="827"/>
      <c r="Q237" s="827"/>
      <c r="R237" s="827"/>
      <c r="S237" s="827"/>
      <c r="T237" s="827"/>
      <c r="U237" s="827"/>
      <c r="V237" s="827"/>
      <c r="W237" s="827"/>
      <c r="X237" s="827"/>
      <c r="Y237" s="827"/>
      <c r="Z237" s="827"/>
      <c r="AA237" s="827"/>
      <c r="AB237" s="827"/>
      <c r="AC237" s="827"/>
      <c r="AD237" s="827"/>
      <c r="AE237" s="827"/>
      <c r="AF237" s="827"/>
      <c r="AG237" s="827"/>
      <c r="AH237" s="827"/>
      <c r="AI237" s="827"/>
      <c r="AJ237" s="827"/>
      <c r="AK237" s="827"/>
      <c r="AL237" s="827"/>
      <c r="AM237" s="827"/>
      <c r="AN237" s="827"/>
      <c r="AO237" s="827"/>
      <c r="AP237" s="827"/>
      <c r="AQ237" s="827"/>
      <c r="AR237" s="827"/>
      <c r="AS237" s="827"/>
      <c r="AT237" s="827"/>
      <c r="AU237" s="827"/>
      <c r="AV237" s="827"/>
      <c r="AW237" s="827"/>
      <c r="AX237" s="827"/>
      <c r="AY237" s="827"/>
      <c r="AZ237" s="827"/>
      <c r="BA237" s="827"/>
      <c r="BB237" s="827"/>
      <c r="BC237" s="827"/>
      <c r="BD237" s="827"/>
      <c r="BE237" s="827"/>
      <c r="BF237" s="827"/>
      <c r="BG237" s="827"/>
      <c r="BH237" s="827"/>
      <c r="BI237" s="827"/>
    </row>
    <row r="238" spans="1:61" s="226" customFormat="1">
      <c r="A238" s="227"/>
      <c r="B238" s="323">
        <v>233</v>
      </c>
      <c r="C238" s="326" t="s">
        <v>594</v>
      </c>
      <c r="D238" s="326" t="s">
        <v>142</v>
      </c>
      <c r="E238" s="325" t="s">
        <v>595</v>
      </c>
      <c r="F238" s="235">
        <v>60891.647191120966</v>
      </c>
      <c r="G238" s="324" t="s">
        <v>105</v>
      </c>
      <c r="I238" s="827"/>
      <c r="J238" s="827"/>
      <c r="K238" s="827"/>
      <c r="L238" s="827"/>
      <c r="M238" s="827"/>
      <c r="N238" s="827"/>
      <c r="O238" s="827"/>
      <c r="P238" s="827"/>
      <c r="Q238" s="827"/>
      <c r="R238" s="827"/>
      <c r="S238" s="827"/>
      <c r="T238" s="827"/>
      <c r="U238" s="827"/>
      <c r="V238" s="827"/>
      <c r="W238" s="827"/>
      <c r="X238" s="827"/>
      <c r="Y238" s="827"/>
      <c r="Z238" s="827"/>
      <c r="AA238" s="827"/>
      <c r="AB238" s="827"/>
      <c r="AC238" s="827"/>
      <c r="AD238" s="827"/>
      <c r="AE238" s="827"/>
      <c r="AF238" s="827"/>
      <c r="AG238" s="827"/>
      <c r="AH238" s="827"/>
      <c r="AI238" s="827"/>
      <c r="AJ238" s="827"/>
      <c r="AK238" s="827"/>
      <c r="AL238" s="827"/>
      <c r="AM238" s="827"/>
      <c r="AN238" s="827"/>
      <c r="AO238" s="827"/>
      <c r="AP238" s="827"/>
      <c r="AQ238" s="827"/>
      <c r="AR238" s="827"/>
      <c r="AS238" s="827"/>
      <c r="AT238" s="827"/>
      <c r="AU238" s="827"/>
      <c r="AV238" s="827"/>
      <c r="AW238" s="827"/>
      <c r="AX238" s="827"/>
      <c r="AY238" s="827"/>
      <c r="AZ238" s="827"/>
      <c r="BA238" s="827"/>
      <c r="BB238" s="827"/>
      <c r="BC238" s="827"/>
      <c r="BD238" s="827"/>
      <c r="BE238" s="827"/>
      <c r="BF238" s="827"/>
      <c r="BG238" s="827"/>
      <c r="BH238" s="827"/>
      <c r="BI238" s="827"/>
    </row>
    <row r="239" spans="1:61" s="226" customFormat="1">
      <c r="A239" s="227"/>
      <c r="B239" s="323">
        <v>234</v>
      </c>
      <c r="C239" s="324" t="s">
        <v>596</v>
      </c>
      <c r="D239" s="324" t="s">
        <v>142</v>
      </c>
      <c r="E239" s="325" t="s">
        <v>597</v>
      </c>
      <c r="F239" s="235">
        <v>33828.692883956093</v>
      </c>
      <c r="G239" s="324" t="s">
        <v>105</v>
      </c>
      <c r="I239" s="827"/>
      <c r="J239" s="827"/>
      <c r="K239" s="827"/>
      <c r="L239" s="827"/>
      <c r="M239" s="827"/>
      <c r="N239" s="827"/>
      <c r="O239" s="827"/>
      <c r="P239" s="827"/>
      <c r="Q239" s="827"/>
      <c r="R239" s="827"/>
      <c r="S239" s="827"/>
      <c r="T239" s="827"/>
      <c r="U239" s="827"/>
      <c r="V239" s="827"/>
      <c r="W239" s="827"/>
      <c r="X239" s="827"/>
      <c r="Y239" s="827"/>
      <c r="Z239" s="827"/>
      <c r="AA239" s="827"/>
      <c r="AB239" s="827"/>
      <c r="AC239" s="827"/>
      <c r="AD239" s="827"/>
      <c r="AE239" s="827"/>
      <c r="AF239" s="827"/>
      <c r="AG239" s="827"/>
      <c r="AH239" s="827"/>
      <c r="AI239" s="827"/>
      <c r="AJ239" s="827"/>
      <c r="AK239" s="827"/>
      <c r="AL239" s="827"/>
      <c r="AM239" s="827"/>
      <c r="AN239" s="827"/>
      <c r="AO239" s="827"/>
      <c r="AP239" s="827"/>
      <c r="AQ239" s="827"/>
      <c r="AR239" s="827"/>
      <c r="AS239" s="827"/>
      <c r="AT239" s="827"/>
      <c r="AU239" s="827"/>
      <c r="AV239" s="827"/>
      <c r="AW239" s="827"/>
      <c r="AX239" s="827"/>
      <c r="AY239" s="827"/>
      <c r="AZ239" s="827"/>
      <c r="BA239" s="827"/>
      <c r="BB239" s="827"/>
      <c r="BC239" s="827"/>
      <c r="BD239" s="827"/>
      <c r="BE239" s="827"/>
      <c r="BF239" s="827"/>
      <c r="BG239" s="827"/>
      <c r="BH239" s="827"/>
      <c r="BI239" s="827"/>
    </row>
    <row r="240" spans="1:61" s="226" customFormat="1">
      <c r="A240" s="227"/>
      <c r="B240" s="323">
        <v>235</v>
      </c>
      <c r="C240" s="326" t="s">
        <v>598</v>
      </c>
      <c r="D240" s="326" t="s">
        <v>142</v>
      </c>
      <c r="E240" s="325" t="s">
        <v>599</v>
      </c>
      <c r="F240" s="235">
        <v>54126</v>
      </c>
      <c r="G240" s="324" t="s">
        <v>105</v>
      </c>
      <c r="I240" s="827"/>
      <c r="J240" s="827"/>
      <c r="K240" s="827"/>
      <c r="L240" s="827"/>
      <c r="M240" s="827"/>
      <c r="N240" s="827"/>
      <c r="O240" s="827"/>
      <c r="P240" s="827"/>
      <c r="Q240" s="827"/>
      <c r="R240" s="827"/>
      <c r="S240" s="827"/>
      <c r="T240" s="827"/>
      <c r="U240" s="827"/>
      <c r="V240" s="827"/>
      <c r="W240" s="827"/>
      <c r="X240" s="827"/>
      <c r="Y240" s="827"/>
      <c r="Z240" s="827"/>
      <c r="AA240" s="827"/>
      <c r="AB240" s="827"/>
      <c r="AC240" s="827"/>
      <c r="AD240" s="827"/>
      <c r="AE240" s="827"/>
      <c r="AF240" s="827"/>
      <c r="AG240" s="827"/>
      <c r="AH240" s="827"/>
      <c r="AI240" s="827"/>
      <c r="AJ240" s="827"/>
      <c r="AK240" s="827"/>
      <c r="AL240" s="827"/>
      <c r="AM240" s="827"/>
      <c r="AN240" s="827"/>
      <c r="AO240" s="827"/>
      <c r="AP240" s="827"/>
      <c r="AQ240" s="827"/>
      <c r="AR240" s="827"/>
      <c r="AS240" s="827"/>
      <c r="AT240" s="827"/>
      <c r="AU240" s="827"/>
      <c r="AV240" s="827"/>
      <c r="AW240" s="827"/>
      <c r="AX240" s="827"/>
      <c r="AY240" s="827"/>
      <c r="AZ240" s="827"/>
      <c r="BA240" s="827"/>
      <c r="BB240" s="827"/>
      <c r="BC240" s="827"/>
      <c r="BD240" s="827"/>
      <c r="BE240" s="827"/>
      <c r="BF240" s="827"/>
      <c r="BG240" s="827"/>
      <c r="BH240" s="827"/>
      <c r="BI240" s="827"/>
    </row>
    <row r="241" spans="1:61" s="226" customFormat="1">
      <c r="A241" s="227"/>
      <c r="B241" s="323">
        <v>236</v>
      </c>
      <c r="C241" s="324" t="s">
        <v>600</v>
      </c>
      <c r="D241" s="324" t="s">
        <v>142</v>
      </c>
      <c r="E241" s="325" t="s">
        <v>601</v>
      </c>
      <c r="F241" s="235">
        <v>33828.692883956093</v>
      </c>
      <c r="G241" s="324" t="s">
        <v>105</v>
      </c>
      <c r="I241" s="827"/>
      <c r="J241" s="827"/>
      <c r="K241" s="827"/>
      <c r="L241" s="827"/>
      <c r="M241" s="827"/>
      <c r="N241" s="827"/>
      <c r="O241" s="827"/>
      <c r="P241" s="827"/>
      <c r="Q241" s="827"/>
      <c r="R241" s="827"/>
      <c r="S241" s="827"/>
      <c r="T241" s="827"/>
      <c r="U241" s="827"/>
      <c r="V241" s="827"/>
      <c r="W241" s="827"/>
      <c r="X241" s="827"/>
      <c r="Y241" s="827"/>
      <c r="Z241" s="827"/>
      <c r="AA241" s="827"/>
      <c r="AB241" s="827"/>
      <c r="AC241" s="827"/>
      <c r="AD241" s="827"/>
      <c r="AE241" s="827"/>
      <c r="AF241" s="827"/>
      <c r="AG241" s="827"/>
      <c r="AH241" s="827"/>
      <c r="AI241" s="827"/>
      <c r="AJ241" s="827"/>
      <c r="AK241" s="827"/>
      <c r="AL241" s="827"/>
      <c r="AM241" s="827"/>
      <c r="AN241" s="827"/>
      <c r="AO241" s="827"/>
      <c r="AP241" s="827"/>
      <c r="AQ241" s="827"/>
      <c r="AR241" s="827"/>
      <c r="AS241" s="827"/>
      <c r="AT241" s="827"/>
      <c r="AU241" s="827"/>
      <c r="AV241" s="827"/>
      <c r="AW241" s="827"/>
      <c r="AX241" s="827"/>
      <c r="AY241" s="827"/>
      <c r="AZ241" s="827"/>
      <c r="BA241" s="827"/>
      <c r="BB241" s="827"/>
      <c r="BC241" s="827"/>
      <c r="BD241" s="827"/>
      <c r="BE241" s="827"/>
      <c r="BF241" s="827"/>
      <c r="BG241" s="827"/>
      <c r="BH241" s="827"/>
      <c r="BI241" s="827"/>
    </row>
    <row r="242" spans="1:61" s="226" customFormat="1">
      <c r="A242" s="227"/>
      <c r="B242" s="323">
        <v>237</v>
      </c>
      <c r="C242" s="326" t="s">
        <v>602</v>
      </c>
      <c r="D242" s="326" t="s">
        <v>142</v>
      </c>
      <c r="E242" s="325" t="s">
        <v>603</v>
      </c>
      <c r="F242" s="235">
        <v>33828.692883956093</v>
      </c>
      <c r="G242" s="324" t="s">
        <v>105</v>
      </c>
      <c r="I242" s="827"/>
      <c r="J242" s="827"/>
      <c r="K242" s="827"/>
      <c r="L242" s="827"/>
      <c r="M242" s="827"/>
      <c r="N242" s="827"/>
      <c r="O242" s="827"/>
      <c r="P242" s="827"/>
      <c r="Q242" s="827"/>
      <c r="R242" s="827"/>
      <c r="S242" s="827"/>
      <c r="T242" s="827"/>
      <c r="U242" s="827"/>
      <c r="V242" s="827"/>
      <c r="W242" s="827"/>
      <c r="X242" s="827"/>
      <c r="Y242" s="827"/>
      <c r="Z242" s="827"/>
      <c r="AA242" s="827"/>
      <c r="AB242" s="827"/>
      <c r="AC242" s="827"/>
      <c r="AD242" s="827"/>
      <c r="AE242" s="827"/>
      <c r="AF242" s="827"/>
      <c r="AG242" s="827"/>
      <c r="AH242" s="827"/>
      <c r="AI242" s="827"/>
      <c r="AJ242" s="827"/>
      <c r="AK242" s="827"/>
      <c r="AL242" s="827"/>
      <c r="AM242" s="827"/>
      <c r="AN242" s="827"/>
      <c r="AO242" s="827"/>
      <c r="AP242" s="827"/>
      <c r="AQ242" s="827"/>
      <c r="AR242" s="827"/>
      <c r="AS242" s="827"/>
      <c r="AT242" s="827"/>
      <c r="AU242" s="827"/>
      <c r="AV242" s="827"/>
      <c r="AW242" s="827"/>
      <c r="AX242" s="827"/>
      <c r="AY242" s="827"/>
      <c r="AZ242" s="827"/>
      <c r="BA242" s="827"/>
      <c r="BB242" s="827"/>
      <c r="BC242" s="827"/>
      <c r="BD242" s="827"/>
      <c r="BE242" s="827"/>
      <c r="BF242" s="827"/>
      <c r="BG242" s="827"/>
      <c r="BH242" s="827"/>
      <c r="BI242" s="827"/>
    </row>
    <row r="243" spans="1:61" s="226" customFormat="1">
      <c r="A243" s="227"/>
      <c r="B243" s="323">
        <v>238</v>
      </c>
      <c r="C243" s="324" t="s">
        <v>604</v>
      </c>
      <c r="D243" s="324" t="s">
        <v>142</v>
      </c>
      <c r="E243" s="325" t="s">
        <v>605</v>
      </c>
      <c r="F243" s="235">
        <f>46000*1.19</f>
        <v>54740</v>
      </c>
      <c r="G243" s="324" t="s">
        <v>105</v>
      </c>
      <c r="I243" s="827"/>
      <c r="J243" s="827"/>
      <c r="K243" s="827"/>
      <c r="L243" s="827"/>
      <c r="M243" s="827"/>
      <c r="N243" s="827"/>
      <c r="O243" s="827"/>
      <c r="P243" s="827"/>
      <c r="Q243" s="827"/>
      <c r="R243" s="827"/>
      <c r="S243" s="827"/>
      <c r="T243" s="827"/>
      <c r="U243" s="827"/>
      <c r="V243" s="827"/>
      <c r="W243" s="827"/>
      <c r="X243" s="827"/>
      <c r="Y243" s="827"/>
      <c r="Z243" s="827"/>
      <c r="AA243" s="827"/>
      <c r="AB243" s="827"/>
      <c r="AC243" s="827"/>
      <c r="AD243" s="827"/>
      <c r="AE243" s="827"/>
      <c r="AF243" s="827"/>
      <c r="AG243" s="827"/>
      <c r="AH243" s="827"/>
      <c r="AI243" s="827"/>
      <c r="AJ243" s="827"/>
      <c r="AK243" s="827"/>
      <c r="AL243" s="827"/>
      <c r="AM243" s="827"/>
      <c r="AN243" s="827"/>
      <c r="AO243" s="827"/>
      <c r="AP243" s="827"/>
      <c r="AQ243" s="827"/>
      <c r="AR243" s="827"/>
      <c r="AS243" s="827"/>
      <c r="AT243" s="827"/>
      <c r="AU243" s="827"/>
      <c r="AV243" s="827"/>
      <c r="AW243" s="827"/>
      <c r="AX243" s="827"/>
      <c r="AY243" s="827"/>
      <c r="AZ243" s="827"/>
      <c r="BA243" s="827"/>
      <c r="BB243" s="827"/>
      <c r="BC243" s="827"/>
      <c r="BD243" s="827"/>
      <c r="BE243" s="827"/>
      <c r="BF243" s="827"/>
      <c r="BG243" s="827"/>
      <c r="BH243" s="827"/>
      <c r="BI243" s="827"/>
    </row>
    <row r="244" spans="1:61" s="226" customFormat="1">
      <c r="A244" s="227"/>
      <c r="B244" s="223">
        <v>239</v>
      </c>
      <c r="C244" s="224" t="s">
        <v>606</v>
      </c>
      <c r="D244" s="224" t="s">
        <v>142</v>
      </c>
      <c r="E244" s="222" t="s">
        <v>607</v>
      </c>
      <c r="F244" s="205">
        <v>67657.385767912187</v>
      </c>
      <c r="G244" s="221" t="s">
        <v>105</v>
      </c>
      <c r="I244" s="827"/>
      <c r="J244" s="827"/>
      <c r="K244" s="827"/>
      <c r="L244" s="827"/>
      <c r="M244" s="827"/>
      <c r="N244" s="827"/>
      <c r="O244" s="827"/>
      <c r="P244" s="827"/>
      <c r="Q244" s="827"/>
      <c r="R244" s="827"/>
      <c r="S244" s="827"/>
      <c r="T244" s="827"/>
      <c r="U244" s="827"/>
      <c r="V244" s="827"/>
      <c r="W244" s="827"/>
      <c r="X244" s="827"/>
      <c r="Y244" s="827"/>
      <c r="Z244" s="827"/>
      <c r="AA244" s="827"/>
      <c r="AB244" s="827"/>
      <c r="AC244" s="827"/>
      <c r="AD244" s="827"/>
      <c r="AE244" s="827"/>
      <c r="AF244" s="827"/>
      <c r="AG244" s="827"/>
      <c r="AH244" s="827"/>
      <c r="AI244" s="827"/>
      <c r="AJ244" s="827"/>
      <c r="AK244" s="827"/>
      <c r="AL244" s="827"/>
      <c r="AM244" s="827"/>
      <c r="AN244" s="827"/>
      <c r="AO244" s="827"/>
      <c r="AP244" s="827"/>
      <c r="AQ244" s="827"/>
      <c r="AR244" s="827"/>
      <c r="AS244" s="827"/>
      <c r="AT244" s="827"/>
      <c r="AU244" s="827"/>
      <c r="AV244" s="827"/>
      <c r="AW244" s="827"/>
      <c r="AX244" s="827"/>
      <c r="AY244" s="827"/>
      <c r="AZ244" s="827"/>
      <c r="BA244" s="827"/>
      <c r="BB244" s="827"/>
      <c r="BC244" s="827"/>
      <c r="BD244" s="827"/>
      <c r="BE244" s="827"/>
      <c r="BF244" s="827"/>
      <c r="BG244" s="827"/>
      <c r="BH244" s="827"/>
      <c r="BI244" s="827"/>
    </row>
    <row r="245" spans="1:61" s="226" customFormat="1">
      <c r="A245" s="227"/>
      <c r="B245" s="223">
        <v>240</v>
      </c>
      <c r="C245" s="221" t="s">
        <v>608</v>
      </c>
      <c r="D245" s="221" t="s">
        <v>142</v>
      </c>
      <c r="E245" s="222" t="s">
        <v>609</v>
      </c>
      <c r="F245" s="205">
        <v>67657.385767912187</v>
      </c>
      <c r="G245" s="221" t="s">
        <v>105</v>
      </c>
      <c r="I245" s="827"/>
      <c r="J245" s="827"/>
      <c r="K245" s="827"/>
      <c r="L245" s="827"/>
      <c r="M245" s="827"/>
      <c r="N245" s="827"/>
      <c r="O245" s="827"/>
      <c r="P245" s="827"/>
      <c r="Q245" s="827"/>
      <c r="R245" s="827"/>
      <c r="S245" s="827"/>
      <c r="T245" s="827"/>
      <c r="U245" s="827"/>
      <c r="V245" s="827"/>
      <c r="W245" s="827"/>
      <c r="X245" s="827"/>
      <c r="Y245" s="827"/>
      <c r="Z245" s="827"/>
      <c r="AA245" s="827"/>
      <c r="AB245" s="827"/>
      <c r="AC245" s="827"/>
      <c r="AD245" s="827"/>
      <c r="AE245" s="827"/>
      <c r="AF245" s="827"/>
      <c r="AG245" s="827"/>
      <c r="AH245" s="827"/>
      <c r="AI245" s="827"/>
      <c r="AJ245" s="827"/>
      <c r="AK245" s="827"/>
      <c r="AL245" s="827"/>
      <c r="AM245" s="827"/>
      <c r="AN245" s="827"/>
      <c r="AO245" s="827"/>
      <c r="AP245" s="827"/>
      <c r="AQ245" s="827"/>
      <c r="AR245" s="827"/>
      <c r="AS245" s="827"/>
      <c r="AT245" s="827"/>
      <c r="AU245" s="827"/>
      <c r="AV245" s="827"/>
      <c r="AW245" s="827"/>
      <c r="AX245" s="827"/>
      <c r="AY245" s="827"/>
      <c r="AZ245" s="827"/>
      <c r="BA245" s="827"/>
      <c r="BB245" s="827"/>
      <c r="BC245" s="827"/>
      <c r="BD245" s="827"/>
      <c r="BE245" s="827"/>
      <c r="BF245" s="827"/>
      <c r="BG245" s="827"/>
      <c r="BH245" s="827"/>
      <c r="BI245" s="827"/>
    </row>
    <row r="246" spans="1:61" s="226" customFormat="1">
      <c r="A246" s="227"/>
      <c r="B246" s="223">
        <v>241</v>
      </c>
      <c r="C246" s="224" t="s">
        <v>610</v>
      </c>
      <c r="D246" s="224" t="s">
        <v>142</v>
      </c>
      <c r="E246" s="222" t="s">
        <v>611</v>
      </c>
      <c r="F246" s="205">
        <v>54580.748182517404</v>
      </c>
      <c r="G246" s="221" t="s">
        <v>105</v>
      </c>
      <c r="I246" s="827"/>
      <c r="J246" s="827"/>
      <c r="K246" s="827"/>
      <c r="L246" s="827"/>
      <c r="M246" s="827"/>
      <c r="N246" s="827"/>
      <c r="O246" s="827"/>
      <c r="P246" s="827"/>
      <c r="Q246" s="827"/>
      <c r="R246" s="827"/>
      <c r="S246" s="827"/>
      <c r="T246" s="827"/>
      <c r="U246" s="827"/>
      <c r="V246" s="827"/>
      <c r="W246" s="827"/>
      <c r="X246" s="827"/>
      <c r="Y246" s="827"/>
      <c r="Z246" s="827"/>
      <c r="AA246" s="827"/>
      <c r="AB246" s="827"/>
      <c r="AC246" s="827"/>
      <c r="AD246" s="827"/>
      <c r="AE246" s="827"/>
      <c r="AF246" s="827"/>
      <c r="AG246" s="827"/>
      <c r="AH246" s="827"/>
      <c r="AI246" s="827"/>
      <c r="AJ246" s="827"/>
      <c r="AK246" s="827"/>
      <c r="AL246" s="827"/>
      <c r="AM246" s="827"/>
      <c r="AN246" s="827"/>
      <c r="AO246" s="827"/>
      <c r="AP246" s="827"/>
      <c r="AQ246" s="827"/>
      <c r="AR246" s="827"/>
      <c r="AS246" s="827"/>
      <c r="AT246" s="827"/>
      <c r="AU246" s="827"/>
      <c r="AV246" s="827"/>
      <c r="AW246" s="827"/>
      <c r="AX246" s="827"/>
      <c r="AY246" s="827"/>
      <c r="AZ246" s="827"/>
      <c r="BA246" s="827"/>
      <c r="BB246" s="827"/>
      <c r="BC246" s="827"/>
      <c r="BD246" s="827"/>
      <c r="BE246" s="827"/>
      <c r="BF246" s="827"/>
      <c r="BG246" s="827"/>
      <c r="BH246" s="827"/>
      <c r="BI246" s="827"/>
    </row>
    <row r="247" spans="1:61" s="226" customFormat="1">
      <c r="A247" s="227"/>
      <c r="B247" s="223">
        <v>242</v>
      </c>
      <c r="C247" s="221" t="s">
        <v>612</v>
      </c>
      <c r="D247" s="221" t="s">
        <v>142</v>
      </c>
      <c r="E247" s="222" t="s">
        <v>613</v>
      </c>
      <c r="F247" s="205">
        <v>54580.748182517404</v>
      </c>
      <c r="G247" s="221" t="s">
        <v>105</v>
      </c>
      <c r="I247" s="827"/>
      <c r="J247" s="827"/>
      <c r="K247" s="827"/>
      <c r="L247" s="827"/>
      <c r="M247" s="827"/>
      <c r="N247" s="827"/>
      <c r="O247" s="827"/>
      <c r="P247" s="827"/>
      <c r="Q247" s="827"/>
      <c r="R247" s="827"/>
      <c r="S247" s="827"/>
      <c r="T247" s="827"/>
      <c r="U247" s="827"/>
      <c r="V247" s="827"/>
      <c r="W247" s="827"/>
      <c r="X247" s="827"/>
      <c r="Y247" s="827"/>
      <c r="Z247" s="827"/>
      <c r="AA247" s="827"/>
      <c r="AB247" s="827"/>
      <c r="AC247" s="827"/>
      <c r="AD247" s="827"/>
      <c r="AE247" s="827"/>
      <c r="AF247" s="827"/>
      <c r="AG247" s="827"/>
      <c r="AH247" s="827"/>
      <c r="AI247" s="827"/>
      <c r="AJ247" s="827"/>
      <c r="AK247" s="827"/>
      <c r="AL247" s="827"/>
      <c r="AM247" s="827"/>
      <c r="AN247" s="827"/>
      <c r="AO247" s="827"/>
      <c r="AP247" s="827"/>
      <c r="AQ247" s="827"/>
      <c r="AR247" s="827"/>
      <c r="AS247" s="827"/>
      <c r="AT247" s="827"/>
      <c r="AU247" s="827"/>
      <c r="AV247" s="827"/>
      <c r="AW247" s="827"/>
      <c r="AX247" s="827"/>
      <c r="AY247" s="827"/>
      <c r="AZ247" s="827"/>
      <c r="BA247" s="827"/>
      <c r="BB247" s="827"/>
      <c r="BC247" s="827"/>
      <c r="BD247" s="827"/>
      <c r="BE247" s="827"/>
      <c r="BF247" s="827"/>
      <c r="BG247" s="827"/>
      <c r="BH247" s="827"/>
      <c r="BI247" s="827"/>
    </row>
    <row r="248" spans="1:61" s="226" customFormat="1">
      <c r="A248" s="227"/>
      <c r="B248" s="223">
        <v>243</v>
      </c>
      <c r="C248" s="224" t="s">
        <v>614</v>
      </c>
      <c r="D248" s="224" t="s">
        <v>142</v>
      </c>
      <c r="E248" s="222" t="s">
        <v>615</v>
      </c>
      <c r="F248" s="205">
        <v>60891.647191120966</v>
      </c>
      <c r="G248" s="221" t="s">
        <v>105</v>
      </c>
      <c r="I248" s="827"/>
      <c r="J248" s="827"/>
      <c r="K248" s="827"/>
      <c r="L248" s="827"/>
      <c r="M248" s="827"/>
      <c r="N248" s="827"/>
      <c r="O248" s="827"/>
      <c r="P248" s="827"/>
      <c r="Q248" s="827"/>
      <c r="R248" s="827"/>
      <c r="S248" s="827"/>
      <c r="T248" s="827"/>
      <c r="U248" s="827"/>
      <c r="V248" s="827"/>
      <c r="W248" s="827"/>
      <c r="X248" s="827"/>
      <c r="Y248" s="827"/>
      <c r="Z248" s="827"/>
      <c r="AA248" s="827"/>
      <c r="AB248" s="827"/>
      <c r="AC248" s="827"/>
      <c r="AD248" s="827"/>
      <c r="AE248" s="827"/>
      <c r="AF248" s="827"/>
      <c r="AG248" s="827"/>
      <c r="AH248" s="827"/>
      <c r="AI248" s="827"/>
      <c r="AJ248" s="827"/>
      <c r="AK248" s="827"/>
      <c r="AL248" s="827"/>
      <c r="AM248" s="827"/>
      <c r="AN248" s="827"/>
      <c r="AO248" s="827"/>
      <c r="AP248" s="827"/>
      <c r="AQ248" s="827"/>
      <c r="AR248" s="827"/>
      <c r="AS248" s="827"/>
      <c r="AT248" s="827"/>
      <c r="AU248" s="827"/>
      <c r="AV248" s="827"/>
      <c r="AW248" s="827"/>
      <c r="AX248" s="827"/>
      <c r="AY248" s="827"/>
      <c r="AZ248" s="827"/>
      <c r="BA248" s="827"/>
      <c r="BB248" s="827"/>
      <c r="BC248" s="827"/>
      <c r="BD248" s="827"/>
      <c r="BE248" s="827"/>
      <c r="BF248" s="827"/>
      <c r="BG248" s="827"/>
      <c r="BH248" s="827"/>
      <c r="BI248" s="827"/>
    </row>
    <row r="249" spans="1:61" s="226" customFormat="1" ht="28.8">
      <c r="A249" s="227"/>
      <c r="B249" s="223">
        <v>244</v>
      </c>
      <c r="C249" s="221" t="s">
        <v>616</v>
      </c>
      <c r="D249" s="221" t="s">
        <v>187</v>
      </c>
      <c r="E249" s="222" t="s">
        <v>617</v>
      </c>
      <c r="F249" s="205">
        <v>74553.272075507542</v>
      </c>
      <c r="G249" s="221" t="s">
        <v>117</v>
      </c>
      <c r="I249" s="827"/>
      <c r="J249" s="827"/>
      <c r="K249" s="827"/>
      <c r="L249" s="827"/>
      <c r="M249" s="827"/>
      <c r="N249" s="827"/>
      <c r="O249" s="827"/>
      <c r="P249" s="827"/>
      <c r="Q249" s="827"/>
      <c r="R249" s="827"/>
      <c r="S249" s="827"/>
      <c r="T249" s="827"/>
      <c r="U249" s="827"/>
      <c r="V249" s="827"/>
      <c r="W249" s="827"/>
      <c r="X249" s="827"/>
      <c r="Y249" s="827"/>
      <c r="Z249" s="827"/>
      <c r="AA249" s="827"/>
      <c r="AB249" s="827"/>
      <c r="AC249" s="827"/>
      <c r="AD249" s="827"/>
      <c r="AE249" s="827"/>
      <c r="AF249" s="827"/>
      <c r="AG249" s="827"/>
      <c r="AH249" s="827"/>
      <c r="AI249" s="827"/>
      <c r="AJ249" s="827"/>
      <c r="AK249" s="827"/>
      <c r="AL249" s="827"/>
      <c r="AM249" s="827"/>
      <c r="AN249" s="827"/>
      <c r="AO249" s="827"/>
      <c r="AP249" s="827"/>
      <c r="AQ249" s="827"/>
      <c r="AR249" s="827"/>
      <c r="AS249" s="827"/>
      <c r="AT249" s="827"/>
      <c r="AU249" s="827"/>
      <c r="AV249" s="827"/>
      <c r="AW249" s="827"/>
      <c r="AX249" s="827"/>
      <c r="AY249" s="827"/>
      <c r="AZ249" s="827"/>
      <c r="BA249" s="827"/>
      <c r="BB249" s="827"/>
      <c r="BC249" s="827"/>
      <c r="BD249" s="827"/>
      <c r="BE249" s="827"/>
      <c r="BF249" s="827"/>
      <c r="BG249" s="827"/>
      <c r="BH249" s="827"/>
      <c r="BI249" s="827"/>
    </row>
    <row r="250" spans="1:61" s="226" customFormat="1">
      <c r="A250" s="227"/>
      <c r="B250" s="323">
        <v>245</v>
      </c>
      <c r="C250" s="326" t="s">
        <v>618</v>
      </c>
      <c r="D250" s="326" t="s">
        <v>142</v>
      </c>
      <c r="E250" s="325" t="s">
        <v>619</v>
      </c>
      <c r="F250" s="235">
        <v>34113</v>
      </c>
      <c r="G250" s="324" t="s">
        <v>105</v>
      </c>
      <c r="I250" s="827"/>
      <c r="J250" s="827"/>
      <c r="K250" s="827"/>
      <c r="L250" s="827"/>
      <c r="M250" s="827"/>
      <c r="N250" s="827"/>
      <c r="O250" s="827"/>
      <c r="P250" s="827"/>
      <c r="Q250" s="827"/>
      <c r="R250" s="827"/>
      <c r="S250" s="827"/>
      <c r="T250" s="827"/>
      <c r="U250" s="827"/>
      <c r="V250" s="827"/>
      <c r="W250" s="827"/>
      <c r="X250" s="827"/>
      <c r="Y250" s="827"/>
      <c r="Z250" s="827"/>
      <c r="AA250" s="827"/>
      <c r="AB250" s="827"/>
      <c r="AC250" s="827"/>
      <c r="AD250" s="827"/>
      <c r="AE250" s="827"/>
      <c r="AF250" s="827"/>
      <c r="AG250" s="827"/>
      <c r="AH250" s="827"/>
      <c r="AI250" s="827"/>
      <c r="AJ250" s="827"/>
      <c r="AK250" s="827"/>
      <c r="AL250" s="827"/>
      <c r="AM250" s="827"/>
      <c r="AN250" s="827"/>
      <c r="AO250" s="827"/>
      <c r="AP250" s="827"/>
      <c r="AQ250" s="827"/>
      <c r="AR250" s="827"/>
      <c r="AS250" s="827"/>
      <c r="AT250" s="827"/>
      <c r="AU250" s="827"/>
      <c r="AV250" s="827"/>
      <c r="AW250" s="827"/>
      <c r="AX250" s="827"/>
      <c r="AY250" s="827"/>
      <c r="AZ250" s="827"/>
      <c r="BA250" s="827"/>
      <c r="BB250" s="827"/>
      <c r="BC250" s="827"/>
      <c r="BD250" s="827"/>
      <c r="BE250" s="827"/>
      <c r="BF250" s="827"/>
      <c r="BG250" s="827"/>
      <c r="BH250" s="827"/>
      <c r="BI250" s="827"/>
    </row>
    <row r="251" spans="1:61" s="226" customFormat="1">
      <c r="A251" s="227"/>
      <c r="B251" s="323">
        <v>246</v>
      </c>
      <c r="C251" s="324" t="s">
        <v>620</v>
      </c>
      <c r="D251" s="324" t="s">
        <v>191</v>
      </c>
      <c r="E251" s="325" t="s">
        <v>621</v>
      </c>
      <c r="F251" s="235">
        <v>1465.9669565892987</v>
      </c>
      <c r="G251" s="324" t="s">
        <v>218</v>
      </c>
      <c r="I251" s="827"/>
      <c r="J251" s="827"/>
      <c r="K251" s="827"/>
      <c r="L251" s="827"/>
      <c r="M251" s="827"/>
      <c r="N251" s="827"/>
      <c r="O251" s="827"/>
      <c r="P251" s="827"/>
      <c r="Q251" s="827"/>
      <c r="R251" s="827"/>
      <c r="S251" s="827"/>
      <c r="T251" s="827"/>
      <c r="U251" s="827"/>
      <c r="V251" s="827"/>
      <c r="W251" s="827"/>
      <c r="X251" s="827"/>
      <c r="Y251" s="827"/>
      <c r="Z251" s="827"/>
      <c r="AA251" s="827"/>
      <c r="AB251" s="827"/>
      <c r="AC251" s="827"/>
      <c r="AD251" s="827"/>
      <c r="AE251" s="827"/>
      <c r="AF251" s="827"/>
      <c r="AG251" s="827"/>
      <c r="AH251" s="827"/>
      <c r="AI251" s="827"/>
      <c r="AJ251" s="827"/>
      <c r="AK251" s="827"/>
      <c r="AL251" s="827"/>
      <c r="AM251" s="827"/>
      <c r="AN251" s="827"/>
      <c r="AO251" s="827"/>
      <c r="AP251" s="827"/>
      <c r="AQ251" s="827"/>
      <c r="AR251" s="827"/>
      <c r="AS251" s="827"/>
      <c r="AT251" s="827"/>
      <c r="AU251" s="827"/>
      <c r="AV251" s="827"/>
      <c r="AW251" s="827"/>
      <c r="AX251" s="827"/>
      <c r="AY251" s="827"/>
      <c r="AZ251" s="827"/>
      <c r="BA251" s="827"/>
      <c r="BB251" s="827"/>
      <c r="BC251" s="827"/>
      <c r="BD251" s="827"/>
      <c r="BE251" s="827"/>
      <c r="BF251" s="827"/>
      <c r="BG251" s="827"/>
      <c r="BH251" s="827"/>
      <c r="BI251" s="827"/>
    </row>
    <row r="252" spans="1:61" s="226" customFormat="1">
      <c r="A252" s="227"/>
      <c r="B252" s="223">
        <v>247</v>
      </c>
      <c r="C252" s="224" t="s">
        <v>622</v>
      </c>
      <c r="D252" s="224" t="s">
        <v>142</v>
      </c>
      <c r="E252" s="222" t="s">
        <v>623</v>
      </c>
      <c r="F252" s="205">
        <v>442760.34990495793</v>
      </c>
      <c r="G252" s="221" t="s">
        <v>241</v>
      </c>
      <c r="I252" s="827"/>
      <c r="J252" s="827"/>
      <c r="K252" s="827"/>
      <c r="L252" s="827"/>
      <c r="M252" s="827"/>
      <c r="N252" s="827"/>
      <c r="O252" s="827"/>
      <c r="P252" s="827"/>
      <c r="Q252" s="827"/>
      <c r="R252" s="827"/>
      <c r="S252" s="827"/>
      <c r="T252" s="827"/>
      <c r="U252" s="827"/>
      <c r="V252" s="827"/>
      <c r="W252" s="827"/>
      <c r="X252" s="827"/>
      <c r="Y252" s="827"/>
      <c r="Z252" s="827"/>
      <c r="AA252" s="827"/>
      <c r="AB252" s="827"/>
      <c r="AC252" s="827"/>
      <c r="AD252" s="827"/>
      <c r="AE252" s="827"/>
      <c r="AF252" s="827"/>
      <c r="AG252" s="827"/>
      <c r="AH252" s="827"/>
      <c r="AI252" s="827"/>
      <c r="AJ252" s="827"/>
      <c r="AK252" s="827"/>
      <c r="AL252" s="827"/>
      <c r="AM252" s="827"/>
      <c r="AN252" s="827"/>
      <c r="AO252" s="827"/>
      <c r="AP252" s="827"/>
      <c r="AQ252" s="827"/>
      <c r="AR252" s="827"/>
      <c r="AS252" s="827"/>
      <c r="AT252" s="827"/>
      <c r="AU252" s="827"/>
      <c r="AV252" s="827"/>
      <c r="AW252" s="827"/>
      <c r="AX252" s="827"/>
      <c r="AY252" s="827"/>
      <c r="AZ252" s="827"/>
      <c r="BA252" s="827"/>
      <c r="BB252" s="827"/>
      <c r="BC252" s="827"/>
      <c r="BD252" s="827"/>
      <c r="BE252" s="827"/>
      <c r="BF252" s="827"/>
      <c r="BG252" s="827"/>
      <c r="BH252" s="827"/>
      <c r="BI252" s="827"/>
    </row>
    <row r="253" spans="1:61" s="226" customFormat="1">
      <c r="A253" s="227"/>
      <c r="B253" s="223">
        <v>248</v>
      </c>
      <c r="C253" s="221" t="s">
        <v>624</v>
      </c>
      <c r="D253" s="221" t="s">
        <v>142</v>
      </c>
      <c r="E253" s="222" t="s">
        <v>625</v>
      </c>
      <c r="F253" s="205">
        <v>431893.50365734583</v>
      </c>
      <c r="G253" s="221" t="s">
        <v>241</v>
      </c>
      <c r="I253" s="827"/>
      <c r="J253" s="827"/>
      <c r="K253" s="827"/>
      <c r="L253" s="827"/>
      <c r="M253" s="827"/>
      <c r="N253" s="827"/>
      <c r="O253" s="827"/>
      <c r="P253" s="827"/>
      <c r="Q253" s="827"/>
      <c r="R253" s="827"/>
      <c r="S253" s="827"/>
      <c r="T253" s="827"/>
      <c r="U253" s="827"/>
      <c r="V253" s="827"/>
      <c r="W253" s="827"/>
      <c r="X253" s="827"/>
      <c r="Y253" s="827"/>
      <c r="Z253" s="827"/>
      <c r="AA253" s="827"/>
      <c r="AB253" s="827"/>
      <c r="AC253" s="827"/>
      <c r="AD253" s="827"/>
      <c r="AE253" s="827"/>
      <c r="AF253" s="827"/>
      <c r="AG253" s="827"/>
      <c r="AH253" s="827"/>
      <c r="AI253" s="827"/>
      <c r="AJ253" s="827"/>
      <c r="AK253" s="827"/>
      <c r="AL253" s="827"/>
      <c r="AM253" s="827"/>
      <c r="AN253" s="827"/>
      <c r="AO253" s="827"/>
      <c r="AP253" s="827"/>
      <c r="AQ253" s="827"/>
      <c r="AR253" s="827"/>
      <c r="AS253" s="827"/>
      <c r="AT253" s="827"/>
      <c r="AU253" s="827"/>
      <c r="AV253" s="827"/>
      <c r="AW253" s="827"/>
      <c r="AX253" s="827"/>
      <c r="AY253" s="827"/>
      <c r="AZ253" s="827"/>
      <c r="BA253" s="827"/>
      <c r="BB253" s="827"/>
      <c r="BC253" s="827"/>
      <c r="BD253" s="827"/>
      <c r="BE253" s="827"/>
      <c r="BF253" s="827"/>
      <c r="BG253" s="827"/>
      <c r="BH253" s="827"/>
      <c r="BI253" s="827"/>
    </row>
    <row r="254" spans="1:61" s="226" customFormat="1">
      <c r="A254" s="227"/>
      <c r="B254" s="223">
        <v>249</v>
      </c>
      <c r="C254" s="224" t="s">
        <v>626</v>
      </c>
      <c r="D254" s="224" t="s">
        <v>142</v>
      </c>
      <c r="E254" s="222" t="s">
        <v>627</v>
      </c>
      <c r="F254" s="205">
        <v>425385.14385066798</v>
      </c>
      <c r="G254" s="221" t="s">
        <v>241</v>
      </c>
      <c r="I254" s="827"/>
      <c r="J254" s="827"/>
      <c r="K254" s="827"/>
      <c r="L254" s="827"/>
      <c r="M254" s="827"/>
      <c r="N254" s="827"/>
      <c r="O254" s="827"/>
      <c r="P254" s="827"/>
      <c r="Q254" s="827"/>
      <c r="R254" s="827"/>
      <c r="S254" s="827"/>
      <c r="T254" s="827"/>
      <c r="U254" s="827"/>
      <c r="V254" s="827"/>
      <c r="W254" s="827"/>
      <c r="X254" s="827"/>
      <c r="Y254" s="827"/>
      <c r="Z254" s="827"/>
      <c r="AA254" s="827"/>
      <c r="AB254" s="827"/>
      <c r="AC254" s="827"/>
      <c r="AD254" s="827"/>
      <c r="AE254" s="827"/>
      <c r="AF254" s="827"/>
      <c r="AG254" s="827"/>
      <c r="AH254" s="827"/>
      <c r="AI254" s="827"/>
      <c r="AJ254" s="827"/>
      <c r="AK254" s="827"/>
      <c r="AL254" s="827"/>
      <c r="AM254" s="827"/>
      <c r="AN254" s="827"/>
      <c r="AO254" s="827"/>
      <c r="AP254" s="827"/>
      <c r="AQ254" s="827"/>
      <c r="AR254" s="827"/>
      <c r="AS254" s="827"/>
      <c r="AT254" s="827"/>
      <c r="AU254" s="827"/>
      <c r="AV254" s="827"/>
      <c r="AW254" s="827"/>
      <c r="AX254" s="827"/>
      <c r="AY254" s="827"/>
      <c r="AZ254" s="827"/>
      <c r="BA254" s="827"/>
      <c r="BB254" s="827"/>
      <c r="BC254" s="827"/>
      <c r="BD254" s="827"/>
      <c r="BE254" s="827"/>
      <c r="BF254" s="827"/>
      <c r="BG254" s="827"/>
      <c r="BH254" s="827"/>
      <c r="BI254" s="827"/>
    </row>
    <row r="255" spans="1:61" s="226" customFormat="1">
      <c r="A255" s="227"/>
      <c r="B255" s="223">
        <v>250</v>
      </c>
      <c r="C255" s="221" t="s">
        <v>628</v>
      </c>
      <c r="D255" s="221" t="s">
        <v>142</v>
      </c>
      <c r="E255" s="222" t="s">
        <v>629</v>
      </c>
      <c r="F255" s="205">
        <v>347616.37919718667</v>
      </c>
      <c r="G255" s="221" t="s">
        <v>241</v>
      </c>
      <c r="I255" s="827"/>
      <c r="J255" s="827"/>
      <c r="K255" s="827"/>
      <c r="L255" s="827"/>
      <c r="M255" s="827"/>
      <c r="N255" s="827"/>
      <c r="O255" s="827"/>
      <c r="P255" s="827"/>
      <c r="Q255" s="827"/>
      <c r="R255" s="827"/>
      <c r="S255" s="827"/>
      <c r="T255" s="827"/>
      <c r="U255" s="827"/>
      <c r="V255" s="827"/>
      <c r="W255" s="827"/>
      <c r="X255" s="827"/>
      <c r="Y255" s="827"/>
      <c r="Z255" s="827"/>
      <c r="AA255" s="827"/>
      <c r="AB255" s="827"/>
      <c r="AC255" s="827"/>
      <c r="AD255" s="827"/>
      <c r="AE255" s="827"/>
      <c r="AF255" s="827"/>
      <c r="AG255" s="827"/>
      <c r="AH255" s="827"/>
      <c r="AI255" s="827"/>
      <c r="AJ255" s="827"/>
      <c r="AK255" s="827"/>
      <c r="AL255" s="827"/>
      <c r="AM255" s="827"/>
      <c r="AN255" s="827"/>
      <c r="AO255" s="827"/>
      <c r="AP255" s="827"/>
      <c r="AQ255" s="827"/>
      <c r="AR255" s="827"/>
      <c r="AS255" s="827"/>
      <c r="AT255" s="827"/>
      <c r="AU255" s="827"/>
      <c r="AV255" s="827"/>
      <c r="AW255" s="827"/>
      <c r="AX255" s="827"/>
      <c r="AY255" s="827"/>
      <c r="AZ255" s="827"/>
      <c r="BA255" s="827"/>
      <c r="BB255" s="827"/>
      <c r="BC255" s="827"/>
      <c r="BD255" s="827"/>
      <c r="BE255" s="827"/>
      <c r="BF255" s="827"/>
      <c r="BG255" s="827"/>
      <c r="BH255" s="827"/>
      <c r="BI255" s="827"/>
    </row>
    <row r="256" spans="1:61" s="226" customFormat="1">
      <c r="A256" s="227"/>
      <c r="B256" s="223">
        <v>251</v>
      </c>
      <c r="C256" s="224" t="s">
        <v>630</v>
      </c>
      <c r="D256" s="224" t="s">
        <v>142</v>
      </c>
      <c r="E256" s="222" t="s">
        <v>631</v>
      </c>
      <c r="F256" s="205">
        <v>353550.395178165</v>
      </c>
      <c r="G256" s="221" t="s">
        <v>241</v>
      </c>
      <c r="I256" s="827"/>
      <c r="J256" s="827"/>
      <c r="K256" s="827"/>
      <c r="L256" s="827"/>
      <c r="M256" s="827"/>
      <c r="N256" s="827"/>
      <c r="O256" s="827"/>
      <c r="P256" s="827"/>
      <c r="Q256" s="827"/>
      <c r="R256" s="827"/>
      <c r="S256" s="827"/>
      <c r="T256" s="827"/>
      <c r="U256" s="827"/>
      <c r="V256" s="827"/>
      <c r="W256" s="827"/>
      <c r="X256" s="827"/>
      <c r="Y256" s="827"/>
      <c r="Z256" s="827"/>
      <c r="AA256" s="827"/>
      <c r="AB256" s="827"/>
      <c r="AC256" s="827"/>
      <c r="AD256" s="827"/>
      <c r="AE256" s="827"/>
      <c r="AF256" s="827"/>
      <c r="AG256" s="827"/>
      <c r="AH256" s="827"/>
      <c r="AI256" s="827"/>
      <c r="AJ256" s="827"/>
      <c r="AK256" s="827"/>
      <c r="AL256" s="827"/>
      <c r="AM256" s="827"/>
      <c r="AN256" s="827"/>
      <c r="AO256" s="827"/>
      <c r="AP256" s="827"/>
      <c r="AQ256" s="827"/>
      <c r="AR256" s="827"/>
      <c r="AS256" s="827"/>
      <c r="AT256" s="827"/>
      <c r="AU256" s="827"/>
      <c r="AV256" s="827"/>
      <c r="AW256" s="827"/>
      <c r="AX256" s="827"/>
      <c r="AY256" s="827"/>
      <c r="AZ256" s="827"/>
      <c r="BA256" s="827"/>
      <c r="BB256" s="827"/>
      <c r="BC256" s="827"/>
      <c r="BD256" s="827"/>
      <c r="BE256" s="827"/>
      <c r="BF256" s="827"/>
      <c r="BG256" s="827"/>
      <c r="BH256" s="827"/>
      <c r="BI256" s="827"/>
    </row>
    <row r="257" spans="1:61" s="226" customFormat="1">
      <c r="A257" s="227"/>
      <c r="B257" s="223">
        <v>252</v>
      </c>
      <c r="C257" s="221" t="s">
        <v>632</v>
      </c>
      <c r="D257" s="221" t="s">
        <v>142</v>
      </c>
      <c r="E257" s="222" t="s">
        <v>633</v>
      </c>
      <c r="F257" s="205">
        <v>346372.4026837963</v>
      </c>
      <c r="G257" s="221" t="s">
        <v>241</v>
      </c>
      <c r="I257" s="827"/>
      <c r="J257" s="827"/>
      <c r="K257" s="827"/>
      <c r="L257" s="827"/>
      <c r="M257" s="827"/>
      <c r="N257" s="827"/>
      <c r="O257" s="827"/>
      <c r="P257" s="827"/>
      <c r="Q257" s="827"/>
      <c r="R257" s="827"/>
      <c r="S257" s="827"/>
      <c r="T257" s="827"/>
      <c r="U257" s="827"/>
      <c r="V257" s="827"/>
      <c r="W257" s="827"/>
      <c r="X257" s="827"/>
      <c r="Y257" s="827"/>
      <c r="Z257" s="827"/>
      <c r="AA257" s="827"/>
      <c r="AB257" s="827"/>
      <c r="AC257" s="827"/>
      <c r="AD257" s="827"/>
      <c r="AE257" s="827"/>
      <c r="AF257" s="827"/>
      <c r="AG257" s="827"/>
      <c r="AH257" s="827"/>
      <c r="AI257" s="827"/>
      <c r="AJ257" s="827"/>
      <c r="AK257" s="827"/>
      <c r="AL257" s="827"/>
      <c r="AM257" s="827"/>
      <c r="AN257" s="827"/>
      <c r="AO257" s="827"/>
      <c r="AP257" s="827"/>
      <c r="AQ257" s="827"/>
      <c r="AR257" s="827"/>
      <c r="AS257" s="827"/>
      <c r="AT257" s="827"/>
      <c r="AU257" s="827"/>
      <c r="AV257" s="827"/>
      <c r="AW257" s="827"/>
      <c r="AX257" s="827"/>
      <c r="AY257" s="827"/>
      <c r="AZ257" s="827"/>
      <c r="BA257" s="827"/>
      <c r="BB257" s="827"/>
      <c r="BC257" s="827"/>
      <c r="BD257" s="827"/>
      <c r="BE257" s="827"/>
      <c r="BF257" s="827"/>
      <c r="BG257" s="827"/>
      <c r="BH257" s="827"/>
      <c r="BI257" s="827"/>
    </row>
    <row r="258" spans="1:61" s="226" customFormat="1">
      <c r="A258" s="227"/>
      <c r="B258" s="223">
        <v>253</v>
      </c>
      <c r="C258" s="224" t="s">
        <v>634</v>
      </c>
      <c r="D258" s="224" t="s">
        <v>142</v>
      </c>
      <c r="E258" s="222" t="s">
        <v>635</v>
      </c>
      <c r="F258" s="205">
        <v>624344.48232831992</v>
      </c>
      <c r="G258" s="221" t="s">
        <v>241</v>
      </c>
      <c r="I258" s="827"/>
      <c r="J258" s="827"/>
      <c r="K258" s="827"/>
      <c r="L258" s="827"/>
      <c r="M258" s="827"/>
      <c r="N258" s="827"/>
      <c r="O258" s="827"/>
      <c r="P258" s="827"/>
      <c r="Q258" s="827"/>
      <c r="R258" s="827"/>
      <c r="S258" s="827"/>
      <c r="T258" s="827"/>
      <c r="U258" s="827"/>
      <c r="V258" s="827"/>
      <c r="W258" s="827"/>
      <c r="X258" s="827"/>
      <c r="Y258" s="827"/>
      <c r="Z258" s="827"/>
      <c r="AA258" s="827"/>
      <c r="AB258" s="827"/>
      <c r="AC258" s="827"/>
      <c r="AD258" s="827"/>
      <c r="AE258" s="827"/>
      <c r="AF258" s="827"/>
      <c r="AG258" s="827"/>
      <c r="AH258" s="827"/>
      <c r="AI258" s="827"/>
      <c r="AJ258" s="827"/>
      <c r="AK258" s="827"/>
      <c r="AL258" s="827"/>
      <c r="AM258" s="827"/>
      <c r="AN258" s="827"/>
      <c r="AO258" s="827"/>
      <c r="AP258" s="827"/>
      <c r="AQ258" s="827"/>
      <c r="AR258" s="827"/>
      <c r="AS258" s="827"/>
      <c r="AT258" s="827"/>
      <c r="AU258" s="827"/>
      <c r="AV258" s="827"/>
      <c r="AW258" s="827"/>
      <c r="AX258" s="827"/>
      <c r="AY258" s="827"/>
      <c r="AZ258" s="827"/>
      <c r="BA258" s="827"/>
      <c r="BB258" s="827"/>
      <c r="BC258" s="827"/>
      <c r="BD258" s="827"/>
      <c r="BE258" s="827"/>
      <c r="BF258" s="827"/>
      <c r="BG258" s="827"/>
      <c r="BH258" s="827"/>
      <c r="BI258" s="827"/>
    </row>
    <row r="259" spans="1:61" s="226" customFormat="1">
      <c r="A259" s="227"/>
      <c r="B259" s="223">
        <v>254</v>
      </c>
      <c r="C259" s="224" t="s">
        <v>636</v>
      </c>
      <c r="D259" s="224" t="s">
        <v>142</v>
      </c>
      <c r="E259" s="222" t="s">
        <v>637</v>
      </c>
      <c r="F259" s="205">
        <v>859519.25215377298</v>
      </c>
      <c r="G259" s="221" t="s">
        <v>241</v>
      </c>
      <c r="I259" s="827"/>
      <c r="J259" s="827"/>
      <c r="K259" s="827"/>
      <c r="L259" s="827"/>
      <c r="M259" s="827"/>
      <c r="N259" s="827"/>
      <c r="O259" s="827"/>
      <c r="P259" s="827"/>
      <c r="Q259" s="827"/>
      <c r="R259" s="827"/>
      <c r="S259" s="827"/>
      <c r="T259" s="827"/>
      <c r="U259" s="827"/>
      <c r="V259" s="827"/>
      <c r="W259" s="827"/>
      <c r="X259" s="827"/>
      <c r="Y259" s="827"/>
      <c r="Z259" s="827"/>
      <c r="AA259" s="827"/>
      <c r="AB259" s="827"/>
      <c r="AC259" s="827"/>
      <c r="AD259" s="827"/>
      <c r="AE259" s="827"/>
      <c r="AF259" s="827"/>
      <c r="AG259" s="827"/>
      <c r="AH259" s="827"/>
      <c r="AI259" s="827"/>
      <c r="AJ259" s="827"/>
      <c r="AK259" s="827"/>
      <c r="AL259" s="827"/>
      <c r="AM259" s="827"/>
      <c r="AN259" s="827"/>
      <c r="AO259" s="827"/>
      <c r="AP259" s="827"/>
      <c r="AQ259" s="827"/>
      <c r="AR259" s="827"/>
      <c r="AS259" s="827"/>
      <c r="AT259" s="827"/>
      <c r="AU259" s="827"/>
      <c r="AV259" s="827"/>
      <c r="AW259" s="827"/>
      <c r="AX259" s="827"/>
      <c r="AY259" s="827"/>
      <c r="AZ259" s="827"/>
      <c r="BA259" s="827"/>
      <c r="BB259" s="827"/>
      <c r="BC259" s="827"/>
      <c r="BD259" s="827"/>
      <c r="BE259" s="827"/>
      <c r="BF259" s="827"/>
      <c r="BG259" s="827"/>
      <c r="BH259" s="827"/>
      <c r="BI259" s="827"/>
    </row>
    <row r="260" spans="1:61" s="226" customFormat="1">
      <c r="A260" s="227"/>
      <c r="B260" s="223">
        <v>255</v>
      </c>
      <c r="C260" s="221" t="s">
        <v>638</v>
      </c>
      <c r="D260" s="221" t="s">
        <v>142</v>
      </c>
      <c r="E260" s="222" t="s">
        <v>639</v>
      </c>
      <c r="F260" s="205">
        <v>855592.65191551531</v>
      </c>
      <c r="G260" s="221" t="s">
        <v>241</v>
      </c>
      <c r="I260" s="827"/>
      <c r="J260" s="827"/>
      <c r="K260" s="827"/>
      <c r="L260" s="827"/>
      <c r="M260" s="827"/>
      <c r="N260" s="827"/>
      <c r="O260" s="827"/>
      <c r="P260" s="827"/>
      <c r="Q260" s="827"/>
      <c r="R260" s="827"/>
      <c r="S260" s="827"/>
      <c r="T260" s="827"/>
      <c r="U260" s="827"/>
      <c r="V260" s="827"/>
      <c r="W260" s="827"/>
      <c r="X260" s="827"/>
      <c r="Y260" s="827"/>
      <c r="Z260" s="827"/>
      <c r="AA260" s="827"/>
      <c r="AB260" s="827"/>
      <c r="AC260" s="827"/>
      <c r="AD260" s="827"/>
      <c r="AE260" s="827"/>
      <c r="AF260" s="827"/>
      <c r="AG260" s="827"/>
      <c r="AH260" s="827"/>
      <c r="AI260" s="827"/>
      <c r="AJ260" s="827"/>
      <c r="AK260" s="827"/>
      <c r="AL260" s="827"/>
      <c r="AM260" s="827"/>
      <c r="AN260" s="827"/>
      <c r="AO260" s="827"/>
      <c r="AP260" s="827"/>
      <c r="AQ260" s="827"/>
      <c r="AR260" s="827"/>
      <c r="AS260" s="827"/>
      <c r="AT260" s="827"/>
      <c r="AU260" s="827"/>
      <c r="AV260" s="827"/>
      <c r="AW260" s="827"/>
      <c r="AX260" s="827"/>
      <c r="AY260" s="827"/>
      <c r="AZ260" s="827"/>
      <c r="BA260" s="827"/>
      <c r="BB260" s="827"/>
      <c r="BC260" s="827"/>
      <c r="BD260" s="827"/>
      <c r="BE260" s="827"/>
      <c r="BF260" s="827"/>
      <c r="BG260" s="827"/>
      <c r="BH260" s="827"/>
      <c r="BI260" s="827"/>
    </row>
    <row r="261" spans="1:61" s="226" customFormat="1">
      <c r="A261" s="227"/>
      <c r="B261" s="223">
        <v>256</v>
      </c>
      <c r="C261" s="224" t="s">
        <v>640</v>
      </c>
      <c r="D261" s="224" t="s">
        <v>142</v>
      </c>
      <c r="E261" s="222" t="s">
        <v>641</v>
      </c>
      <c r="F261" s="205">
        <v>645020.74943258439</v>
      </c>
      <c r="G261" s="221" t="s">
        <v>241</v>
      </c>
      <c r="I261" s="827"/>
      <c r="J261" s="827"/>
      <c r="K261" s="827"/>
      <c r="L261" s="827"/>
      <c r="M261" s="827"/>
      <c r="N261" s="827"/>
      <c r="O261" s="827"/>
      <c r="P261" s="827"/>
      <c r="Q261" s="827"/>
      <c r="R261" s="827"/>
      <c r="S261" s="827"/>
      <c r="T261" s="827"/>
      <c r="U261" s="827"/>
      <c r="V261" s="827"/>
      <c r="W261" s="827"/>
      <c r="X261" s="827"/>
      <c r="Y261" s="827"/>
      <c r="Z261" s="827"/>
      <c r="AA261" s="827"/>
      <c r="AB261" s="827"/>
      <c r="AC261" s="827"/>
      <c r="AD261" s="827"/>
      <c r="AE261" s="827"/>
      <c r="AF261" s="827"/>
      <c r="AG261" s="827"/>
      <c r="AH261" s="827"/>
      <c r="AI261" s="827"/>
      <c r="AJ261" s="827"/>
      <c r="AK261" s="827"/>
      <c r="AL261" s="827"/>
      <c r="AM261" s="827"/>
      <c r="AN261" s="827"/>
      <c r="AO261" s="827"/>
      <c r="AP261" s="827"/>
      <c r="AQ261" s="827"/>
      <c r="AR261" s="827"/>
      <c r="AS261" s="827"/>
      <c r="AT261" s="827"/>
      <c r="AU261" s="827"/>
      <c r="AV261" s="827"/>
      <c r="AW261" s="827"/>
      <c r="AX261" s="827"/>
      <c r="AY261" s="827"/>
      <c r="AZ261" s="827"/>
      <c r="BA261" s="827"/>
      <c r="BB261" s="827"/>
      <c r="BC261" s="827"/>
      <c r="BD261" s="827"/>
      <c r="BE261" s="827"/>
      <c r="BF261" s="827"/>
      <c r="BG261" s="827"/>
      <c r="BH261" s="827"/>
      <c r="BI261" s="827"/>
    </row>
    <row r="262" spans="1:61" s="226" customFormat="1">
      <c r="A262" s="227"/>
      <c r="B262" s="223">
        <v>257</v>
      </c>
      <c r="C262" s="221" t="s">
        <v>642</v>
      </c>
      <c r="D262" s="221" t="s">
        <v>142</v>
      </c>
      <c r="E262" s="222" t="s">
        <v>643</v>
      </c>
      <c r="F262" s="205">
        <v>624344.48232831992</v>
      </c>
      <c r="G262" s="221" t="s">
        <v>241</v>
      </c>
      <c r="I262" s="827"/>
      <c r="J262" s="827"/>
      <c r="K262" s="827"/>
      <c r="L262" s="827"/>
      <c r="M262" s="827"/>
      <c r="N262" s="827"/>
      <c r="O262" s="827"/>
      <c r="P262" s="827"/>
      <c r="Q262" s="827"/>
      <c r="R262" s="827"/>
      <c r="S262" s="827"/>
      <c r="T262" s="827"/>
      <c r="U262" s="827"/>
      <c r="V262" s="827"/>
      <c r="W262" s="827"/>
      <c r="X262" s="827"/>
      <c r="Y262" s="827"/>
      <c r="Z262" s="827"/>
      <c r="AA262" s="827"/>
      <c r="AB262" s="827"/>
      <c r="AC262" s="827"/>
      <c r="AD262" s="827"/>
      <c r="AE262" s="827"/>
      <c r="AF262" s="827"/>
      <c r="AG262" s="827"/>
      <c r="AH262" s="827"/>
      <c r="AI262" s="827"/>
      <c r="AJ262" s="827"/>
      <c r="AK262" s="827"/>
      <c r="AL262" s="827"/>
      <c r="AM262" s="827"/>
      <c r="AN262" s="827"/>
      <c r="AO262" s="827"/>
      <c r="AP262" s="827"/>
      <c r="AQ262" s="827"/>
      <c r="AR262" s="827"/>
      <c r="AS262" s="827"/>
      <c r="AT262" s="827"/>
      <c r="AU262" s="827"/>
      <c r="AV262" s="827"/>
      <c r="AW262" s="827"/>
      <c r="AX262" s="827"/>
      <c r="AY262" s="827"/>
      <c r="AZ262" s="827"/>
      <c r="BA262" s="827"/>
      <c r="BB262" s="827"/>
      <c r="BC262" s="827"/>
      <c r="BD262" s="827"/>
      <c r="BE262" s="827"/>
      <c r="BF262" s="827"/>
      <c r="BG262" s="827"/>
      <c r="BH262" s="827"/>
      <c r="BI262" s="827"/>
    </row>
    <row r="263" spans="1:61" s="226" customFormat="1">
      <c r="A263" s="227"/>
      <c r="B263" s="223">
        <v>258</v>
      </c>
      <c r="C263" s="224" t="s">
        <v>644</v>
      </c>
      <c r="D263" s="224" t="s">
        <v>142</v>
      </c>
      <c r="E263" s="222" t="s">
        <v>645</v>
      </c>
      <c r="F263" s="205">
        <v>616822.25964966544</v>
      </c>
      <c r="G263" s="221" t="s">
        <v>241</v>
      </c>
      <c r="I263" s="827"/>
      <c r="J263" s="827"/>
      <c r="K263" s="827"/>
      <c r="L263" s="827"/>
      <c r="M263" s="827"/>
      <c r="N263" s="827"/>
      <c r="O263" s="827"/>
      <c r="P263" s="827"/>
      <c r="Q263" s="827"/>
      <c r="R263" s="827"/>
      <c r="S263" s="827"/>
      <c r="T263" s="827"/>
      <c r="U263" s="827"/>
      <c r="V263" s="827"/>
      <c r="W263" s="827"/>
      <c r="X263" s="827"/>
      <c r="Y263" s="827"/>
      <c r="Z263" s="827"/>
      <c r="AA263" s="827"/>
      <c r="AB263" s="827"/>
      <c r="AC263" s="827"/>
      <c r="AD263" s="827"/>
      <c r="AE263" s="827"/>
      <c r="AF263" s="827"/>
      <c r="AG263" s="827"/>
      <c r="AH263" s="827"/>
      <c r="AI263" s="827"/>
      <c r="AJ263" s="827"/>
      <c r="AK263" s="827"/>
      <c r="AL263" s="827"/>
      <c r="AM263" s="827"/>
      <c r="AN263" s="827"/>
      <c r="AO263" s="827"/>
      <c r="AP263" s="827"/>
      <c r="AQ263" s="827"/>
      <c r="AR263" s="827"/>
      <c r="AS263" s="827"/>
      <c r="AT263" s="827"/>
      <c r="AU263" s="827"/>
      <c r="AV263" s="827"/>
      <c r="AW263" s="827"/>
      <c r="AX263" s="827"/>
      <c r="AY263" s="827"/>
      <c r="AZ263" s="827"/>
      <c r="BA263" s="827"/>
      <c r="BB263" s="827"/>
      <c r="BC263" s="827"/>
      <c r="BD263" s="827"/>
      <c r="BE263" s="827"/>
      <c r="BF263" s="827"/>
      <c r="BG263" s="827"/>
      <c r="BH263" s="827"/>
      <c r="BI263" s="827"/>
    </row>
    <row r="264" spans="1:61" s="226" customFormat="1">
      <c r="A264" s="227"/>
      <c r="B264" s="223">
        <v>259</v>
      </c>
      <c r="C264" s="221" t="s">
        <v>646</v>
      </c>
      <c r="D264" s="221" t="s">
        <v>142</v>
      </c>
      <c r="E264" s="222" t="s">
        <v>647</v>
      </c>
      <c r="F264" s="205">
        <v>364972.00534832774</v>
      </c>
      <c r="G264" s="221" t="s">
        <v>241</v>
      </c>
      <c r="I264" s="827"/>
      <c r="J264" s="827"/>
      <c r="K264" s="827"/>
      <c r="L264" s="827"/>
      <c r="M264" s="827"/>
      <c r="N264" s="827"/>
      <c r="O264" s="827"/>
      <c r="P264" s="827"/>
      <c r="Q264" s="827"/>
      <c r="R264" s="827"/>
      <c r="S264" s="827"/>
      <c r="T264" s="827"/>
      <c r="U264" s="827"/>
      <c r="V264" s="827"/>
      <c r="W264" s="827"/>
      <c r="X264" s="827"/>
      <c r="Y264" s="827"/>
      <c r="Z264" s="827"/>
      <c r="AA264" s="827"/>
      <c r="AB264" s="827"/>
      <c r="AC264" s="827"/>
      <c r="AD264" s="827"/>
      <c r="AE264" s="827"/>
      <c r="AF264" s="827"/>
      <c r="AG264" s="827"/>
      <c r="AH264" s="827"/>
      <c r="AI264" s="827"/>
      <c r="AJ264" s="827"/>
      <c r="AK264" s="827"/>
      <c r="AL264" s="827"/>
      <c r="AM264" s="827"/>
      <c r="AN264" s="827"/>
      <c r="AO264" s="827"/>
      <c r="AP264" s="827"/>
      <c r="AQ264" s="827"/>
      <c r="AR264" s="827"/>
      <c r="AS264" s="827"/>
      <c r="AT264" s="827"/>
      <c r="AU264" s="827"/>
      <c r="AV264" s="827"/>
      <c r="AW264" s="827"/>
      <c r="AX264" s="827"/>
      <c r="AY264" s="827"/>
      <c r="AZ264" s="827"/>
      <c r="BA264" s="827"/>
      <c r="BB264" s="827"/>
      <c r="BC264" s="827"/>
      <c r="BD264" s="827"/>
      <c r="BE264" s="827"/>
      <c r="BF264" s="827"/>
      <c r="BG264" s="827"/>
      <c r="BH264" s="827"/>
      <c r="BI264" s="827"/>
    </row>
    <row r="265" spans="1:61" s="226" customFormat="1">
      <c r="A265" s="227"/>
      <c r="B265" s="223">
        <v>260</v>
      </c>
      <c r="C265" s="224" t="s">
        <v>648</v>
      </c>
      <c r="D265" s="224" t="s">
        <v>142</v>
      </c>
      <c r="E265" s="222" t="s">
        <v>649</v>
      </c>
      <c r="F265" s="205">
        <v>367897.24287876609</v>
      </c>
      <c r="G265" s="221" t="s">
        <v>241</v>
      </c>
      <c r="I265" s="827"/>
      <c r="J265" s="827"/>
      <c r="K265" s="827"/>
      <c r="L265" s="827"/>
      <c r="M265" s="827"/>
      <c r="N265" s="827"/>
      <c r="O265" s="827"/>
      <c r="P265" s="827"/>
      <c r="Q265" s="827"/>
      <c r="R265" s="827"/>
      <c r="S265" s="827"/>
      <c r="T265" s="827"/>
      <c r="U265" s="827"/>
      <c r="V265" s="827"/>
      <c r="W265" s="827"/>
      <c r="X265" s="827"/>
      <c r="Y265" s="827"/>
      <c r="Z265" s="827"/>
      <c r="AA265" s="827"/>
      <c r="AB265" s="827"/>
      <c r="AC265" s="827"/>
      <c r="AD265" s="827"/>
      <c r="AE265" s="827"/>
      <c r="AF265" s="827"/>
      <c r="AG265" s="827"/>
      <c r="AH265" s="827"/>
      <c r="AI265" s="827"/>
      <c r="AJ265" s="827"/>
      <c r="AK265" s="827"/>
      <c r="AL265" s="827"/>
      <c r="AM265" s="827"/>
      <c r="AN265" s="827"/>
      <c r="AO265" s="827"/>
      <c r="AP265" s="827"/>
      <c r="AQ265" s="827"/>
      <c r="AR265" s="827"/>
      <c r="AS265" s="827"/>
      <c r="AT265" s="827"/>
      <c r="AU265" s="827"/>
      <c r="AV265" s="827"/>
      <c r="AW265" s="827"/>
      <c r="AX265" s="827"/>
      <c r="AY265" s="827"/>
      <c r="AZ265" s="827"/>
      <c r="BA265" s="827"/>
      <c r="BB265" s="827"/>
      <c r="BC265" s="827"/>
      <c r="BD265" s="827"/>
      <c r="BE265" s="827"/>
      <c r="BF265" s="827"/>
      <c r="BG265" s="827"/>
      <c r="BH265" s="827"/>
      <c r="BI265" s="827"/>
    </row>
    <row r="266" spans="1:61" s="226" customFormat="1">
      <c r="A266" s="227"/>
      <c r="B266" s="223">
        <v>261</v>
      </c>
      <c r="C266" s="221" t="s">
        <v>650</v>
      </c>
      <c r="D266" s="221" t="s">
        <v>142</v>
      </c>
      <c r="E266" s="222" t="s">
        <v>651</v>
      </c>
      <c r="F266" s="205">
        <v>362503.63222469605</v>
      </c>
      <c r="G266" s="221" t="s">
        <v>241</v>
      </c>
      <c r="I266" s="827"/>
      <c r="J266" s="827"/>
      <c r="K266" s="827"/>
      <c r="L266" s="827"/>
      <c r="M266" s="827"/>
      <c r="N266" s="827"/>
      <c r="O266" s="827"/>
      <c r="P266" s="827"/>
      <c r="Q266" s="827"/>
      <c r="R266" s="827"/>
      <c r="S266" s="827"/>
      <c r="T266" s="827"/>
      <c r="U266" s="827"/>
      <c r="V266" s="827"/>
      <c r="W266" s="827"/>
      <c r="X266" s="827"/>
      <c r="Y266" s="827"/>
      <c r="Z266" s="827"/>
      <c r="AA266" s="827"/>
      <c r="AB266" s="827"/>
      <c r="AC266" s="827"/>
      <c r="AD266" s="827"/>
      <c r="AE266" s="827"/>
      <c r="AF266" s="827"/>
      <c r="AG266" s="827"/>
      <c r="AH266" s="827"/>
      <c r="AI266" s="827"/>
      <c r="AJ266" s="827"/>
      <c r="AK266" s="827"/>
      <c r="AL266" s="827"/>
      <c r="AM266" s="827"/>
      <c r="AN266" s="827"/>
      <c r="AO266" s="827"/>
      <c r="AP266" s="827"/>
      <c r="AQ266" s="827"/>
      <c r="AR266" s="827"/>
      <c r="AS266" s="827"/>
      <c r="AT266" s="827"/>
      <c r="AU266" s="827"/>
      <c r="AV266" s="827"/>
      <c r="AW266" s="827"/>
      <c r="AX266" s="827"/>
      <c r="AY266" s="827"/>
      <c r="AZ266" s="827"/>
      <c r="BA266" s="827"/>
      <c r="BB266" s="827"/>
      <c r="BC266" s="827"/>
      <c r="BD266" s="827"/>
      <c r="BE266" s="827"/>
      <c r="BF266" s="827"/>
      <c r="BG266" s="827"/>
      <c r="BH266" s="827"/>
      <c r="BI266" s="827"/>
    </row>
    <row r="267" spans="1:61" s="226" customFormat="1">
      <c r="A267" s="227"/>
      <c r="B267" s="223">
        <v>262</v>
      </c>
      <c r="C267" s="224" t="s">
        <v>652</v>
      </c>
      <c r="D267" s="224" t="s">
        <v>142</v>
      </c>
      <c r="E267" s="222" t="s">
        <v>653</v>
      </c>
      <c r="F267" s="205">
        <v>300858.26515085489</v>
      </c>
      <c r="G267" s="221" t="s">
        <v>241</v>
      </c>
      <c r="I267" s="827"/>
      <c r="J267" s="827"/>
      <c r="K267" s="827"/>
      <c r="L267" s="827"/>
      <c r="M267" s="827"/>
      <c r="N267" s="827"/>
      <c r="O267" s="827"/>
      <c r="P267" s="827"/>
      <c r="Q267" s="827"/>
      <c r="R267" s="827"/>
      <c r="S267" s="827"/>
      <c r="T267" s="827"/>
      <c r="U267" s="827"/>
      <c r="V267" s="827"/>
      <c r="W267" s="827"/>
      <c r="X267" s="827"/>
      <c r="Y267" s="827"/>
      <c r="Z267" s="827"/>
      <c r="AA267" s="827"/>
      <c r="AB267" s="827"/>
      <c r="AC267" s="827"/>
      <c r="AD267" s="827"/>
      <c r="AE267" s="827"/>
      <c r="AF267" s="827"/>
      <c r="AG267" s="827"/>
      <c r="AH267" s="827"/>
      <c r="AI267" s="827"/>
      <c r="AJ267" s="827"/>
      <c r="AK267" s="827"/>
      <c r="AL267" s="827"/>
      <c r="AM267" s="827"/>
      <c r="AN267" s="827"/>
      <c r="AO267" s="827"/>
      <c r="AP267" s="827"/>
      <c r="AQ267" s="827"/>
      <c r="AR267" s="827"/>
      <c r="AS267" s="827"/>
      <c r="AT267" s="827"/>
      <c r="AU267" s="827"/>
      <c r="AV267" s="827"/>
      <c r="AW267" s="827"/>
      <c r="AX267" s="827"/>
      <c r="AY267" s="827"/>
      <c r="AZ267" s="827"/>
      <c r="BA267" s="827"/>
      <c r="BB267" s="827"/>
      <c r="BC267" s="827"/>
      <c r="BD267" s="827"/>
      <c r="BE267" s="827"/>
      <c r="BF267" s="827"/>
      <c r="BG267" s="827"/>
      <c r="BH267" s="827"/>
      <c r="BI267" s="827"/>
    </row>
    <row r="268" spans="1:61" s="226" customFormat="1">
      <c r="A268" s="227"/>
      <c r="B268" s="223">
        <v>263</v>
      </c>
      <c r="C268" s="221" t="s">
        <v>654</v>
      </c>
      <c r="D268" s="221" t="s">
        <v>142</v>
      </c>
      <c r="E268" s="222" t="s">
        <v>655</v>
      </c>
      <c r="F268" s="205">
        <v>288725.25183295051</v>
      </c>
      <c r="G268" s="221" t="s">
        <v>241</v>
      </c>
      <c r="I268" s="827"/>
      <c r="J268" s="827"/>
      <c r="K268" s="827"/>
      <c r="L268" s="827"/>
      <c r="M268" s="827"/>
      <c r="N268" s="827"/>
      <c r="O268" s="827"/>
      <c r="P268" s="827"/>
      <c r="Q268" s="827"/>
      <c r="R268" s="827"/>
      <c r="S268" s="827"/>
      <c r="T268" s="827"/>
      <c r="U268" s="827"/>
      <c r="V268" s="827"/>
      <c r="W268" s="827"/>
      <c r="X268" s="827"/>
      <c r="Y268" s="827"/>
      <c r="Z268" s="827"/>
      <c r="AA268" s="827"/>
      <c r="AB268" s="827"/>
      <c r="AC268" s="827"/>
      <c r="AD268" s="827"/>
      <c r="AE268" s="827"/>
      <c r="AF268" s="827"/>
      <c r="AG268" s="827"/>
      <c r="AH268" s="827"/>
      <c r="AI268" s="827"/>
      <c r="AJ268" s="827"/>
      <c r="AK268" s="827"/>
      <c r="AL268" s="827"/>
      <c r="AM268" s="827"/>
      <c r="AN268" s="827"/>
      <c r="AO268" s="827"/>
      <c r="AP268" s="827"/>
      <c r="AQ268" s="827"/>
      <c r="AR268" s="827"/>
      <c r="AS268" s="827"/>
      <c r="AT268" s="827"/>
      <c r="AU268" s="827"/>
      <c r="AV268" s="827"/>
      <c r="AW268" s="827"/>
      <c r="AX268" s="827"/>
      <c r="AY268" s="827"/>
      <c r="AZ268" s="827"/>
      <c r="BA268" s="827"/>
      <c r="BB268" s="827"/>
      <c r="BC268" s="827"/>
      <c r="BD268" s="827"/>
      <c r="BE268" s="827"/>
      <c r="BF268" s="827"/>
      <c r="BG268" s="827"/>
      <c r="BH268" s="827"/>
      <c r="BI268" s="827"/>
    </row>
    <row r="269" spans="1:61" s="226" customFormat="1">
      <c r="A269" s="227"/>
      <c r="B269" s="223">
        <v>264</v>
      </c>
      <c r="C269" s="224" t="s">
        <v>656</v>
      </c>
      <c r="D269" s="224" t="s">
        <v>142</v>
      </c>
      <c r="E269" s="222" t="s">
        <v>657</v>
      </c>
      <c r="F269" s="205">
        <v>303859.21164013539</v>
      </c>
      <c r="G269" s="221" t="s">
        <v>241</v>
      </c>
      <c r="I269" s="827"/>
      <c r="J269" s="827"/>
      <c r="K269" s="827"/>
      <c r="L269" s="827"/>
      <c r="M269" s="827"/>
      <c r="N269" s="827"/>
      <c r="O269" s="827"/>
      <c r="P269" s="827"/>
      <c r="Q269" s="827"/>
      <c r="R269" s="827"/>
      <c r="S269" s="827"/>
      <c r="T269" s="827"/>
      <c r="U269" s="827"/>
      <c r="V269" s="827"/>
      <c r="W269" s="827"/>
      <c r="X269" s="827"/>
      <c r="Y269" s="827"/>
      <c r="Z269" s="827"/>
      <c r="AA269" s="827"/>
      <c r="AB269" s="827"/>
      <c r="AC269" s="827"/>
      <c r="AD269" s="827"/>
      <c r="AE269" s="827"/>
      <c r="AF269" s="827"/>
      <c r="AG269" s="827"/>
      <c r="AH269" s="827"/>
      <c r="AI269" s="827"/>
      <c r="AJ269" s="827"/>
      <c r="AK269" s="827"/>
      <c r="AL269" s="827"/>
      <c r="AM269" s="827"/>
      <c r="AN269" s="827"/>
      <c r="AO269" s="827"/>
      <c r="AP269" s="827"/>
      <c r="AQ269" s="827"/>
      <c r="AR269" s="827"/>
      <c r="AS269" s="827"/>
      <c r="AT269" s="827"/>
      <c r="AU269" s="827"/>
      <c r="AV269" s="827"/>
      <c r="AW269" s="827"/>
      <c r="AX269" s="827"/>
      <c r="AY269" s="827"/>
      <c r="AZ269" s="827"/>
      <c r="BA269" s="827"/>
      <c r="BB269" s="827"/>
      <c r="BC269" s="827"/>
      <c r="BD269" s="827"/>
      <c r="BE269" s="827"/>
      <c r="BF269" s="827"/>
      <c r="BG269" s="827"/>
      <c r="BH269" s="827"/>
      <c r="BI269" s="827"/>
    </row>
    <row r="270" spans="1:61" s="226" customFormat="1">
      <c r="A270" s="227"/>
      <c r="B270" s="223">
        <v>265</v>
      </c>
      <c r="C270" s="221" t="s">
        <v>658</v>
      </c>
      <c r="D270" s="221" t="s">
        <v>142</v>
      </c>
      <c r="E270" s="222" t="s">
        <v>659</v>
      </c>
      <c r="F270" s="205">
        <v>454841.15014779876</v>
      </c>
      <c r="G270" s="221" t="s">
        <v>241</v>
      </c>
      <c r="I270" s="827"/>
      <c r="J270" s="827"/>
      <c r="K270" s="827"/>
      <c r="L270" s="827"/>
      <c r="M270" s="827"/>
      <c r="N270" s="827"/>
      <c r="O270" s="827"/>
      <c r="P270" s="827"/>
      <c r="Q270" s="827"/>
      <c r="R270" s="827"/>
      <c r="S270" s="827"/>
      <c r="T270" s="827"/>
      <c r="U270" s="827"/>
      <c r="V270" s="827"/>
      <c r="W270" s="827"/>
      <c r="X270" s="827"/>
      <c r="Y270" s="827"/>
      <c r="Z270" s="827"/>
      <c r="AA270" s="827"/>
      <c r="AB270" s="827"/>
      <c r="AC270" s="827"/>
      <c r="AD270" s="827"/>
      <c r="AE270" s="827"/>
      <c r="AF270" s="827"/>
      <c r="AG270" s="827"/>
      <c r="AH270" s="827"/>
      <c r="AI270" s="827"/>
      <c r="AJ270" s="827"/>
      <c r="AK270" s="827"/>
      <c r="AL270" s="827"/>
      <c r="AM270" s="827"/>
      <c r="AN270" s="827"/>
      <c r="AO270" s="827"/>
      <c r="AP270" s="827"/>
      <c r="AQ270" s="827"/>
      <c r="AR270" s="827"/>
      <c r="AS270" s="827"/>
      <c r="AT270" s="827"/>
      <c r="AU270" s="827"/>
      <c r="AV270" s="827"/>
      <c r="AW270" s="827"/>
      <c r="AX270" s="827"/>
      <c r="AY270" s="827"/>
      <c r="AZ270" s="827"/>
      <c r="BA270" s="827"/>
      <c r="BB270" s="827"/>
      <c r="BC270" s="827"/>
      <c r="BD270" s="827"/>
      <c r="BE270" s="827"/>
      <c r="BF270" s="827"/>
      <c r="BG270" s="827"/>
      <c r="BH270" s="827"/>
      <c r="BI270" s="827"/>
    </row>
    <row r="271" spans="1:61" s="226" customFormat="1" ht="28.8">
      <c r="A271" s="227"/>
      <c r="B271" s="223">
        <v>266</v>
      </c>
      <c r="C271" s="224" t="s">
        <v>660</v>
      </c>
      <c r="D271" s="224" t="s">
        <v>139</v>
      </c>
      <c r="E271" s="222" t="s">
        <v>661</v>
      </c>
      <c r="F271" s="205">
        <v>18407.811048121072</v>
      </c>
      <c r="G271" s="221" t="s">
        <v>225</v>
      </c>
      <c r="I271" s="827"/>
      <c r="J271" s="827"/>
      <c r="K271" s="827"/>
      <c r="L271" s="827"/>
      <c r="M271" s="827"/>
      <c r="N271" s="827"/>
      <c r="O271" s="827"/>
      <c r="P271" s="827"/>
      <c r="Q271" s="827"/>
      <c r="R271" s="827"/>
      <c r="S271" s="827"/>
      <c r="T271" s="827"/>
      <c r="U271" s="827"/>
      <c r="V271" s="827"/>
      <c r="W271" s="827"/>
      <c r="X271" s="827"/>
      <c r="Y271" s="827"/>
      <c r="Z271" s="827"/>
      <c r="AA271" s="827"/>
      <c r="AB271" s="827"/>
      <c r="AC271" s="827"/>
      <c r="AD271" s="827"/>
      <c r="AE271" s="827"/>
      <c r="AF271" s="827"/>
      <c r="AG271" s="827"/>
      <c r="AH271" s="827"/>
      <c r="AI271" s="827"/>
      <c r="AJ271" s="827"/>
      <c r="AK271" s="827"/>
      <c r="AL271" s="827"/>
      <c r="AM271" s="827"/>
      <c r="AN271" s="827"/>
      <c r="AO271" s="827"/>
      <c r="AP271" s="827"/>
      <c r="AQ271" s="827"/>
      <c r="AR271" s="827"/>
      <c r="AS271" s="827"/>
      <c r="AT271" s="827"/>
      <c r="AU271" s="827"/>
      <c r="AV271" s="827"/>
      <c r="AW271" s="827"/>
      <c r="AX271" s="827"/>
      <c r="AY271" s="827"/>
      <c r="AZ271" s="827"/>
      <c r="BA271" s="827"/>
      <c r="BB271" s="827"/>
      <c r="BC271" s="827"/>
      <c r="BD271" s="827"/>
      <c r="BE271" s="827"/>
      <c r="BF271" s="827"/>
      <c r="BG271" s="827"/>
      <c r="BH271" s="827"/>
      <c r="BI271" s="827"/>
    </row>
    <row r="272" spans="1:61" s="226" customFormat="1">
      <c r="A272" s="227"/>
      <c r="B272" s="223">
        <v>267</v>
      </c>
      <c r="C272" s="221" t="s">
        <v>662</v>
      </c>
      <c r="D272" s="221" t="s">
        <v>142</v>
      </c>
      <c r="E272" s="222" t="s">
        <v>663</v>
      </c>
      <c r="F272" s="205">
        <v>389692.28573718993</v>
      </c>
      <c r="G272" s="221" t="s">
        <v>241</v>
      </c>
      <c r="I272" s="827"/>
      <c r="J272" s="827"/>
      <c r="K272" s="827"/>
      <c r="L272" s="827"/>
      <c r="M272" s="827"/>
      <c r="N272" s="827"/>
      <c r="O272" s="827"/>
      <c r="P272" s="827"/>
      <c r="Q272" s="827"/>
      <c r="R272" s="827"/>
      <c r="S272" s="827"/>
      <c r="T272" s="827"/>
      <c r="U272" s="827"/>
      <c r="V272" s="827"/>
      <c r="W272" s="827"/>
      <c r="X272" s="827"/>
      <c r="Y272" s="827"/>
      <c r="Z272" s="827"/>
      <c r="AA272" s="827"/>
      <c r="AB272" s="827"/>
      <c r="AC272" s="827"/>
      <c r="AD272" s="827"/>
      <c r="AE272" s="827"/>
      <c r="AF272" s="827"/>
      <c r="AG272" s="827"/>
      <c r="AH272" s="827"/>
      <c r="AI272" s="827"/>
      <c r="AJ272" s="827"/>
      <c r="AK272" s="827"/>
      <c r="AL272" s="827"/>
      <c r="AM272" s="827"/>
      <c r="AN272" s="827"/>
      <c r="AO272" s="827"/>
      <c r="AP272" s="827"/>
      <c r="AQ272" s="827"/>
      <c r="AR272" s="827"/>
      <c r="AS272" s="827"/>
      <c r="AT272" s="827"/>
      <c r="AU272" s="827"/>
      <c r="AV272" s="827"/>
      <c r="AW272" s="827"/>
      <c r="AX272" s="827"/>
      <c r="AY272" s="827"/>
      <c r="AZ272" s="827"/>
      <c r="BA272" s="827"/>
      <c r="BB272" s="827"/>
      <c r="BC272" s="827"/>
      <c r="BD272" s="827"/>
      <c r="BE272" s="827"/>
      <c r="BF272" s="827"/>
      <c r="BG272" s="827"/>
      <c r="BH272" s="827"/>
      <c r="BI272" s="827"/>
    </row>
    <row r="273" spans="1:61" s="226" customFormat="1">
      <c r="A273" s="227"/>
      <c r="B273" s="223">
        <v>268</v>
      </c>
      <c r="C273" s="224" t="s">
        <v>664</v>
      </c>
      <c r="D273" s="224" t="s">
        <v>142</v>
      </c>
      <c r="E273" s="222" t="s">
        <v>665</v>
      </c>
      <c r="F273" s="205">
        <v>389692.28573718993</v>
      </c>
      <c r="G273" s="221" t="s">
        <v>241</v>
      </c>
      <c r="I273" s="827"/>
      <c r="J273" s="827"/>
      <c r="K273" s="827"/>
      <c r="L273" s="827"/>
      <c r="M273" s="827"/>
      <c r="N273" s="827"/>
      <c r="O273" s="827"/>
      <c r="P273" s="827"/>
      <c r="Q273" s="827"/>
      <c r="R273" s="827"/>
      <c r="S273" s="827"/>
      <c r="T273" s="827"/>
      <c r="U273" s="827"/>
      <c r="V273" s="827"/>
      <c r="W273" s="827"/>
      <c r="X273" s="827"/>
      <c r="Y273" s="827"/>
      <c r="Z273" s="827"/>
      <c r="AA273" s="827"/>
      <c r="AB273" s="827"/>
      <c r="AC273" s="827"/>
      <c r="AD273" s="827"/>
      <c r="AE273" s="827"/>
      <c r="AF273" s="827"/>
      <c r="AG273" s="827"/>
      <c r="AH273" s="827"/>
      <c r="AI273" s="827"/>
      <c r="AJ273" s="827"/>
      <c r="AK273" s="827"/>
      <c r="AL273" s="827"/>
      <c r="AM273" s="827"/>
      <c r="AN273" s="827"/>
      <c r="AO273" s="827"/>
      <c r="AP273" s="827"/>
      <c r="AQ273" s="827"/>
      <c r="AR273" s="827"/>
      <c r="AS273" s="827"/>
      <c r="AT273" s="827"/>
      <c r="AU273" s="827"/>
      <c r="AV273" s="827"/>
      <c r="AW273" s="827"/>
      <c r="AX273" s="827"/>
      <c r="AY273" s="827"/>
      <c r="AZ273" s="827"/>
      <c r="BA273" s="827"/>
      <c r="BB273" s="827"/>
      <c r="BC273" s="827"/>
      <c r="BD273" s="827"/>
      <c r="BE273" s="827"/>
      <c r="BF273" s="827"/>
      <c r="BG273" s="827"/>
      <c r="BH273" s="827"/>
      <c r="BI273" s="827"/>
    </row>
    <row r="274" spans="1:61" s="226" customFormat="1">
      <c r="A274" s="227"/>
      <c r="B274" s="223">
        <v>269</v>
      </c>
      <c r="C274" s="221" t="s">
        <v>666</v>
      </c>
      <c r="D274" s="221" t="s">
        <v>142</v>
      </c>
      <c r="E274" s="222" t="s">
        <v>667</v>
      </c>
      <c r="F274" s="205">
        <v>386103.94215344399</v>
      </c>
      <c r="G274" s="221" t="s">
        <v>241</v>
      </c>
      <c r="I274" s="827"/>
      <c r="J274" s="827"/>
      <c r="K274" s="827"/>
      <c r="L274" s="827"/>
      <c r="M274" s="827"/>
      <c r="N274" s="827"/>
      <c r="O274" s="827"/>
      <c r="P274" s="827"/>
      <c r="Q274" s="827"/>
      <c r="R274" s="827"/>
      <c r="S274" s="827"/>
      <c r="T274" s="827"/>
      <c r="U274" s="827"/>
      <c r="V274" s="827"/>
      <c r="W274" s="827"/>
      <c r="X274" s="827"/>
      <c r="Y274" s="827"/>
      <c r="Z274" s="827"/>
      <c r="AA274" s="827"/>
      <c r="AB274" s="827"/>
      <c r="AC274" s="827"/>
      <c r="AD274" s="827"/>
      <c r="AE274" s="827"/>
      <c r="AF274" s="827"/>
      <c r="AG274" s="827"/>
      <c r="AH274" s="827"/>
      <c r="AI274" s="827"/>
      <c r="AJ274" s="827"/>
      <c r="AK274" s="827"/>
      <c r="AL274" s="827"/>
      <c r="AM274" s="827"/>
      <c r="AN274" s="827"/>
      <c r="AO274" s="827"/>
      <c r="AP274" s="827"/>
      <c r="AQ274" s="827"/>
      <c r="AR274" s="827"/>
      <c r="AS274" s="827"/>
      <c r="AT274" s="827"/>
      <c r="AU274" s="827"/>
      <c r="AV274" s="827"/>
      <c r="AW274" s="827"/>
      <c r="AX274" s="827"/>
      <c r="AY274" s="827"/>
      <c r="AZ274" s="827"/>
      <c r="BA274" s="827"/>
      <c r="BB274" s="827"/>
      <c r="BC274" s="827"/>
      <c r="BD274" s="827"/>
      <c r="BE274" s="827"/>
      <c r="BF274" s="827"/>
      <c r="BG274" s="827"/>
      <c r="BH274" s="827"/>
      <c r="BI274" s="827"/>
    </row>
    <row r="275" spans="1:61" s="226" customFormat="1">
      <c r="A275" s="227"/>
      <c r="B275" s="223">
        <v>270</v>
      </c>
      <c r="C275" s="224" t="s">
        <v>668</v>
      </c>
      <c r="D275" s="224" t="s">
        <v>142</v>
      </c>
      <c r="E275" s="222" t="s">
        <v>669</v>
      </c>
      <c r="F275" s="205">
        <v>386103.94215344399</v>
      </c>
      <c r="G275" s="221" t="s">
        <v>241</v>
      </c>
      <c r="I275" s="827"/>
      <c r="J275" s="827"/>
      <c r="K275" s="827"/>
      <c r="L275" s="827"/>
      <c r="M275" s="827"/>
      <c r="N275" s="827"/>
      <c r="O275" s="827"/>
      <c r="P275" s="827"/>
      <c r="Q275" s="827"/>
      <c r="R275" s="827"/>
      <c r="S275" s="827"/>
      <c r="T275" s="827"/>
      <c r="U275" s="827"/>
      <c r="V275" s="827"/>
      <c r="W275" s="827"/>
      <c r="X275" s="827"/>
      <c r="Y275" s="827"/>
      <c r="Z275" s="827"/>
      <c r="AA275" s="827"/>
      <c r="AB275" s="827"/>
      <c r="AC275" s="827"/>
      <c r="AD275" s="827"/>
      <c r="AE275" s="827"/>
      <c r="AF275" s="827"/>
      <c r="AG275" s="827"/>
      <c r="AH275" s="827"/>
      <c r="AI275" s="827"/>
      <c r="AJ275" s="827"/>
      <c r="AK275" s="827"/>
      <c r="AL275" s="827"/>
      <c r="AM275" s="827"/>
      <c r="AN275" s="827"/>
      <c r="AO275" s="827"/>
      <c r="AP275" s="827"/>
      <c r="AQ275" s="827"/>
      <c r="AR275" s="827"/>
      <c r="AS275" s="827"/>
      <c r="AT275" s="827"/>
      <c r="AU275" s="827"/>
      <c r="AV275" s="827"/>
      <c r="AW275" s="827"/>
      <c r="AX275" s="827"/>
      <c r="AY275" s="827"/>
      <c r="AZ275" s="827"/>
      <c r="BA275" s="827"/>
      <c r="BB275" s="827"/>
      <c r="BC275" s="827"/>
      <c r="BD275" s="827"/>
      <c r="BE275" s="827"/>
      <c r="BF275" s="827"/>
      <c r="BG275" s="827"/>
      <c r="BH275" s="827"/>
      <c r="BI275" s="827"/>
    </row>
    <row r="276" spans="1:61" s="226" customFormat="1">
      <c r="A276" s="227"/>
      <c r="B276" s="223">
        <v>271</v>
      </c>
      <c r="C276" s="221" t="s">
        <v>670</v>
      </c>
      <c r="D276" s="221" t="s">
        <v>103</v>
      </c>
      <c r="E276" s="222" t="s">
        <v>671</v>
      </c>
      <c r="F276" s="205">
        <v>6589.9787355563121</v>
      </c>
      <c r="G276" s="221" t="s">
        <v>210</v>
      </c>
      <c r="I276" s="827"/>
      <c r="J276" s="827"/>
      <c r="K276" s="827"/>
      <c r="L276" s="827"/>
      <c r="M276" s="827"/>
      <c r="N276" s="827"/>
      <c r="O276" s="827"/>
      <c r="P276" s="827"/>
      <c r="Q276" s="827"/>
      <c r="R276" s="827"/>
      <c r="S276" s="827"/>
      <c r="T276" s="827"/>
      <c r="U276" s="827"/>
      <c r="V276" s="827"/>
      <c r="W276" s="827"/>
      <c r="X276" s="827"/>
      <c r="Y276" s="827"/>
      <c r="Z276" s="827"/>
      <c r="AA276" s="827"/>
      <c r="AB276" s="827"/>
      <c r="AC276" s="827"/>
      <c r="AD276" s="827"/>
      <c r="AE276" s="827"/>
      <c r="AF276" s="827"/>
      <c r="AG276" s="827"/>
      <c r="AH276" s="827"/>
      <c r="AI276" s="827"/>
      <c r="AJ276" s="827"/>
      <c r="AK276" s="827"/>
      <c r="AL276" s="827"/>
      <c r="AM276" s="827"/>
      <c r="AN276" s="827"/>
      <c r="AO276" s="827"/>
      <c r="AP276" s="827"/>
      <c r="AQ276" s="827"/>
      <c r="AR276" s="827"/>
      <c r="AS276" s="827"/>
      <c r="AT276" s="827"/>
      <c r="AU276" s="827"/>
      <c r="AV276" s="827"/>
      <c r="AW276" s="827"/>
      <c r="AX276" s="827"/>
      <c r="AY276" s="827"/>
      <c r="AZ276" s="827"/>
      <c r="BA276" s="827"/>
      <c r="BB276" s="827"/>
      <c r="BC276" s="827"/>
      <c r="BD276" s="827"/>
      <c r="BE276" s="827"/>
      <c r="BF276" s="827"/>
      <c r="BG276" s="827"/>
      <c r="BH276" s="827"/>
      <c r="BI276" s="827"/>
    </row>
    <row r="277" spans="1:61" s="226" customFormat="1" ht="28.8">
      <c r="A277" s="227"/>
      <c r="B277" s="223">
        <v>272</v>
      </c>
      <c r="C277" s="224" t="s">
        <v>672</v>
      </c>
      <c r="D277" s="224" t="s">
        <v>142</v>
      </c>
      <c r="E277" s="222" t="s">
        <v>673</v>
      </c>
      <c r="F277" s="205">
        <v>394413.35648388817</v>
      </c>
      <c r="G277" s="221" t="s">
        <v>346</v>
      </c>
      <c r="I277" s="827"/>
      <c r="J277" s="827"/>
      <c r="K277" s="827"/>
      <c r="L277" s="827"/>
      <c r="M277" s="827"/>
      <c r="N277" s="827"/>
      <c r="O277" s="827"/>
      <c r="P277" s="827"/>
      <c r="Q277" s="827"/>
      <c r="R277" s="827"/>
      <c r="S277" s="827"/>
      <c r="T277" s="827"/>
      <c r="U277" s="827"/>
      <c r="V277" s="827"/>
      <c r="W277" s="827"/>
      <c r="X277" s="827"/>
      <c r="Y277" s="827"/>
      <c r="Z277" s="827"/>
      <c r="AA277" s="827"/>
      <c r="AB277" s="827"/>
      <c r="AC277" s="827"/>
      <c r="AD277" s="827"/>
      <c r="AE277" s="827"/>
      <c r="AF277" s="827"/>
      <c r="AG277" s="827"/>
      <c r="AH277" s="827"/>
      <c r="AI277" s="827"/>
      <c r="AJ277" s="827"/>
      <c r="AK277" s="827"/>
      <c r="AL277" s="827"/>
      <c r="AM277" s="827"/>
      <c r="AN277" s="827"/>
      <c r="AO277" s="827"/>
      <c r="AP277" s="827"/>
      <c r="AQ277" s="827"/>
      <c r="AR277" s="827"/>
      <c r="AS277" s="827"/>
      <c r="AT277" s="827"/>
      <c r="AU277" s="827"/>
      <c r="AV277" s="827"/>
      <c r="AW277" s="827"/>
      <c r="AX277" s="827"/>
      <c r="AY277" s="827"/>
      <c r="AZ277" s="827"/>
      <c r="BA277" s="827"/>
      <c r="BB277" s="827"/>
      <c r="BC277" s="827"/>
      <c r="BD277" s="827"/>
      <c r="BE277" s="827"/>
      <c r="BF277" s="827"/>
      <c r="BG277" s="827"/>
      <c r="BH277" s="827"/>
      <c r="BI277" s="827"/>
    </row>
    <row r="278" spans="1:61" s="226" customFormat="1" ht="28.8">
      <c r="A278" s="227"/>
      <c r="B278" s="223">
        <v>273</v>
      </c>
      <c r="C278" s="221" t="s">
        <v>674</v>
      </c>
      <c r="D278" s="221" t="s">
        <v>142</v>
      </c>
      <c r="E278" s="222" t="s">
        <v>675</v>
      </c>
      <c r="F278" s="205">
        <v>394413.35648388817</v>
      </c>
      <c r="G278" s="221" t="s">
        <v>346</v>
      </c>
      <c r="I278" s="827"/>
      <c r="J278" s="827"/>
      <c r="K278" s="827"/>
      <c r="L278" s="827"/>
      <c r="M278" s="827"/>
      <c r="N278" s="827"/>
      <c r="O278" s="827"/>
      <c r="P278" s="827"/>
      <c r="Q278" s="827"/>
      <c r="R278" s="827"/>
      <c r="S278" s="827"/>
      <c r="T278" s="827"/>
      <c r="U278" s="827"/>
      <c r="V278" s="827"/>
      <c r="W278" s="827"/>
      <c r="X278" s="827"/>
      <c r="Y278" s="827"/>
      <c r="Z278" s="827"/>
      <c r="AA278" s="827"/>
      <c r="AB278" s="827"/>
      <c r="AC278" s="827"/>
      <c r="AD278" s="827"/>
      <c r="AE278" s="827"/>
      <c r="AF278" s="827"/>
      <c r="AG278" s="827"/>
      <c r="AH278" s="827"/>
      <c r="AI278" s="827"/>
      <c r="AJ278" s="827"/>
      <c r="AK278" s="827"/>
      <c r="AL278" s="827"/>
      <c r="AM278" s="827"/>
      <c r="AN278" s="827"/>
      <c r="AO278" s="827"/>
      <c r="AP278" s="827"/>
      <c r="AQ278" s="827"/>
      <c r="AR278" s="827"/>
      <c r="AS278" s="827"/>
      <c r="AT278" s="827"/>
      <c r="AU278" s="827"/>
      <c r="AV278" s="827"/>
      <c r="AW278" s="827"/>
      <c r="AX278" s="827"/>
      <c r="AY278" s="827"/>
      <c r="AZ278" s="827"/>
      <c r="BA278" s="827"/>
      <c r="BB278" s="827"/>
      <c r="BC278" s="827"/>
      <c r="BD278" s="827"/>
      <c r="BE278" s="827"/>
      <c r="BF278" s="827"/>
      <c r="BG278" s="827"/>
      <c r="BH278" s="827"/>
      <c r="BI278" s="827"/>
    </row>
    <row r="279" spans="1:61" s="226" customFormat="1" ht="28.8">
      <c r="A279" s="227"/>
      <c r="B279" s="223">
        <v>274</v>
      </c>
      <c r="C279" s="224" t="s">
        <v>676</v>
      </c>
      <c r="D279" s="224" t="s">
        <v>142</v>
      </c>
      <c r="E279" s="222" t="s">
        <v>677</v>
      </c>
      <c r="F279" s="205">
        <v>394413.35648388817</v>
      </c>
      <c r="G279" s="221" t="s">
        <v>346</v>
      </c>
      <c r="I279" s="827"/>
      <c r="J279" s="827"/>
      <c r="K279" s="827"/>
      <c r="L279" s="827"/>
      <c r="M279" s="827"/>
      <c r="N279" s="827"/>
      <c r="O279" s="827"/>
      <c r="P279" s="827"/>
      <c r="Q279" s="827"/>
      <c r="R279" s="827"/>
      <c r="S279" s="827"/>
      <c r="T279" s="827"/>
      <c r="U279" s="827"/>
      <c r="V279" s="827"/>
      <c r="W279" s="827"/>
      <c r="X279" s="827"/>
      <c r="Y279" s="827"/>
      <c r="Z279" s="827"/>
      <c r="AA279" s="827"/>
      <c r="AB279" s="827"/>
      <c r="AC279" s="827"/>
      <c r="AD279" s="827"/>
      <c r="AE279" s="827"/>
      <c r="AF279" s="827"/>
      <c r="AG279" s="827"/>
      <c r="AH279" s="827"/>
      <c r="AI279" s="827"/>
      <c r="AJ279" s="827"/>
      <c r="AK279" s="827"/>
      <c r="AL279" s="827"/>
      <c r="AM279" s="827"/>
      <c r="AN279" s="827"/>
      <c r="AO279" s="827"/>
      <c r="AP279" s="827"/>
      <c r="AQ279" s="827"/>
      <c r="AR279" s="827"/>
      <c r="AS279" s="827"/>
      <c r="AT279" s="827"/>
      <c r="AU279" s="827"/>
      <c r="AV279" s="827"/>
      <c r="AW279" s="827"/>
      <c r="AX279" s="827"/>
      <c r="AY279" s="827"/>
      <c r="AZ279" s="827"/>
      <c r="BA279" s="827"/>
      <c r="BB279" s="827"/>
      <c r="BC279" s="827"/>
      <c r="BD279" s="827"/>
      <c r="BE279" s="827"/>
      <c r="BF279" s="827"/>
      <c r="BG279" s="827"/>
      <c r="BH279" s="827"/>
      <c r="BI279" s="827"/>
    </row>
    <row r="280" spans="1:61" s="226" customFormat="1" ht="28.8">
      <c r="A280" s="227"/>
      <c r="B280" s="223">
        <v>275</v>
      </c>
      <c r="C280" s="224" t="s">
        <v>678</v>
      </c>
      <c r="D280" s="224" t="s">
        <v>103</v>
      </c>
      <c r="E280" s="222" t="s">
        <v>679</v>
      </c>
      <c r="F280" s="205">
        <v>6310.1659818943617</v>
      </c>
      <c r="G280" s="221" t="s">
        <v>346</v>
      </c>
      <c r="I280" s="827"/>
      <c r="J280" s="827"/>
      <c r="K280" s="827"/>
      <c r="L280" s="827"/>
      <c r="M280" s="827"/>
      <c r="N280" s="827"/>
      <c r="O280" s="827"/>
      <c r="P280" s="827"/>
      <c r="Q280" s="827"/>
      <c r="R280" s="827"/>
      <c r="S280" s="827"/>
      <c r="T280" s="827"/>
      <c r="U280" s="827"/>
      <c r="V280" s="827"/>
      <c r="W280" s="827"/>
      <c r="X280" s="827"/>
      <c r="Y280" s="827"/>
      <c r="Z280" s="827"/>
      <c r="AA280" s="827"/>
      <c r="AB280" s="827"/>
      <c r="AC280" s="827"/>
      <c r="AD280" s="827"/>
      <c r="AE280" s="827"/>
      <c r="AF280" s="827"/>
      <c r="AG280" s="827"/>
      <c r="AH280" s="827"/>
      <c r="AI280" s="827"/>
      <c r="AJ280" s="827"/>
      <c r="AK280" s="827"/>
      <c r="AL280" s="827"/>
      <c r="AM280" s="827"/>
      <c r="AN280" s="827"/>
      <c r="AO280" s="827"/>
      <c r="AP280" s="827"/>
      <c r="AQ280" s="827"/>
      <c r="AR280" s="827"/>
      <c r="AS280" s="827"/>
      <c r="AT280" s="827"/>
      <c r="AU280" s="827"/>
      <c r="AV280" s="827"/>
      <c r="AW280" s="827"/>
      <c r="AX280" s="827"/>
      <c r="AY280" s="827"/>
      <c r="AZ280" s="827"/>
      <c r="BA280" s="827"/>
      <c r="BB280" s="827"/>
      <c r="BC280" s="827"/>
      <c r="BD280" s="827"/>
      <c r="BE280" s="827"/>
      <c r="BF280" s="827"/>
      <c r="BG280" s="827"/>
      <c r="BH280" s="827"/>
      <c r="BI280" s="827"/>
    </row>
    <row r="281" spans="1:61" s="226" customFormat="1" ht="28.8">
      <c r="A281" s="227"/>
      <c r="B281" s="223">
        <v>276</v>
      </c>
      <c r="C281" s="221" t="s">
        <v>680</v>
      </c>
      <c r="D281" s="221" t="s">
        <v>142</v>
      </c>
      <c r="E281" s="222" t="s">
        <v>681</v>
      </c>
      <c r="F281" s="205">
        <v>394413.35648388817</v>
      </c>
      <c r="G281" s="221" t="s">
        <v>346</v>
      </c>
      <c r="I281" s="827"/>
      <c r="J281" s="827"/>
      <c r="K281" s="827"/>
      <c r="L281" s="827"/>
      <c r="M281" s="827"/>
      <c r="N281" s="827"/>
      <c r="O281" s="827"/>
      <c r="P281" s="827"/>
      <c r="Q281" s="827"/>
      <c r="R281" s="827"/>
      <c r="S281" s="827"/>
      <c r="T281" s="827"/>
      <c r="U281" s="827"/>
      <c r="V281" s="827"/>
      <c r="W281" s="827"/>
      <c r="X281" s="827"/>
      <c r="Y281" s="827"/>
      <c r="Z281" s="827"/>
      <c r="AA281" s="827"/>
      <c r="AB281" s="827"/>
      <c r="AC281" s="827"/>
      <c r="AD281" s="827"/>
      <c r="AE281" s="827"/>
      <c r="AF281" s="827"/>
      <c r="AG281" s="827"/>
      <c r="AH281" s="827"/>
      <c r="AI281" s="827"/>
      <c r="AJ281" s="827"/>
      <c r="AK281" s="827"/>
      <c r="AL281" s="827"/>
      <c r="AM281" s="827"/>
      <c r="AN281" s="827"/>
      <c r="AO281" s="827"/>
      <c r="AP281" s="827"/>
      <c r="AQ281" s="827"/>
      <c r="AR281" s="827"/>
      <c r="AS281" s="827"/>
      <c r="AT281" s="827"/>
      <c r="AU281" s="827"/>
      <c r="AV281" s="827"/>
      <c r="AW281" s="827"/>
      <c r="AX281" s="827"/>
      <c r="AY281" s="827"/>
      <c r="AZ281" s="827"/>
      <c r="BA281" s="827"/>
      <c r="BB281" s="827"/>
      <c r="BC281" s="827"/>
      <c r="BD281" s="827"/>
      <c r="BE281" s="827"/>
      <c r="BF281" s="827"/>
      <c r="BG281" s="827"/>
      <c r="BH281" s="827"/>
      <c r="BI281" s="827"/>
    </row>
    <row r="282" spans="1:61" s="226" customFormat="1" ht="28.8">
      <c r="A282" s="227"/>
      <c r="B282" s="223">
        <v>277</v>
      </c>
      <c r="C282" s="224" t="s">
        <v>682</v>
      </c>
      <c r="D282" s="224" t="s">
        <v>103</v>
      </c>
      <c r="E282" s="222" t="s">
        <v>683</v>
      </c>
      <c r="F282" s="205">
        <v>4896.477738800204</v>
      </c>
      <c r="G282" s="221" t="s">
        <v>225</v>
      </c>
      <c r="I282" s="827"/>
      <c r="J282" s="827"/>
      <c r="K282" s="827"/>
      <c r="L282" s="827"/>
      <c r="M282" s="827"/>
      <c r="N282" s="827"/>
      <c r="O282" s="827"/>
      <c r="P282" s="827"/>
      <c r="Q282" s="827"/>
      <c r="R282" s="827"/>
      <c r="S282" s="827"/>
      <c r="T282" s="827"/>
      <c r="U282" s="827"/>
      <c r="V282" s="827"/>
      <c r="W282" s="827"/>
      <c r="X282" s="827"/>
      <c r="Y282" s="827"/>
      <c r="Z282" s="827"/>
      <c r="AA282" s="827"/>
      <c r="AB282" s="827"/>
      <c r="AC282" s="827"/>
      <c r="AD282" s="827"/>
      <c r="AE282" s="827"/>
      <c r="AF282" s="827"/>
      <c r="AG282" s="827"/>
      <c r="AH282" s="827"/>
      <c r="AI282" s="827"/>
      <c r="AJ282" s="827"/>
      <c r="AK282" s="827"/>
      <c r="AL282" s="827"/>
      <c r="AM282" s="827"/>
      <c r="AN282" s="827"/>
      <c r="AO282" s="827"/>
      <c r="AP282" s="827"/>
      <c r="AQ282" s="827"/>
      <c r="AR282" s="827"/>
      <c r="AS282" s="827"/>
      <c r="AT282" s="827"/>
      <c r="AU282" s="827"/>
      <c r="AV282" s="827"/>
      <c r="AW282" s="827"/>
      <c r="AX282" s="827"/>
      <c r="AY282" s="827"/>
      <c r="AZ282" s="827"/>
      <c r="BA282" s="827"/>
      <c r="BB282" s="827"/>
      <c r="BC282" s="827"/>
      <c r="BD282" s="827"/>
      <c r="BE282" s="827"/>
      <c r="BF282" s="827"/>
      <c r="BG282" s="827"/>
      <c r="BH282" s="827"/>
      <c r="BI282" s="827"/>
    </row>
    <row r="283" spans="1:61" s="226" customFormat="1">
      <c r="A283" s="227"/>
      <c r="B283" s="223">
        <v>278</v>
      </c>
      <c r="C283" s="224" t="s">
        <v>684</v>
      </c>
      <c r="D283" s="224" t="s">
        <v>103</v>
      </c>
      <c r="E283" s="222" t="s">
        <v>685</v>
      </c>
      <c r="F283" s="205">
        <v>9248.0842705760278</v>
      </c>
      <c r="G283" s="221" t="s">
        <v>269</v>
      </c>
      <c r="I283" s="827"/>
      <c r="J283" s="827"/>
      <c r="K283" s="827"/>
      <c r="L283" s="827"/>
      <c r="M283" s="827"/>
      <c r="N283" s="827"/>
      <c r="O283" s="827"/>
      <c r="P283" s="827"/>
      <c r="Q283" s="827"/>
      <c r="R283" s="827"/>
      <c r="S283" s="827"/>
      <c r="T283" s="827"/>
      <c r="U283" s="827"/>
      <c r="V283" s="827"/>
      <c r="W283" s="827"/>
      <c r="X283" s="827"/>
      <c r="Y283" s="827"/>
      <c r="Z283" s="827"/>
      <c r="AA283" s="827"/>
      <c r="AB283" s="827"/>
      <c r="AC283" s="827"/>
      <c r="AD283" s="827"/>
      <c r="AE283" s="827"/>
      <c r="AF283" s="827"/>
      <c r="AG283" s="827"/>
      <c r="AH283" s="827"/>
      <c r="AI283" s="827"/>
      <c r="AJ283" s="827"/>
      <c r="AK283" s="827"/>
      <c r="AL283" s="827"/>
      <c r="AM283" s="827"/>
      <c r="AN283" s="827"/>
      <c r="AO283" s="827"/>
      <c r="AP283" s="827"/>
      <c r="AQ283" s="827"/>
      <c r="AR283" s="827"/>
      <c r="AS283" s="827"/>
      <c r="AT283" s="827"/>
      <c r="AU283" s="827"/>
      <c r="AV283" s="827"/>
      <c r="AW283" s="827"/>
      <c r="AX283" s="827"/>
      <c r="AY283" s="827"/>
      <c r="AZ283" s="827"/>
      <c r="BA283" s="827"/>
      <c r="BB283" s="827"/>
      <c r="BC283" s="827"/>
      <c r="BD283" s="827"/>
      <c r="BE283" s="827"/>
      <c r="BF283" s="827"/>
      <c r="BG283" s="827"/>
      <c r="BH283" s="827"/>
      <c r="BI283" s="827"/>
    </row>
    <row r="284" spans="1:61" s="226" customFormat="1">
      <c r="A284" s="227"/>
      <c r="B284" s="223">
        <v>279</v>
      </c>
      <c r="C284" s="221" t="s">
        <v>686</v>
      </c>
      <c r="D284" s="221" t="s">
        <v>135</v>
      </c>
      <c r="E284" s="222" t="s">
        <v>687</v>
      </c>
      <c r="F284" s="205">
        <v>30679.68508020178</v>
      </c>
      <c r="G284" s="221" t="s">
        <v>210</v>
      </c>
      <c r="I284" s="827"/>
      <c r="J284" s="827"/>
      <c r="K284" s="827"/>
      <c r="L284" s="827"/>
      <c r="M284" s="827"/>
      <c r="N284" s="827"/>
      <c r="O284" s="827"/>
      <c r="P284" s="827"/>
      <c r="Q284" s="827"/>
      <c r="R284" s="827"/>
      <c r="S284" s="827"/>
      <c r="T284" s="827"/>
      <c r="U284" s="827"/>
      <c r="V284" s="827"/>
      <c r="W284" s="827"/>
      <c r="X284" s="827"/>
      <c r="Y284" s="827"/>
      <c r="Z284" s="827"/>
      <c r="AA284" s="827"/>
      <c r="AB284" s="827"/>
      <c r="AC284" s="827"/>
      <c r="AD284" s="827"/>
      <c r="AE284" s="827"/>
      <c r="AF284" s="827"/>
      <c r="AG284" s="827"/>
      <c r="AH284" s="827"/>
      <c r="AI284" s="827"/>
      <c r="AJ284" s="827"/>
      <c r="AK284" s="827"/>
      <c r="AL284" s="827"/>
      <c r="AM284" s="827"/>
      <c r="AN284" s="827"/>
      <c r="AO284" s="827"/>
      <c r="AP284" s="827"/>
      <c r="AQ284" s="827"/>
      <c r="AR284" s="827"/>
      <c r="AS284" s="827"/>
      <c r="AT284" s="827"/>
      <c r="AU284" s="827"/>
      <c r="AV284" s="827"/>
      <c r="AW284" s="827"/>
      <c r="AX284" s="827"/>
      <c r="AY284" s="827"/>
      <c r="AZ284" s="827"/>
      <c r="BA284" s="827"/>
      <c r="BB284" s="827"/>
      <c r="BC284" s="827"/>
      <c r="BD284" s="827"/>
      <c r="BE284" s="827"/>
      <c r="BF284" s="827"/>
      <c r="BG284" s="827"/>
      <c r="BH284" s="827"/>
      <c r="BI284" s="827"/>
    </row>
    <row r="285" spans="1:61" s="226" customFormat="1">
      <c r="A285" s="227"/>
      <c r="B285" s="223">
        <v>280</v>
      </c>
      <c r="C285" s="224" t="s">
        <v>688</v>
      </c>
      <c r="D285" s="224" t="s">
        <v>191</v>
      </c>
      <c r="E285" s="222" t="s">
        <v>689</v>
      </c>
      <c r="F285" s="205">
        <v>11250.348519047628</v>
      </c>
      <c r="G285" s="221" t="s">
        <v>426</v>
      </c>
      <c r="I285" s="827"/>
      <c r="J285" s="827"/>
      <c r="K285" s="827"/>
      <c r="L285" s="827"/>
      <c r="M285" s="827"/>
      <c r="N285" s="827"/>
      <c r="O285" s="827"/>
      <c r="P285" s="827"/>
      <c r="Q285" s="827"/>
      <c r="R285" s="827"/>
      <c r="S285" s="827"/>
      <c r="T285" s="827"/>
      <c r="U285" s="827"/>
      <c r="V285" s="827"/>
      <c r="W285" s="827"/>
      <c r="X285" s="827"/>
      <c r="Y285" s="827"/>
      <c r="Z285" s="827"/>
      <c r="AA285" s="827"/>
      <c r="AB285" s="827"/>
      <c r="AC285" s="827"/>
      <c r="AD285" s="827"/>
      <c r="AE285" s="827"/>
      <c r="AF285" s="827"/>
      <c r="AG285" s="827"/>
      <c r="AH285" s="827"/>
      <c r="AI285" s="827"/>
      <c r="AJ285" s="827"/>
      <c r="AK285" s="827"/>
      <c r="AL285" s="827"/>
      <c r="AM285" s="827"/>
      <c r="AN285" s="827"/>
      <c r="AO285" s="827"/>
      <c r="AP285" s="827"/>
      <c r="AQ285" s="827"/>
      <c r="AR285" s="827"/>
      <c r="AS285" s="827"/>
      <c r="AT285" s="827"/>
      <c r="AU285" s="827"/>
      <c r="AV285" s="827"/>
      <c r="AW285" s="827"/>
      <c r="AX285" s="827"/>
      <c r="AY285" s="827"/>
      <c r="AZ285" s="827"/>
      <c r="BA285" s="827"/>
      <c r="BB285" s="827"/>
      <c r="BC285" s="827"/>
      <c r="BD285" s="827"/>
      <c r="BE285" s="827"/>
      <c r="BF285" s="827"/>
      <c r="BG285" s="827"/>
      <c r="BH285" s="827"/>
      <c r="BI285" s="827"/>
    </row>
    <row r="286" spans="1:61" s="226" customFormat="1">
      <c r="A286" s="227"/>
      <c r="B286" s="223">
        <v>281</v>
      </c>
      <c r="C286" s="221" t="s">
        <v>690</v>
      </c>
      <c r="D286" s="221" t="s">
        <v>135</v>
      </c>
      <c r="E286" s="222" t="s">
        <v>691</v>
      </c>
      <c r="F286" s="205">
        <v>24750.766741904779</v>
      </c>
      <c r="G286" s="221" t="s">
        <v>426</v>
      </c>
      <c r="I286" s="827"/>
      <c r="J286" s="827"/>
      <c r="K286" s="827"/>
      <c r="L286" s="827"/>
      <c r="M286" s="827"/>
      <c r="N286" s="827"/>
      <c r="O286" s="827"/>
      <c r="P286" s="827"/>
      <c r="Q286" s="827"/>
      <c r="R286" s="827"/>
      <c r="S286" s="827"/>
      <c r="T286" s="827"/>
      <c r="U286" s="827"/>
      <c r="V286" s="827"/>
      <c r="W286" s="827"/>
      <c r="X286" s="827"/>
      <c r="Y286" s="827"/>
      <c r="Z286" s="827"/>
      <c r="AA286" s="827"/>
      <c r="AB286" s="827"/>
      <c r="AC286" s="827"/>
      <c r="AD286" s="827"/>
      <c r="AE286" s="827"/>
      <c r="AF286" s="827"/>
      <c r="AG286" s="827"/>
      <c r="AH286" s="827"/>
      <c r="AI286" s="827"/>
      <c r="AJ286" s="827"/>
      <c r="AK286" s="827"/>
      <c r="AL286" s="827"/>
      <c r="AM286" s="827"/>
      <c r="AN286" s="827"/>
      <c r="AO286" s="827"/>
      <c r="AP286" s="827"/>
      <c r="AQ286" s="827"/>
      <c r="AR286" s="827"/>
      <c r="AS286" s="827"/>
      <c r="AT286" s="827"/>
      <c r="AU286" s="827"/>
      <c r="AV286" s="827"/>
      <c r="AW286" s="827"/>
      <c r="AX286" s="827"/>
      <c r="AY286" s="827"/>
      <c r="AZ286" s="827"/>
      <c r="BA286" s="827"/>
      <c r="BB286" s="827"/>
      <c r="BC286" s="827"/>
      <c r="BD286" s="827"/>
      <c r="BE286" s="827"/>
      <c r="BF286" s="827"/>
      <c r="BG286" s="827"/>
      <c r="BH286" s="827"/>
      <c r="BI286" s="827"/>
    </row>
    <row r="287" spans="1:61" s="226" customFormat="1">
      <c r="A287" s="227"/>
      <c r="B287" s="223">
        <v>282</v>
      </c>
      <c r="C287" s="224" t="s">
        <v>692</v>
      </c>
      <c r="D287" s="224" t="s">
        <v>135</v>
      </c>
      <c r="E287" s="222" t="s">
        <v>693</v>
      </c>
      <c r="F287" s="205">
        <v>27000.836445714307</v>
      </c>
      <c r="G287" s="221" t="s">
        <v>426</v>
      </c>
      <c r="I287" s="827"/>
      <c r="J287" s="827"/>
      <c r="K287" s="827"/>
      <c r="L287" s="827"/>
      <c r="M287" s="827"/>
      <c r="N287" s="827"/>
      <c r="O287" s="827"/>
      <c r="P287" s="827"/>
      <c r="Q287" s="827"/>
      <c r="R287" s="827"/>
      <c r="S287" s="827"/>
      <c r="T287" s="827"/>
      <c r="U287" s="827"/>
      <c r="V287" s="827"/>
      <c r="W287" s="827"/>
      <c r="X287" s="827"/>
      <c r="Y287" s="827"/>
      <c r="Z287" s="827"/>
      <c r="AA287" s="827"/>
      <c r="AB287" s="827"/>
      <c r="AC287" s="827"/>
      <c r="AD287" s="827"/>
      <c r="AE287" s="827"/>
      <c r="AF287" s="827"/>
      <c r="AG287" s="827"/>
      <c r="AH287" s="827"/>
      <c r="AI287" s="827"/>
      <c r="AJ287" s="827"/>
      <c r="AK287" s="827"/>
      <c r="AL287" s="827"/>
      <c r="AM287" s="827"/>
      <c r="AN287" s="827"/>
      <c r="AO287" s="827"/>
      <c r="AP287" s="827"/>
      <c r="AQ287" s="827"/>
      <c r="AR287" s="827"/>
      <c r="AS287" s="827"/>
      <c r="AT287" s="827"/>
      <c r="AU287" s="827"/>
      <c r="AV287" s="827"/>
      <c r="AW287" s="827"/>
      <c r="AX287" s="827"/>
      <c r="AY287" s="827"/>
      <c r="AZ287" s="827"/>
      <c r="BA287" s="827"/>
      <c r="BB287" s="827"/>
      <c r="BC287" s="827"/>
      <c r="BD287" s="827"/>
      <c r="BE287" s="827"/>
      <c r="BF287" s="827"/>
      <c r="BG287" s="827"/>
      <c r="BH287" s="827"/>
      <c r="BI287" s="827"/>
    </row>
    <row r="288" spans="1:61" s="226" customFormat="1">
      <c r="A288" s="227"/>
      <c r="B288" s="223">
        <v>283</v>
      </c>
      <c r="C288" s="221" t="s">
        <v>694</v>
      </c>
      <c r="D288" s="221" t="s">
        <v>103</v>
      </c>
      <c r="E288" s="222" t="s">
        <v>695</v>
      </c>
      <c r="F288" s="205">
        <v>35863.829853367679</v>
      </c>
      <c r="G288" s="221" t="s">
        <v>117</v>
      </c>
      <c r="I288" s="827"/>
      <c r="J288" s="827"/>
      <c r="K288" s="827"/>
      <c r="L288" s="827"/>
      <c r="M288" s="827"/>
      <c r="N288" s="827"/>
      <c r="O288" s="827"/>
      <c r="P288" s="827"/>
      <c r="Q288" s="827"/>
      <c r="R288" s="827"/>
      <c r="S288" s="827"/>
      <c r="T288" s="827"/>
      <c r="U288" s="827"/>
      <c r="V288" s="827"/>
      <c r="W288" s="827"/>
      <c r="X288" s="827"/>
      <c r="Y288" s="827"/>
      <c r="Z288" s="827"/>
      <c r="AA288" s="827"/>
      <c r="AB288" s="827"/>
      <c r="AC288" s="827"/>
      <c r="AD288" s="827"/>
      <c r="AE288" s="827"/>
      <c r="AF288" s="827"/>
      <c r="AG288" s="827"/>
      <c r="AH288" s="827"/>
      <c r="AI288" s="827"/>
      <c r="AJ288" s="827"/>
      <c r="AK288" s="827"/>
      <c r="AL288" s="827"/>
      <c r="AM288" s="827"/>
      <c r="AN288" s="827"/>
      <c r="AO288" s="827"/>
      <c r="AP288" s="827"/>
      <c r="AQ288" s="827"/>
      <c r="AR288" s="827"/>
      <c r="AS288" s="827"/>
      <c r="AT288" s="827"/>
      <c r="AU288" s="827"/>
      <c r="AV288" s="827"/>
      <c r="AW288" s="827"/>
      <c r="AX288" s="827"/>
      <c r="AY288" s="827"/>
      <c r="AZ288" s="827"/>
      <c r="BA288" s="827"/>
      <c r="BB288" s="827"/>
      <c r="BC288" s="827"/>
      <c r="BD288" s="827"/>
      <c r="BE288" s="827"/>
      <c r="BF288" s="827"/>
      <c r="BG288" s="827"/>
      <c r="BH288" s="827"/>
      <c r="BI288" s="827"/>
    </row>
    <row r="289" spans="1:61" s="226" customFormat="1">
      <c r="A289" s="227"/>
      <c r="B289" s="323">
        <v>284</v>
      </c>
      <c r="C289" s="324" t="s">
        <v>696</v>
      </c>
      <c r="D289" s="324" t="s">
        <v>142</v>
      </c>
      <c r="E289" s="325" t="s">
        <v>697</v>
      </c>
      <c r="F289" s="235">
        <v>72121</v>
      </c>
      <c r="G289" s="324" t="s">
        <v>105</v>
      </c>
      <c r="I289" s="827"/>
      <c r="J289" s="827"/>
      <c r="K289" s="827"/>
      <c r="L289" s="827"/>
      <c r="M289" s="827"/>
      <c r="N289" s="827"/>
      <c r="O289" s="827"/>
      <c r="P289" s="827"/>
      <c r="Q289" s="827"/>
      <c r="R289" s="827"/>
      <c r="S289" s="827"/>
      <c r="T289" s="827"/>
      <c r="U289" s="827"/>
      <c r="V289" s="827"/>
      <c r="W289" s="827"/>
      <c r="X289" s="827"/>
      <c r="Y289" s="827"/>
      <c r="Z289" s="827"/>
      <c r="AA289" s="827"/>
      <c r="AB289" s="827"/>
      <c r="AC289" s="827"/>
      <c r="AD289" s="827"/>
      <c r="AE289" s="827"/>
      <c r="AF289" s="827"/>
      <c r="AG289" s="827"/>
      <c r="AH289" s="827"/>
      <c r="AI289" s="827"/>
      <c r="AJ289" s="827"/>
      <c r="AK289" s="827"/>
      <c r="AL289" s="827"/>
      <c r="AM289" s="827"/>
      <c r="AN289" s="827"/>
      <c r="AO289" s="827"/>
      <c r="AP289" s="827"/>
      <c r="AQ289" s="827"/>
      <c r="AR289" s="827"/>
      <c r="AS289" s="827"/>
      <c r="AT289" s="827"/>
      <c r="AU289" s="827"/>
      <c r="AV289" s="827"/>
      <c r="AW289" s="827"/>
      <c r="AX289" s="827"/>
      <c r="AY289" s="827"/>
      <c r="AZ289" s="827"/>
      <c r="BA289" s="827"/>
      <c r="BB289" s="827"/>
      <c r="BC289" s="827"/>
      <c r="BD289" s="827"/>
      <c r="BE289" s="827"/>
      <c r="BF289" s="827"/>
      <c r="BG289" s="827"/>
      <c r="BH289" s="827"/>
      <c r="BI289" s="827"/>
    </row>
    <row r="290" spans="1:61" s="226" customFormat="1">
      <c r="A290" s="227"/>
      <c r="B290" s="323">
        <v>285</v>
      </c>
      <c r="C290" s="326" t="s">
        <v>698</v>
      </c>
      <c r="D290" s="326" t="s">
        <v>142</v>
      </c>
      <c r="E290" s="325" t="s">
        <v>699</v>
      </c>
      <c r="F290" s="235">
        <f>55000*1.19</f>
        <v>65450</v>
      </c>
      <c r="G290" s="324" t="s">
        <v>105</v>
      </c>
      <c r="I290" s="827"/>
      <c r="J290" s="827"/>
      <c r="K290" s="827"/>
      <c r="L290" s="827"/>
      <c r="M290" s="827"/>
      <c r="N290" s="827"/>
      <c r="O290" s="827"/>
      <c r="P290" s="827"/>
      <c r="Q290" s="827"/>
      <c r="R290" s="827"/>
      <c r="S290" s="827"/>
      <c r="T290" s="827"/>
      <c r="U290" s="827"/>
      <c r="V290" s="827"/>
      <c r="W290" s="827"/>
      <c r="X290" s="827"/>
      <c r="Y290" s="827"/>
      <c r="Z290" s="827"/>
      <c r="AA290" s="827"/>
      <c r="AB290" s="827"/>
      <c r="AC290" s="827"/>
      <c r="AD290" s="827"/>
      <c r="AE290" s="827"/>
      <c r="AF290" s="827"/>
      <c r="AG290" s="827"/>
      <c r="AH290" s="827"/>
      <c r="AI290" s="827"/>
      <c r="AJ290" s="827"/>
      <c r="AK290" s="827"/>
      <c r="AL290" s="827"/>
      <c r="AM290" s="827"/>
      <c r="AN290" s="827"/>
      <c r="AO290" s="827"/>
      <c r="AP290" s="827"/>
      <c r="AQ290" s="827"/>
      <c r="AR290" s="827"/>
      <c r="AS290" s="827"/>
      <c r="AT290" s="827"/>
      <c r="AU290" s="827"/>
      <c r="AV290" s="827"/>
      <c r="AW290" s="827"/>
      <c r="AX290" s="827"/>
      <c r="AY290" s="827"/>
      <c r="AZ290" s="827"/>
      <c r="BA290" s="827"/>
      <c r="BB290" s="827"/>
      <c r="BC290" s="827"/>
      <c r="BD290" s="827"/>
      <c r="BE290" s="827"/>
      <c r="BF290" s="827"/>
      <c r="BG290" s="827"/>
      <c r="BH290" s="827"/>
      <c r="BI290" s="827"/>
    </row>
    <row r="291" spans="1:61" s="226" customFormat="1">
      <c r="A291" s="227"/>
      <c r="B291" s="223">
        <v>286</v>
      </c>
      <c r="C291" s="221" t="s">
        <v>700</v>
      </c>
      <c r="D291" s="221" t="s">
        <v>191</v>
      </c>
      <c r="E291" s="222" t="s">
        <v>701</v>
      </c>
      <c r="F291" s="205">
        <v>198016.60183401013</v>
      </c>
      <c r="G291" s="221" t="s">
        <v>137</v>
      </c>
      <c r="I291" s="827"/>
      <c r="J291" s="827"/>
      <c r="K291" s="827"/>
      <c r="L291" s="827"/>
      <c r="M291" s="827"/>
      <c r="N291" s="827"/>
      <c r="O291" s="827"/>
      <c r="P291" s="827"/>
      <c r="Q291" s="827"/>
      <c r="R291" s="827"/>
      <c r="S291" s="827"/>
      <c r="T291" s="827"/>
      <c r="U291" s="827"/>
      <c r="V291" s="827"/>
      <c r="W291" s="827"/>
      <c r="X291" s="827"/>
      <c r="Y291" s="827"/>
      <c r="Z291" s="827"/>
      <c r="AA291" s="827"/>
      <c r="AB291" s="827"/>
      <c r="AC291" s="827"/>
      <c r="AD291" s="827"/>
      <c r="AE291" s="827"/>
      <c r="AF291" s="827"/>
      <c r="AG291" s="827"/>
      <c r="AH291" s="827"/>
      <c r="AI291" s="827"/>
      <c r="AJ291" s="827"/>
      <c r="AK291" s="827"/>
      <c r="AL291" s="827"/>
      <c r="AM291" s="827"/>
      <c r="AN291" s="827"/>
      <c r="AO291" s="827"/>
      <c r="AP291" s="827"/>
      <c r="AQ291" s="827"/>
      <c r="AR291" s="827"/>
      <c r="AS291" s="827"/>
      <c r="AT291" s="827"/>
      <c r="AU291" s="827"/>
      <c r="AV291" s="827"/>
      <c r="AW291" s="827"/>
      <c r="AX291" s="827"/>
      <c r="AY291" s="827"/>
      <c r="AZ291" s="827"/>
      <c r="BA291" s="827"/>
      <c r="BB291" s="827"/>
      <c r="BC291" s="827"/>
      <c r="BD291" s="827"/>
      <c r="BE291" s="827"/>
      <c r="BF291" s="827"/>
      <c r="BG291" s="827"/>
      <c r="BH291" s="827"/>
      <c r="BI291" s="827"/>
    </row>
    <row r="292" spans="1:61" s="226" customFormat="1">
      <c r="A292" s="227"/>
      <c r="B292" s="223">
        <v>287</v>
      </c>
      <c r="C292" s="224" t="s">
        <v>702</v>
      </c>
      <c r="D292" s="224" t="s">
        <v>239</v>
      </c>
      <c r="E292" s="222" t="s">
        <v>703</v>
      </c>
      <c r="F292" s="205">
        <v>137435.24284236887</v>
      </c>
      <c r="G292" s="221" t="s">
        <v>210</v>
      </c>
      <c r="I292" s="827"/>
      <c r="J292" s="827"/>
      <c r="K292" s="827"/>
      <c r="L292" s="827"/>
      <c r="M292" s="827"/>
      <c r="N292" s="827"/>
      <c r="O292" s="827"/>
      <c r="P292" s="827"/>
      <c r="Q292" s="827"/>
      <c r="R292" s="827"/>
      <c r="S292" s="827"/>
      <c r="T292" s="827"/>
      <c r="U292" s="827"/>
      <c r="V292" s="827"/>
      <c r="W292" s="827"/>
      <c r="X292" s="827"/>
      <c r="Y292" s="827"/>
      <c r="Z292" s="827"/>
      <c r="AA292" s="827"/>
      <c r="AB292" s="827"/>
      <c r="AC292" s="827"/>
      <c r="AD292" s="827"/>
      <c r="AE292" s="827"/>
      <c r="AF292" s="827"/>
      <c r="AG292" s="827"/>
      <c r="AH292" s="827"/>
      <c r="AI292" s="827"/>
      <c r="AJ292" s="827"/>
      <c r="AK292" s="827"/>
      <c r="AL292" s="827"/>
      <c r="AM292" s="827"/>
      <c r="AN292" s="827"/>
      <c r="AO292" s="827"/>
      <c r="AP292" s="827"/>
      <c r="AQ292" s="827"/>
      <c r="AR292" s="827"/>
      <c r="AS292" s="827"/>
      <c r="AT292" s="827"/>
      <c r="AU292" s="827"/>
      <c r="AV292" s="827"/>
      <c r="AW292" s="827"/>
      <c r="AX292" s="827"/>
      <c r="AY292" s="827"/>
      <c r="AZ292" s="827"/>
      <c r="BA292" s="827"/>
      <c r="BB292" s="827"/>
      <c r="BC292" s="827"/>
      <c r="BD292" s="827"/>
      <c r="BE292" s="827"/>
      <c r="BF292" s="827"/>
      <c r="BG292" s="827"/>
      <c r="BH292" s="827"/>
      <c r="BI292" s="827"/>
    </row>
    <row r="293" spans="1:61" s="226" customFormat="1">
      <c r="A293" s="227"/>
      <c r="B293" s="223">
        <v>288</v>
      </c>
      <c r="C293" s="221" t="s">
        <v>704</v>
      </c>
      <c r="D293" s="221" t="s">
        <v>239</v>
      </c>
      <c r="E293" s="222" t="s">
        <v>705</v>
      </c>
      <c r="F293" s="205">
        <v>120324.62061623599</v>
      </c>
      <c r="G293" s="221" t="s">
        <v>117</v>
      </c>
      <c r="I293" s="827"/>
      <c r="J293" s="827"/>
      <c r="K293" s="827"/>
      <c r="L293" s="827"/>
      <c r="M293" s="827"/>
      <c r="N293" s="827"/>
      <c r="O293" s="827"/>
      <c r="P293" s="827"/>
      <c r="Q293" s="827"/>
      <c r="R293" s="827"/>
      <c r="S293" s="827"/>
      <c r="T293" s="827"/>
      <c r="U293" s="827"/>
      <c r="V293" s="827"/>
      <c r="W293" s="827"/>
      <c r="X293" s="827"/>
      <c r="Y293" s="827"/>
      <c r="Z293" s="827"/>
      <c r="AA293" s="827"/>
      <c r="AB293" s="827"/>
      <c r="AC293" s="827"/>
      <c r="AD293" s="827"/>
      <c r="AE293" s="827"/>
      <c r="AF293" s="827"/>
      <c r="AG293" s="827"/>
      <c r="AH293" s="827"/>
      <c r="AI293" s="827"/>
      <c r="AJ293" s="827"/>
      <c r="AK293" s="827"/>
      <c r="AL293" s="827"/>
      <c r="AM293" s="827"/>
      <c r="AN293" s="827"/>
      <c r="AO293" s="827"/>
      <c r="AP293" s="827"/>
      <c r="AQ293" s="827"/>
      <c r="AR293" s="827"/>
      <c r="AS293" s="827"/>
      <c r="AT293" s="827"/>
      <c r="AU293" s="827"/>
      <c r="AV293" s="827"/>
      <c r="AW293" s="827"/>
      <c r="AX293" s="827"/>
      <c r="AY293" s="827"/>
      <c r="AZ293" s="827"/>
      <c r="BA293" s="827"/>
      <c r="BB293" s="827"/>
      <c r="BC293" s="827"/>
      <c r="BD293" s="827"/>
      <c r="BE293" s="827"/>
      <c r="BF293" s="827"/>
      <c r="BG293" s="827"/>
      <c r="BH293" s="827"/>
      <c r="BI293" s="827"/>
    </row>
    <row r="294" spans="1:61" s="226" customFormat="1">
      <c r="A294" s="227"/>
      <c r="B294" s="223">
        <v>289</v>
      </c>
      <c r="C294" s="224" t="s">
        <v>706</v>
      </c>
      <c r="D294" s="224" t="s">
        <v>239</v>
      </c>
      <c r="E294" s="222" t="s">
        <v>707</v>
      </c>
      <c r="F294" s="205">
        <v>81098.584670568496</v>
      </c>
      <c r="G294" s="221" t="s">
        <v>117</v>
      </c>
      <c r="I294" s="827"/>
      <c r="J294" s="827"/>
      <c r="K294" s="827"/>
      <c r="L294" s="827"/>
      <c r="M294" s="827"/>
      <c r="N294" s="827"/>
      <c r="O294" s="827"/>
      <c r="P294" s="827"/>
      <c r="Q294" s="827"/>
      <c r="R294" s="827"/>
      <c r="S294" s="827"/>
      <c r="T294" s="827"/>
      <c r="U294" s="827"/>
      <c r="V294" s="827"/>
      <c r="W294" s="827"/>
      <c r="X294" s="827"/>
      <c r="Y294" s="827"/>
      <c r="Z294" s="827"/>
      <c r="AA294" s="827"/>
      <c r="AB294" s="827"/>
      <c r="AC294" s="827"/>
      <c r="AD294" s="827"/>
      <c r="AE294" s="827"/>
      <c r="AF294" s="827"/>
      <c r="AG294" s="827"/>
      <c r="AH294" s="827"/>
      <c r="AI294" s="827"/>
      <c r="AJ294" s="827"/>
      <c r="AK294" s="827"/>
      <c r="AL294" s="827"/>
      <c r="AM294" s="827"/>
      <c r="AN294" s="827"/>
      <c r="AO294" s="827"/>
      <c r="AP294" s="827"/>
      <c r="AQ294" s="827"/>
      <c r="AR294" s="827"/>
      <c r="AS294" s="827"/>
      <c r="AT294" s="827"/>
      <c r="AU294" s="827"/>
      <c r="AV294" s="827"/>
      <c r="AW294" s="827"/>
      <c r="AX294" s="827"/>
      <c r="AY294" s="827"/>
      <c r="AZ294" s="827"/>
      <c r="BA294" s="827"/>
      <c r="BB294" s="827"/>
      <c r="BC294" s="827"/>
      <c r="BD294" s="827"/>
      <c r="BE294" s="827"/>
      <c r="BF294" s="827"/>
      <c r="BG294" s="827"/>
      <c r="BH294" s="827"/>
      <c r="BI294" s="827"/>
    </row>
    <row r="295" spans="1:61" s="226" customFormat="1">
      <c r="A295" s="227"/>
      <c r="B295" s="223">
        <v>290</v>
      </c>
      <c r="C295" s="224" t="s">
        <v>708</v>
      </c>
      <c r="D295" s="224" t="s">
        <v>239</v>
      </c>
      <c r="E295" s="222" t="s">
        <v>709</v>
      </c>
      <c r="F295" s="205">
        <v>130321.10205462758</v>
      </c>
      <c r="G295" s="221" t="s">
        <v>117</v>
      </c>
      <c r="I295" s="827"/>
      <c r="J295" s="827"/>
      <c r="K295" s="827"/>
      <c r="L295" s="827"/>
      <c r="M295" s="827"/>
      <c r="N295" s="827"/>
      <c r="O295" s="827"/>
      <c r="P295" s="827"/>
      <c r="Q295" s="827"/>
      <c r="R295" s="827"/>
      <c r="S295" s="827"/>
      <c r="T295" s="827"/>
      <c r="U295" s="827"/>
      <c r="V295" s="827"/>
      <c r="W295" s="827"/>
      <c r="X295" s="827"/>
      <c r="Y295" s="827"/>
      <c r="Z295" s="827"/>
      <c r="AA295" s="827"/>
      <c r="AB295" s="827"/>
      <c r="AC295" s="827"/>
      <c r="AD295" s="827"/>
      <c r="AE295" s="827"/>
      <c r="AF295" s="827"/>
      <c r="AG295" s="827"/>
      <c r="AH295" s="827"/>
      <c r="AI295" s="827"/>
      <c r="AJ295" s="827"/>
      <c r="AK295" s="827"/>
      <c r="AL295" s="827"/>
      <c r="AM295" s="827"/>
      <c r="AN295" s="827"/>
      <c r="AO295" s="827"/>
      <c r="AP295" s="827"/>
      <c r="AQ295" s="827"/>
      <c r="AR295" s="827"/>
      <c r="AS295" s="827"/>
      <c r="AT295" s="827"/>
      <c r="AU295" s="827"/>
      <c r="AV295" s="827"/>
      <c r="AW295" s="827"/>
      <c r="AX295" s="827"/>
      <c r="AY295" s="827"/>
      <c r="AZ295" s="827"/>
      <c r="BA295" s="827"/>
      <c r="BB295" s="827"/>
      <c r="BC295" s="827"/>
      <c r="BD295" s="827"/>
      <c r="BE295" s="827"/>
      <c r="BF295" s="827"/>
      <c r="BG295" s="827"/>
      <c r="BH295" s="827"/>
      <c r="BI295" s="827"/>
    </row>
    <row r="296" spans="1:61" s="226" customFormat="1">
      <c r="A296" s="227"/>
      <c r="B296" s="223">
        <v>291</v>
      </c>
      <c r="C296" s="221" t="s">
        <v>710</v>
      </c>
      <c r="D296" s="221" t="s">
        <v>135</v>
      </c>
      <c r="E296" s="222" t="s">
        <v>711</v>
      </c>
      <c r="F296" s="205">
        <v>12375.38337095239</v>
      </c>
      <c r="G296" s="221" t="s">
        <v>426</v>
      </c>
      <c r="I296" s="827"/>
      <c r="J296" s="827"/>
      <c r="K296" s="827"/>
      <c r="L296" s="827"/>
      <c r="M296" s="827"/>
      <c r="N296" s="827"/>
      <c r="O296" s="827"/>
      <c r="P296" s="827"/>
      <c r="Q296" s="827"/>
      <c r="R296" s="827"/>
      <c r="S296" s="827"/>
      <c r="T296" s="827"/>
      <c r="U296" s="827"/>
      <c r="V296" s="827"/>
      <c r="W296" s="827"/>
      <c r="X296" s="827"/>
      <c r="Y296" s="827"/>
      <c r="Z296" s="827"/>
      <c r="AA296" s="827"/>
      <c r="AB296" s="827"/>
      <c r="AC296" s="827"/>
      <c r="AD296" s="827"/>
      <c r="AE296" s="827"/>
      <c r="AF296" s="827"/>
      <c r="AG296" s="827"/>
      <c r="AH296" s="827"/>
      <c r="AI296" s="827"/>
      <c r="AJ296" s="827"/>
      <c r="AK296" s="827"/>
      <c r="AL296" s="827"/>
      <c r="AM296" s="827"/>
      <c r="AN296" s="827"/>
      <c r="AO296" s="827"/>
      <c r="AP296" s="827"/>
      <c r="AQ296" s="827"/>
      <c r="AR296" s="827"/>
      <c r="AS296" s="827"/>
      <c r="AT296" s="827"/>
      <c r="AU296" s="827"/>
      <c r="AV296" s="827"/>
      <c r="AW296" s="827"/>
      <c r="AX296" s="827"/>
      <c r="AY296" s="827"/>
      <c r="AZ296" s="827"/>
      <c r="BA296" s="827"/>
      <c r="BB296" s="827"/>
      <c r="BC296" s="827"/>
      <c r="BD296" s="827"/>
      <c r="BE296" s="827"/>
      <c r="BF296" s="827"/>
      <c r="BG296" s="827"/>
      <c r="BH296" s="827"/>
      <c r="BI296" s="827"/>
    </row>
    <row r="297" spans="1:61" s="226" customFormat="1">
      <c r="A297" s="227"/>
      <c r="B297" s="223">
        <v>292</v>
      </c>
      <c r="C297" s="224" t="s">
        <v>712</v>
      </c>
      <c r="D297" s="224" t="s">
        <v>135</v>
      </c>
      <c r="E297" s="222" t="s">
        <v>713</v>
      </c>
      <c r="F297" s="205">
        <v>140093.08536471752</v>
      </c>
      <c r="G297" s="221" t="s">
        <v>210</v>
      </c>
      <c r="I297" s="827"/>
      <c r="J297" s="827"/>
      <c r="K297" s="827"/>
      <c r="L297" s="827"/>
      <c r="M297" s="827"/>
      <c r="N297" s="827"/>
      <c r="O297" s="827"/>
      <c r="P297" s="827"/>
      <c r="Q297" s="827"/>
      <c r="R297" s="827"/>
      <c r="S297" s="827"/>
      <c r="T297" s="827"/>
      <c r="U297" s="827"/>
      <c r="V297" s="827"/>
      <c r="W297" s="827"/>
      <c r="X297" s="827"/>
      <c r="Y297" s="827"/>
      <c r="Z297" s="827"/>
      <c r="AA297" s="827"/>
      <c r="AB297" s="827"/>
      <c r="AC297" s="827"/>
      <c r="AD297" s="827"/>
      <c r="AE297" s="827"/>
      <c r="AF297" s="827"/>
      <c r="AG297" s="827"/>
      <c r="AH297" s="827"/>
      <c r="AI297" s="827"/>
      <c r="AJ297" s="827"/>
      <c r="AK297" s="827"/>
      <c r="AL297" s="827"/>
      <c r="AM297" s="827"/>
      <c r="AN297" s="827"/>
      <c r="AO297" s="827"/>
      <c r="AP297" s="827"/>
      <c r="AQ297" s="827"/>
      <c r="AR297" s="827"/>
      <c r="AS297" s="827"/>
      <c r="AT297" s="827"/>
      <c r="AU297" s="827"/>
      <c r="AV297" s="827"/>
      <c r="AW297" s="827"/>
      <c r="AX297" s="827"/>
      <c r="AY297" s="827"/>
      <c r="AZ297" s="827"/>
      <c r="BA297" s="827"/>
      <c r="BB297" s="827"/>
      <c r="BC297" s="827"/>
      <c r="BD297" s="827"/>
      <c r="BE297" s="827"/>
      <c r="BF297" s="827"/>
      <c r="BG297" s="827"/>
      <c r="BH297" s="827"/>
      <c r="BI297" s="827"/>
    </row>
    <row r="298" spans="1:61" s="226" customFormat="1">
      <c r="A298" s="227"/>
      <c r="B298" s="223">
        <v>293</v>
      </c>
      <c r="C298" s="221" t="s">
        <v>714</v>
      </c>
      <c r="D298" s="221" t="s">
        <v>135</v>
      </c>
      <c r="E298" s="222" t="s">
        <v>715</v>
      </c>
      <c r="F298" s="205">
        <v>140093.08536471752</v>
      </c>
      <c r="G298" s="221" t="s">
        <v>210</v>
      </c>
      <c r="I298" s="827"/>
      <c r="J298" s="827"/>
      <c r="K298" s="827"/>
      <c r="L298" s="827"/>
      <c r="M298" s="827"/>
      <c r="N298" s="827"/>
      <c r="O298" s="827"/>
      <c r="P298" s="827"/>
      <c r="Q298" s="827"/>
      <c r="R298" s="827"/>
      <c r="S298" s="827"/>
      <c r="T298" s="827"/>
      <c r="U298" s="827"/>
      <c r="V298" s="827"/>
      <c r="W298" s="827"/>
      <c r="X298" s="827"/>
      <c r="Y298" s="827"/>
      <c r="Z298" s="827"/>
      <c r="AA298" s="827"/>
      <c r="AB298" s="827"/>
      <c r="AC298" s="827"/>
      <c r="AD298" s="827"/>
      <c r="AE298" s="827"/>
      <c r="AF298" s="827"/>
      <c r="AG298" s="827"/>
      <c r="AH298" s="827"/>
      <c r="AI298" s="827"/>
      <c r="AJ298" s="827"/>
      <c r="AK298" s="827"/>
      <c r="AL298" s="827"/>
      <c r="AM298" s="827"/>
      <c r="AN298" s="827"/>
      <c r="AO298" s="827"/>
      <c r="AP298" s="827"/>
      <c r="AQ298" s="827"/>
      <c r="AR298" s="827"/>
      <c r="AS298" s="827"/>
      <c r="AT298" s="827"/>
      <c r="AU298" s="827"/>
      <c r="AV298" s="827"/>
      <c r="AW298" s="827"/>
      <c r="AX298" s="827"/>
      <c r="AY298" s="827"/>
      <c r="AZ298" s="827"/>
      <c r="BA298" s="827"/>
      <c r="BB298" s="827"/>
      <c r="BC298" s="827"/>
      <c r="BD298" s="827"/>
      <c r="BE298" s="827"/>
      <c r="BF298" s="827"/>
      <c r="BG298" s="827"/>
      <c r="BH298" s="827"/>
      <c r="BI298" s="827"/>
    </row>
    <row r="299" spans="1:61" s="226" customFormat="1">
      <c r="A299" s="227"/>
      <c r="B299" s="223">
        <v>294</v>
      </c>
      <c r="C299" s="224" t="s">
        <v>716</v>
      </c>
      <c r="D299" s="224" t="s">
        <v>135</v>
      </c>
      <c r="E299" s="222" t="s">
        <v>717</v>
      </c>
      <c r="F299" s="205">
        <v>61959.509481999048</v>
      </c>
      <c r="G299" s="221" t="s">
        <v>718</v>
      </c>
      <c r="I299" s="827"/>
      <c r="J299" s="827"/>
      <c r="K299" s="827"/>
      <c r="L299" s="827"/>
      <c r="M299" s="827"/>
      <c r="N299" s="827"/>
      <c r="O299" s="827"/>
      <c r="P299" s="827"/>
      <c r="Q299" s="827"/>
      <c r="R299" s="827"/>
      <c r="S299" s="827"/>
      <c r="T299" s="827"/>
      <c r="U299" s="827"/>
      <c r="V299" s="827"/>
      <c r="W299" s="827"/>
      <c r="X299" s="827"/>
      <c r="Y299" s="827"/>
      <c r="Z299" s="827"/>
      <c r="AA299" s="827"/>
      <c r="AB299" s="827"/>
      <c r="AC299" s="827"/>
      <c r="AD299" s="827"/>
      <c r="AE299" s="827"/>
      <c r="AF299" s="827"/>
      <c r="AG299" s="827"/>
      <c r="AH299" s="827"/>
      <c r="AI299" s="827"/>
      <c r="AJ299" s="827"/>
      <c r="AK299" s="827"/>
      <c r="AL299" s="827"/>
      <c r="AM299" s="827"/>
      <c r="AN299" s="827"/>
      <c r="AO299" s="827"/>
      <c r="AP299" s="827"/>
      <c r="AQ299" s="827"/>
      <c r="AR299" s="827"/>
      <c r="AS299" s="827"/>
      <c r="AT299" s="827"/>
      <c r="AU299" s="827"/>
      <c r="AV299" s="827"/>
      <c r="AW299" s="827"/>
      <c r="AX299" s="827"/>
      <c r="AY299" s="827"/>
      <c r="AZ299" s="827"/>
      <c r="BA299" s="827"/>
      <c r="BB299" s="827"/>
      <c r="BC299" s="827"/>
      <c r="BD299" s="827"/>
      <c r="BE299" s="827"/>
      <c r="BF299" s="827"/>
      <c r="BG299" s="827"/>
      <c r="BH299" s="827"/>
      <c r="BI299" s="827"/>
    </row>
    <row r="300" spans="1:61" s="226" customFormat="1">
      <c r="A300" s="227"/>
      <c r="B300" s="223">
        <v>295</v>
      </c>
      <c r="C300" s="221" t="s">
        <v>719</v>
      </c>
      <c r="D300" s="221" t="s">
        <v>135</v>
      </c>
      <c r="E300" s="222" t="s">
        <v>720</v>
      </c>
      <c r="F300" s="205">
        <v>201544.88101839484</v>
      </c>
      <c r="G300" s="221" t="s">
        <v>210</v>
      </c>
      <c r="I300" s="827"/>
      <c r="J300" s="827"/>
      <c r="K300" s="827"/>
      <c r="L300" s="827"/>
      <c r="M300" s="827"/>
      <c r="N300" s="827"/>
      <c r="O300" s="827"/>
      <c r="P300" s="827"/>
      <c r="Q300" s="827"/>
      <c r="R300" s="827"/>
      <c r="S300" s="827"/>
      <c r="T300" s="827"/>
      <c r="U300" s="827"/>
      <c r="V300" s="827"/>
      <c r="W300" s="827"/>
      <c r="X300" s="827"/>
      <c r="Y300" s="827"/>
      <c r="Z300" s="827"/>
      <c r="AA300" s="827"/>
      <c r="AB300" s="827"/>
      <c r="AC300" s="827"/>
      <c r="AD300" s="827"/>
      <c r="AE300" s="827"/>
      <c r="AF300" s="827"/>
      <c r="AG300" s="827"/>
      <c r="AH300" s="827"/>
      <c r="AI300" s="827"/>
      <c r="AJ300" s="827"/>
      <c r="AK300" s="827"/>
      <c r="AL300" s="827"/>
      <c r="AM300" s="827"/>
      <c r="AN300" s="827"/>
      <c r="AO300" s="827"/>
      <c r="AP300" s="827"/>
      <c r="AQ300" s="827"/>
      <c r="AR300" s="827"/>
      <c r="AS300" s="827"/>
      <c r="AT300" s="827"/>
      <c r="AU300" s="827"/>
      <c r="AV300" s="827"/>
      <c r="AW300" s="827"/>
      <c r="AX300" s="827"/>
      <c r="AY300" s="827"/>
      <c r="AZ300" s="827"/>
      <c r="BA300" s="827"/>
      <c r="BB300" s="827"/>
      <c r="BC300" s="827"/>
      <c r="BD300" s="827"/>
      <c r="BE300" s="827"/>
      <c r="BF300" s="827"/>
      <c r="BG300" s="827"/>
      <c r="BH300" s="827"/>
      <c r="BI300" s="827"/>
    </row>
    <row r="301" spans="1:61" s="226" customFormat="1">
      <c r="A301" s="227"/>
      <c r="B301" s="223">
        <v>296</v>
      </c>
      <c r="C301" s="221" t="s">
        <v>721</v>
      </c>
      <c r="D301" s="221" t="s">
        <v>432</v>
      </c>
      <c r="E301" s="222" t="s">
        <v>722</v>
      </c>
      <c r="F301" s="205">
        <v>6013.2182757195496</v>
      </c>
      <c r="G301" s="221" t="s">
        <v>492</v>
      </c>
      <c r="I301" s="827"/>
      <c r="J301" s="827"/>
      <c r="K301" s="827"/>
      <c r="L301" s="827"/>
      <c r="M301" s="827"/>
      <c r="N301" s="827"/>
      <c r="O301" s="827"/>
      <c r="P301" s="827"/>
      <c r="Q301" s="827"/>
      <c r="R301" s="827"/>
      <c r="S301" s="827"/>
      <c r="T301" s="827"/>
      <c r="U301" s="827"/>
      <c r="V301" s="827"/>
      <c r="W301" s="827"/>
      <c r="X301" s="827"/>
      <c r="Y301" s="827"/>
      <c r="Z301" s="827"/>
      <c r="AA301" s="827"/>
      <c r="AB301" s="827"/>
      <c r="AC301" s="827"/>
      <c r="AD301" s="827"/>
      <c r="AE301" s="827"/>
      <c r="AF301" s="827"/>
      <c r="AG301" s="827"/>
      <c r="AH301" s="827"/>
      <c r="AI301" s="827"/>
      <c r="AJ301" s="827"/>
      <c r="AK301" s="827"/>
      <c r="AL301" s="827"/>
      <c r="AM301" s="827"/>
      <c r="AN301" s="827"/>
      <c r="AO301" s="827"/>
      <c r="AP301" s="827"/>
      <c r="AQ301" s="827"/>
      <c r="AR301" s="827"/>
      <c r="AS301" s="827"/>
      <c r="AT301" s="827"/>
      <c r="AU301" s="827"/>
      <c r="AV301" s="827"/>
      <c r="AW301" s="827"/>
      <c r="AX301" s="827"/>
      <c r="AY301" s="827"/>
      <c r="AZ301" s="827"/>
      <c r="BA301" s="827"/>
      <c r="BB301" s="827"/>
      <c r="BC301" s="827"/>
      <c r="BD301" s="827"/>
      <c r="BE301" s="827"/>
      <c r="BF301" s="827"/>
      <c r="BG301" s="827"/>
      <c r="BH301" s="827"/>
      <c r="BI301" s="827"/>
    </row>
    <row r="302" spans="1:61" s="226" customFormat="1">
      <c r="A302" s="227"/>
      <c r="B302" s="223">
        <v>297</v>
      </c>
      <c r="C302" s="221" t="s">
        <v>723</v>
      </c>
      <c r="D302" s="221" t="s">
        <v>103</v>
      </c>
      <c r="E302" s="225" t="s">
        <v>724</v>
      </c>
      <c r="F302" s="205">
        <v>7056.9100282808758</v>
      </c>
      <c r="G302" s="221" t="s">
        <v>117</v>
      </c>
      <c r="I302" s="827"/>
      <c r="J302" s="827"/>
      <c r="K302" s="827"/>
      <c r="L302" s="827"/>
      <c r="M302" s="827"/>
      <c r="N302" s="827"/>
      <c r="O302" s="827"/>
      <c r="P302" s="827"/>
      <c r="Q302" s="827"/>
      <c r="R302" s="827"/>
      <c r="S302" s="827"/>
      <c r="T302" s="827"/>
      <c r="U302" s="827"/>
      <c r="V302" s="827"/>
      <c r="W302" s="827"/>
      <c r="X302" s="827"/>
      <c r="Y302" s="827"/>
      <c r="Z302" s="827"/>
      <c r="AA302" s="827"/>
      <c r="AB302" s="827"/>
      <c r="AC302" s="827"/>
      <c r="AD302" s="827"/>
      <c r="AE302" s="827"/>
      <c r="AF302" s="827"/>
      <c r="AG302" s="827"/>
      <c r="AH302" s="827"/>
      <c r="AI302" s="827"/>
      <c r="AJ302" s="827"/>
      <c r="AK302" s="827"/>
      <c r="AL302" s="827"/>
      <c r="AM302" s="827"/>
      <c r="AN302" s="827"/>
      <c r="AO302" s="827"/>
      <c r="AP302" s="827"/>
      <c r="AQ302" s="827"/>
      <c r="AR302" s="827"/>
      <c r="AS302" s="827"/>
      <c r="AT302" s="827"/>
      <c r="AU302" s="827"/>
      <c r="AV302" s="827"/>
      <c r="AW302" s="827"/>
      <c r="AX302" s="827"/>
      <c r="AY302" s="827"/>
      <c r="AZ302" s="827"/>
      <c r="BA302" s="827"/>
      <c r="BB302" s="827"/>
      <c r="BC302" s="827"/>
      <c r="BD302" s="827"/>
      <c r="BE302" s="827"/>
      <c r="BF302" s="827"/>
      <c r="BG302" s="827"/>
      <c r="BH302" s="827"/>
      <c r="BI302" s="827"/>
    </row>
    <row r="303" spans="1:61" s="226" customFormat="1">
      <c r="A303" s="227"/>
      <c r="B303" s="223">
        <v>298</v>
      </c>
      <c r="C303" s="221" t="s">
        <v>725</v>
      </c>
      <c r="D303" s="221" t="s">
        <v>135</v>
      </c>
      <c r="E303" s="222" t="s">
        <v>726</v>
      </c>
      <c r="F303" s="205">
        <v>24543.748064161424</v>
      </c>
      <c r="G303" s="221" t="s">
        <v>210</v>
      </c>
      <c r="I303" s="827"/>
      <c r="J303" s="827"/>
      <c r="K303" s="827"/>
      <c r="L303" s="827"/>
      <c r="M303" s="827"/>
      <c r="N303" s="827"/>
      <c r="O303" s="827"/>
      <c r="P303" s="827"/>
      <c r="Q303" s="827"/>
      <c r="R303" s="827"/>
      <c r="S303" s="827"/>
      <c r="T303" s="827"/>
      <c r="U303" s="827"/>
      <c r="V303" s="827"/>
      <c r="W303" s="827"/>
      <c r="X303" s="827"/>
      <c r="Y303" s="827"/>
      <c r="Z303" s="827"/>
      <c r="AA303" s="827"/>
      <c r="AB303" s="827"/>
      <c r="AC303" s="827"/>
      <c r="AD303" s="827"/>
      <c r="AE303" s="827"/>
      <c r="AF303" s="827"/>
      <c r="AG303" s="827"/>
      <c r="AH303" s="827"/>
      <c r="AI303" s="827"/>
      <c r="AJ303" s="827"/>
      <c r="AK303" s="827"/>
      <c r="AL303" s="827"/>
      <c r="AM303" s="827"/>
      <c r="AN303" s="827"/>
      <c r="AO303" s="827"/>
      <c r="AP303" s="827"/>
      <c r="AQ303" s="827"/>
      <c r="AR303" s="827"/>
      <c r="AS303" s="827"/>
      <c r="AT303" s="827"/>
      <c r="AU303" s="827"/>
      <c r="AV303" s="827"/>
      <c r="AW303" s="827"/>
      <c r="AX303" s="827"/>
      <c r="AY303" s="827"/>
      <c r="AZ303" s="827"/>
      <c r="BA303" s="827"/>
      <c r="BB303" s="827"/>
      <c r="BC303" s="827"/>
      <c r="BD303" s="827"/>
      <c r="BE303" s="827"/>
      <c r="BF303" s="827"/>
      <c r="BG303" s="827"/>
      <c r="BH303" s="827"/>
      <c r="BI303" s="827"/>
    </row>
    <row r="304" spans="1:61" s="226" customFormat="1" ht="57.6">
      <c r="A304" s="227"/>
      <c r="B304" s="223">
        <v>299</v>
      </c>
      <c r="C304" s="224" t="s">
        <v>727</v>
      </c>
      <c r="D304" s="224" t="s">
        <v>135</v>
      </c>
      <c r="E304" s="222" t="s">
        <v>728</v>
      </c>
      <c r="F304" s="205">
        <v>418348.18575363141</v>
      </c>
      <c r="G304" s="221" t="s">
        <v>260</v>
      </c>
      <c r="I304" s="827"/>
      <c r="J304" s="827"/>
      <c r="K304" s="827"/>
      <c r="L304" s="827"/>
      <c r="M304" s="827"/>
      <c r="N304" s="827"/>
      <c r="O304" s="827"/>
      <c r="P304" s="827"/>
      <c r="Q304" s="827"/>
      <c r="R304" s="827"/>
      <c r="S304" s="827"/>
      <c r="T304" s="827"/>
      <c r="U304" s="827"/>
      <c r="V304" s="827"/>
      <c r="W304" s="827"/>
      <c r="X304" s="827"/>
      <c r="Y304" s="827"/>
      <c r="Z304" s="827"/>
      <c r="AA304" s="827"/>
      <c r="AB304" s="827"/>
      <c r="AC304" s="827"/>
      <c r="AD304" s="827"/>
      <c r="AE304" s="827"/>
      <c r="AF304" s="827"/>
      <c r="AG304" s="827"/>
      <c r="AH304" s="827"/>
      <c r="AI304" s="827"/>
      <c r="AJ304" s="827"/>
      <c r="AK304" s="827"/>
      <c r="AL304" s="827"/>
      <c r="AM304" s="827"/>
      <c r="AN304" s="827"/>
      <c r="AO304" s="827"/>
      <c r="AP304" s="827"/>
      <c r="AQ304" s="827"/>
      <c r="AR304" s="827"/>
      <c r="AS304" s="827"/>
      <c r="AT304" s="827"/>
      <c r="AU304" s="827"/>
      <c r="AV304" s="827"/>
      <c r="AW304" s="827"/>
      <c r="AX304" s="827"/>
      <c r="AY304" s="827"/>
      <c r="AZ304" s="827"/>
      <c r="BA304" s="827"/>
      <c r="BB304" s="827"/>
      <c r="BC304" s="827"/>
      <c r="BD304" s="827"/>
      <c r="BE304" s="827"/>
      <c r="BF304" s="827"/>
      <c r="BG304" s="827"/>
      <c r="BH304" s="827"/>
      <c r="BI304" s="827"/>
    </row>
    <row r="305" spans="1:61" s="226" customFormat="1" ht="57.6">
      <c r="A305" s="227"/>
      <c r="B305" s="223">
        <v>300</v>
      </c>
      <c r="C305" s="221" t="s">
        <v>729</v>
      </c>
      <c r="D305" s="221" t="s">
        <v>135</v>
      </c>
      <c r="E305" s="222" t="s">
        <v>730</v>
      </c>
      <c r="F305" s="205">
        <v>224452.57604675632</v>
      </c>
      <c r="G305" s="221" t="s">
        <v>260</v>
      </c>
      <c r="I305" s="827"/>
      <c r="J305" s="827"/>
      <c r="K305" s="827"/>
      <c r="L305" s="827"/>
      <c r="M305" s="827"/>
      <c r="N305" s="827"/>
      <c r="O305" s="827"/>
      <c r="P305" s="827"/>
      <c r="Q305" s="827"/>
      <c r="R305" s="827"/>
      <c r="S305" s="827"/>
      <c r="T305" s="827"/>
      <c r="U305" s="827"/>
      <c r="V305" s="827"/>
      <c r="W305" s="827"/>
      <c r="X305" s="827"/>
      <c r="Y305" s="827"/>
      <c r="Z305" s="827"/>
      <c r="AA305" s="827"/>
      <c r="AB305" s="827"/>
      <c r="AC305" s="827"/>
      <c r="AD305" s="827"/>
      <c r="AE305" s="827"/>
      <c r="AF305" s="827"/>
      <c r="AG305" s="827"/>
      <c r="AH305" s="827"/>
      <c r="AI305" s="827"/>
      <c r="AJ305" s="827"/>
      <c r="AK305" s="827"/>
      <c r="AL305" s="827"/>
      <c r="AM305" s="827"/>
      <c r="AN305" s="827"/>
      <c r="AO305" s="827"/>
      <c r="AP305" s="827"/>
      <c r="AQ305" s="827"/>
      <c r="AR305" s="827"/>
      <c r="AS305" s="827"/>
      <c r="AT305" s="827"/>
      <c r="AU305" s="827"/>
      <c r="AV305" s="827"/>
      <c r="AW305" s="827"/>
      <c r="AX305" s="827"/>
      <c r="AY305" s="827"/>
      <c r="AZ305" s="827"/>
      <c r="BA305" s="827"/>
      <c r="BB305" s="827"/>
      <c r="BC305" s="827"/>
      <c r="BD305" s="827"/>
      <c r="BE305" s="827"/>
      <c r="BF305" s="827"/>
      <c r="BG305" s="827"/>
      <c r="BH305" s="827"/>
      <c r="BI305" s="827"/>
    </row>
    <row r="306" spans="1:61" s="226" customFormat="1">
      <c r="A306" s="227"/>
      <c r="B306" s="223">
        <v>301</v>
      </c>
      <c r="C306" s="224" t="s">
        <v>731</v>
      </c>
      <c r="D306" s="224" t="s">
        <v>135</v>
      </c>
      <c r="E306" s="222" t="s">
        <v>732</v>
      </c>
      <c r="F306" s="205">
        <v>2535.107001236483</v>
      </c>
      <c r="G306" s="221" t="s">
        <v>395</v>
      </c>
      <c r="I306" s="827"/>
      <c r="J306" s="827"/>
      <c r="K306" s="827"/>
      <c r="L306" s="827"/>
      <c r="M306" s="827"/>
      <c r="N306" s="827"/>
      <c r="O306" s="827"/>
      <c r="P306" s="827"/>
      <c r="Q306" s="827"/>
      <c r="R306" s="827"/>
      <c r="S306" s="827"/>
      <c r="T306" s="827"/>
      <c r="U306" s="827"/>
      <c r="V306" s="827"/>
      <c r="W306" s="827"/>
      <c r="X306" s="827"/>
      <c r="Y306" s="827"/>
      <c r="Z306" s="827"/>
      <c r="AA306" s="827"/>
      <c r="AB306" s="827"/>
      <c r="AC306" s="827"/>
      <c r="AD306" s="827"/>
      <c r="AE306" s="827"/>
      <c r="AF306" s="827"/>
      <c r="AG306" s="827"/>
      <c r="AH306" s="827"/>
      <c r="AI306" s="827"/>
      <c r="AJ306" s="827"/>
      <c r="AK306" s="827"/>
      <c r="AL306" s="827"/>
      <c r="AM306" s="827"/>
      <c r="AN306" s="827"/>
      <c r="AO306" s="827"/>
      <c r="AP306" s="827"/>
      <c r="AQ306" s="827"/>
      <c r="AR306" s="827"/>
      <c r="AS306" s="827"/>
      <c r="AT306" s="827"/>
      <c r="AU306" s="827"/>
      <c r="AV306" s="827"/>
      <c r="AW306" s="827"/>
      <c r="AX306" s="827"/>
      <c r="AY306" s="827"/>
      <c r="AZ306" s="827"/>
      <c r="BA306" s="827"/>
      <c r="BB306" s="827"/>
      <c r="BC306" s="827"/>
      <c r="BD306" s="827"/>
      <c r="BE306" s="827"/>
      <c r="BF306" s="827"/>
      <c r="BG306" s="827"/>
      <c r="BH306" s="827"/>
      <c r="BI306" s="827"/>
    </row>
    <row r="307" spans="1:61" s="226" customFormat="1">
      <c r="A307" s="227"/>
      <c r="B307" s="223">
        <v>302</v>
      </c>
      <c r="C307" s="221" t="s">
        <v>733</v>
      </c>
      <c r="D307" s="221" t="s">
        <v>135</v>
      </c>
      <c r="E307" s="222" t="s">
        <v>734</v>
      </c>
      <c r="F307" s="205">
        <v>55772.656361104644</v>
      </c>
      <c r="G307" s="221" t="s">
        <v>210</v>
      </c>
      <c r="I307" s="827"/>
      <c r="J307" s="827"/>
      <c r="K307" s="827"/>
      <c r="L307" s="827"/>
      <c r="M307" s="827"/>
      <c r="N307" s="827"/>
      <c r="O307" s="827"/>
      <c r="P307" s="827"/>
      <c r="Q307" s="827"/>
      <c r="R307" s="827"/>
      <c r="S307" s="827"/>
      <c r="T307" s="827"/>
      <c r="U307" s="827"/>
      <c r="V307" s="827"/>
      <c r="W307" s="827"/>
      <c r="X307" s="827"/>
      <c r="Y307" s="827"/>
      <c r="Z307" s="827"/>
      <c r="AA307" s="827"/>
      <c r="AB307" s="827"/>
      <c r="AC307" s="827"/>
      <c r="AD307" s="827"/>
      <c r="AE307" s="827"/>
      <c r="AF307" s="827"/>
      <c r="AG307" s="827"/>
      <c r="AH307" s="827"/>
      <c r="AI307" s="827"/>
      <c r="AJ307" s="827"/>
      <c r="AK307" s="827"/>
      <c r="AL307" s="827"/>
      <c r="AM307" s="827"/>
      <c r="AN307" s="827"/>
      <c r="AO307" s="827"/>
      <c r="AP307" s="827"/>
      <c r="AQ307" s="827"/>
      <c r="AR307" s="827"/>
      <c r="AS307" s="827"/>
      <c r="AT307" s="827"/>
      <c r="AU307" s="827"/>
      <c r="AV307" s="827"/>
      <c r="AW307" s="827"/>
      <c r="AX307" s="827"/>
      <c r="AY307" s="827"/>
      <c r="AZ307" s="827"/>
      <c r="BA307" s="827"/>
      <c r="BB307" s="827"/>
      <c r="BC307" s="827"/>
      <c r="BD307" s="827"/>
      <c r="BE307" s="827"/>
      <c r="BF307" s="827"/>
      <c r="BG307" s="827"/>
      <c r="BH307" s="827"/>
      <c r="BI307" s="827"/>
    </row>
    <row r="308" spans="1:61" s="226" customFormat="1">
      <c r="A308" s="227"/>
      <c r="B308" s="223">
        <v>303</v>
      </c>
      <c r="C308" s="224" t="s">
        <v>735</v>
      </c>
      <c r="D308" s="224" t="s">
        <v>135</v>
      </c>
      <c r="E308" s="222" t="s">
        <v>736</v>
      </c>
      <c r="F308" s="205">
        <v>55772.656361104644</v>
      </c>
      <c r="G308" s="221" t="s">
        <v>210</v>
      </c>
      <c r="I308" s="827"/>
      <c r="J308" s="827"/>
      <c r="K308" s="827"/>
      <c r="L308" s="827"/>
      <c r="M308" s="827"/>
      <c r="N308" s="827"/>
      <c r="O308" s="827"/>
      <c r="P308" s="827"/>
      <c r="Q308" s="827"/>
      <c r="R308" s="827"/>
      <c r="S308" s="827"/>
      <c r="T308" s="827"/>
      <c r="U308" s="827"/>
      <c r="V308" s="827"/>
      <c r="W308" s="827"/>
      <c r="X308" s="827"/>
      <c r="Y308" s="827"/>
      <c r="Z308" s="827"/>
      <c r="AA308" s="827"/>
      <c r="AB308" s="827"/>
      <c r="AC308" s="827"/>
      <c r="AD308" s="827"/>
      <c r="AE308" s="827"/>
      <c r="AF308" s="827"/>
      <c r="AG308" s="827"/>
      <c r="AH308" s="827"/>
      <c r="AI308" s="827"/>
      <c r="AJ308" s="827"/>
      <c r="AK308" s="827"/>
      <c r="AL308" s="827"/>
      <c r="AM308" s="827"/>
      <c r="AN308" s="827"/>
      <c r="AO308" s="827"/>
      <c r="AP308" s="827"/>
      <c r="AQ308" s="827"/>
      <c r="AR308" s="827"/>
      <c r="AS308" s="827"/>
      <c r="AT308" s="827"/>
      <c r="AU308" s="827"/>
      <c r="AV308" s="827"/>
      <c r="AW308" s="827"/>
      <c r="AX308" s="827"/>
      <c r="AY308" s="827"/>
      <c r="AZ308" s="827"/>
      <c r="BA308" s="827"/>
      <c r="BB308" s="827"/>
      <c r="BC308" s="827"/>
      <c r="BD308" s="827"/>
      <c r="BE308" s="827"/>
      <c r="BF308" s="827"/>
      <c r="BG308" s="827"/>
      <c r="BH308" s="827"/>
      <c r="BI308" s="827"/>
    </row>
    <row r="309" spans="1:61" s="226" customFormat="1">
      <c r="A309" s="227"/>
      <c r="B309" s="223">
        <v>304</v>
      </c>
      <c r="C309" s="221" t="s">
        <v>737</v>
      </c>
      <c r="D309" s="221" t="s">
        <v>191</v>
      </c>
      <c r="E309" s="222" t="s">
        <v>738</v>
      </c>
      <c r="F309" s="205">
        <v>1354.3853775505884</v>
      </c>
      <c r="G309" s="221" t="s">
        <v>205</v>
      </c>
      <c r="I309" s="827"/>
      <c r="J309" s="827"/>
      <c r="K309" s="827"/>
      <c r="L309" s="827"/>
      <c r="M309" s="827"/>
      <c r="N309" s="827"/>
      <c r="O309" s="827"/>
      <c r="P309" s="827"/>
      <c r="Q309" s="827"/>
      <c r="R309" s="827"/>
      <c r="S309" s="827"/>
      <c r="T309" s="827"/>
      <c r="U309" s="827"/>
      <c r="V309" s="827"/>
      <c r="W309" s="827"/>
      <c r="X309" s="827"/>
      <c r="Y309" s="827"/>
      <c r="Z309" s="827"/>
      <c r="AA309" s="827"/>
      <c r="AB309" s="827"/>
      <c r="AC309" s="827"/>
      <c r="AD309" s="827"/>
      <c r="AE309" s="827"/>
      <c r="AF309" s="827"/>
      <c r="AG309" s="827"/>
      <c r="AH309" s="827"/>
      <c r="AI309" s="827"/>
      <c r="AJ309" s="827"/>
      <c r="AK309" s="827"/>
      <c r="AL309" s="827"/>
      <c r="AM309" s="827"/>
      <c r="AN309" s="827"/>
      <c r="AO309" s="827"/>
      <c r="AP309" s="827"/>
      <c r="AQ309" s="827"/>
      <c r="AR309" s="827"/>
      <c r="AS309" s="827"/>
      <c r="AT309" s="827"/>
      <c r="AU309" s="827"/>
      <c r="AV309" s="827"/>
      <c r="AW309" s="827"/>
      <c r="AX309" s="827"/>
      <c r="AY309" s="827"/>
      <c r="AZ309" s="827"/>
      <c r="BA309" s="827"/>
      <c r="BB309" s="827"/>
      <c r="BC309" s="827"/>
      <c r="BD309" s="827"/>
      <c r="BE309" s="827"/>
      <c r="BF309" s="827"/>
      <c r="BG309" s="827"/>
      <c r="BH309" s="827"/>
      <c r="BI309" s="827"/>
    </row>
    <row r="310" spans="1:61" s="226" customFormat="1">
      <c r="A310" s="227"/>
      <c r="B310" s="223">
        <v>305</v>
      </c>
      <c r="C310" s="224" t="s">
        <v>739</v>
      </c>
      <c r="D310" s="224" t="s">
        <v>191</v>
      </c>
      <c r="E310" s="222" t="s">
        <v>740</v>
      </c>
      <c r="F310" s="205">
        <v>9756.7517447788232</v>
      </c>
      <c r="G310" s="221" t="s">
        <v>205</v>
      </c>
      <c r="I310" s="827"/>
      <c r="J310" s="827"/>
      <c r="K310" s="827"/>
      <c r="L310" s="827"/>
      <c r="M310" s="827"/>
      <c r="N310" s="827"/>
      <c r="O310" s="827"/>
      <c r="P310" s="827"/>
      <c r="Q310" s="827"/>
      <c r="R310" s="827"/>
      <c r="S310" s="827"/>
      <c r="T310" s="827"/>
      <c r="U310" s="827"/>
      <c r="V310" s="827"/>
      <c r="W310" s="827"/>
      <c r="X310" s="827"/>
      <c r="Y310" s="827"/>
      <c r="Z310" s="827"/>
      <c r="AA310" s="827"/>
      <c r="AB310" s="827"/>
      <c r="AC310" s="827"/>
      <c r="AD310" s="827"/>
      <c r="AE310" s="827"/>
      <c r="AF310" s="827"/>
      <c r="AG310" s="827"/>
      <c r="AH310" s="827"/>
      <c r="AI310" s="827"/>
      <c r="AJ310" s="827"/>
      <c r="AK310" s="827"/>
      <c r="AL310" s="827"/>
      <c r="AM310" s="827"/>
      <c r="AN310" s="827"/>
      <c r="AO310" s="827"/>
      <c r="AP310" s="827"/>
      <c r="AQ310" s="827"/>
      <c r="AR310" s="827"/>
      <c r="AS310" s="827"/>
      <c r="AT310" s="827"/>
      <c r="AU310" s="827"/>
      <c r="AV310" s="827"/>
      <c r="AW310" s="827"/>
      <c r="AX310" s="827"/>
      <c r="AY310" s="827"/>
      <c r="AZ310" s="827"/>
      <c r="BA310" s="827"/>
      <c r="BB310" s="827"/>
      <c r="BC310" s="827"/>
      <c r="BD310" s="827"/>
      <c r="BE310" s="827"/>
      <c r="BF310" s="827"/>
      <c r="BG310" s="827"/>
      <c r="BH310" s="827"/>
      <c r="BI310" s="827"/>
    </row>
    <row r="311" spans="1:61" s="226" customFormat="1" ht="28.8">
      <c r="A311" s="227"/>
      <c r="B311" s="223">
        <v>306</v>
      </c>
      <c r="C311" s="224" t="s">
        <v>741</v>
      </c>
      <c r="D311" s="224" t="s">
        <v>103</v>
      </c>
      <c r="E311" s="222" t="s">
        <v>742</v>
      </c>
      <c r="F311" s="205">
        <v>31047.841301164204</v>
      </c>
      <c r="G311" s="221" t="s">
        <v>225</v>
      </c>
      <c r="I311" s="827"/>
      <c r="J311" s="827"/>
      <c r="K311" s="827"/>
      <c r="L311" s="827"/>
      <c r="M311" s="827"/>
      <c r="N311" s="827"/>
      <c r="O311" s="827"/>
      <c r="P311" s="827"/>
      <c r="Q311" s="827"/>
      <c r="R311" s="827"/>
      <c r="S311" s="827"/>
      <c r="T311" s="827"/>
      <c r="U311" s="827"/>
      <c r="V311" s="827"/>
      <c r="W311" s="827"/>
      <c r="X311" s="827"/>
      <c r="Y311" s="827"/>
      <c r="Z311" s="827"/>
      <c r="AA311" s="827"/>
      <c r="AB311" s="827"/>
      <c r="AC311" s="827"/>
      <c r="AD311" s="827"/>
      <c r="AE311" s="827"/>
      <c r="AF311" s="827"/>
      <c r="AG311" s="827"/>
      <c r="AH311" s="827"/>
      <c r="AI311" s="827"/>
      <c r="AJ311" s="827"/>
      <c r="AK311" s="827"/>
      <c r="AL311" s="827"/>
      <c r="AM311" s="827"/>
      <c r="AN311" s="827"/>
      <c r="AO311" s="827"/>
      <c r="AP311" s="827"/>
      <c r="AQ311" s="827"/>
      <c r="AR311" s="827"/>
      <c r="AS311" s="827"/>
      <c r="AT311" s="827"/>
      <c r="AU311" s="827"/>
      <c r="AV311" s="827"/>
      <c r="AW311" s="827"/>
      <c r="AX311" s="827"/>
      <c r="AY311" s="827"/>
      <c r="AZ311" s="827"/>
      <c r="BA311" s="827"/>
      <c r="BB311" s="827"/>
      <c r="BC311" s="827"/>
      <c r="BD311" s="827"/>
      <c r="BE311" s="827"/>
      <c r="BF311" s="827"/>
      <c r="BG311" s="827"/>
      <c r="BH311" s="827"/>
      <c r="BI311" s="827"/>
    </row>
    <row r="312" spans="1:61" s="226" customFormat="1" ht="28.8">
      <c r="A312" s="227"/>
      <c r="B312" s="223">
        <v>307</v>
      </c>
      <c r="C312" s="221" t="s">
        <v>743</v>
      </c>
      <c r="D312" s="221" t="s">
        <v>139</v>
      </c>
      <c r="E312" s="222" t="s">
        <v>744</v>
      </c>
      <c r="F312" s="205">
        <v>495063.88614250987</v>
      </c>
      <c r="G312" s="221" t="s">
        <v>210</v>
      </c>
      <c r="I312" s="827"/>
      <c r="J312" s="827"/>
      <c r="K312" s="827"/>
      <c r="L312" s="827"/>
      <c r="M312" s="827"/>
      <c r="N312" s="827"/>
      <c r="O312" s="827"/>
      <c r="P312" s="827"/>
      <c r="Q312" s="827"/>
      <c r="R312" s="827"/>
      <c r="S312" s="827"/>
      <c r="T312" s="827"/>
      <c r="U312" s="827"/>
      <c r="V312" s="827"/>
      <c r="W312" s="827"/>
      <c r="X312" s="827"/>
      <c r="Y312" s="827"/>
      <c r="Z312" s="827"/>
      <c r="AA312" s="827"/>
      <c r="AB312" s="827"/>
      <c r="AC312" s="827"/>
      <c r="AD312" s="827"/>
      <c r="AE312" s="827"/>
      <c r="AF312" s="827"/>
      <c r="AG312" s="827"/>
      <c r="AH312" s="827"/>
      <c r="AI312" s="827"/>
      <c r="AJ312" s="827"/>
      <c r="AK312" s="827"/>
      <c r="AL312" s="827"/>
      <c r="AM312" s="827"/>
      <c r="AN312" s="827"/>
      <c r="AO312" s="827"/>
      <c r="AP312" s="827"/>
      <c r="AQ312" s="827"/>
      <c r="AR312" s="827"/>
      <c r="AS312" s="827"/>
      <c r="AT312" s="827"/>
      <c r="AU312" s="827"/>
      <c r="AV312" s="827"/>
      <c r="AW312" s="827"/>
      <c r="AX312" s="827"/>
      <c r="AY312" s="827"/>
      <c r="AZ312" s="827"/>
      <c r="BA312" s="827"/>
      <c r="BB312" s="827"/>
      <c r="BC312" s="827"/>
      <c r="BD312" s="827"/>
      <c r="BE312" s="827"/>
      <c r="BF312" s="827"/>
      <c r="BG312" s="827"/>
      <c r="BH312" s="827"/>
      <c r="BI312" s="827"/>
    </row>
    <row r="313" spans="1:61" s="226" customFormat="1" ht="28.8">
      <c r="A313" s="227"/>
      <c r="B313" s="223">
        <v>308</v>
      </c>
      <c r="C313" s="224" t="s">
        <v>745</v>
      </c>
      <c r="D313" s="224" t="s">
        <v>139</v>
      </c>
      <c r="E313" s="222" t="s">
        <v>746</v>
      </c>
      <c r="F313" s="205">
        <v>456126.27712006541</v>
      </c>
      <c r="G313" s="221" t="s">
        <v>210</v>
      </c>
      <c r="I313" s="827"/>
      <c r="J313" s="827"/>
      <c r="K313" s="827"/>
      <c r="L313" s="827"/>
      <c r="M313" s="827"/>
      <c r="N313" s="827"/>
      <c r="O313" s="827"/>
      <c r="P313" s="827"/>
      <c r="Q313" s="827"/>
      <c r="R313" s="827"/>
      <c r="S313" s="827"/>
      <c r="T313" s="827"/>
      <c r="U313" s="827"/>
      <c r="V313" s="827"/>
      <c r="W313" s="827"/>
      <c r="X313" s="827"/>
      <c r="Y313" s="827"/>
      <c r="Z313" s="827"/>
      <c r="AA313" s="827"/>
      <c r="AB313" s="827"/>
      <c r="AC313" s="827"/>
      <c r="AD313" s="827"/>
      <c r="AE313" s="827"/>
      <c r="AF313" s="827"/>
      <c r="AG313" s="827"/>
      <c r="AH313" s="827"/>
      <c r="AI313" s="827"/>
      <c r="AJ313" s="827"/>
      <c r="AK313" s="827"/>
      <c r="AL313" s="827"/>
      <c r="AM313" s="827"/>
      <c r="AN313" s="827"/>
      <c r="AO313" s="827"/>
      <c r="AP313" s="827"/>
      <c r="AQ313" s="827"/>
      <c r="AR313" s="827"/>
      <c r="AS313" s="827"/>
      <c r="AT313" s="827"/>
      <c r="AU313" s="827"/>
      <c r="AV313" s="827"/>
      <c r="AW313" s="827"/>
      <c r="AX313" s="827"/>
      <c r="AY313" s="827"/>
      <c r="AZ313" s="827"/>
      <c r="BA313" s="827"/>
      <c r="BB313" s="827"/>
      <c r="BC313" s="827"/>
      <c r="BD313" s="827"/>
      <c r="BE313" s="827"/>
      <c r="BF313" s="827"/>
      <c r="BG313" s="827"/>
      <c r="BH313" s="827"/>
      <c r="BI313" s="827"/>
    </row>
    <row r="314" spans="1:61" s="226" customFormat="1" ht="28.8">
      <c r="A314" s="227"/>
      <c r="B314" s="223">
        <v>309</v>
      </c>
      <c r="C314" s="221" t="s">
        <v>747</v>
      </c>
      <c r="D314" s="221" t="s">
        <v>139</v>
      </c>
      <c r="E314" s="222" t="s">
        <v>748</v>
      </c>
      <c r="F314" s="205">
        <v>456126.27712006541</v>
      </c>
      <c r="G314" s="221" t="s">
        <v>210</v>
      </c>
      <c r="I314" s="827"/>
      <c r="J314" s="827"/>
      <c r="K314" s="827"/>
      <c r="L314" s="827"/>
      <c r="M314" s="827"/>
      <c r="N314" s="827"/>
      <c r="O314" s="827"/>
      <c r="P314" s="827"/>
      <c r="Q314" s="827"/>
      <c r="R314" s="827"/>
      <c r="S314" s="827"/>
      <c r="T314" s="827"/>
      <c r="U314" s="827"/>
      <c r="V314" s="827"/>
      <c r="W314" s="827"/>
      <c r="X314" s="827"/>
      <c r="Y314" s="827"/>
      <c r="Z314" s="827"/>
      <c r="AA314" s="827"/>
      <c r="AB314" s="827"/>
      <c r="AC314" s="827"/>
      <c r="AD314" s="827"/>
      <c r="AE314" s="827"/>
      <c r="AF314" s="827"/>
      <c r="AG314" s="827"/>
      <c r="AH314" s="827"/>
      <c r="AI314" s="827"/>
      <c r="AJ314" s="827"/>
      <c r="AK314" s="827"/>
      <c r="AL314" s="827"/>
      <c r="AM314" s="827"/>
      <c r="AN314" s="827"/>
      <c r="AO314" s="827"/>
      <c r="AP314" s="827"/>
      <c r="AQ314" s="827"/>
      <c r="AR314" s="827"/>
      <c r="AS314" s="827"/>
      <c r="AT314" s="827"/>
      <c r="AU314" s="827"/>
      <c r="AV314" s="827"/>
      <c r="AW314" s="827"/>
      <c r="AX314" s="827"/>
      <c r="AY314" s="827"/>
      <c r="AZ314" s="827"/>
      <c r="BA314" s="827"/>
      <c r="BB314" s="827"/>
      <c r="BC314" s="827"/>
      <c r="BD314" s="827"/>
      <c r="BE314" s="827"/>
      <c r="BF314" s="827"/>
      <c r="BG314" s="827"/>
      <c r="BH314" s="827"/>
      <c r="BI314" s="827"/>
    </row>
    <row r="315" spans="1:61" s="226" customFormat="1" ht="28.8">
      <c r="A315" s="227"/>
      <c r="B315" s="223">
        <v>310</v>
      </c>
      <c r="C315" s="224" t="s">
        <v>749</v>
      </c>
      <c r="D315" s="224" t="s">
        <v>135</v>
      </c>
      <c r="E315" s="222" t="s">
        <v>750</v>
      </c>
      <c r="F315" s="205">
        <v>320400.89709897269</v>
      </c>
      <c r="G315" s="221" t="s">
        <v>210</v>
      </c>
      <c r="I315" s="827"/>
      <c r="J315" s="827"/>
      <c r="K315" s="827"/>
      <c r="L315" s="827"/>
      <c r="M315" s="827"/>
      <c r="N315" s="827"/>
      <c r="O315" s="827"/>
      <c r="P315" s="827"/>
      <c r="Q315" s="827"/>
      <c r="R315" s="827"/>
      <c r="S315" s="827"/>
      <c r="T315" s="827"/>
      <c r="U315" s="827"/>
      <c r="V315" s="827"/>
      <c r="W315" s="827"/>
      <c r="X315" s="827"/>
      <c r="Y315" s="827"/>
      <c r="Z315" s="827"/>
      <c r="AA315" s="827"/>
      <c r="AB315" s="827"/>
      <c r="AC315" s="827"/>
      <c r="AD315" s="827"/>
      <c r="AE315" s="827"/>
      <c r="AF315" s="827"/>
      <c r="AG315" s="827"/>
      <c r="AH315" s="827"/>
      <c r="AI315" s="827"/>
      <c r="AJ315" s="827"/>
      <c r="AK315" s="827"/>
      <c r="AL315" s="827"/>
      <c r="AM315" s="827"/>
      <c r="AN315" s="827"/>
      <c r="AO315" s="827"/>
      <c r="AP315" s="827"/>
      <c r="AQ315" s="827"/>
      <c r="AR315" s="827"/>
      <c r="AS315" s="827"/>
      <c r="AT315" s="827"/>
      <c r="AU315" s="827"/>
      <c r="AV315" s="827"/>
      <c r="AW315" s="827"/>
      <c r="AX315" s="827"/>
      <c r="AY315" s="827"/>
      <c r="AZ315" s="827"/>
      <c r="BA315" s="827"/>
      <c r="BB315" s="827"/>
      <c r="BC315" s="827"/>
      <c r="BD315" s="827"/>
      <c r="BE315" s="827"/>
      <c r="BF315" s="827"/>
      <c r="BG315" s="827"/>
      <c r="BH315" s="827"/>
      <c r="BI315" s="827"/>
    </row>
    <row r="316" spans="1:61" s="226" customFormat="1" ht="28.8">
      <c r="A316" s="227"/>
      <c r="B316" s="223">
        <v>311</v>
      </c>
      <c r="C316" s="221" t="s">
        <v>751</v>
      </c>
      <c r="D316" s="221" t="s">
        <v>135</v>
      </c>
      <c r="E316" s="222" t="s">
        <v>752</v>
      </c>
      <c r="F316" s="205">
        <v>356000.9967766364</v>
      </c>
      <c r="G316" s="221" t="s">
        <v>210</v>
      </c>
      <c r="I316" s="827"/>
      <c r="J316" s="827"/>
      <c r="K316" s="827"/>
      <c r="L316" s="827"/>
      <c r="M316" s="827"/>
      <c r="N316" s="827"/>
      <c r="O316" s="827"/>
      <c r="P316" s="827"/>
      <c r="Q316" s="827"/>
      <c r="R316" s="827"/>
      <c r="S316" s="827"/>
      <c r="T316" s="827"/>
      <c r="U316" s="827"/>
      <c r="V316" s="827"/>
      <c r="W316" s="827"/>
      <c r="X316" s="827"/>
      <c r="Y316" s="827"/>
      <c r="Z316" s="827"/>
      <c r="AA316" s="827"/>
      <c r="AB316" s="827"/>
      <c r="AC316" s="827"/>
      <c r="AD316" s="827"/>
      <c r="AE316" s="827"/>
      <c r="AF316" s="827"/>
      <c r="AG316" s="827"/>
      <c r="AH316" s="827"/>
      <c r="AI316" s="827"/>
      <c r="AJ316" s="827"/>
      <c r="AK316" s="827"/>
      <c r="AL316" s="827"/>
      <c r="AM316" s="827"/>
      <c r="AN316" s="827"/>
      <c r="AO316" s="827"/>
      <c r="AP316" s="827"/>
      <c r="AQ316" s="827"/>
      <c r="AR316" s="827"/>
      <c r="AS316" s="827"/>
      <c r="AT316" s="827"/>
      <c r="AU316" s="827"/>
      <c r="AV316" s="827"/>
      <c r="AW316" s="827"/>
      <c r="AX316" s="827"/>
      <c r="AY316" s="827"/>
      <c r="AZ316" s="827"/>
      <c r="BA316" s="827"/>
      <c r="BB316" s="827"/>
      <c r="BC316" s="827"/>
      <c r="BD316" s="827"/>
      <c r="BE316" s="827"/>
      <c r="BF316" s="827"/>
      <c r="BG316" s="827"/>
      <c r="BH316" s="827"/>
      <c r="BI316" s="827"/>
    </row>
    <row r="317" spans="1:61" s="226" customFormat="1" ht="28.8">
      <c r="A317" s="227"/>
      <c r="B317" s="223">
        <v>312</v>
      </c>
      <c r="C317" s="224" t="s">
        <v>753</v>
      </c>
      <c r="D317" s="224" t="s">
        <v>135</v>
      </c>
      <c r="E317" s="222" t="s">
        <v>754</v>
      </c>
      <c r="F317" s="205">
        <v>422751.18367225566</v>
      </c>
      <c r="G317" s="221" t="s">
        <v>210</v>
      </c>
      <c r="I317" s="827"/>
      <c r="J317" s="827"/>
      <c r="K317" s="827"/>
      <c r="L317" s="827"/>
      <c r="M317" s="827"/>
      <c r="N317" s="827"/>
      <c r="O317" s="827"/>
      <c r="P317" s="827"/>
      <c r="Q317" s="827"/>
      <c r="R317" s="827"/>
      <c r="S317" s="827"/>
      <c r="T317" s="827"/>
      <c r="U317" s="827"/>
      <c r="V317" s="827"/>
      <c r="W317" s="827"/>
      <c r="X317" s="827"/>
      <c r="Y317" s="827"/>
      <c r="Z317" s="827"/>
      <c r="AA317" s="827"/>
      <c r="AB317" s="827"/>
      <c r="AC317" s="827"/>
      <c r="AD317" s="827"/>
      <c r="AE317" s="827"/>
      <c r="AF317" s="827"/>
      <c r="AG317" s="827"/>
      <c r="AH317" s="827"/>
      <c r="AI317" s="827"/>
      <c r="AJ317" s="827"/>
      <c r="AK317" s="827"/>
      <c r="AL317" s="827"/>
      <c r="AM317" s="827"/>
      <c r="AN317" s="827"/>
      <c r="AO317" s="827"/>
      <c r="AP317" s="827"/>
      <c r="AQ317" s="827"/>
      <c r="AR317" s="827"/>
      <c r="AS317" s="827"/>
      <c r="AT317" s="827"/>
      <c r="AU317" s="827"/>
      <c r="AV317" s="827"/>
      <c r="AW317" s="827"/>
      <c r="AX317" s="827"/>
      <c r="AY317" s="827"/>
      <c r="AZ317" s="827"/>
      <c r="BA317" s="827"/>
      <c r="BB317" s="827"/>
      <c r="BC317" s="827"/>
      <c r="BD317" s="827"/>
      <c r="BE317" s="827"/>
      <c r="BF317" s="827"/>
      <c r="BG317" s="827"/>
      <c r="BH317" s="827"/>
      <c r="BI317" s="827"/>
    </row>
    <row r="318" spans="1:61" s="226" customFormat="1">
      <c r="A318" s="227"/>
      <c r="B318" s="223">
        <v>313</v>
      </c>
      <c r="C318" s="221" t="s">
        <v>755</v>
      </c>
      <c r="D318" s="221" t="s">
        <v>135</v>
      </c>
      <c r="E318" s="222" t="s">
        <v>756</v>
      </c>
      <c r="F318" s="205">
        <v>663051.8564964853</v>
      </c>
      <c r="G318" s="221" t="s">
        <v>210</v>
      </c>
      <c r="I318" s="827"/>
      <c r="J318" s="827"/>
      <c r="K318" s="827"/>
      <c r="L318" s="827"/>
      <c r="M318" s="827"/>
      <c r="N318" s="827"/>
      <c r="O318" s="827"/>
      <c r="P318" s="827"/>
      <c r="Q318" s="827"/>
      <c r="R318" s="827"/>
      <c r="S318" s="827"/>
      <c r="T318" s="827"/>
      <c r="U318" s="827"/>
      <c r="V318" s="827"/>
      <c r="W318" s="827"/>
      <c r="X318" s="827"/>
      <c r="Y318" s="827"/>
      <c r="Z318" s="827"/>
      <c r="AA318" s="827"/>
      <c r="AB318" s="827"/>
      <c r="AC318" s="827"/>
      <c r="AD318" s="827"/>
      <c r="AE318" s="827"/>
      <c r="AF318" s="827"/>
      <c r="AG318" s="827"/>
      <c r="AH318" s="827"/>
      <c r="AI318" s="827"/>
      <c r="AJ318" s="827"/>
      <c r="AK318" s="827"/>
      <c r="AL318" s="827"/>
      <c r="AM318" s="827"/>
      <c r="AN318" s="827"/>
      <c r="AO318" s="827"/>
      <c r="AP318" s="827"/>
      <c r="AQ318" s="827"/>
      <c r="AR318" s="827"/>
      <c r="AS318" s="827"/>
      <c r="AT318" s="827"/>
      <c r="AU318" s="827"/>
      <c r="AV318" s="827"/>
      <c r="AW318" s="827"/>
      <c r="AX318" s="827"/>
      <c r="AY318" s="827"/>
      <c r="AZ318" s="827"/>
      <c r="BA318" s="827"/>
      <c r="BB318" s="827"/>
      <c r="BC318" s="827"/>
      <c r="BD318" s="827"/>
      <c r="BE318" s="827"/>
      <c r="BF318" s="827"/>
      <c r="BG318" s="827"/>
      <c r="BH318" s="827"/>
      <c r="BI318" s="827"/>
    </row>
    <row r="319" spans="1:61" s="226" customFormat="1" ht="28.8">
      <c r="A319" s="227"/>
      <c r="B319" s="223">
        <v>314</v>
      </c>
      <c r="C319" s="224" t="s">
        <v>757</v>
      </c>
      <c r="D319" s="224" t="s">
        <v>135</v>
      </c>
      <c r="E319" s="222" t="s">
        <v>758</v>
      </c>
      <c r="F319" s="205">
        <v>383813.5746498112</v>
      </c>
      <c r="G319" s="221" t="s">
        <v>210</v>
      </c>
      <c r="I319" s="827"/>
      <c r="J319" s="827"/>
      <c r="K319" s="827"/>
      <c r="L319" s="827"/>
      <c r="M319" s="827"/>
      <c r="N319" s="827"/>
      <c r="O319" s="827"/>
      <c r="P319" s="827"/>
      <c r="Q319" s="827"/>
      <c r="R319" s="827"/>
      <c r="S319" s="827"/>
      <c r="T319" s="827"/>
      <c r="U319" s="827"/>
      <c r="V319" s="827"/>
      <c r="W319" s="827"/>
      <c r="X319" s="827"/>
      <c r="Y319" s="827"/>
      <c r="Z319" s="827"/>
      <c r="AA319" s="827"/>
      <c r="AB319" s="827"/>
      <c r="AC319" s="827"/>
      <c r="AD319" s="827"/>
      <c r="AE319" s="827"/>
      <c r="AF319" s="827"/>
      <c r="AG319" s="827"/>
      <c r="AH319" s="827"/>
      <c r="AI319" s="827"/>
      <c r="AJ319" s="827"/>
      <c r="AK319" s="827"/>
      <c r="AL319" s="827"/>
      <c r="AM319" s="827"/>
      <c r="AN319" s="827"/>
      <c r="AO319" s="827"/>
      <c r="AP319" s="827"/>
      <c r="AQ319" s="827"/>
      <c r="AR319" s="827"/>
      <c r="AS319" s="827"/>
      <c r="AT319" s="827"/>
      <c r="AU319" s="827"/>
      <c r="AV319" s="827"/>
      <c r="AW319" s="827"/>
      <c r="AX319" s="827"/>
      <c r="AY319" s="827"/>
      <c r="AZ319" s="827"/>
      <c r="BA319" s="827"/>
      <c r="BB319" s="827"/>
      <c r="BC319" s="827"/>
      <c r="BD319" s="827"/>
      <c r="BE319" s="827"/>
      <c r="BF319" s="827"/>
      <c r="BG319" s="827"/>
      <c r="BH319" s="827"/>
      <c r="BI319" s="827"/>
    </row>
    <row r="320" spans="1:61" s="226" customFormat="1" ht="28.8">
      <c r="A320" s="227"/>
      <c r="B320" s="223">
        <v>315</v>
      </c>
      <c r="C320" s="221" t="s">
        <v>759</v>
      </c>
      <c r="D320" s="221" t="s">
        <v>135</v>
      </c>
      <c r="E320" s="222" t="s">
        <v>760</v>
      </c>
      <c r="F320" s="205">
        <v>456126.27712006541</v>
      </c>
      <c r="G320" s="221" t="s">
        <v>210</v>
      </c>
      <c r="I320" s="827"/>
      <c r="J320" s="827"/>
      <c r="K320" s="827"/>
      <c r="L320" s="827"/>
      <c r="M320" s="827"/>
      <c r="N320" s="827"/>
      <c r="O320" s="827"/>
      <c r="P320" s="827"/>
      <c r="Q320" s="827"/>
      <c r="R320" s="827"/>
      <c r="S320" s="827"/>
      <c r="T320" s="827"/>
      <c r="U320" s="827"/>
      <c r="V320" s="827"/>
      <c r="W320" s="827"/>
      <c r="X320" s="827"/>
      <c r="Y320" s="827"/>
      <c r="Z320" s="827"/>
      <c r="AA320" s="827"/>
      <c r="AB320" s="827"/>
      <c r="AC320" s="827"/>
      <c r="AD320" s="827"/>
      <c r="AE320" s="827"/>
      <c r="AF320" s="827"/>
      <c r="AG320" s="827"/>
      <c r="AH320" s="827"/>
      <c r="AI320" s="827"/>
      <c r="AJ320" s="827"/>
      <c r="AK320" s="827"/>
      <c r="AL320" s="827"/>
      <c r="AM320" s="827"/>
      <c r="AN320" s="827"/>
      <c r="AO320" s="827"/>
      <c r="AP320" s="827"/>
      <c r="AQ320" s="827"/>
      <c r="AR320" s="827"/>
      <c r="AS320" s="827"/>
      <c r="AT320" s="827"/>
      <c r="AU320" s="827"/>
      <c r="AV320" s="827"/>
      <c r="AW320" s="827"/>
      <c r="AX320" s="827"/>
      <c r="AY320" s="827"/>
      <c r="AZ320" s="827"/>
      <c r="BA320" s="827"/>
      <c r="BB320" s="827"/>
      <c r="BC320" s="827"/>
      <c r="BD320" s="827"/>
      <c r="BE320" s="827"/>
      <c r="BF320" s="827"/>
      <c r="BG320" s="827"/>
      <c r="BH320" s="827"/>
      <c r="BI320" s="827"/>
    </row>
    <row r="321" spans="1:61" s="226" customFormat="1">
      <c r="A321" s="227"/>
      <c r="B321" s="223">
        <v>316</v>
      </c>
      <c r="C321" s="224" t="s">
        <v>761</v>
      </c>
      <c r="D321" s="224" t="s">
        <v>135</v>
      </c>
      <c r="E321" s="222" t="s">
        <v>762</v>
      </c>
      <c r="F321" s="205">
        <v>383813.5746498112</v>
      </c>
      <c r="G321" s="221" t="s">
        <v>210</v>
      </c>
      <c r="I321" s="827"/>
      <c r="J321" s="827"/>
      <c r="K321" s="827"/>
      <c r="L321" s="827"/>
      <c r="M321" s="827"/>
      <c r="N321" s="827"/>
      <c r="O321" s="827"/>
      <c r="P321" s="827"/>
      <c r="Q321" s="827"/>
      <c r="R321" s="827"/>
      <c r="S321" s="827"/>
      <c r="T321" s="827"/>
      <c r="U321" s="827"/>
      <c r="V321" s="827"/>
      <c r="W321" s="827"/>
      <c r="X321" s="827"/>
      <c r="Y321" s="827"/>
      <c r="Z321" s="827"/>
      <c r="AA321" s="827"/>
      <c r="AB321" s="827"/>
      <c r="AC321" s="827"/>
      <c r="AD321" s="827"/>
      <c r="AE321" s="827"/>
      <c r="AF321" s="827"/>
      <c r="AG321" s="827"/>
      <c r="AH321" s="827"/>
      <c r="AI321" s="827"/>
      <c r="AJ321" s="827"/>
      <c r="AK321" s="827"/>
      <c r="AL321" s="827"/>
      <c r="AM321" s="827"/>
      <c r="AN321" s="827"/>
      <c r="AO321" s="827"/>
      <c r="AP321" s="827"/>
      <c r="AQ321" s="827"/>
      <c r="AR321" s="827"/>
      <c r="AS321" s="827"/>
      <c r="AT321" s="827"/>
      <c r="AU321" s="827"/>
      <c r="AV321" s="827"/>
      <c r="AW321" s="827"/>
      <c r="AX321" s="827"/>
      <c r="AY321" s="827"/>
      <c r="AZ321" s="827"/>
      <c r="BA321" s="827"/>
      <c r="BB321" s="827"/>
      <c r="BC321" s="827"/>
      <c r="BD321" s="827"/>
      <c r="BE321" s="827"/>
      <c r="BF321" s="827"/>
      <c r="BG321" s="827"/>
      <c r="BH321" s="827"/>
      <c r="BI321" s="827"/>
    </row>
    <row r="322" spans="1:61" s="226" customFormat="1">
      <c r="A322" s="227"/>
      <c r="B322" s="223">
        <v>317</v>
      </c>
      <c r="C322" s="221" t="s">
        <v>763</v>
      </c>
      <c r="D322" s="221" t="s">
        <v>135</v>
      </c>
      <c r="E322" s="222" t="s">
        <v>764</v>
      </c>
      <c r="F322" s="205">
        <v>31124.693208958397</v>
      </c>
      <c r="G322" s="221" t="s">
        <v>210</v>
      </c>
      <c r="I322" s="827"/>
      <c r="J322" s="827"/>
      <c r="K322" s="827"/>
      <c r="L322" s="827"/>
      <c r="M322" s="827"/>
      <c r="N322" s="827"/>
      <c r="O322" s="827"/>
      <c r="P322" s="827"/>
      <c r="Q322" s="827"/>
      <c r="R322" s="827"/>
      <c r="S322" s="827"/>
      <c r="T322" s="827"/>
      <c r="U322" s="827"/>
      <c r="V322" s="827"/>
      <c r="W322" s="827"/>
      <c r="X322" s="827"/>
      <c r="Y322" s="827"/>
      <c r="Z322" s="827"/>
      <c r="AA322" s="827"/>
      <c r="AB322" s="827"/>
      <c r="AC322" s="827"/>
      <c r="AD322" s="827"/>
      <c r="AE322" s="827"/>
      <c r="AF322" s="827"/>
      <c r="AG322" s="827"/>
      <c r="AH322" s="827"/>
      <c r="AI322" s="827"/>
      <c r="AJ322" s="827"/>
      <c r="AK322" s="827"/>
      <c r="AL322" s="827"/>
      <c r="AM322" s="827"/>
      <c r="AN322" s="827"/>
      <c r="AO322" s="827"/>
      <c r="AP322" s="827"/>
      <c r="AQ322" s="827"/>
      <c r="AR322" s="827"/>
      <c r="AS322" s="827"/>
      <c r="AT322" s="827"/>
      <c r="AU322" s="827"/>
      <c r="AV322" s="827"/>
      <c r="AW322" s="827"/>
      <c r="AX322" s="827"/>
      <c r="AY322" s="827"/>
      <c r="AZ322" s="827"/>
      <c r="BA322" s="827"/>
      <c r="BB322" s="827"/>
      <c r="BC322" s="827"/>
      <c r="BD322" s="827"/>
      <c r="BE322" s="827"/>
      <c r="BF322" s="827"/>
      <c r="BG322" s="827"/>
      <c r="BH322" s="827"/>
      <c r="BI322" s="827"/>
    </row>
    <row r="323" spans="1:61" s="226" customFormat="1">
      <c r="A323" s="227"/>
      <c r="B323" s="223">
        <v>318</v>
      </c>
      <c r="C323" s="224" t="s">
        <v>765</v>
      </c>
      <c r="D323" s="224" t="s">
        <v>135</v>
      </c>
      <c r="E323" s="222" t="s">
        <v>766</v>
      </c>
      <c r="F323" s="205">
        <v>35571.077953095308</v>
      </c>
      <c r="G323" s="221" t="s">
        <v>210</v>
      </c>
      <c r="I323" s="827"/>
      <c r="J323" s="827"/>
      <c r="K323" s="827"/>
      <c r="L323" s="827"/>
      <c r="M323" s="827"/>
      <c r="N323" s="827"/>
      <c r="O323" s="827"/>
      <c r="P323" s="827"/>
      <c r="Q323" s="827"/>
      <c r="R323" s="827"/>
      <c r="S323" s="827"/>
      <c r="T323" s="827"/>
      <c r="U323" s="827"/>
      <c r="V323" s="827"/>
      <c r="W323" s="827"/>
      <c r="X323" s="827"/>
      <c r="Y323" s="827"/>
      <c r="Z323" s="827"/>
      <c r="AA323" s="827"/>
      <c r="AB323" s="827"/>
      <c r="AC323" s="827"/>
      <c r="AD323" s="827"/>
      <c r="AE323" s="827"/>
      <c r="AF323" s="827"/>
      <c r="AG323" s="827"/>
      <c r="AH323" s="827"/>
      <c r="AI323" s="827"/>
      <c r="AJ323" s="827"/>
      <c r="AK323" s="827"/>
      <c r="AL323" s="827"/>
      <c r="AM323" s="827"/>
      <c r="AN323" s="827"/>
      <c r="AO323" s="827"/>
      <c r="AP323" s="827"/>
      <c r="AQ323" s="827"/>
      <c r="AR323" s="827"/>
      <c r="AS323" s="827"/>
      <c r="AT323" s="827"/>
      <c r="AU323" s="827"/>
      <c r="AV323" s="827"/>
      <c r="AW323" s="827"/>
      <c r="AX323" s="827"/>
      <c r="AY323" s="827"/>
      <c r="AZ323" s="827"/>
      <c r="BA323" s="827"/>
      <c r="BB323" s="827"/>
      <c r="BC323" s="827"/>
      <c r="BD323" s="827"/>
      <c r="BE323" s="827"/>
      <c r="BF323" s="827"/>
      <c r="BG323" s="827"/>
      <c r="BH323" s="827"/>
      <c r="BI323" s="827"/>
    </row>
    <row r="324" spans="1:61" s="226" customFormat="1">
      <c r="A324" s="227"/>
      <c r="B324" s="223">
        <v>319</v>
      </c>
      <c r="C324" s="221" t="s">
        <v>767</v>
      </c>
      <c r="D324" s="221" t="s">
        <v>191</v>
      </c>
      <c r="E324" s="225" t="s">
        <v>768</v>
      </c>
      <c r="F324" s="205">
        <v>1314152.4767114762</v>
      </c>
      <c r="G324" s="221" t="s">
        <v>205</v>
      </c>
      <c r="I324" s="827"/>
      <c r="J324" s="827"/>
      <c r="K324" s="827"/>
      <c r="L324" s="827"/>
      <c r="M324" s="827"/>
      <c r="N324" s="827"/>
      <c r="O324" s="827"/>
      <c r="P324" s="827"/>
      <c r="Q324" s="827"/>
      <c r="R324" s="827"/>
      <c r="S324" s="827"/>
      <c r="T324" s="827"/>
      <c r="U324" s="827"/>
      <c r="V324" s="827"/>
      <c r="W324" s="827"/>
      <c r="X324" s="827"/>
      <c r="Y324" s="827"/>
      <c r="Z324" s="827"/>
      <c r="AA324" s="827"/>
      <c r="AB324" s="827"/>
      <c r="AC324" s="827"/>
      <c r="AD324" s="827"/>
      <c r="AE324" s="827"/>
      <c r="AF324" s="827"/>
      <c r="AG324" s="827"/>
      <c r="AH324" s="827"/>
      <c r="AI324" s="827"/>
      <c r="AJ324" s="827"/>
      <c r="AK324" s="827"/>
      <c r="AL324" s="827"/>
      <c r="AM324" s="827"/>
      <c r="AN324" s="827"/>
      <c r="AO324" s="827"/>
      <c r="AP324" s="827"/>
      <c r="AQ324" s="827"/>
      <c r="AR324" s="827"/>
      <c r="AS324" s="827"/>
      <c r="AT324" s="827"/>
      <c r="AU324" s="827"/>
      <c r="AV324" s="827"/>
      <c r="AW324" s="827"/>
      <c r="AX324" s="827"/>
      <c r="AY324" s="827"/>
      <c r="AZ324" s="827"/>
      <c r="BA324" s="827"/>
      <c r="BB324" s="827"/>
      <c r="BC324" s="827"/>
      <c r="BD324" s="827"/>
      <c r="BE324" s="827"/>
      <c r="BF324" s="827"/>
      <c r="BG324" s="827"/>
      <c r="BH324" s="827"/>
      <c r="BI324" s="827"/>
    </row>
    <row r="325" spans="1:61" s="226" customFormat="1" ht="28.8">
      <c r="A325" s="227"/>
      <c r="B325" s="223">
        <v>320</v>
      </c>
      <c r="C325" s="224" t="s">
        <v>769</v>
      </c>
      <c r="D325" s="224" t="s">
        <v>103</v>
      </c>
      <c r="E325" s="222" t="s">
        <v>770</v>
      </c>
      <c r="F325" s="205">
        <v>15953.436241704927</v>
      </c>
      <c r="G325" s="221" t="s">
        <v>108</v>
      </c>
      <c r="I325" s="827"/>
      <c r="J325" s="827"/>
      <c r="K325" s="827"/>
      <c r="L325" s="827"/>
      <c r="M325" s="827"/>
      <c r="N325" s="827"/>
      <c r="O325" s="827"/>
      <c r="P325" s="827"/>
      <c r="Q325" s="827"/>
      <c r="R325" s="827"/>
      <c r="S325" s="827"/>
      <c r="T325" s="827"/>
      <c r="U325" s="827"/>
      <c r="V325" s="827"/>
      <c r="W325" s="827"/>
      <c r="X325" s="827"/>
      <c r="Y325" s="827"/>
      <c r="Z325" s="827"/>
      <c r="AA325" s="827"/>
      <c r="AB325" s="827"/>
      <c r="AC325" s="827"/>
      <c r="AD325" s="827"/>
      <c r="AE325" s="827"/>
      <c r="AF325" s="827"/>
      <c r="AG325" s="827"/>
      <c r="AH325" s="827"/>
      <c r="AI325" s="827"/>
      <c r="AJ325" s="827"/>
      <c r="AK325" s="827"/>
      <c r="AL325" s="827"/>
      <c r="AM325" s="827"/>
      <c r="AN325" s="827"/>
      <c r="AO325" s="827"/>
      <c r="AP325" s="827"/>
      <c r="AQ325" s="827"/>
      <c r="AR325" s="827"/>
      <c r="AS325" s="827"/>
      <c r="AT325" s="827"/>
      <c r="AU325" s="827"/>
      <c r="AV325" s="827"/>
      <c r="AW325" s="827"/>
      <c r="AX325" s="827"/>
      <c r="AY325" s="827"/>
      <c r="AZ325" s="827"/>
      <c r="BA325" s="827"/>
      <c r="BB325" s="827"/>
      <c r="BC325" s="827"/>
      <c r="BD325" s="827"/>
      <c r="BE325" s="827"/>
      <c r="BF325" s="827"/>
      <c r="BG325" s="827"/>
      <c r="BH325" s="827"/>
      <c r="BI325" s="827"/>
    </row>
    <row r="326" spans="1:61" s="226" customFormat="1" ht="28.8">
      <c r="A326" s="227"/>
      <c r="B326" s="223">
        <v>321</v>
      </c>
      <c r="C326" s="221" t="s">
        <v>771</v>
      </c>
      <c r="D326" s="221" t="s">
        <v>103</v>
      </c>
      <c r="E326" s="222" t="s">
        <v>772</v>
      </c>
      <c r="F326" s="205">
        <v>15953.436241704927</v>
      </c>
      <c r="G326" s="221" t="s">
        <v>108</v>
      </c>
      <c r="I326" s="827"/>
      <c r="J326" s="827"/>
      <c r="K326" s="827"/>
      <c r="L326" s="827"/>
      <c r="M326" s="827"/>
      <c r="N326" s="827"/>
      <c r="O326" s="827"/>
      <c r="P326" s="827"/>
      <c r="Q326" s="827"/>
      <c r="R326" s="827"/>
      <c r="S326" s="827"/>
      <c r="T326" s="827"/>
      <c r="U326" s="827"/>
      <c r="V326" s="827"/>
      <c r="W326" s="827"/>
      <c r="X326" s="827"/>
      <c r="Y326" s="827"/>
      <c r="Z326" s="827"/>
      <c r="AA326" s="827"/>
      <c r="AB326" s="827"/>
      <c r="AC326" s="827"/>
      <c r="AD326" s="827"/>
      <c r="AE326" s="827"/>
      <c r="AF326" s="827"/>
      <c r="AG326" s="827"/>
      <c r="AH326" s="827"/>
      <c r="AI326" s="827"/>
      <c r="AJ326" s="827"/>
      <c r="AK326" s="827"/>
      <c r="AL326" s="827"/>
      <c r="AM326" s="827"/>
      <c r="AN326" s="827"/>
      <c r="AO326" s="827"/>
      <c r="AP326" s="827"/>
      <c r="AQ326" s="827"/>
      <c r="AR326" s="827"/>
      <c r="AS326" s="827"/>
      <c r="AT326" s="827"/>
      <c r="AU326" s="827"/>
      <c r="AV326" s="827"/>
      <c r="AW326" s="827"/>
      <c r="AX326" s="827"/>
      <c r="AY326" s="827"/>
      <c r="AZ326" s="827"/>
      <c r="BA326" s="827"/>
      <c r="BB326" s="827"/>
      <c r="BC326" s="827"/>
      <c r="BD326" s="827"/>
      <c r="BE326" s="827"/>
      <c r="BF326" s="827"/>
      <c r="BG326" s="827"/>
      <c r="BH326" s="827"/>
      <c r="BI326" s="827"/>
    </row>
    <row r="327" spans="1:61" s="226" customFormat="1" ht="28.8">
      <c r="A327" s="227"/>
      <c r="B327" s="223">
        <v>322</v>
      </c>
      <c r="C327" s="224" t="s">
        <v>773</v>
      </c>
      <c r="D327" s="224" t="s">
        <v>135</v>
      </c>
      <c r="E327" s="222" t="s">
        <v>774</v>
      </c>
      <c r="F327" s="205">
        <v>45283.215178377839</v>
      </c>
      <c r="G327" s="221" t="s">
        <v>108</v>
      </c>
      <c r="I327" s="827"/>
      <c r="J327" s="827"/>
      <c r="K327" s="827"/>
      <c r="L327" s="827"/>
      <c r="M327" s="827"/>
      <c r="N327" s="827"/>
      <c r="O327" s="827"/>
      <c r="P327" s="827"/>
      <c r="Q327" s="827"/>
      <c r="R327" s="827"/>
      <c r="S327" s="827"/>
      <c r="T327" s="827"/>
      <c r="U327" s="827"/>
      <c r="V327" s="827"/>
      <c r="W327" s="827"/>
      <c r="X327" s="827"/>
      <c r="Y327" s="827"/>
      <c r="Z327" s="827"/>
      <c r="AA327" s="827"/>
      <c r="AB327" s="827"/>
      <c r="AC327" s="827"/>
      <c r="AD327" s="827"/>
      <c r="AE327" s="827"/>
      <c r="AF327" s="827"/>
      <c r="AG327" s="827"/>
      <c r="AH327" s="827"/>
      <c r="AI327" s="827"/>
      <c r="AJ327" s="827"/>
      <c r="AK327" s="827"/>
      <c r="AL327" s="827"/>
      <c r="AM327" s="827"/>
      <c r="AN327" s="827"/>
      <c r="AO327" s="827"/>
      <c r="AP327" s="827"/>
      <c r="AQ327" s="827"/>
      <c r="AR327" s="827"/>
      <c r="AS327" s="827"/>
      <c r="AT327" s="827"/>
      <c r="AU327" s="827"/>
      <c r="AV327" s="827"/>
      <c r="AW327" s="827"/>
      <c r="AX327" s="827"/>
      <c r="AY327" s="827"/>
      <c r="AZ327" s="827"/>
      <c r="BA327" s="827"/>
      <c r="BB327" s="827"/>
      <c r="BC327" s="827"/>
      <c r="BD327" s="827"/>
      <c r="BE327" s="827"/>
      <c r="BF327" s="827"/>
      <c r="BG327" s="827"/>
      <c r="BH327" s="827"/>
      <c r="BI327" s="827"/>
    </row>
    <row r="328" spans="1:61" s="226" customFormat="1" ht="28.8">
      <c r="A328" s="227"/>
      <c r="B328" s="223">
        <v>323</v>
      </c>
      <c r="C328" s="221" t="s">
        <v>775</v>
      </c>
      <c r="D328" s="221" t="s">
        <v>103</v>
      </c>
      <c r="E328" s="222" t="s">
        <v>776</v>
      </c>
      <c r="F328" s="205">
        <v>30679.68508020178</v>
      </c>
      <c r="G328" s="221" t="s">
        <v>108</v>
      </c>
      <c r="I328" s="827"/>
      <c r="J328" s="827"/>
      <c r="K328" s="827"/>
      <c r="L328" s="827"/>
      <c r="M328" s="827"/>
      <c r="N328" s="827"/>
      <c r="O328" s="827"/>
      <c r="P328" s="827"/>
      <c r="Q328" s="827"/>
      <c r="R328" s="827"/>
      <c r="S328" s="827"/>
      <c r="T328" s="827"/>
      <c r="U328" s="827"/>
      <c r="V328" s="827"/>
      <c r="W328" s="827"/>
      <c r="X328" s="827"/>
      <c r="Y328" s="827"/>
      <c r="Z328" s="827"/>
      <c r="AA328" s="827"/>
      <c r="AB328" s="827"/>
      <c r="AC328" s="827"/>
      <c r="AD328" s="827"/>
      <c r="AE328" s="827"/>
      <c r="AF328" s="827"/>
      <c r="AG328" s="827"/>
      <c r="AH328" s="827"/>
      <c r="AI328" s="827"/>
      <c r="AJ328" s="827"/>
      <c r="AK328" s="827"/>
      <c r="AL328" s="827"/>
      <c r="AM328" s="827"/>
      <c r="AN328" s="827"/>
      <c r="AO328" s="827"/>
      <c r="AP328" s="827"/>
      <c r="AQ328" s="827"/>
      <c r="AR328" s="827"/>
      <c r="AS328" s="827"/>
      <c r="AT328" s="827"/>
      <c r="AU328" s="827"/>
      <c r="AV328" s="827"/>
      <c r="AW328" s="827"/>
      <c r="AX328" s="827"/>
      <c r="AY328" s="827"/>
      <c r="AZ328" s="827"/>
      <c r="BA328" s="827"/>
      <c r="BB328" s="827"/>
      <c r="BC328" s="827"/>
      <c r="BD328" s="827"/>
      <c r="BE328" s="827"/>
      <c r="BF328" s="827"/>
      <c r="BG328" s="827"/>
      <c r="BH328" s="827"/>
      <c r="BI328" s="827"/>
    </row>
    <row r="329" spans="1:61" s="226" customFormat="1">
      <c r="A329" s="227"/>
      <c r="B329" s="223">
        <v>324</v>
      </c>
      <c r="C329" s="224" t="s">
        <v>777</v>
      </c>
      <c r="D329" s="224" t="s">
        <v>135</v>
      </c>
      <c r="E329" s="222" t="s">
        <v>778</v>
      </c>
      <c r="F329" s="205">
        <v>20751.267843383353</v>
      </c>
      <c r="G329" s="221" t="s">
        <v>426</v>
      </c>
      <c r="I329" s="827"/>
      <c r="J329" s="827"/>
      <c r="K329" s="827"/>
      <c r="L329" s="827"/>
      <c r="M329" s="827"/>
      <c r="N329" s="827"/>
      <c r="O329" s="827"/>
      <c r="P329" s="827"/>
      <c r="Q329" s="827"/>
      <c r="R329" s="827"/>
      <c r="S329" s="827"/>
      <c r="T329" s="827"/>
      <c r="U329" s="827"/>
      <c r="V329" s="827"/>
      <c r="W329" s="827"/>
      <c r="X329" s="827"/>
      <c r="Y329" s="827"/>
      <c r="Z329" s="827"/>
      <c r="AA329" s="827"/>
      <c r="AB329" s="827"/>
      <c r="AC329" s="827"/>
      <c r="AD329" s="827"/>
      <c r="AE329" s="827"/>
      <c r="AF329" s="827"/>
      <c r="AG329" s="827"/>
      <c r="AH329" s="827"/>
      <c r="AI329" s="827"/>
      <c r="AJ329" s="827"/>
      <c r="AK329" s="827"/>
      <c r="AL329" s="827"/>
      <c r="AM329" s="827"/>
      <c r="AN329" s="827"/>
      <c r="AO329" s="827"/>
      <c r="AP329" s="827"/>
      <c r="AQ329" s="827"/>
      <c r="AR329" s="827"/>
      <c r="AS329" s="827"/>
      <c r="AT329" s="827"/>
      <c r="AU329" s="827"/>
      <c r="AV329" s="827"/>
      <c r="AW329" s="827"/>
      <c r="AX329" s="827"/>
      <c r="AY329" s="827"/>
      <c r="AZ329" s="827"/>
      <c r="BA329" s="827"/>
      <c r="BB329" s="827"/>
      <c r="BC329" s="827"/>
      <c r="BD329" s="827"/>
      <c r="BE329" s="827"/>
      <c r="BF329" s="827"/>
      <c r="BG329" s="827"/>
      <c r="BH329" s="827"/>
      <c r="BI329" s="827"/>
    </row>
    <row r="330" spans="1:61">
      <c r="B330" s="223">
        <v>325</v>
      </c>
      <c r="C330" s="221" t="s">
        <v>779</v>
      </c>
      <c r="D330" s="221" t="s">
        <v>135</v>
      </c>
      <c r="E330" s="222" t="s">
        <v>780</v>
      </c>
      <c r="F330" s="205">
        <v>28125.871297619073</v>
      </c>
      <c r="G330" s="221" t="s">
        <v>426</v>
      </c>
      <c r="I330" s="826"/>
      <c r="J330" s="826"/>
      <c r="K330" s="826"/>
      <c r="L330" s="826"/>
      <c r="M330" s="826"/>
      <c r="N330" s="826"/>
      <c r="O330" s="826"/>
      <c r="P330" s="826"/>
      <c r="Q330" s="826"/>
      <c r="R330" s="826"/>
      <c r="S330" s="826"/>
      <c r="T330" s="826"/>
      <c r="U330" s="826"/>
      <c r="V330" s="826"/>
      <c r="W330" s="826"/>
      <c r="X330" s="826"/>
      <c r="Y330" s="826"/>
      <c r="Z330" s="826"/>
      <c r="AA330" s="826"/>
      <c r="AB330" s="826"/>
      <c r="AC330" s="826"/>
      <c r="AD330" s="826"/>
      <c r="AE330" s="826"/>
      <c r="AF330" s="826"/>
      <c r="AG330" s="826"/>
      <c r="AH330" s="826"/>
      <c r="AI330" s="826"/>
      <c r="AJ330" s="826"/>
      <c r="AK330" s="826"/>
      <c r="AL330" s="826"/>
      <c r="AM330" s="826"/>
      <c r="AN330" s="826"/>
      <c r="AO330" s="826"/>
      <c r="AP330" s="826"/>
      <c r="AQ330" s="826"/>
      <c r="AR330" s="826"/>
      <c r="AS330" s="826"/>
      <c r="AT330" s="826"/>
      <c r="AU330" s="826"/>
      <c r="AV330" s="826"/>
      <c r="AW330" s="826"/>
      <c r="AX330" s="826"/>
      <c r="AY330" s="826"/>
      <c r="AZ330" s="826"/>
      <c r="BA330" s="826"/>
      <c r="BB330" s="826"/>
      <c r="BC330" s="826"/>
      <c r="BD330" s="826"/>
      <c r="BE330" s="826"/>
      <c r="BF330" s="826"/>
      <c r="BG330" s="826"/>
      <c r="BH330" s="826"/>
      <c r="BI330" s="826"/>
    </row>
    <row r="331" spans="1:61" ht="28.8">
      <c r="B331" s="223">
        <v>326</v>
      </c>
      <c r="C331" s="224" t="s">
        <v>781</v>
      </c>
      <c r="D331" s="224" t="s">
        <v>135</v>
      </c>
      <c r="E331" s="222" t="s">
        <v>782</v>
      </c>
      <c r="F331" s="205">
        <v>123379.63521344938</v>
      </c>
      <c r="G331" s="221" t="s">
        <v>108</v>
      </c>
      <c r="I331" s="826"/>
      <c r="J331" s="826"/>
      <c r="K331" s="826"/>
      <c r="L331" s="826"/>
      <c r="M331" s="826"/>
      <c r="N331" s="826"/>
      <c r="O331" s="826"/>
      <c r="P331" s="826"/>
      <c r="Q331" s="826"/>
      <c r="R331" s="826"/>
      <c r="S331" s="826"/>
      <c r="T331" s="826"/>
      <c r="U331" s="826"/>
      <c r="V331" s="826"/>
      <c r="W331" s="826"/>
      <c r="X331" s="826"/>
      <c r="Y331" s="826"/>
      <c r="Z331" s="826"/>
      <c r="AA331" s="826"/>
      <c r="AB331" s="826"/>
      <c r="AC331" s="826"/>
      <c r="AD331" s="826"/>
      <c r="AE331" s="826"/>
      <c r="AF331" s="826"/>
      <c r="AG331" s="826"/>
      <c r="AH331" s="826"/>
      <c r="AI331" s="826"/>
      <c r="AJ331" s="826"/>
      <c r="AK331" s="826"/>
      <c r="AL331" s="826"/>
      <c r="AM331" s="826"/>
      <c r="AN331" s="826"/>
      <c r="AO331" s="826"/>
      <c r="AP331" s="826"/>
      <c r="AQ331" s="826"/>
      <c r="AR331" s="826"/>
      <c r="AS331" s="826"/>
      <c r="AT331" s="826"/>
      <c r="AU331" s="826"/>
      <c r="AV331" s="826"/>
      <c r="AW331" s="826"/>
      <c r="AX331" s="826"/>
      <c r="AY331" s="826"/>
      <c r="AZ331" s="826"/>
      <c r="BA331" s="826"/>
      <c r="BB331" s="826"/>
      <c r="BC331" s="826"/>
      <c r="BD331" s="826"/>
      <c r="BE331" s="826"/>
      <c r="BF331" s="826"/>
      <c r="BG331" s="826"/>
      <c r="BH331" s="826"/>
      <c r="BI331" s="826"/>
    </row>
    <row r="332" spans="1:61">
      <c r="B332" s="223">
        <v>327</v>
      </c>
      <c r="C332" s="221" t="s">
        <v>783</v>
      </c>
      <c r="D332" s="221" t="s">
        <v>135</v>
      </c>
      <c r="E332" s="222" t="s">
        <v>784</v>
      </c>
      <c r="F332" s="205">
        <v>6452.1271395574295</v>
      </c>
      <c r="G332" s="221" t="s">
        <v>210</v>
      </c>
      <c r="I332" s="826"/>
      <c r="J332" s="826"/>
      <c r="K332" s="826"/>
      <c r="L332" s="826"/>
      <c r="M332" s="826"/>
      <c r="N332" s="826"/>
      <c r="O332" s="826"/>
      <c r="P332" s="826"/>
      <c r="Q332" s="826"/>
      <c r="R332" s="826"/>
      <c r="S332" s="826"/>
      <c r="T332" s="826"/>
      <c r="U332" s="826"/>
      <c r="V332" s="826"/>
      <c r="W332" s="826"/>
      <c r="X332" s="826"/>
      <c r="Y332" s="826"/>
      <c r="Z332" s="826"/>
      <c r="AA332" s="826"/>
      <c r="AB332" s="826"/>
      <c r="AC332" s="826"/>
      <c r="AD332" s="826"/>
      <c r="AE332" s="826"/>
      <c r="AF332" s="826"/>
      <c r="AG332" s="826"/>
      <c r="AH332" s="826"/>
      <c r="AI332" s="826"/>
      <c r="AJ332" s="826"/>
      <c r="AK332" s="826"/>
      <c r="AL332" s="826"/>
      <c r="AM332" s="826"/>
      <c r="AN332" s="826"/>
      <c r="AO332" s="826"/>
      <c r="AP332" s="826"/>
      <c r="AQ332" s="826"/>
      <c r="AR332" s="826"/>
      <c r="AS332" s="826"/>
      <c r="AT332" s="826"/>
      <c r="AU332" s="826"/>
      <c r="AV332" s="826"/>
      <c r="AW332" s="826"/>
      <c r="AX332" s="826"/>
      <c r="AY332" s="826"/>
      <c r="AZ332" s="826"/>
      <c r="BA332" s="826"/>
      <c r="BB332" s="826"/>
      <c r="BC332" s="826"/>
      <c r="BD332" s="826"/>
      <c r="BE332" s="826"/>
      <c r="BF332" s="826"/>
      <c r="BG332" s="826"/>
      <c r="BH332" s="826"/>
      <c r="BI332" s="826"/>
    </row>
    <row r="333" spans="1:61">
      <c r="B333" s="223">
        <v>328</v>
      </c>
      <c r="C333" s="224" t="s">
        <v>785</v>
      </c>
      <c r="D333" s="224" t="s">
        <v>135</v>
      </c>
      <c r="E333" s="222" t="s">
        <v>786</v>
      </c>
      <c r="F333" s="205">
        <v>6452.1271395574295</v>
      </c>
      <c r="G333" s="221" t="s">
        <v>210</v>
      </c>
      <c r="I333" s="826"/>
      <c r="J333" s="826"/>
      <c r="K333" s="826"/>
      <c r="L333" s="826"/>
      <c r="M333" s="826"/>
      <c r="N333" s="826"/>
      <c r="O333" s="826"/>
      <c r="P333" s="826"/>
      <c r="Q333" s="826"/>
      <c r="R333" s="826"/>
      <c r="S333" s="826"/>
      <c r="T333" s="826"/>
      <c r="U333" s="826"/>
      <c r="V333" s="826"/>
      <c r="W333" s="826"/>
      <c r="X333" s="826"/>
      <c r="Y333" s="826"/>
      <c r="Z333" s="826"/>
      <c r="AA333" s="826"/>
      <c r="AB333" s="826"/>
      <c r="AC333" s="826"/>
      <c r="AD333" s="826"/>
      <c r="AE333" s="826"/>
      <c r="AF333" s="826"/>
      <c r="AG333" s="826"/>
      <c r="AH333" s="826"/>
      <c r="AI333" s="826"/>
      <c r="AJ333" s="826"/>
      <c r="AK333" s="826"/>
      <c r="AL333" s="826"/>
      <c r="AM333" s="826"/>
      <c r="AN333" s="826"/>
      <c r="AO333" s="826"/>
      <c r="AP333" s="826"/>
      <c r="AQ333" s="826"/>
      <c r="AR333" s="826"/>
      <c r="AS333" s="826"/>
      <c r="AT333" s="826"/>
      <c r="AU333" s="826"/>
      <c r="AV333" s="826"/>
      <c r="AW333" s="826"/>
      <c r="AX333" s="826"/>
      <c r="AY333" s="826"/>
      <c r="AZ333" s="826"/>
      <c r="BA333" s="826"/>
      <c r="BB333" s="826"/>
      <c r="BC333" s="826"/>
      <c r="BD333" s="826"/>
      <c r="BE333" s="826"/>
      <c r="BF333" s="826"/>
      <c r="BG333" s="826"/>
      <c r="BH333" s="826"/>
      <c r="BI333" s="826"/>
    </row>
    <row r="334" spans="1:61">
      <c r="B334" s="223">
        <v>329</v>
      </c>
      <c r="C334" s="221" t="s">
        <v>787</v>
      </c>
      <c r="D334" s="221" t="s">
        <v>135</v>
      </c>
      <c r="E334" s="222" t="s">
        <v>788</v>
      </c>
      <c r="F334" s="205">
        <v>28018.617072943503</v>
      </c>
      <c r="G334" s="221" t="s">
        <v>210</v>
      </c>
      <c r="I334" s="826"/>
      <c r="J334" s="826"/>
      <c r="K334" s="826"/>
      <c r="L334" s="826"/>
      <c r="M334" s="826"/>
      <c r="N334" s="826"/>
      <c r="O334" s="826"/>
      <c r="P334" s="826"/>
      <c r="Q334" s="826"/>
      <c r="R334" s="826"/>
      <c r="S334" s="826"/>
      <c r="T334" s="826"/>
      <c r="U334" s="826"/>
      <c r="V334" s="826"/>
      <c r="W334" s="826"/>
      <c r="X334" s="826"/>
      <c r="Y334" s="826"/>
      <c r="Z334" s="826"/>
      <c r="AA334" s="826"/>
      <c r="AB334" s="826"/>
      <c r="AC334" s="826"/>
      <c r="AD334" s="826"/>
      <c r="AE334" s="826"/>
      <c r="AF334" s="826"/>
      <c r="AG334" s="826"/>
      <c r="AH334" s="826"/>
      <c r="AI334" s="826"/>
      <c r="AJ334" s="826"/>
      <c r="AK334" s="826"/>
      <c r="AL334" s="826"/>
      <c r="AM334" s="826"/>
      <c r="AN334" s="826"/>
      <c r="AO334" s="826"/>
      <c r="AP334" s="826"/>
      <c r="AQ334" s="826"/>
      <c r="AR334" s="826"/>
      <c r="AS334" s="826"/>
      <c r="AT334" s="826"/>
      <c r="AU334" s="826"/>
      <c r="AV334" s="826"/>
      <c r="AW334" s="826"/>
      <c r="AX334" s="826"/>
      <c r="AY334" s="826"/>
      <c r="AZ334" s="826"/>
      <c r="BA334" s="826"/>
      <c r="BB334" s="826"/>
      <c r="BC334" s="826"/>
      <c r="BD334" s="826"/>
      <c r="BE334" s="826"/>
      <c r="BF334" s="826"/>
      <c r="BG334" s="826"/>
      <c r="BH334" s="826"/>
      <c r="BI334" s="826"/>
    </row>
    <row r="335" spans="1:61">
      <c r="B335" s="223">
        <v>330</v>
      </c>
      <c r="C335" s="224" t="s">
        <v>789</v>
      </c>
      <c r="D335" s="224" t="s">
        <v>135</v>
      </c>
      <c r="E335" s="222" t="s">
        <v>790</v>
      </c>
      <c r="F335" s="205">
        <v>778895.84481616283</v>
      </c>
      <c r="G335" s="221" t="s">
        <v>492</v>
      </c>
      <c r="I335" s="826"/>
      <c r="J335" s="826"/>
      <c r="K335" s="826"/>
      <c r="L335" s="826"/>
      <c r="M335" s="826"/>
      <c r="N335" s="826"/>
      <c r="O335" s="826"/>
      <c r="P335" s="826"/>
      <c r="Q335" s="826"/>
      <c r="R335" s="826"/>
      <c r="S335" s="826"/>
      <c r="T335" s="826"/>
      <c r="U335" s="826"/>
      <c r="V335" s="826"/>
      <c r="W335" s="826"/>
      <c r="X335" s="826"/>
      <c r="Y335" s="826"/>
      <c r="Z335" s="826"/>
      <c r="AA335" s="826"/>
      <c r="AB335" s="826"/>
      <c r="AC335" s="826"/>
      <c r="AD335" s="826"/>
      <c r="AE335" s="826"/>
      <c r="AF335" s="826"/>
      <c r="AG335" s="826"/>
      <c r="AH335" s="826"/>
      <c r="AI335" s="826"/>
      <c r="AJ335" s="826"/>
      <c r="AK335" s="826"/>
      <c r="AL335" s="826"/>
      <c r="AM335" s="826"/>
      <c r="AN335" s="826"/>
      <c r="AO335" s="826"/>
      <c r="AP335" s="826"/>
      <c r="AQ335" s="826"/>
      <c r="AR335" s="826"/>
      <c r="AS335" s="826"/>
      <c r="AT335" s="826"/>
      <c r="AU335" s="826"/>
      <c r="AV335" s="826"/>
      <c r="AW335" s="826"/>
      <c r="AX335" s="826"/>
      <c r="AY335" s="826"/>
      <c r="AZ335" s="826"/>
      <c r="BA335" s="826"/>
      <c r="BB335" s="826"/>
      <c r="BC335" s="826"/>
      <c r="BD335" s="826"/>
      <c r="BE335" s="826"/>
      <c r="BF335" s="826"/>
      <c r="BG335" s="826"/>
      <c r="BH335" s="826"/>
      <c r="BI335" s="826"/>
    </row>
    <row r="336" spans="1:61">
      <c r="B336" s="223">
        <v>331</v>
      </c>
      <c r="C336" s="221" t="s">
        <v>791</v>
      </c>
      <c r="D336" s="221" t="s">
        <v>135</v>
      </c>
      <c r="E336" s="222" t="s">
        <v>792</v>
      </c>
      <c r="F336" s="205">
        <v>1205711.6236519301</v>
      </c>
      <c r="G336" s="221" t="s">
        <v>492</v>
      </c>
      <c r="I336" s="826"/>
      <c r="J336" s="826"/>
      <c r="K336" s="826"/>
      <c r="L336" s="826"/>
      <c r="M336" s="826"/>
      <c r="N336" s="826"/>
      <c r="O336" s="826"/>
      <c r="P336" s="826"/>
      <c r="Q336" s="826"/>
      <c r="R336" s="826"/>
      <c r="S336" s="826"/>
      <c r="T336" s="826"/>
      <c r="U336" s="826"/>
      <c r="V336" s="826"/>
      <c r="W336" s="826"/>
      <c r="X336" s="826"/>
      <c r="Y336" s="826"/>
      <c r="Z336" s="826"/>
      <c r="AA336" s="826"/>
      <c r="AB336" s="826"/>
      <c r="AC336" s="826"/>
      <c r="AD336" s="826"/>
      <c r="AE336" s="826"/>
      <c r="AF336" s="826"/>
      <c r="AG336" s="826"/>
      <c r="AH336" s="826"/>
      <c r="AI336" s="826"/>
      <c r="AJ336" s="826"/>
      <c r="AK336" s="826"/>
      <c r="AL336" s="826"/>
      <c r="AM336" s="826"/>
      <c r="AN336" s="826"/>
      <c r="AO336" s="826"/>
      <c r="AP336" s="826"/>
      <c r="AQ336" s="826"/>
      <c r="AR336" s="826"/>
      <c r="AS336" s="826"/>
      <c r="AT336" s="826"/>
      <c r="AU336" s="826"/>
      <c r="AV336" s="826"/>
      <c r="AW336" s="826"/>
      <c r="AX336" s="826"/>
      <c r="AY336" s="826"/>
      <c r="AZ336" s="826"/>
      <c r="BA336" s="826"/>
      <c r="BB336" s="826"/>
      <c r="BC336" s="826"/>
      <c r="BD336" s="826"/>
      <c r="BE336" s="826"/>
      <c r="BF336" s="826"/>
      <c r="BG336" s="826"/>
      <c r="BH336" s="826"/>
      <c r="BI336" s="826"/>
    </row>
    <row r="337" spans="2:61">
      <c r="B337" s="223">
        <v>332</v>
      </c>
      <c r="C337" s="224" t="s">
        <v>793</v>
      </c>
      <c r="D337" s="224" t="s">
        <v>135</v>
      </c>
      <c r="E337" s="222" t="s">
        <v>794</v>
      </c>
      <c r="F337" s="205">
        <v>2716.988970523309</v>
      </c>
      <c r="G337" s="221" t="s">
        <v>395</v>
      </c>
      <c r="I337" s="826"/>
      <c r="J337" s="826"/>
      <c r="K337" s="826"/>
      <c r="L337" s="826"/>
      <c r="M337" s="826"/>
      <c r="N337" s="826"/>
      <c r="O337" s="826"/>
      <c r="P337" s="826"/>
      <c r="Q337" s="826"/>
      <c r="R337" s="826"/>
      <c r="S337" s="826"/>
      <c r="T337" s="826"/>
      <c r="U337" s="826"/>
      <c r="V337" s="826"/>
      <c r="W337" s="826"/>
      <c r="X337" s="826"/>
      <c r="Y337" s="826"/>
      <c r="Z337" s="826"/>
      <c r="AA337" s="826"/>
      <c r="AB337" s="826"/>
      <c r="AC337" s="826"/>
      <c r="AD337" s="826"/>
      <c r="AE337" s="826"/>
      <c r="AF337" s="826"/>
      <c r="AG337" s="826"/>
      <c r="AH337" s="826"/>
      <c r="AI337" s="826"/>
      <c r="AJ337" s="826"/>
      <c r="AK337" s="826"/>
      <c r="AL337" s="826"/>
      <c r="AM337" s="826"/>
      <c r="AN337" s="826"/>
      <c r="AO337" s="826"/>
      <c r="AP337" s="826"/>
      <c r="AQ337" s="826"/>
      <c r="AR337" s="826"/>
      <c r="AS337" s="826"/>
      <c r="AT337" s="826"/>
      <c r="AU337" s="826"/>
      <c r="AV337" s="826"/>
      <c r="AW337" s="826"/>
      <c r="AX337" s="826"/>
      <c r="AY337" s="826"/>
      <c r="AZ337" s="826"/>
      <c r="BA337" s="826"/>
      <c r="BB337" s="826"/>
      <c r="BC337" s="826"/>
      <c r="BD337" s="826"/>
      <c r="BE337" s="826"/>
      <c r="BF337" s="826"/>
      <c r="BG337" s="826"/>
      <c r="BH337" s="826"/>
      <c r="BI337" s="826"/>
    </row>
    <row r="338" spans="2:61" ht="57.6">
      <c r="B338" s="223">
        <v>333</v>
      </c>
      <c r="C338" s="221" t="s">
        <v>795</v>
      </c>
      <c r="D338" s="221" t="s">
        <v>139</v>
      </c>
      <c r="E338" s="222" t="s">
        <v>796</v>
      </c>
      <c r="F338" s="205">
        <v>8805.8696552267447</v>
      </c>
      <c r="G338" s="221" t="s">
        <v>260</v>
      </c>
      <c r="I338" s="826"/>
      <c r="J338" s="826"/>
      <c r="K338" s="826"/>
      <c r="L338" s="826"/>
      <c r="M338" s="826"/>
      <c r="N338" s="826"/>
      <c r="O338" s="826"/>
      <c r="P338" s="826"/>
      <c r="Q338" s="826"/>
      <c r="R338" s="826"/>
      <c r="S338" s="826"/>
      <c r="T338" s="826"/>
      <c r="U338" s="826"/>
      <c r="V338" s="826"/>
      <c r="W338" s="826"/>
      <c r="X338" s="826"/>
      <c r="Y338" s="826"/>
      <c r="Z338" s="826"/>
      <c r="AA338" s="826"/>
      <c r="AB338" s="826"/>
      <c r="AC338" s="826"/>
      <c r="AD338" s="826"/>
      <c r="AE338" s="826"/>
      <c r="AF338" s="826"/>
      <c r="AG338" s="826"/>
      <c r="AH338" s="826"/>
      <c r="AI338" s="826"/>
      <c r="AJ338" s="826"/>
      <c r="AK338" s="826"/>
      <c r="AL338" s="826"/>
      <c r="AM338" s="826"/>
      <c r="AN338" s="826"/>
      <c r="AO338" s="826"/>
      <c r="AP338" s="826"/>
      <c r="AQ338" s="826"/>
      <c r="AR338" s="826"/>
      <c r="AS338" s="826"/>
      <c r="AT338" s="826"/>
      <c r="AU338" s="826"/>
      <c r="AV338" s="826"/>
      <c r="AW338" s="826"/>
      <c r="AX338" s="826"/>
      <c r="AY338" s="826"/>
      <c r="AZ338" s="826"/>
      <c r="BA338" s="826"/>
      <c r="BB338" s="826"/>
      <c r="BC338" s="826"/>
      <c r="BD338" s="826"/>
      <c r="BE338" s="826"/>
      <c r="BF338" s="826"/>
      <c r="BG338" s="826"/>
      <c r="BH338" s="826"/>
      <c r="BI338" s="826"/>
    </row>
    <row r="339" spans="2:61" ht="57.6">
      <c r="B339" s="223">
        <v>334</v>
      </c>
      <c r="C339" s="224" t="s">
        <v>797</v>
      </c>
      <c r="D339" s="224" t="s">
        <v>139</v>
      </c>
      <c r="E339" s="222" t="s">
        <v>798</v>
      </c>
      <c r="F339" s="205">
        <v>9733.8279166102584</v>
      </c>
      <c r="G339" s="221" t="s">
        <v>260</v>
      </c>
      <c r="I339" s="826"/>
      <c r="J339" s="826"/>
      <c r="K339" s="826"/>
      <c r="L339" s="826"/>
      <c r="M339" s="826"/>
      <c r="N339" s="826"/>
      <c r="O339" s="826"/>
      <c r="P339" s="826"/>
      <c r="Q339" s="826"/>
      <c r="R339" s="826"/>
      <c r="S339" s="826"/>
      <c r="T339" s="826"/>
      <c r="U339" s="826"/>
      <c r="V339" s="826"/>
      <c r="W339" s="826"/>
      <c r="X339" s="826"/>
      <c r="Y339" s="826"/>
      <c r="Z339" s="826"/>
      <c r="AA339" s="826"/>
      <c r="AB339" s="826"/>
      <c r="AC339" s="826"/>
      <c r="AD339" s="826"/>
      <c r="AE339" s="826"/>
      <c r="AF339" s="826"/>
      <c r="AG339" s="826"/>
      <c r="AH339" s="826"/>
      <c r="AI339" s="826"/>
      <c r="AJ339" s="826"/>
      <c r="AK339" s="826"/>
      <c r="AL339" s="826"/>
      <c r="AM339" s="826"/>
      <c r="AN339" s="826"/>
      <c r="AO339" s="826"/>
      <c r="AP339" s="826"/>
      <c r="AQ339" s="826"/>
      <c r="AR339" s="826"/>
      <c r="AS339" s="826"/>
      <c r="AT339" s="826"/>
      <c r="AU339" s="826"/>
      <c r="AV339" s="826"/>
      <c r="AW339" s="826"/>
      <c r="AX339" s="826"/>
      <c r="AY339" s="826"/>
      <c r="AZ339" s="826"/>
      <c r="BA339" s="826"/>
      <c r="BB339" s="826"/>
      <c r="BC339" s="826"/>
      <c r="BD339" s="826"/>
      <c r="BE339" s="826"/>
      <c r="BF339" s="826"/>
      <c r="BG339" s="826"/>
      <c r="BH339" s="826"/>
      <c r="BI339" s="826"/>
    </row>
    <row r="340" spans="2:61" ht="28.8">
      <c r="B340" s="223">
        <v>335</v>
      </c>
      <c r="C340" s="221" t="s">
        <v>799</v>
      </c>
      <c r="D340" s="221" t="s">
        <v>142</v>
      </c>
      <c r="E340" s="222" t="s">
        <v>800</v>
      </c>
      <c r="F340" s="205">
        <v>73631.244192484286</v>
      </c>
      <c r="G340" s="221" t="s">
        <v>225</v>
      </c>
      <c r="I340" s="826"/>
      <c r="J340" s="826"/>
      <c r="K340" s="826"/>
      <c r="L340" s="826"/>
      <c r="M340" s="826"/>
      <c r="N340" s="826"/>
      <c r="O340" s="826"/>
      <c r="P340" s="826"/>
      <c r="Q340" s="826"/>
      <c r="R340" s="826"/>
      <c r="S340" s="826"/>
      <c r="T340" s="826"/>
      <c r="U340" s="826"/>
      <c r="V340" s="826"/>
      <c r="W340" s="826"/>
      <c r="X340" s="826"/>
      <c r="Y340" s="826"/>
      <c r="Z340" s="826"/>
      <c r="AA340" s="826"/>
      <c r="AB340" s="826"/>
      <c r="AC340" s="826"/>
      <c r="AD340" s="826"/>
      <c r="AE340" s="826"/>
      <c r="AF340" s="826"/>
      <c r="AG340" s="826"/>
      <c r="AH340" s="826"/>
      <c r="AI340" s="826"/>
      <c r="AJ340" s="826"/>
      <c r="AK340" s="826"/>
      <c r="AL340" s="826"/>
      <c r="AM340" s="826"/>
      <c r="AN340" s="826"/>
      <c r="AO340" s="826"/>
      <c r="AP340" s="826"/>
      <c r="AQ340" s="826"/>
      <c r="AR340" s="826"/>
      <c r="AS340" s="826"/>
      <c r="AT340" s="826"/>
      <c r="AU340" s="826"/>
      <c r="AV340" s="826"/>
      <c r="AW340" s="826"/>
      <c r="AX340" s="826"/>
      <c r="AY340" s="826"/>
      <c r="AZ340" s="826"/>
      <c r="BA340" s="826"/>
      <c r="BB340" s="826"/>
      <c r="BC340" s="826"/>
      <c r="BD340" s="826"/>
      <c r="BE340" s="826"/>
      <c r="BF340" s="826"/>
      <c r="BG340" s="826"/>
      <c r="BH340" s="826"/>
      <c r="BI340" s="826"/>
    </row>
    <row r="341" spans="2:61">
      <c r="B341" s="223">
        <v>336</v>
      </c>
      <c r="C341" s="224" t="s">
        <v>801</v>
      </c>
      <c r="D341" s="224" t="s">
        <v>135</v>
      </c>
      <c r="E341" s="222" t="s">
        <v>802</v>
      </c>
      <c r="F341" s="205">
        <v>1392.2838055513448</v>
      </c>
      <c r="G341" s="221" t="s">
        <v>213</v>
      </c>
      <c r="I341" s="826"/>
      <c r="J341" s="826"/>
      <c r="K341" s="826"/>
      <c r="L341" s="826"/>
      <c r="M341" s="826"/>
      <c r="N341" s="826"/>
      <c r="O341" s="826"/>
      <c r="P341" s="826"/>
      <c r="Q341" s="826"/>
      <c r="R341" s="826"/>
      <c r="S341" s="826"/>
      <c r="T341" s="826"/>
      <c r="U341" s="826"/>
      <c r="V341" s="826"/>
      <c r="W341" s="826"/>
      <c r="X341" s="826"/>
      <c r="Y341" s="826"/>
      <c r="Z341" s="826"/>
      <c r="AA341" s="826"/>
      <c r="AB341" s="826"/>
      <c r="AC341" s="826"/>
      <c r="AD341" s="826"/>
      <c r="AE341" s="826"/>
      <c r="AF341" s="826"/>
      <c r="AG341" s="826"/>
      <c r="AH341" s="826"/>
      <c r="AI341" s="826"/>
      <c r="AJ341" s="826"/>
      <c r="AK341" s="826"/>
      <c r="AL341" s="826"/>
      <c r="AM341" s="826"/>
      <c r="AN341" s="826"/>
      <c r="AO341" s="826"/>
      <c r="AP341" s="826"/>
      <c r="AQ341" s="826"/>
      <c r="AR341" s="826"/>
      <c r="AS341" s="826"/>
      <c r="AT341" s="826"/>
      <c r="AU341" s="826"/>
      <c r="AV341" s="826"/>
      <c r="AW341" s="826"/>
      <c r="AX341" s="826"/>
      <c r="AY341" s="826"/>
      <c r="AZ341" s="826"/>
      <c r="BA341" s="826"/>
      <c r="BB341" s="826"/>
      <c r="BC341" s="826"/>
      <c r="BD341" s="826"/>
      <c r="BE341" s="826"/>
      <c r="BF341" s="826"/>
      <c r="BG341" s="826"/>
      <c r="BH341" s="826"/>
      <c r="BI341" s="826"/>
    </row>
    <row r="342" spans="2:61">
      <c r="B342" s="223">
        <v>337</v>
      </c>
      <c r="C342" s="221" t="s">
        <v>803</v>
      </c>
      <c r="D342" s="221" t="s">
        <v>103</v>
      </c>
      <c r="E342" s="222" t="s">
        <v>804</v>
      </c>
      <c r="F342" s="205">
        <v>9333.3455762353115</v>
      </c>
      <c r="G342" s="221" t="s">
        <v>213</v>
      </c>
      <c r="I342" s="826"/>
      <c r="J342" s="826"/>
      <c r="K342" s="826"/>
      <c r="L342" s="826"/>
      <c r="M342" s="826"/>
      <c r="N342" s="826"/>
      <c r="O342" s="826"/>
      <c r="P342" s="826"/>
      <c r="Q342" s="826"/>
      <c r="R342" s="826"/>
      <c r="S342" s="826"/>
      <c r="T342" s="826"/>
      <c r="U342" s="826"/>
      <c r="V342" s="826"/>
      <c r="W342" s="826"/>
      <c r="X342" s="826"/>
      <c r="Y342" s="826"/>
      <c r="Z342" s="826"/>
      <c r="AA342" s="826"/>
      <c r="AB342" s="826"/>
      <c r="AC342" s="826"/>
      <c r="AD342" s="826"/>
      <c r="AE342" s="826"/>
      <c r="AF342" s="826"/>
      <c r="AG342" s="826"/>
      <c r="AH342" s="826"/>
      <c r="AI342" s="826"/>
      <c r="AJ342" s="826"/>
      <c r="AK342" s="826"/>
      <c r="AL342" s="826"/>
      <c r="AM342" s="826"/>
      <c r="AN342" s="826"/>
      <c r="AO342" s="826"/>
      <c r="AP342" s="826"/>
      <c r="AQ342" s="826"/>
      <c r="AR342" s="826"/>
      <c r="AS342" s="826"/>
      <c r="AT342" s="826"/>
      <c r="AU342" s="826"/>
      <c r="AV342" s="826"/>
      <c r="AW342" s="826"/>
      <c r="AX342" s="826"/>
      <c r="AY342" s="826"/>
      <c r="AZ342" s="826"/>
      <c r="BA342" s="826"/>
      <c r="BB342" s="826"/>
      <c r="BC342" s="826"/>
      <c r="BD342" s="826"/>
      <c r="BE342" s="826"/>
      <c r="BF342" s="826"/>
      <c r="BG342" s="826"/>
      <c r="BH342" s="826"/>
      <c r="BI342" s="826"/>
    </row>
    <row r="343" spans="2:61" ht="28.8">
      <c r="B343" s="223">
        <v>338</v>
      </c>
      <c r="C343" s="221" t="s">
        <v>805</v>
      </c>
      <c r="D343" s="221" t="s">
        <v>135</v>
      </c>
      <c r="E343" s="225" t="s">
        <v>806</v>
      </c>
      <c r="F343" s="205">
        <v>1886638.7005509969</v>
      </c>
      <c r="G343" s="221" t="s">
        <v>293</v>
      </c>
      <c r="I343" s="826"/>
      <c r="J343" s="826"/>
      <c r="K343" s="826"/>
      <c r="L343" s="826"/>
      <c r="M343" s="826"/>
      <c r="N343" s="826"/>
      <c r="O343" s="826"/>
      <c r="P343" s="826"/>
      <c r="Q343" s="826"/>
      <c r="R343" s="826"/>
      <c r="S343" s="826"/>
      <c r="T343" s="826"/>
      <c r="U343" s="826"/>
      <c r="V343" s="826"/>
      <c r="W343" s="826"/>
      <c r="X343" s="826"/>
      <c r="Y343" s="826"/>
      <c r="Z343" s="826"/>
      <c r="AA343" s="826"/>
      <c r="AB343" s="826"/>
      <c r="AC343" s="826"/>
      <c r="AD343" s="826"/>
      <c r="AE343" s="826"/>
      <c r="AF343" s="826"/>
      <c r="AG343" s="826"/>
      <c r="AH343" s="826"/>
      <c r="AI343" s="826"/>
      <c r="AJ343" s="826"/>
      <c r="AK343" s="826"/>
      <c r="AL343" s="826"/>
      <c r="AM343" s="826"/>
      <c r="AN343" s="826"/>
      <c r="AO343" s="826"/>
      <c r="AP343" s="826"/>
      <c r="AQ343" s="826"/>
      <c r="AR343" s="826"/>
      <c r="AS343" s="826"/>
      <c r="AT343" s="826"/>
      <c r="AU343" s="826"/>
      <c r="AV343" s="826"/>
      <c r="AW343" s="826"/>
      <c r="AX343" s="826"/>
      <c r="AY343" s="826"/>
      <c r="AZ343" s="826"/>
      <c r="BA343" s="826"/>
      <c r="BB343" s="826"/>
      <c r="BC343" s="826"/>
      <c r="BD343" s="826"/>
      <c r="BE343" s="826"/>
      <c r="BF343" s="826"/>
      <c r="BG343" s="826"/>
      <c r="BH343" s="826"/>
      <c r="BI343" s="826"/>
    </row>
    <row r="344" spans="2:61" ht="28.8">
      <c r="B344" s="223">
        <v>339</v>
      </c>
      <c r="C344" s="224" t="s">
        <v>807</v>
      </c>
      <c r="D344" s="224" t="s">
        <v>135</v>
      </c>
      <c r="E344" s="225" t="s">
        <v>808</v>
      </c>
      <c r="F344" s="205">
        <v>1164454.9246487599</v>
      </c>
      <c r="G344" s="221" t="s">
        <v>293</v>
      </c>
      <c r="I344" s="826"/>
      <c r="J344" s="826"/>
      <c r="K344" s="826"/>
      <c r="L344" s="826"/>
      <c r="M344" s="826"/>
      <c r="N344" s="826"/>
      <c r="O344" s="826"/>
      <c r="P344" s="826"/>
      <c r="Q344" s="826"/>
      <c r="R344" s="826"/>
      <c r="S344" s="826"/>
      <c r="T344" s="826"/>
      <c r="U344" s="826"/>
      <c r="V344" s="826"/>
      <c r="W344" s="826"/>
      <c r="X344" s="826"/>
      <c r="Y344" s="826"/>
      <c r="Z344" s="826"/>
      <c r="AA344" s="826"/>
      <c r="AB344" s="826"/>
      <c r="AC344" s="826"/>
      <c r="AD344" s="826"/>
      <c r="AE344" s="826"/>
      <c r="AF344" s="826"/>
      <c r="AG344" s="826"/>
      <c r="AH344" s="826"/>
      <c r="AI344" s="826"/>
      <c r="AJ344" s="826"/>
      <c r="AK344" s="826"/>
      <c r="AL344" s="826"/>
      <c r="AM344" s="826"/>
      <c r="AN344" s="826"/>
      <c r="AO344" s="826"/>
      <c r="AP344" s="826"/>
      <c r="AQ344" s="826"/>
      <c r="AR344" s="826"/>
      <c r="AS344" s="826"/>
      <c r="AT344" s="826"/>
      <c r="AU344" s="826"/>
      <c r="AV344" s="826"/>
      <c r="AW344" s="826"/>
      <c r="AX344" s="826"/>
      <c r="AY344" s="826"/>
      <c r="AZ344" s="826"/>
      <c r="BA344" s="826"/>
      <c r="BB344" s="826"/>
      <c r="BC344" s="826"/>
      <c r="BD344" s="826"/>
      <c r="BE344" s="826"/>
      <c r="BF344" s="826"/>
      <c r="BG344" s="826"/>
      <c r="BH344" s="826"/>
      <c r="BI344" s="826"/>
    </row>
    <row r="345" spans="2:61">
      <c r="B345" s="223">
        <v>340</v>
      </c>
      <c r="C345" s="221" t="s">
        <v>809</v>
      </c>
      <c r="D345" s="221" t="s">
        <v>142</v>
      </c>
      <c r="E345" s="222" t="s">
        <v>810</v>
      </c>
      <c r="F345" s="205">
        <v>87954.601498285847</v>
      </c>
      <c r="G345" s="221" t="s">
        <v>105</v>
      </c>
      <c r="I345" s="826"/>
      <c r="J345" s="826"/>
      <c r="K345" s="826"/>
      <c r="L345" s="826"/>
      <c r="M345" s="826"/>
      <c r="N345" s="826"/>
      <c r="O345" s="826"/>
      <c r="P345" s="826"/>
      <c r="Q345" s="826"/>
      <c r="R345" s="826"/>
      <c r="S345" s="826"/>
      <c r="T345" s="826"/>
      <c r="U345" s="826"/>
      <c r="V345" s="826"/>
      <c r="W345" s="826"/>
      <c r="X345" s="826"/>
      <c r="Y345" s="826"/>
      <c r="Z345" s="826"/>
      <c r="AA345" s="826"/>
      <c r="AB345" s="826"/>
      <c r="AC345" s="826"/>
      <c r="AD345" s="826"/>
      <c r="AE345" s="826"/>
      <c r="AF345" s="826"/>
      <c r="AG345" s="826"/>
      <c r="AH345" s="826"/>
      <c r="AI345" s="826"/>
      <c r="AJ345" s="826"/>
      <c r="AK345" s="826"/>
      <c r="AL345" s="826"/>
      <c r="AM345" s="826"/>
      <c r="AN345" s="826"/>
      <c r="AO345" s="826"/>
      <c r="AP345" s="826"/>
      <c r="AQ345" s="826"/>
      <c r="AR345" s="826"/>
      <c r="AS345" s="826"/>
      <c r="AT345" s="826"/>
      <c r="AU345" s="826"/>
      <c r="AV345" s="826"/>
      <c r="AW345" s="826"/>
      <c r="AX345" s="826"/>
      <c r="AY345" s="826"/>
      <c r="AZ345" s="826"/>
      <c r="BA345" s="826"/>
      <c r="BB345" s="826"/>
      <c r="BC345" s="826"/>
      <c r="BD345" s="826"/>
      <c r="BE345" s="826"/>
      <c r="BF345" s="826"/>
      <c r="BG345" s="826"/>
      <c r="BH345" s="826"/>
      <c r="BI345" s="826"/>
    </row>
    <row r="346" spans="2:61">
      <c r="B346" s="223">
        <v>341</v>
      </c>
      <c r="C346" s="221" t="s">
        <v>811</v>
      </c>
      <c r="D346" s="221" t="s">
        <v>135</v>
      </c>
      <c r="E346" s="222" t="s">
        <v>812</v>
      </c>
      <c r="F346" s="205">
        <v>19861.916653721411</v>
      </c>
      <c r="G346" s="221" t="s">
        <v>213</v>
      </c>
      <c r="I346" s="826"/>
      <c r="J346" s="826"/>
      <c r="K346" s="826"/>
      <c r="L346" s="826"/>
      <c r="M346" s="826"/>
      <c r="N346" s="826"/>
      <c r="O346" s="826"/>
      <c r="P346" s="826"/>
      <c r="Q346" s="826"/>
      <c r="R346" s="826"/>
      <c r="S346" s="826"/>
      <c r="T346" s="826"/>
      <c r="U346" s="826"/>
      <c r="V346" s="826"/>
      <c r="W346" s="826"/>
      <c r="X346" s="826"/>
      <c r="Y346" s="826"/>
      <c r="Z346" s="826"/>
      <c r="AA346" s="826"/>
      <c r="AB346" s="826"/>
      <c r="AC346" s="826"/>
      <c r="AD346" s="826"/>
      <c r="AE346" s="826"/>
      <c r="AF346" s="826"/>
      <c r="AG346" s="826"/>
      <c r="AH346" s="826"/>
      <c r="AI346" s="826"/>
      <c r="AJ346" s="826"/>
      <c r="AK346" s="826"/>
      <c r="AL346" s="826"/>
      <c r="AM346" s="826"/>
      <c r="AN346" s="826"/>
      <c r="AO346" s="826"/>
      <c r="AP346" s="826"/>
      <c r="AQ346" s="826"/>
      <c r="AR346" s="826"/>
      <c r="AS346" s="826"/>
      <c r="AT346" s="826"/>
      <c r="AU346" s="826"/>
      <c r="AV346" s="826"/>
      <c r="AW346" s="826"/>
      <c r="AX346" s="826"/>
      <c r="AY346" s="826"/>
      <c r="AZ346" s="826"/>
      <c r="BA346" s="826"/>
      <c r="BB346" s="826"/>
      <c r="BC346" s="826"/>
      <c r="BD346" s="826"/>
      <c r="BE346" s="826"/>
      <c r="BF346" s="826"/>
      <c r="BG346" s="826"/>
      <c r="BH346" s="826"/>
      <c r="BI346" s="826"/>
    </row>
    <row r="347" spans="2:61" ht="28.8">
      <c r="B347" s="223">
        <v>342</v>
      </c>
      <c r="C347" s="224" t="s">
        <v>813</v>
      </c>
      <c r="D347" s="224" t="s">
        <v>191</v>
      </c>
      <c r="E347" s="222" t="s">
        <v>814</v>
      </c>
      <c r="F347" s="205">
        <v>388345.09355843469</v>
      </c>
      <c r="G347" s="221" t="s">
        <v>395</v>
      </c>
      <c r="I347" s="826"/>
      <c r="J347" s="826"/>
      <c r="K347" s="826"/>
      <c r="L347" s="826"/>
      <c r="M347" s="826"/>
      <c r="N347" s="826"/>
      <c r="O347" s="826"/>
      <c r="P347" s="826"/>
      <c r="Q347" s="826"/>
      <c r="R347" s="826"/>
      <c r="S347" s="826"/>
      <c r="T347" s="826"/>
      <c r="U347" s="826"/>
      <c r="V347" s="826"/>
      <c r="W347" s="826"/>
      <c r="X347" s="826"/>
      <c r="Y347" s="826"/>
      <c r="Z347" s="826"/>
      <c r="AA347" s="826"/>
      <c r="AB347" s="826"/>
      <c r="AC347" s="826"/>
      <c r="AD347" s="826"/>
      <c r="AE347" s="826"/>
      <c r="AF347" s="826"/>
      <c r="AG347" s="826"/>
      <c r="AH347" s="826"/>
      <c r="AI347" s="826"/>
      <c r="AJ347" s="826"/>
      <c r="AK347" s="826"/>
      <c r="AL347" s="826"/>
      <c r="AM347" s="826"/>
      <c r="AN347" s="826"/>
      <c r="AO347" s="826"/>
      <c r="AP347" s="826"/>
      <c r="AQ347" s="826"/>
      <c r="AR347" s="826"/>
      <c r="AS347" s="826"/>
      <c r="AT347" s="826"/>
      <c r="AU347" s="826"/>
      <c r="AV347" s="826"/>
      <c r="AW347" s="826"/>
      <c r="AX347" s="826"/>
      <c r="AY347" s="826"/>
      <c r="AZ347" s="826"/>
      <c r="BA347" s="826"/>
      <c r="BB347" s="826"/>
      <c r="BC347" s="826"/>
      <c r="BD347" s="826"/>
      <c r="BE347" s="826"/>
      <c r="BF347" s="826"/>
      <c r="BG347" s="826"/>
      <c r="BH347" s="826"/>
      <c r="BI347" s="826"/>
    </row>
    <row r="348" spans="2:61" ht="28.8">
      <c r="B348" s="223">
        <v>343</v>
      </c>
      <c r="C348" s="221" t="s">
        <v>815</v>
      </c>
      <c r="D348" s="221" t="s">
        <v>191</v>
      </c>
      <c r="E348" s="222" t="s">
        <v>816</v>
      </c>
      <c r="F348" s="205">
        <v>301775.7567965833</v>
      </c>
      <c r="G348" s="221" t="s">
        <v>395</v>
      </c>
      <c r="I348" s="826"/>
      <c r="J348" s="826"/>
      <c r="K348" s="826"/>
      <c r="L348" s="826"/>
      <c r="M348" s="826"/>
      <c r="N348" s="826"/>
      <c r="O348" s="826"/>
      <c r="P348" s="826"/>
      <c r="Q348" s="826"/>
      <c r="R348" s="826"/>
      <c r="S348" s="826"/>
      <c r="T348" s="826"/>
      <c r="U348" s="826"/>
      <c r="V348" s="826"/>
      <c r="W348" s="826"/>
      <c r="X348" s="826"/>
      <c r="Y348" s="826"/>
      <c r="Z348" s="826"/>
      <c r="AA348" s="826"/>
      <c r="AB348" s="826"/>
      <c r="AC348" s="826"/>
      <c r="AD348" s="826"/>
      <c r="AE348" s="826"/>
      <c r="AF348" s="826"/>
      <c r="AG348" s="826"/>
      <c r="AH348" s="826"/>
      <c r="AI348" s="826"/>
      <c r="AJ348" s="826"/>
      <c r="AK348" s="826"/>
      <c r="AL348" s="826"/>
      <c r="AM348" s="826"/>
      <c r="AN348" s="826"/>
      <c r="AO348" s="826"/>
      <c r="AP348" s="826"/>
      <c r="AQ348" s="826"/>
      <c r="AR348" s="826"/>
      <c r="AS348" s="826"/>
      <c r="AT348" s="826"/>
      <c r="AU348" s="826"/>
      <c r="AV348" s="826"/>
      <c r="AW348" s="826"/>
      <c r="AX348" s="826"/>
      <c r="AY348" s="826"/>
      <c r="AZ348" s="826"/>
      <c r="BA348" s="826"/>
      <c r="BB348" s="826"/>
      <c r="BC348" s="826"/>
      <c r="BD348" s="826"/>
      <c r="BE348" s="826"/>
      <c r="BF348" s="826"/>
      <c r="BG348" s="826"/>
      <c r="BH348" s="826"/>
      <c r="BI348" s="826"/>
    </row>
    <row r="349" spans="2:61">
      <c r="B349" s="223">
        <v>344</v>
      </c>
      <c r="C349" s="221" t="s">
        <v>817</v>
      </c>
      <c r="D349" s="221" t="s">
        <v>191</v>
      </c>
      <c r="E349" s="225" t="s">
        <v>818</v>
      </c>
      <c r="F349" s="205">
        <v>1628493.91033585</v>
      </c>
      <c r="G349" s="221" t="s">
        <v>395</v>
      </c>
      <c r="I349" s="826"/>
      <c r="J349" s="826"/>
      <c r="K349" s="826"/>
      <c r="L349" s="826"/>
      <c r="M349" s="826"/>
      <c r="N349" s="826"/>
      <c r="O349" s="826"/>
      <c r="P349" s="826"/>
      <c r="Q349" s="826"/>
      <c r="R349" s="826"/>
      <c r="S349" s="826"/>
      <c r="T349" s="826"/>
      <c r="U349" s="826"/>
      <c r="V349" s="826"/>
      <c r="W349" s="826"/>
      <c r="X349" s="826"/>
      <c r="Y349" s="826"/>
      <c r="Z349" s="826"/>
      <c r="AA349" s="826"/>
      <c r="AB349" s="826"/>
      <c r="AC349" s="826"/>
      <c r="AD349" s="826"/>
      <c r="AE349" s="826"/>
      <c r="AF349" s="826"/>
      <c r="AG349" s="826"/>
      <c r="AH349" s="826"/>
      <c r="AI349" s="826"/>
      <c r="AJ349" s="826"/>
      <c r="AK349" s="826"/>
      <c r="AL349" s="826"/>
      <c r="AM349" s="826"/>
      <c r="AN349" s="826"/>
      <c r="AO349" s="826"/>
      <c r="AP349" s="826"/>
      <c r="AQ349" s="826"/>
      <c r="AR349" s="826"/>
      <c r="AS349" s="826"/>
      <c r="AT349" s="826"/>
      <c r="AU349" s="826"/>
      <c r="AV349" s="826"/>
      <c r="AW349" s="826"/>
      <c r="AX349" s="826"/>
      <c r="AY349" s="826"/>
      <c r="AZ349" s="826"/>
      <c r="BA349" s="826"/>
      <c r="BB349" s="826"/>
      <c r="BC349" s="826"/>
      <c r="BD349" s="826"/>
      <c r="BE349" s="826"/>
      <c r="BF349" s="826"/>
      <c r="BG349" s="826"/>
      <c r="BH349" s="826"/>
      <c r="BI349" s="826"/>
    </row>
    <row r="350" spans="2:61">
      <c r="B350" s="223">
        <v>345</v>
      </c>
      <c r="C350" s="221" t="s">
        <v>819</v>
      </c>
      <c r="D350" s="221" t="s">
        <v>191</v>
      </c>
      <c r="E350" s="222" t="s">
        <v>820</v>
      </c>
      <c r="F350" s="205">
        <v>102638.94394608118</v>
      </c>
      <c r="G350" s="221" t="s">
        <v>395</v>
      </c>
      <c r="I350" s="826"/>
      <c r="J350" s="826"/>
      <c r="K350" s="826"/>
      <c r="L350" s="826"/>
      <c r="M350" s="826"/>
      <c r="N350" s="826"/>
      <c r="O350" s="826"/>
      <c r="P350" s="826"/>
      <c r="Q350" s="826"/>
      <c r="R350" s="826"/>
      <c r="S350" s="826"/>
      <c r="T350" s="826"/>
      <c r="U350" s="826"/>
      <c r="V350" s="826"/>
      <c r="W350" s="826"/>
      <c r="X350" s="826"/>
      <c r="Y350" s="826"/>
      <c r="Z350" s="826"/>
      <c r="AA350" s="826"/>
      <c r="AB350" s="826"/>
      <c r="AC350" s="826"/>
      <c r="AD350" s="826"/>
      <c r="AE350" s="826"/>
      <c r="AF350" s="826"/>
      <c r="AG350" s="826"/>
      <c r="AH350" s="826"/>
      <c r="AI350" s="826"/>
      <c r="AJ350" s="826"/>
      <c r="AK350" s="826"/>
      <c r="AL350" s="826"/>
      <c r="AM350" s="826"/>
      <c r="AN350" s="826"/>
      <c r="AO350" s="826"/>
      <c r="AP350" s="826"/>
      <c r="AQ350" s="826"/>
      <c r="AR350" s="826"/>
      <c r="AS350" s="826"/>
      <c r="AT350" s="826"/>
      <c r="AU350" s="826"/>
      <c r="AV350" s="826"/>
      <c r="AW350" s="826"/>
      <c r="AX350" s="826"/>
      <c r="AY350" s="826"/>
      <c r="AZ350" s="826"/>
      <c r="BA350" s="826"/>
      <c r="BB350" s="826"/>
      <c r="BC350" s="826"/>
      <c r="BD350" s="826"/>
      <c r="BE350" s="826"/>
      <c r="BF350" s="826"/>
      <c r="BG350" s="826"/>
      <c r="BH350" s="826"/>
      <c r="BI350" s="826"/>
    </row>
    <row r="351" spans="2:61">
      <c r="B351" s="223">
        <v>346</v>
      </c>
      <c r="C351" s="224" t="s">
        <v>821</v>
      </c>
      <c r="D351" s="224" t="s">
        <v>191</v>
      </c>
      <c r="E351" s="222" t="s">
        <v>822</v>
      </c>
      <c r="F351" s="205">
        <v>19934.504657482332</v>
      </c>
      <c r="G351" s="221" t="s">
        <v>395</v>
      </c>
      <c r="I351" s="826"/>
      <c r="J351" s="826"/>
      <c r="K351" s="826"/>
      <c r="L351" s="826"/>
      <c r="M351" s="826"/>
      <c r="N351" s="826"/>
      <c r="O351" s="826"/>
      <c r="P351" s="826"/>
      <c r="Q351" s="826"/>
      <c r="R351" s="826"/>
      <c r="S351" s="826"/>
      <c r="T351" s="826"/>
      <c r="U351" s="826"/>
      <c r="V351" s="826"/>
      <c r="W351" s="826"/>
      <c r="X351" s="826"/>
      <c r="Y351" s="826"/>
      <c r="Z351" s="826"/>
      <c r="AA351" s="826"/>
      <c r="AB351" s="826"/>
      <c r="AC351" s="826"/>
      <c r="AD351" s="826"/>
      <c r="AE351" s="826"/>
      <c r="AF351" s="826"/>
      <c r="AG351" s="826"/>
      <c r="AH351" s="826"/>
      <c r="AI351" s="826"/>
      <c r="AJ351" s="826"/>
      <c r="AK351" s="826"/>
      <c r="AL351" s="826"/>
      <c r="AM351" s="826"/>
      <c r="AN351" s="826"/>
      <c r="AO351" s="826"/>
      <c r="AP351" s="826"/>
      <c r="AQ351" s="826"/>
      <c r="AR351" s="826"/>
      <c r="AS351" s="826"/>
      <c r="AT351" s="826"/>
      <c r="AU351" s="826"/>
      <c r="AV351" s="826"/>
      <c r="AW351" s="826"/>
      <c r="AX351" s="826"/>
      <c r="AY351" s="826"/>
      <c r="AZ351" s="826"/>
      <c r="BA351" s="826"/>
      <c r="BB351" s="826"/>
      <c r="BC351" s="826"/>
      <c r="BD351" s="826"/>
      <c r="BE351" s="826"/>
      <c r="BF351" s="826"/>
      <c r="BG351" s="826"/>
      <c r="BH351" s="826"/>
      <c r="BI351" s="826"/>
    </row>
    <row r="352" spans="2:61">
      <c r="B352" s="223">
        <v>347</v>
      </c>
      <c r="C352" s="221" t="s">
        <v>823</v>
      </c>
      <c r="D352" s="221" t="s">
        <v>191</v>
      </c>
      <c r="E352" s="222" t="s">
        <v>824</v>
      </c>
      <c r="F352" s="205">
        <v>587095.41480673815</v>
      </c>
      <c r="G352" s="221" t="s">
        <v>395</v>
      </c>
      <c r="I352" s="826"/>
      <c r="J352" s="826"/>
      <c r="K352" s="826"/>
      <c r="L352" s="826"/>
      <c r="M352" s="826"/>
      <c r="N352" s="826"/>
      <c r="O352" s="826"/>
      <c r="P352" s="826"/>
      <c r="Q352" s="826"/>
      <c r="R352" s="826"/>
      <c r="S352" s="826"/>
      <c r="T352" s="826"/>
      <c r="U352" s="826"/>
      <c r="V352" s="826"/>
      <c r="W352" s="826"/>
      <c r="X352" s="826"/>
      <c r="Y352" s="826"/>
      <c r="Z352" s="826"/>
      <c r="AA352" s="826"/>
      <c r="AB352" s="826"/>
      <c r="AC352" s="826"/>
      <c r="AD352" s="826"/>
      <c r="AE352" s="826"/>
      <c r="AF352" s="826"/>
      <c r="AG352" s="826"/>
      <c r="AH352" s="826"/>
      <c r="AI352" s="826"/>
      <c r="AJ352" s="826"/>
      <c r="AK352" s="826"/>
      <c r="AL352" s="826"/>
      <c r="AM352" s="826"/>
      <c r="AN352" s="826"/>
      <c r="AO352" s="826"/>
      <c r="AP352" s="826"/>
      <c r="AQ352" s="826"/>
      <c r="AR352" s="826"/>
      <c r="AS352" s="826"/>
      <c r="AT352" s="826"/>
      <c r="AU352" s="826"/>
      <c r="AV352" s="826"/>
      <c r="AW352" s="826"/>
      <c r="AX352" s="826"/>
      <c r="AY352" s="826"/>
      <c r="AZ352" s="826"/>
      <c r="BA352" s="826"/>
      <c r="BB352" s="826"/>
      <c r="BC352" s="826"/>
      <c r="BD352" s="826"/>
      <c r="BE352" s="826"/>
      <c r="BF352" s="826"/>
      <c r="BG352" s="826"/>
      <c r="BH352" s="826"/>
      <c r="BI352" s="826"/>
    </row>
    <row r="353" spans="2:61">
      <c r="B353" s="223">
        <v>348</v>
      </c>
      <c r="C353" s="221" t="s">
        <v>825</v>
      </c>
      <c r="D353" s="221" t="s">
        <v>191</v>
      </c>
      <c r="E353" s="222" t="s">
        <v>826</v>
      </c>
      <c r="F353" s="205">
        <v>1628493.91033585</v>
      </c>
      <c r="G353" s="221" t="s">
        <v>395</v>
      </c>
      <c r="I353" s="826"/>
      <c r="J353" s="826"/>
      <c r="K353" s="826"/>
      <c r="L353" s="826"/>
      <c r="M353" s="826"/>
      <c r="N353" s="826"/>
      <c r="O353" s="826"/>
      <c r="P353" s="826"/>
      <c r="Q353" s="826"/>
      <c r="R353" s="826"/>
      <c r="S353" s="826"/>
      <c r="T353" s="826"/>
      <c r="U353" s="826"/>
      <c r="V353" s="826"/>
      <c r="W353" s="826"/>
      <c r="X353" s="826"/>
      <c r="Y353" s="826"/>
      <c r="Z353" s="826"/>
      <c r="AA353" s="826"/>
      <c r="AB353" s="826"/>
      <c r="AC353" s="826"/>
      <c r="AD353" s="826"/>
      <c r="AE353" s="826"/>
      <c r="AF353" s="826"/>
      <c r="AG353" s="826"/>
      <c r="AH353" s="826"/>
      <c r="AI353" s="826"/>
      <c r="AJ353" s="826"/>
      <c r="AK353" s="826"/>
      <c r="AL353" s="826"/>
      <c r="AM353" s="826"/>
      <c r="AN353" s="826"/>
      <c r="AO353" s="826"/>
      <c r="AP353" s="826"/>
      <c r="AQ353" s="826"/>
      <c r="AR353" s="826"/>
      <c r="AS353" s="826"/>
      <c r="AT353" s="826"/>
      <c r="AU353" s="826"/>
      <c r="AV353" s="826"/>
      <c r="AW353" s="826"/>
      <c r="AX353" s="826"/>
      <c r="AY353" s="826"/>
      <c r="AZ353" s="826"/>
      <c r="BA353" s="826"/>
      <c r="BB353" s="826"/>
      <c r="BC353" s="826"/>
      <c r="BD353" s="826"/>
      <c r="BE353" s="826"/>
      <c r="BF353" s="826"/>
      <c r="BG353" s="826"/>
      <c r="BH353" s="826"/>
      <c r="BI353" s="826"/>
    </row>
    <row r="354" spans="2:61">
      <c r="B354" s="223">
        <v>349</v>
      </c>
      <c r="C354" s="224" t="s">
        <v>827</v>
      </c>
      <c r="D354" s="224" t="s">
        <v>191</v>
      </c>
      <c r="E354" s="222" t="s">
        <v>828</v>
      </c>
      <c r="F354" s="205">
        <v>6725.5608274222423</v>
      </c>
      <c r="G354" s="221" t="s">
        <v>395</v>
      </c>
      <c r="I354" s="826"/>
      <c r="J354" s="826"/>
      <c r="K354" s="826"/>
      <c r="L354" s="826"/>
      <c r="M354" s="826"/>
      <c r="N354" s="826"/>
      <c r="O354" s="826"/>
      <c r="P354" s="826"/>
      <c r="Q354" s="826"/>
      <c r="R354" s="826"/>
      <c r="S354" s="826"/>
      <c r="T354" s="826"/>
      <c r="U354" s="826"/>
      <c r="V354" s="826"/>
      <c r="W354" s="826"/>
      <c r="X354" s="826"/>
      <c r="Y354" s="826"/>
      <c r="Z354" s="826"/>
      <c r="AA354" s="826"/>
      <c r="AB354" s="826"/>
      <c r="AC354" s="826"/>
      <c r="AD354" s="826"/>
      <c r="AE354" s="826"/>
      <c r="AF354" s="826"/>
      <c r="AG354" s="826"/>
      <c r="AH354" s="826"/>
      <c r="AI354" s="826"/>
      <c r="AJ354" s="826"/>
      <c r="AK354" s="826"/>
      <c r="AL354" s="826"/>
      <c r="AM354" s="826"/>
      <c r="AN354" s="826"/>
      <c r="AO354" s="826"/>
      <c r="AP354" s="826"/>
      <c r="AQ354" s="826"/>
      <c r="AR354" s="826"/>
      <c r="AS354" s="826"/>
      <c r="AT354" s="826"/>
      <c r="AU354" s="826"/>
      <c r="AV354" s="826"/>
      <c r="AW354" s="826"/>
      <c r="AX354" s="826"/>
      <c r="AY354" s="826"/>
      <c r="AZ354" s="826"/>
      <c r="BA354" s="826"/>
      <c r="BB354" s="826"/>
      <c r="BC354" s="826"/>
      <c r="BD354" s="826"/>
      <c r="BE354" s="826"/>
      <c r="BF354" s="826"/>
      <c r="BG354" s="826"/>
      <c r="BH354" s="826"/>
      <c r="BI354" s="826"/>
    </row>
    <row r="355" spans="2:61">
      <c r="B355" s="223">
        <v>350</v>
      </c>
      <c r="C355" s="221" t="s">
        <v>829</v>
      </c>
      <c r="D355" s="221" t="s">
        <v>191</v>
      </c>
      <c r="E355" s="222" t="s">
        <v>830</v>
      </c>
      <c r="F355" s="205">
        <v>5685.0828731139654</v>
      </c>
      <c r="G355" s="221" t="s">
        <v>395</v>
      </c>
      <c r="I355" s="826"/>
      <c r="J355" s="826"/>
      <c r="K355" s="826"/>
      <c r="L355" s="826"/>
      <c r="M355" s="826"/>
      <c r="N355" s="826"/>
      <c r="O355" s="826"/>
      <c r="P355" s="826"/>
      <c r="Q355" s="826"/>
      <c r="R355" s="826"/>
      <c r="S355" s="826"/>
      <c r="T355" s="826"/>
      <c r="U355" s="826"/>
      <c r="V355" s="826"/>
      <c r="W355" s="826"/>
      <c r="X355" s="826"/>
      <c r="Y355" s="826"/>
      <c r="Z355" s="826"/>
      <c r="AA355" s="826"/>
      <c r="AB355" s="826"/>
      <c r="AC355" s="826"/>
      <c r="AD355" s="826"/>
      <c r="AE355" s="826"/>
      <c r="AF355" s="826"/>
      <c r="AG355" s="826"/>
      <c r="AH355" s="826"/>
      <c r="AI355" s="826"/>
      <c r="AJ355" s="826"/>
      <c r="AK355" s="826"/>
      <c r="AL355" s="826"/>
      <c r="AM355" s="826"/>
      <c r="AN355" s="826"/>
      <c r="AO355" s="826"/>
      <c r="AP355" s="826"/>
      <c r="AQ355" s="826"/>
      <c r="AR355" s="826"/>
      <c r="AS355" s="826"/>
      <c r="AT355" s="826"/>
      <c r="AU355" s="826"/>
      <c r="AV355" s="826"/>
      <c r="AW355" s="826"/>
      <c r="AX355" s="826"/>
      <c r="AY355" s="826"/>
      <c r="AZ355" s="826"/>
      <c r="BA355" s="826"/>
      <c r="BB355" s="826"/>
      <c r="BC355" s="826"/>
      <c r="BD355" s="826"/>
      <c r="BE355" s="826"/>
      <c r="BF355" s="826"/>
      <c r="BG355" s="826"/>
      <c r="BH355" s="826"/>
      <c r="BI355" s="826"/>
    </row>
    <row r="356" spans="2:61">
      <c r="B356" s="223">
        <v>351</v>
      </c>
      <c r="C356" s="221" t="s">
        <v>831</v>
      </c>
      <c r="D356" s="221" t="s">
        <v>191</v>
      </c>
      <c r="E356" s="222" t="s">
        <v>832</v>
      </c>
      <c r="F356" s="205">
        <v>366399.41350131814</v>
      </c>
      <c r="G356" s="221" t="s">
        <v>395</v>
      </c>
      <c r="I356" s="826"/>
      <c r="J356" s="826"/>
      <c r="K356" s="826"/>
      <c r="L356" s="826"/>
      <c r="M356" s="826"/>
      <c r="N356" s="826"/>
      <c r="O356" s="826"/>
      <c r="P356" s="826"/>
      <c r="Q356" s="826"/>
      <c r="R356" s="826"/>
      <c r="S356" s="826"/>
      <c r="T356" s="826"/>
      <c r="U356" s="826"/>
      <c r="V356" s="826"/>
      <c r="W356" s="826"/>
      <c r="X356" s="826"/>
      <c r="Y356" s="826"/>
      <c r="Z356" s="826"/>
      <c r="AA356" s="826"/>
      <c r="AB356" s="826"/>
      <c r="AC356" s="826"/>
      <c r="AD356" s="826"/>
      <c r="AE356" s="826"/>
      <c r="AF356" s="826"/>
      <c r="AG356" s="826"/>
      <c r="AH356" s="826"/>
      <c r="AI356" s="826"/>
      <c r="AJ356" s="826"/>
      <c r="AK356" s="826"/>
      <c r="AL356" s="826"/>
      <c r="AM356" s="826"/>
      <c r="AN356" s="826"/>
      <c r="AO356" s="826"/>
      <c r="AP356" s="826"/>
      <c r="AQ356" s="826"/>
      <c r="AR356" s="826"/>
      <c r="AS356" s="826"/>
      <c r="AT356" s="826"/>
      <c r="AU356" s="826"/>
      <c r="AV356" s="826"/>
      <c r="AW356" s="826"/>
      <c r="AX356" s="826"/>
      <c r="AY356" s="826"/>
      <c r="AZ356" s="826"/>
      <c r="BA356" s="826"/>
      <c r="BB356" s="826"/>
      <c r="BC356" s="826"/>
      <c r="BD356" s="826"/>
      <c r="BE356" s="826"/>
      <c r="BF356" s="826"/>
      <c r="BG356" s="826"/>
      <c r="BH356" s="826"/>
      <c r="BI356" s="826"/>
    </row>
    <row r="357" spans="2:61">
      <c r="B357" s="223">
        <v>352</v>
      </c>
      <c r="C357" s="221" t="s">
        <v>833</v>
      </c>
      <c r="D357" s="221" t="s">
        <v>191</v>
      </c>
      <c r="E357" s="222" t="s">
        <v>834</v>
      </c>
      <c r="F357" s="205">
        <v>549335.48608695157</v>
      </c>
      <c r="G357" s="221" t="s">
        <v>395</v>
      </c>
      <c r="I357" s="826"/>
      <c r="J357" s="826"/>
      <c r="K357" s="826"/>
      <c r="L357" s="826"/>
      <c r="M357" s="826"/>
      <c r="N357" s="826"/>
      <c r="O357" s="826"/>
      <c r="P357" s="826"/>
      <c r="Q357" s="826"/>
      <c r="R357" s="826"/>
      <c r="S357" s="826"/>
      <c r="T357" s="826"/>
      <c r="U357" s="826"/>
      <c r="V357" s="826"/>
      <c r="W357" s="826"/>
      <c r="X357" s="826"/>
      <c r="Y357" s="826"/>
      <c r="Z357" s="826"/>
      <c r="AA357" s="826"/>
      <c r="AB357" s="826"/>
      <c r="AC357" s="826"/>
      <c r="AD357" s="826"/>
      <c r="AE357" s="826"/>
      <c r="AF357" s="826"/>
      <c r="AG357" s="826"/>
      <c r="AH357" s="826"/>
      <c r="AI357" s="826"/>
      <c r="AJ357" s="826"/>
      <c r="AK357" s="826"/>
      <c r="AL357" s="826"/>
      <c r="AM357" s="826"/>
      <c r="AN357" s="826"/>
      <c r="AO357" s="826"/>
      <c r="AP357" s="826"/>
      <c r="AQ357" s="826"/>
      <c r="AR357" s="826"/>
      <c r="AS357" s="826"/>
      <c r="AT357" s="826"/>
      <c r="AU357" s="826"/>
      <c r="AV357" s="826"/>
      <c r="AW357" s="826"/>
      <c r="AX357" s="826"/>
      <c r="AY357" s="826"/>
      <c r="AZ357" s="826"/>
      <c r="BA357" s="826"/>
      <c r="BB357" s="826"/>
      <c r="BC357" s="826"/>
      <c r="BD357" s="826"/>
      <c r="BE357" s="826"/>
      <c r="BF357" s="826"/>
      <c r="BG357" s="826"/>
      <c r="BH357" s="826"/>
      <c r="BI357" s="826"/>
    </row>
    <row r="358" spans="2:61">
      <c r="B358" s="223">
        <v>353</v>
      </c>
      <c r="C358" s="221" t="s">
        <v>835</v>
      </c>
      <c r="D358" s="221" t="s">
        <v>191</v>
      </c>
      <c r="E358" s="222" t="s">
        <v>836</v>
      </c>
      <c r="F358" s="235">
        <v>665700</v>
      </c>
      <c r="G358" s="221" t="s">
        <v>395</v>
      </c>
      <c r="I358" s="826"/>
      <c r="J358" s="826"/>
      <c r="K358" s="826"/>
      <c r="L358" s="826"/>
      <c r="M358" s="826"/>
      <c r="N358" s="826"/>
      <c r="O358" s="826"/>
      <c r="P358" s="826"/>
      <c r="Q358" s="826"/>
      <c r="R358" s="826"/>
      <c r="S358" s="826"/>
      <c r="T358" s="826"/>
      <c r="U358" s="826"/>
      <c r="V358" s="826"/>
      <c r="W358" s="826"/>
      <c r="X358" s="826"/>
      <c r="Y358" s="826"/>
      <c r="Z358" s="826"/>
      <c r="AA358" s="826"/>
      <c r="AB358" s="826"/>
      <c r="AC358" s="826"/>
      <c r="AD358" s="826"/>
      <c r="AE358" s="826"/>
      <c r="AF358" s="826"/>
      <c r="AG358" s="826"/>
      <c r="AH358" s="826"/>
      <c r="AI358" s="826"/>
      <c r="AJ358" s="826"/>
      <c r="AK358" s="826"/>
      <c r="AL358" s="826"/>
      <c r="AM358" s="826"/>
      <c r="AN358" s="826"/>
      <c r="AO358" s="826"/>
      <c r="AP358" s="826"/>
      <c r="AQ358" s="826"/>
      <c r="AR358" s="826"/>
      <c r="AS358" s="826"/>
      <c r="AT358" s="826"/>
      <c r="AU358" s="826"/>
      <c r="AV358" s="826"/>
      <c r="AW358" s="826"/>
      <c r="AX358" s="826"/>
      <c r="AY358" s="826"/>
      <c r="AZ358" s="826"/>
      <c r="BA358" s="826"/>
      <c r="BB358" s="826"/>
      <c r="BC358" s="826"/>
      <c r="BD358" s="826"/>
      <c r="BE358" s="826"/>
      <c r="BF358" s="826"/>
      <c r="BG358" s="826"/>
      <c r="BH358" s="826"/>
      <c r="BI358" s="826"/>
    </row>
    <row r="359" spans="2:61">
      <c r="B359" s="223">
        <v>354</v>
      </c>
      <c r="C359" s="221" t="s">
        <v>837</v>
      </c>
      <c r="D359" s="221" t="s">
        <v>191</v>
      </c>
      <c r="E359" s="222" t="s">
        <v>838</v>
      </c>
      <c r="F359" s="205">
        <v>134485.97159090434</v>
      </c>
      <c r="G359" s="221" t="s">
        <v>395</v>
      </c>
      <c r="I359" s="826"/>
      <c r="J359" s="826"/>
      <c r="K359" s="826"/>
      <c r="L359" s="826"/>
      <c r="M359" s="826"/>
      <c r="N359" s="826"/>
      <c r="O359" s="826"/>
      <c r="P359" s="826"/>
      <c r="Q359" s="826"/>
      <c r="R359" s="826"/>
      <c r="S359" s="826"/>
      <c r="T359" s="826"/>
      <c r="U359" s="826"/>
      <c r="V359" s="826"/>
      <c r="W359" s="826"/>
      <c r="X359" s="826"/>
      <c r="Y359" s="826"/>
      <c r="Z359" s="826"/>
      <c r="AA359" s="826"/>
      <c r="AB359" s="826"/>
      <c r="AC359" s="826"/>
      <c r="AD359" s="826"/>
      <c r="AE359" s="826"/>
      <c r="AF359" s="826"/>
      <c r="AG359" s="826"/>
      <c r="AH359" s="826"/>
      <c r="AI359" s="826"/>
      <c r="AJ359" s="826"/>
      <c r="AK359" s="826"/>
      <c r="AL359" s="826"/>
      <c r="AM359" s="826"/>
      <c r="AN359" s="826"/>
      <c r="AO359" s="826"/>
      <c r="AP359" s="826"/>
      <c r="AQ359" s="826"/>
      <c r="AR359" s="826"/>
      <c r="AS359" s="826"/>
      <c r="AT359" s="826"/>
      <c r="AU359" s="826"/>
      <c r="AV359" s="826"/>
      <c r="AW359" s="826"/>
      <c r="AX359" s="826"/>
      <c r="AY359" s="826"/>
      <c r="AZ359" s="826"/>
      <c r="BA359" s="826"/>
      <c r="BB359" s="826"/>
      <c r="BC359" s="826"/>
      <c r="BD359" s="826"/>
      <c r="BE359" s="826"/>
      <c r="BF359" s="826"/>
      <c r="BG359" s="826"/>
      <c r="BH359" s="826"/>
      <c r="BI359" s="826"/>
    </row>
    <row r="360" spans="2:61">
      <c r="B360" s="223">
        <v>355</v>
      </c>
      <c r="C360" s="221" t="s">
        <v>839</v>
      </c>
      <c r="D360" s="221" t="s">
        <v>191</v>
      </c>
      <c r="E360" s="222" t="s">
        <v>840</v>
      </c>
      <c r="F360" s="205">
        <v>171850.41868344025</v>
      </c>
      <c r="G360" s="221" t="s">
        <v>395</v>
      </c>
      <c r="I360" s="826"/>
      <c r="J360" s="826"/>
      <c r="K360" s="826"/>
      <c r="L360" s="826"/>
      <c r="M360" s="826"/>
      <c r="N360" s="826"/>
      <c r="O360" s="826"/>
      <c r="P360" s="826"/>
      <c r="Q360" s="826"/>
      <c r="R360" s="826"/>
      <c r="S360" s="826"/>
      <c r="T360" s="826"/>
      <c r="U360" s="826"/>
      <c r="V360" s="826"/>
      <c r="W360" s="826"/>
      <c r="X360" s="826"/>
      <c r="Y360" s="826"/>
      <c r="Z360" s="826"/>
      <c r="AA360" s="826"/>
      <c r="AB360" s="826"/>
      <c r="AC360" s="826"/>
      <c r="AD360" s="826"/>
      <c r="AE360" s="826"/>
      <c r="AF360" s="826"/>
      <c r="AG360" s="826"/>
      <c r="AH360" s="826"/>
      <c r="AI360" s="826"/>
      <c r="AJ360" s="826"/>
      <c r="AK360" s="826"/>
      <c r="AL360" s="826"/>
      <c r="AM360" s="826"/>
      <c r="AN360" s="826"/>
      <c r="AO360" s="826"/>
      <c r="AP360" s="826"/>
      <c r="AQ360" s="826"/>
      <c r="AR360" s="826"/>
      <c r="AS360" s="826"/>
      <c r="AT360" s="826"/>
      <c r="AU360" s="826"/>
      <c r="AV360" s="826"/>
      <c r="AW360" s="826"/>
      <c r="AX360" s="826"/>
      <c r="AY360" s="826"/>
      <c r="AZ360" s="826"/>
      <c r="BA360" s="826"/>
      <c r="BB360" s="826"/>
      <c r="BC360" s="826"/>
      <c r="BD360" s="826"/>
      <c r="BE360" s="826"/>
      <c r="BF360" s="826"/>
      <c r="BG360" s="826"/>
      <c r="BH360" s="826"/>
      <c r="BI360" s="826"/>
    </row>
    <row r="361" spans="2:61">
      <c r="B361" s="223">
        <v>356</v>
      </c>
      <c r="C361" s="221" t="s">
        <v>841</v>
      </c>
      <c r="D361" s="221" t="s">
        <v>191</v>
      </c>
      <c r="E361" s="222" t="s">
        <v>842</v>
      </c>
      <c r="F361" s="205">
        <v>171850.41868344025</v>
      </c>
      <c r="G361" s="221" t="s">
        <v>395</v>
      </c>
      <c r="I361" s="826"/>
      <c r="J361" s="826"/>
      <c r="K361" s="826"/>
      <c r="L361" s="826"/>
      <c r="M361" s="826"/>
      <c r="N361" s="826"/>
      <c r="O361" s="826"/>
      <c r="P361" s="826"/>
      <c r="Q361" s="826"/>
      <c r="R361" s="826"/>
      <c r="S361" s="826"/>
      <c r="T361" s="826"/>
      <c r="U361" s="826"/>
      <c r="V361" s="826"/>
      <c r="W361" s="826"/>
      <c r="X361" s="826"/>
      <c r="Y361" s="826"/>
      <c r="Z361" s="826"/>
      <c r="AA361" s="826"/>
      <c r="AB361" s="826"/>
      <c r="AC361" s="826"/>
      <c r="AD361" s="826"/>
      <c r="AE361" s="826"/>
      <c r="AF361" s="826"/>
      <c r="AG361" s="826"/>
      <c r="AH361" s="826"/>
      <c r="AI361" s="826"/>
      <c r="AJ361" s="826"/>
      <c r="AK361" s="826"/>
      <c r="AL361" s="826"/>
      <c r="AM361" s="826"/>
      <c r="AN361" s="826"/>
      <c r="AO361" s="826"/>
      <c r="AP361" s="826"/>
      <c r="AQ361" s="826"/>
      <c r="AR361" s="826"/>
      <c r="AS361" s="826"/>
      <c r="AT361" s="826"/>
      <c r="AU361" s="826"/>
      <c r="AV361" s="826"/>
      <c r="AW361" s="826"/>
      <c r="AX361" s="826"/>
      <c r="AY361" s="826"/>
      <c r="AZ361" s="826"/>
      <c r="BA361" s="826"/>
      <c r="BB361" s="826"/>
      <c r="BC361" s="826"/>
      <c r="BD361" s="826"/>
      <c r="BE361" s="826"/>
      <c r="BF361" s="826"/>
      <c r="BG361" s="826"/>
      <c r="BH361" s="826"/>
      <c r="BI361" s="826"/>
    </row>
    <row r="362" spans="2:61">
      <c r="B362" s="223">
        <v>357</v>
      </c>
      <c r="C362" s="221" t="s">
        <v>843</v>
      </c>
      <c r="D362" s="221" t="s">
        <v>191</v>
      </c>
      <c r="E362" s="222" t="s">
        <v>844</v>
      </c>
      <c r="F362" s="205">
        <v>218241.3524138942</v>
      </c>
      <c r="G362" s="221" t="s">
        <v>395</v>
      </c>
      <c r="I362" s="826"/>
      <c r="J362" s="826"/>
      <c r="K362" s="826"/>
      <c r="L362" s="826"/>
      <c r="M362" s="826"/>
      <c r="N362" s="826"/>
      <c r="O362" s="826"/>
      <c r="P362" s="826"/>
      <c r="Q362" s="826"/>
      <c r="R362" s="826"/>
      <c r="S362" s="826"/>
      <c r="T362" s="826"/>
      <c r="U362" s="826"/>
      <c r="V362" s="826"/>
      <c r="W362" s="826"/>
      <c r="X362" s="826"/>
      <c r="Y362" s="826"/>
      <c r="Z362" s="826"/>
      <c r="AA362" s="826"/>
      <c r="AB362" s="826"/>
      <c r="AC362" s="826"/>
      <c r="AD362" s="826"/>
      <c r="AE362" s="826"/>
      <c r="AF362" s="826"/>
      <c r="AG362" s="826"/>
      <c r="AH362" s="826"/>
      <c r="AI362" s="826"/>
      <c r="AJ362" s="826"/>
      <c r="AK362" s="826"/>
      <c r="AL362" s="826"/>
      <c r="AM362" s="826"/>
      <c r="AN362" s="826"/>
      <c r="AO362" s="826"/>
      <c r="AP362" s="826"/>
      <c r="AQ362" s="826"/>
      <c r="AR362" s="826"/>
      <c r="AS362" s="826"/>
      <c r="AT362" s="826"/>
      <c r="AU362" s="826"/>
      <c r="AV362" s="826"/>
      <c r="AW362" s="826"/>
      <c r="AX362" s="826"/>
      <c r="AY362" s="826"/>
      <c r="AZ362" s="826"/>
      <c r="BA362" s="826"/>
      <c r="BB362" s="826"/>
      <c r="BC362" s="826"/>
      <c r="BD362" s="826"/>
      <c r="BE362" s="826"/>
      <c r="BF362" s="826"/>
      <c r="BG362" s="826"/>
      <c r="BH362" s="826"/>
      <c r="BI362" s="826"/>
    </row>
    <row r="363" spans="2:61">
      <c r="B363" s="223">
        <v>358</v>
      </c>
      <c r="C363" s="221" t="s">
        <v>845</v>
      </c>
      <c r="D363" s="221" t="s">
        <v>135</v>
      </c>
      <c r="E363" s="222" t="s">
        <v>846</v>
      </c>
      <c r="F363" s="205">
        <v>1011.3994416551712</v>
      </c>
      <c r="G363" s="221" t="s">
        <v>395</v>
      </c>
      <c r="I363" s="826"/>
      <c r="J363" s="826"/>
      <c r="K363" s="826"/>
      <c r="L363" s="826"/>
      <c r="M363" s="826"/>
      <c r="N363" s="826"/>
      <c r="O363" s="826"/>
      <c r="P363" s="826"/>
      <c r="Q363" s="826"/>
      <c r="R363" s="826"/>
      <c r="S363" s="826"/>
      <c r="T363" s="826"/>
      <c r="U363" s="826"/>
      <c r="V363" s="826"/>
      <c r="W363" s="826"/>
      <c r="X363" s="826"/>
      <c r="Y363" s="826"/>
      <c r="Z363" s="826"/>
      <c r="AA363" s="826"/>
      <c r="AB363" s="826"/>
      <c r="AC363" s="826"/>
      <c r="AD363" s="826"/>
      <c r="AE363" s="826"/>
      <c r="AF363" s="826"/>
      <c r="AG363" s="826"/>
      <c r="AH363" s="826"/>
      <c r="AI363" s="826"/>
      <c r="AJ363" s="826"/>
      <c r="AK363" s="826"/>
      <c r="AL363" s="826"/>
      <c r="AM363" s="826"/>
      <c r="AN363" s="826"/>
      <c r="AO363" s="826"/>
      <c r="AP363" s="826"/>
      <c r="AQ363" s="826"/>
      <c r="AR363" s="826"/>
      <c r="AS363" s="826"/>
      <c r="AT363" s="826"/>
      <c r="AU363" s="826"/>
      <c r="AV363" s="826"/>
      <c r="AW363" s="826"/>
      <c r="AX363" s="826"/>
      <c r="AY363" s="826"/>
      <c r="AZ363" s="826"/>
      <c r="BA363" s="826"/>
      <c r="BB363" s="826"/>
      <c r="BC363" s="826"/>
      <c r="BD363" s="826"/>
      <c r="BE363" s="826"/>
      <c r="BF363" s="826"/>
      <c r="BG363" s="826"/>
      <c r="BH363" s="826"/>
      <c r="BI363" s="826"/>
    </row>
    <row r="364" spans="2:61">
      <c r="B364" s="223">
        <v>359</v>
      </c>
      <c r="C364" s="221" t="s">
        <v>847</v>
      </c>
      <c r="D364" s="221" t="s">
        <v>135</v>
      </c>
      <c r="E364" s="222" t="s">
        <v>848</v>
      </c>
      <c r="F364" s="205">
        <v>51073.01375308798</v>
      </c>
      <c r="G364" s="221" t="s">
        <v>395</v>
      </c>
      <c r="I364" s="826"/>
      <c r="J364" s="826"/>
      <c r="K364" s="826"/>
      <c r="L364" s="826"/>
      <c r="M364" s="826"/>
      <c r="N364" s="826"/>
      <c r="O364" s="826"/>
      <c r="P364" s="826"/>
      <c r="Q364" s="826"/>
      <c r="R364" s="826"/>
      <c r="S364" s="826"/>
      <c r="T364" s="826"/>
      <c r="U364" s="826"/>
      <c r="V364" s="826"/>
      <c r="W364" s="826"/>
      <c r="X364" s="826"/>
      <c r="Y364" s="826"/>
      <c r="Z364" s="826"/>
      <c r="AA364" s="826"/>
      <c r="AB364" s="826"/>
      <c r="AC364" s="826"/>
      <c r="AD364" s="826"/>
      <c r="AE364" s="826"/>
      <c r="AF364" s="826"/>
      <c r="AG364" s="826"/>
      <c r="AH364" s="826"/>
      <c r="AI364" s="826"/>
      <c r="AJ364" s="826"/>
      <c r="AK364" s="826"/>
      <c r="AL364" s="826"/>
      <c r="AM364" s="826"/>
      <c r="AN364" s="826"/>
      <c r="AO364" s="826"/>
      <c r="AP364" s="826"/>
      <c r="AQ364" s="826"/>
      <c r="AR364" s="826"/>
      <c r="AS364" s="826"/>
      <c r="AT364" s="826"/>
      <c r="AU364" s="826"/>
      <c r="AV364" s="826"/>
      <c r="AW364" s="826"/>
      <c r="AX364" s="826"/>
      <c r="AY364" s="826"/>
      <c r="AZ364" s="826"/>
      <c r="BA364" s="826"/>
      <c r="BB364" s="826"/>
      <c r="BC364" s="826"/>
      <c r="BD364" s="826"/>
      <c r="BE364" s="826"/>
      <c r="BF364" s="826"/>
      <c r="BG364" s="826"/>
      <c r="BH364" s="826"/>
      <c r="BI364" s="826"/>
    </row>
    <row r="365" spans="2:61" ht="28.8">
      <c r="B365" s="223">
        <v>360</v>
      </c>
      <c r="C365" s="221" t="s">
        <v>849</v>
      </c>
      <c r="D365" s="221" t="s">
        <v>103</v>
      </c>
      <c r="E365" s="222" t="s">
        <v>850</v>
      </c>
      <c r="F365" s="205">
        <v>3871.9505361836486</v>
      </c>
      <c r="G365" s="221" t="s">
        <v>108</v>
      </c>
      <c r="I365" s="826"/>
      <c r="J365" s="826"/>
      <c r="K365" s="826"/>
      <c r="L365" s="826"/>
      <c r="M365" s="826"/>
      <c r="N365" s="826"/>
      <c r="O365" s="826"/>
      <c r="P365" s="826"/>
      <c r="Q365" s="826"/>
      <c r="R365" s="826"/>
      <c r="S365" s="826"/>
      <c r="T365" s="826"/>
      <c r="U365" s="826"/>
      <c r="V365" s="826"/>
      <c r="W365" s="826"/>
      <c r="X365" s="826"/>
      <c r="Y365" s="826"/>
      <c r="Z365" s="826"/>
      <c r="AA365" s="826"/>
      <c r="AB365" s="826"/>
      <c r="AC365" s="826"/>
      <c r="AD365" s="826"/>
      <c r="AE365" s="826"/>
      <c r="AF365" s="826"/>
      <c r="AG365" s="826"/>
      <c r="AH365" s="826"/>
      <c r="AI365" s="826"/>
      <c r="AJ365" s="826"/>
      <c r="AK365" s="826"/>
      <c r="AL365" s="826"/>
      <c r="AM365" s="826"/>
      <c r="AN365" s="826"/>
      <c r="AO365" s="826"/>
      <c r="AP365" s="826"/>
      <c r="AQ365" s="826"/>
      <c r="AR365" s="826"/>
      <c r="AS365" s="826"/>
      <c r="AT365" s="826"/>
      <c r="AU365" s="826"/>
      <c r="AV365" s="826"/>
      <c r="AW365" s="826"/>
      <c r="AX365" s="826"/>
      <c r="AY365" s="826"/>
      <c r="AZ365" s="826"/>
      <c r="BA365" s="826"/>
      <c r="BB365" s="826"/>
      <c r="BC365" s="826"/>
      <c r="BD365" s="826"/>
      <c r="BE365" s="826"/>
      <c r="BF365" s="826"/>
      <c r="BG365" s="826"/>
      <c r="BH365" s="826"/>
      <c r="BI365" s="826"/>
    </row>
    <row r="366" spans="2:61" ht="28.8">
      <c r="B366" s="223">
        <v>361</v>
      </c>
      <c r="C366" s="221" t="s">
        <v>851</v>
      </c>
      <c r="D366" s="221" t="s">
        <v>191</v>
      </c>
      <c r="E366" s="831" t="s">
        <v>852</v>
      </c>
      <c r="F366" s="205">
        <v>8039.6481845288254</v>
      </c>
      <c r="G366" s="221" t="s">
        <v>108</v>
      </c>
      <c r="I366" s="826"/>
      <c r="J366" s="826"/>
      <c r="K366" s="826"/>
      <c r="L366" s="826"/>
      <c r="M366" s="826"/>
      <c r="N366" s="826"/>
      <c r="O366" s="826"/>
      <c r="P366" s="826"/>
      <c r="Q366" s="826"/>
      <c r="R366" s="826"/>
      <c r="S366" s="826"/>
      <c r="T366" s="826"/>
      <c r="U366" s="826"/>
      <c r="V366" s="826"/>
      <c r="W366" s="826"/>
      <c r="X366" s="826"/>
      <c r="Y366" s="826"/>
      <c r="Z366" s="826"/>
      <c r="AA366" s="826"/>
      <c r="AB366" s="826"/>
      <c r="AC366" s="826"/>
      <c r="AD366" s="826"/>
      <c r="AE366" s="826"/>
      <c r="AF366" s="826"/>
      <c r="AG366" s="826"/>
      <c r="AH366" s="826"/>
      <c r="AI366" s="826"/>
      <c r="AJ366" s="826"/>
      <c r="AK366" s="826"/>
      <c r="AL366" s="826"/>
      <c r="AM366" s="826"/>
      <c r="AN366" s="826"/>
      <c r="AO366" s="826"/>
      <c r="AP366" s="826"/>
      <c r="AQ366" s="826"/>
      <c r="AR366" s="826"/>
      <c r="AS366" s="826"/>
      <c r="AT366" s="826"/>
      <c r="AU366" s="826"/>
      <c r="AV366" s="826"/>
      <c r="AW366" s="826"/>
      <c r="AX366" s="826"/>
      <c r="AY366" s="826"/>
      <c r="AZ366" s="826"/>
      <c r="BA366" s="826"/>
      <c r="BB366" s="826"/>
      <c r="BC366" s="826"/>
      <c r="BD366" s="826"/>
      <c r="BE366" s="826"/>
      <c r="BF366" s="826"/>
      <c r="BG366" s="826"/>
      <c r="BH366" s="826"/>
      <c r="BI366" s="826"/>
    </row>
    <row r="367" spans="2:61" ht="28.8">
      <c r="B367" s="223">
        <v>362</v>
      </c>
      <c r="C367" s="221" t="s">
        <v>853</v>
      </c>
      <c r="D367" s="221" t="s">
        <v>103</v>
      </c>
      <c r="E367" s="831" t="s">
        <v>854</v>
      </c>
      <c r="F367" s="205">
        <v>3871.9505361836486</v>
      </c>
      <c r="G367" s="221" t="s">
        <v>108</v>
      </c>
      <c r="I367" s="826"/>
      <c r="J367" s="826"/>
      <c r="K367" s="826"/>
      <c r="L367" s="826"/>
      <c r="M367" s="826"/>
      <c r="N367" s="826"/>
      <c r="O367" s="826"/>
      <c r="P367" s="826"/>
      <c r="Q367" s="826"/>
      <c r="R367" s="826"/>
      <c r="S367" s="826"/>
      <c r="T367" s="826"/>
      <c r="U367" s="826"/>
      <c r="V367" s="826"/>
      <c r="W367" s="826"/>
      <c r="X367" s="826"/>
      <c r="Y367" s="826"/>
      <c r="Z367" s="826"/>
      <c r="AA367" s="826"/>
      <c r="AB367" s="826"/>
      <c r="AC367" s="826"/>
      <c r="AD367" s="826"/>
      <c r="AE367" s="826"/>
      <c r="AF367" s="826"/>
      <c r="AG367" s="826"/>
      <c r="AH367" s="826"/>
      <c r="AI367" s="826"/>
      <c r="AJ367" s="826"/>
      <c r="AK367" s="826"/>
      <c r="AL367" s="826"/>
      <c r="AM367" s="826"/>
      <c r="AN367" s="826"/>
      <c r="AO367" s="826"/>
      <c r="AP367" s="826"/>
      <c r="AQ367" s="826"/>
      <c r="AR367" s="826"/>
      <c r="AS367" s="826"/>
      <c r="AT367" s="826"/>
      <c r="AU367" s="826"/>
      <c r="AV367" s="826"/>
      <c r="AW367" s="826"/>
      <c r="AX367" s="826"/>
      <c r="AY367" s="826"/>
      <c r="AZ367" s="826"/>
      <c r="BA367" s="826"/>
      <c r="BB367" s="826"/>
      <c r="BC367" s="826"/>
      <c r="BD367" s="826"/>
      <c r="BE367" s="826"/>
      <c r="BF367" s="826"/>
      <c r="BG367" s="826"/>
      <c r="BH367" s="826"/>
      <c r="BI367" s="826"/>
    </row>
    <row r="368" spans="2:61" ht="28.8">
      <c r="B368" s="223">
        <v>363</v>
      </c>
      <c r="C368" s="221" t="s">
        <v>855</v>
      </c>
      <c r="D368" s="221" t="s">
        <v>103</v>
      </c>
      <c r="E368" s="222" t="s">
        <v>856</v>
      </c>
      <c r="F368" s="205">
        <v>3896.1998974702051</v>
      </c>
      <c r="G368" s="221" t="s">
        <v>108</v>
      </c>
      <c r="I368" s="826"/>
      <c r="J368" s="826"/>
      <c r="K368" s="826"/>
      <c r="L368" s="826"/>
      <c r="M368" s="826"/>
      <c r="N368" s="826"/>
      <c r="O368" s="826"/>
      <c r="P368" s="826"/>
      <c r="Q368" s="826"/>
      <c r="R368" s="826"/>
      <c r="S368" s="826"/>
      <c r="T368" s="826"/>
      <c r="U368" s="826"/>
      <c r="V368" s="826"/>
      <c r="W368" s="826"/>
      <c r="X368" s="826"/>
      <c r="Y368" s="826"/>
      <c r="Z368" s="826"/>
      <c r="AA368" s="826"/>
      <c r="AB368" s="826"/>
      <c r="AC368" s="826"/>
      <c r="AD368" s="826"/>
      <c r="AE368" s="826"/>
      <c r="AF368" s="826"/>
      <c r="AG368" s="826"/>
      <c r="AH368" s="826"/>
      <c r="AI368" s="826"/>
      <c r="AJ368" s="826"/>
      <c r="AK368" s="826"/>
      <c r="AL368" s="826"/>
      <c r="AM368" s="826"/>
      <c r="AN368" s="826"/>
      <c r="AO368" s="826"/>
      <c r="AP368" s="826"/>
      <c r="AQ368" s="826"/>
      <c r="AR368" s="826"/>
      <c r="AS368" s="826"/>
      <c r="AT368" s="826"/>
      <c r="AU368" s="826"/>
      <c r="AV368" s="826"/>
      <c r="AW368" s="826"/>
      <c r="AX368" s="826"/>
      <c r="AY368" s="826"/>
      <c r="AZ368" s="826"/>
      <c r="BA368" s="826"/>
      <c r="BB368" s="826"/>
      <c r="BC368" s="826"/>
      <c r="BD368" s="826"/>
      <c r="BE368" s="826"/>
      <c r="BF368" s="826"/>
      <c r="BG368" s="826"/>
      <c r="BH368" s="826"/>
      <c r="BI368" s="826"/>
    </row>
    <row r="369" spans="2:61" ht="28.8">
      <c r="B369" s="223">
        <v>364</v>
      </c>
      <c r="C369" s="221" t="s">
        <v>857</v>
      </c>
      <c r="D369" s="221" t="s">
        <v>103</v>
      </c>
      <c r="E369" s="831" t="s">
        <v>858</v>
      </c>
      <c r="F369" s="205">
        <v>3920.4492587567611</v>
      </c>
      <c r="G369" s="221" t="s">
        <v>108</v>
      </c>
      <c r="I369" s="826"/>
      <c r="J369" s="826"/>
      <c r="K369" s="826"/>
      <c r="L369" s="826"/>
      <c r="M369" s="826"/>
      <c r="N369" s="826"/>
      <c r="O369" s="826"/>
      <c r="P369" s="826"/>
      <c r="Q369" s="826"/>
      <c r="R369" s="826"/>
      <c r="S369" s="826"/>
      <c r="T369" s="826"/>
      <c r="U369" s="826"/>
      <c r="V369" s="826"/>
      <c r="W369" s="826"/>
      <c r="X369" s="826"/>
      <c r="Y369" s="826"/>
      <c r="Z369" s="826"/>
      <c r="AA369" s="826"/>
      <c r="AB369" s="826"/>
      <c r="AC369" s="826"/>
      <c r="AD369" s="826"/>
      <c r="AE369" s="826"/>
      <c r="AF369" s="826"/>
      <c r="AG369" s="826"/>
      <c r="AH369" s="826"/>
      <c r="AI369" s="826"/>
      <c r="AJ369" s="826"/>
      <c r="AK369" s="826"/>
      <c r="AL369" s="826"/>
      <c r="AM369" s="826"/>
      <c r="AN369" s="826"/>
      <c r="AO369" s="826"/>
      <c r="AP369" s="826"/>
      <c r="AQ369" s="826"/>
      <c r="AR369" s="826"/>
      <c r="AS369" s="826"/>
      <c r="AT369" s="826"/>
      <c r="AU369" s="826"/>
      <c r="AV369" s="826"/>
      <c r="AW369" s="826"/>
      <c r="AX369" s="826"/>
      <c r="AY369" s="826"/>
      <c r="AZ369" s="826"/>
      <c r="BA369" s="826"/>
      <c r="BB369" s="826"/>
      <c r="BC369" s="826"/>
      <c r="BD369" s="826"/>
      <c r="BE369" s="826"/>
      <c r="BF369" s="826"/>
      <c r="BG369" s="826"/>
      <c r="BH369" s="826"/>
      <c r="BI369" s="826"/>
    </row>
    <row r="370" spans="2:61" ht="28.8">
      <c r="B370" s="223">
        <v>365</v>
      </c>
      <c r="C370" s="221" t="s">
        <v>859</v>
      </c>
      <c r="D370" s="221" t="s">
        <v>103</v>
      </c>
      <c r="E370" s="831" t="s">
        <v>860</v>
      </c>
      <c r="F370" s="205">
        <v>3912.5019890914186</v>
      </c>
      <c r="G370" s="221" t="s">
        <v>108</v>
      </c>
      <c r="I370" s="826"/>
      <c r="J370" s="826"/>
      <c r="K370" s="826"/>
      <c r="L370" s="826"/>
      <c r="M370" s="826"/>
      <c r="N370" s="826"/>
      <c r="O370" s="826"/>
      <c r="P370" s="826"/>
      <c r="Q370" s="826"/>
      <c r="R370" s="826"/>
      <c r="S370" s="826"/>
      <c r="T370" s="826"/>
      <c r="U370" s="826"/>
      <c r="V370" s="826"/>
      <c r="W370" s="826"/>
      <c r="X370" s="826"/>
      <c r="Y370" s="826"/>
      <c r="Z370" s="826"/>
      <c r="AA370" s="826"/>
      <c r="AB370" s="826"/>
      <c r="AC370" s="826"/>
      <c r="AD370" s="826"/>
      <c r="AE370" s="826"/>
      <c r="AF370" s="826"/>
      <c r="AG370" s="826"/>
      <c r="AH370" s="826"/>
      <c r="AI370" s="826"/>
      <c r="AJ370" s="826"/>
      <c r="AK370" s="826"/>
      <c r="AL370" s="826"/>
      <c r="AM370" s="826"/>
      <c r="AN370" s="826"/>
      <c r="AO370" s="826"/>
      <c r="AP370" s="826"/>
      <c r="AQ370" s="826"/>
      <c r="AR370" s="826"/>
      <c r="AS370" s="826"/>
      <c r="AT370" s="826"/>
      <c r="AU370" s="826"/>
      <c r="AV370" s="826"/>
      <c r="AW370" s="826"/>
      <c r="AX370" s="826"/>
      <c r="AY370" s="826"/>
      <c r="AZ370" s="826"/>
      <c r="BA370" s="826"/>
      <c r="BB370" s="826"/>
      <c r="BC370" s="826"/>
      <c r="BD370" s="826"/>
      <c r="BE370" s="826"/>
      <c r="BF370" s="826"/>
      <c r="BG370" s="826"/>
      <c r="BH370" s="826"/>
      <c r="BI370" s="826"/>
    </row>
    <row r="371" spans="2:61" ht="28.8">
      <c r="B371" s="223">
        <v>366</v>
      </c>
      <c r="C371" s="221" t="s">
        <v>861</v>
      </c>
      <c r="D371" s="221" t="s">
        <v>103</v>
      </c>
      <c r="E371" s="831" t="s">
        <v>862</v>
      </c>
      <c r="F371" s="205">
        <v>3871.9505361836486</v>
      </c>
      <c r="G371" s="221" t="s">
        <v>108</v>
      </c>
      <c r="I371" s="826"/>
      <c r="J371" s="826"/>
      <c r="K371" s="826"/>
      <c r="L371" s="826"/>
      <c r="M371" s="826"/>
      <c r="N371" s="826"/>
      <c r="O371" s="826"/>
      <c r="P371" s="826"/>
      <c r="Q371" s="826"/>
      <c r="R371" s="826"/>
      <c r="S371" s="826"/>
      <c r="T371" s="826"/>
      <c r="U371" s="826"/>
      <c r="V371" s="826"/>
      <c r="W371" s="826"/>
      <c r="X371" s="826"/>
      <c r="Y371" s="826"/>
      <c r="Z371" s="826"/>
      <c r="AA371" s="826"/>
      <c r="AB371" s="826"/>
      <c r="AC371" s="826"/>
      <c r="AD371" s="826"/>
      <c r="AE371" s="826"/>
      <c r="AF371" s="826"/>
      <c r="AG371" s="826"/>
      <c r="AH371" s="826"/>
      <c r="AI371" s="826"/>
      <c r="AJ371" s="826"/>
      <c r="AK371" s="826"/>
      <c r="AL371" s="826"/>
      <c r="AM371" s="826"/>
      <c r="AN371" s="826"/>
      <c r="AO371" s="826"/>
      <c r="AP371" s="826"/>
      <c r="AQ371" s="826"/>
      <c r="AR371" s="826"/>
      <c r="AS371" s="826"/>
      <c r="AT371" s="826"/>
      <c r="AU371" s="826"/>
      <c r="AV371" s="826"/>
      <c r="AW371" s="826"/>
      <c r="AX371" s="826"/>
      <c r="AY371" s="826"/>
      <c r="AZ371" s="826"/>
      <c r="BA371" s="826"/>
      <c r="BB371" s="826"/>
      <c r="BC371" s="826"/>
      <c r="BD371" s="826"/>
      <c r="BE371" s="826"/>
      <c r="BF371" s="826"/>
      <c r="BG371" s="826"/>
      <c r="BH371" s="826"/>
      <c r="BI371" s="826"/>
    </row>
    <row r="372" spans="2:61" ht="28.8">
      <c r="B372" s="223">
        <v>367</v>
      </c>
      <c r="C372" s="221" t="s">
        <v>863</v>
      </c>
      <c r="D372" s="221" t="s">
        <v>103</v>
      </c>
      <c r="E372" s="831" t="s">
        <v>864</v>
      </c>
      <c r="F372" s="205">
        <v>3871.9505361836486</v>
      </c>
      <c r="G372" s="221" t="s">
        <v>108</v>
      </c>
      <c r="I372" s="826"/>
      <c r="J372" s="826"/>
      <c r="K372" s="826"/>
      <c r="L372" s="826"/>
      <c r="M372" s="826"/>
      <c r="N372" s="826"/>
      <c r="O372" s="826"/>
      <c r="P372" s="826"/>
      <c r="Q372" s="826"/>
      <c r="R372" s="826"/>
      <c r="S372" s="826"/>
      <c r="T372" s="826"/>
      <c r="U372" s="826"/>
      <c r="V372" s="826"/>
      <c r="W372" s="826"/>
      <c r="X372" s="826"/>
      <c r="Y372" s="826"/>
      <c r="Z372" s="826"/>
      <c r="AA372" s="826"/>
      <c r="AB372" s="826"/>
      <c r="AC372" s="826"/>
      <c r="AD372" s="826"/>
      <c r="AE372" s="826"/>
      <c r="AF372" s="826"/>
      <c r="AG372" s="826"/>
      <c r="AH372" s="826"/>
      <c r="AI372" s="826"/>
      <c r="AJ372" s="826"/>
      <c r="AK372" s="826"/>
      <c r="AL372" s="826"/>
      <c r="AM372" s="826"/>
      <c r="AN372" s="826"/>
      <c r="AO372" s="826"/>
      <c r="AP372" s="826"/>
      <c r="AQ372" s="826"/>
      <c r="AR372" s="826"/>
      <c r="AS372" s="826"/>
      <c r="AT372" s="826"/>
      <c r="AU372" s="826"/>
      <c r="AV372" s="826"/>
      <c r="AW372" s="826"/>
      <c r="AX372" s="826"/>
      <c r="AY372" s="826"/>
      <c r="AZ372" s="826"/>
      <c r="BA372" s="826"/>
      <c r="BB372" s="826"/>
      <c r="BC372" s="826"/>
      <c r="BD372" s="826"/>
      <c r="BE372" s="826"/>
      <c r="BF372" s="826"/>
      <c r="BG372" s="826"/>
      <c r="BH372" s="826"/>
      <c r="BI372" s="826"/>
    </row>
    <row r="373" spans="2:61" ht="28.8">
      <c r="B373" s="223">
        <v>368</v>
      </c>
      <c r="C373" s="221" t="s">
        <v>865</v>
      </c>
      <c r="D373" s="221" t="s">
        <v>103</v>
      </c>
      <c r="E373" s="831" t="s">
        <v>866</v>
      </c>
      <c r="F373" s="205">
        <v>3871.9505361836486</v>
      </c>
      <c r="G373" s="221" t="s">
        <v>108</v>
      </c>
      <c r="I373" s="826"/>
      <c r="J373" s="826"/>
      <c r="K373" s="826"/>
      <c r="L373" s="826"/>
      <c r="M373" s="826"/>
      <c r="N373" s="826"/>
      <c r="O373" s="826"/>
      <c r="P373" s="826"/>
      <c r="Q373" s="826"/>
      <c r="R373" s="826"/>
      <c r="S373" s="826"/>
      <c r="T373" s="826"/>
      <c r="U373" s="826"/>
      <c r="V373" s="826"/>
      <c r="W373" s="826"/>
      <c r="X373" s="826"/>
      <c r="Y373" s="826"/>
      <c r="Z373" s="826"/>
      <c r="AA373" s="826"/>
      <c r="AB373" s="826"/>
      <c r="AC373" s="826"/>
      <c r="AD373" s="826"/>
      <c r="AE373" s="826"/>
      <c r="AF373" s="826"/>
      <c r="AG373" s="826"/>
      <c r="AH373" s="826"/>
      <c r="AI373" s="826"/>
      <c r="AJ373" s="826"/>
      <c r="AK373" s="826"/>
      <c r="AL373" s="826"/>
      <c r="AM373" s="826"/>
      <c r="AN373" s="826"/>
      <c r="AO373" s="826"/>
      <c r="AP373" s="826"/>
      <c r="AQ373" s="826"/>
      <c r="AR373" s="826"/>
      <c r="AS373" s="826"/>
      <c r="AT373" s="826"/>
      <c r="AU373" s="826"/>
      <c r="AV373" s="826"/>
      <c r="AW373" s="826"/>
      <c r="AX373" s="826"/>
      <c r="AY373" s="826"/>
      <c r="AZ373" s="826"/>
      <c r="BA373" s="826"/>
      <c r="BB373" s="826"/>
      <c r="BC373" s="826"/>
      <c r="BD373" s="826"/>
      <c r="BE373" s="826"/>
      <c r="BF373" s="826"/>
      <c r="BG373" s="826"/>
      <c r="BH373" s="826"/>
      <c r="BI373" s="826"/>
    </row>
    <row r="374" spans="2:61">
      <c r="B374" s="924"/>
      <c r="C374" s="925"/>
      <c r="D374" s="925"/>
      <c r="E374" s="925"/>
      <c r="F374" s="925"/>
    </row>
    <row r="375" spans="2:61">
      <c r="B375" s="926"/>
      <c r="C375" s="926"/>
      <c r="D375" s="926"/>
      <c r="E375" s="926"/>
      <c r="F375" s="926"/>
    </row>
  </sheetData>
  <sheetProtection autoFilter="0" pivotTables="0"/>
  <mergeCells count="13">
    <mergeCell ref="B374:F375"/>
    <mergeCell ref="B4:F4"/>
    <mergeCell ref="B1:G3"/>
    <mergeCell ref="I4:I5"/>
    <mergeCell ref="J4:J5"/>
    <mergeCell ref="P4:P5"/>
    <mergeCell ref="Q4:Q5"/>
    <mergeCell ref="R4:R5"/>
    <mergeCell ref="K4:K5"/>
    <mergeCell ref="L4:L5"/>
    <mergeCell ref="M4:M5"/>
    <mergeCell ref="N4:N5"/>
    <mergeCell ref="O4:O5"/>
  </mergeCells>
  <pageMargins left="0.11811023622047245" right="0.11811023622047245" top="0.15748031496062992" bottom="0.19685039370078741" header="0.31496062992125984" footer="0.31496062992125984"/>
  <pageSetup paperSize="5" scale="72"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1ECC2-E357-4CC8-A228-25461203FB0B}">
  <sheetPr>
    <tabColor rgb="FF33CCCC"/>
    <pageSetUpPr fitToPage="1"/>
  </sheetPr>
  <dimension ref="B1:H138"/>
  <sheetViews>
    <sheetView showGridLines="0" topLeftCell="A3" zoomScale="70" zoomScaleNormal="70" workbookViewId="0">
      <selection activeCell="A134" sqref="A134:XFD134"/>
    </sheetView>
  </sheetViews>
  <sheetFormatPr baseColWidth="10" defaultColWidth="11.44140625" defaultRowHeight="14.4" zeroHeight="1"/>
  <cols>
    <col min="1" max="1" width="2.44140625" style="202" customWidth="1"/>
    <col min="2" max="2" width="5.5546875" style="202" customWidth="1"/>
    <col min="3" max="3" width="12.88671875" style="203" customWidth="1"/>
    <col min="4" max="4" width="7.5546875" style="203" bestFit="1" customWidth="1"/>
    <col min="5" max="5" width="82.5546875" style="202" customWidth="1"/>
    <col min="6" max="6" width="25.44140625" style="202" customWidth="1"/>
    <col min="7" max="7" width="21.44140625" style="202" customWidth="1"/>
    <col min="8" max="8" width="25.5546875" style="202" customWidth="1"/>
    <col min="9" max="9" width="8.88671875" style="202" customWidth="1"/>
    <col min="10" max="16384" width="11.44140625" style="202"/>
  </cols>
  <sheetData>
    <row r="1" spans="2:8" ht="24" customHeight="1">
      <c r="B1" s="941" t="s">
        <v>867</v>
      </c>
      <c r="C1" s="942"/>
      <c r="D1" s="942"/>
      <c r="E1" s="942"/>
      <c r="F1" s="942"/>
      <c r="G1" s="943"/>
      <c r="H1" s="917" t="s">
        <v>1</v>
      </c>
    </row>
    <row r="2" spans="2:8" ht="24" customHeight="1">
      <c r="B2" s="941"/>
      <c r="C2" s="942"/>
      <c r="D2" s="942"/>
      <c r="E2" s="942"/>
      <c r="F2" s="942"/>
      <c r="G2" s="943"/>
      <c r="H2" s="917"/>
    </row>
    <row r="3" spans="2:8" ht="24" customHeight="1">
      <c r="B3" s="941"/>
      <c r="C3" s="942"/>
      <c r="D3" s="942"/>
      <c r="E3" s="942"/>
      <c r="F3" s="942"/>
      <c r="G3" s="943"/>
      <c r="H3" s="917"/>
    </row>
    <row r="4" spans="2:8" ht="25.5" customHeight="1">
      <c r="B4" s="938" t="s">
        <v>868</v>
      </c>
      <c r="C4" s="939"/>
      <c r="D4" s="939"/>
      <c r="E4" s="939"/>
      <c r="F4" s="939"/>
      <c r="G4" s="940"/>
      <c r="H4" s="917"/>
    </row>
    <row r="5" spans="2:8" s="212" customFormat="1" ht="44.4" customHeight="1">
      <c r="B5" s="216" t="s">
        <v>3</v>
      </c>
      <c r="C5" s="215" t="s">
        <v>4</v>
      </c>
      <c r="D5" s="215" t="s">
        <v>5</v>
      </c>
      <c r="E5" s="215" t="s">
        <v>6</v>
      </c>
      <c r="F5" s="214" t="s">
        <v>869</v>
      </c>
      <c r="G5" s="213" t="s">
        <v>7</v>
      </c>
      <c r="H5" s="917"/>
    </row>
    <row r="6" spans="2:8" ht="30" hidden="1" customHeight="1">
      <c r="B6" s="209">
        <v>1</v>
      </c>
      <c r="C6" s="208" t="s">
        <v>870</v>
      </c>
      <c r="D6" s="208" t="s">
        <v>135</v>
      </c>
      <c r="E6" s="207" t="s">
        <v>871</v>
      </c>
      <c r="F6" s="210" t="s">
        <v>872</v>
      </c>
      <c r="G6" s="205">
        <v>63714.723924182304</v>
      </c>
      <c r="H6" s="204"/>
    </row>
    <row r="7" spans="2:8" ht="30" customHeight="1">
      <c r="B7" s="326">
        <v>2</v>
      </c>
      <c r="C7" s="328" t="s">
        <v>873</v>
      </c>
      <c r="D7" s="328" t="s">
        <v>874</v>
      </c>
      <c r="E7" s="329" t="s">
        <v>875</v>
      </c>
      <c r="F7" s="330" t="s">
        <v>872</v>
      </c>
      <c r="G7" s="235">
        <v>3397</v>
      </c>
      <c r="H7" s="204"/>
    </row>
    <row r="8" spans="2:8" ht="30" hidden="1" customHeight="1">
      <c r="B8" s="209">
        <v>3</v>
      </c>
      <c r="C8" s="208" t="s">
        <v>876</v>
      </c>
      <c r="D8" s="208" t="s">
        <v>874</v>
      </c>
      <c r="E8" s="207" t="s">
        <v>877</v>
      </c>
      <c r="F8" s="210" t="s">
        <v>872</v>
      </c>
      <c r="G8" s="205">
        <v>82709.324529895908</v>
      </c>
      <c r="H8" s="204"/>
    </row>
    <row r="9" spans="2:8" ht="30" hidden="1" customHeight="1">
      <c r="B9" s="209">
        <v>4</v>
      </c>
      <c r="C9" s="208" t="s">
        <v>878</v>
      </c>
      <c r="D9" s="208" t="s">
        <v>874</v>
      </c>
      <c r="E9" s="207" t="s">
        <v>879</v>
      </c>
      <c r="F9" s="206" t="s">
        <v>880</v>
      </c>
      <c r="G9" s="205">
        <v>78657.922637236843</v>
      </c>
      <c r="H9" s="211"/>
    </row>
    <row r="10" spans="2:8" ht="30" hidden="1" customHeight="1">
      <c r="B10" s="209">
        <v>5</v>
      </c>
      <c r="C10" s="208" t="s">
        <v>881</v>
      </c>
      <c r="D10" s="208" t="s">
        <v>874</v>
      </c>
      <c r="E10" s="207" t="s">
        <v>882</v>
      </c>
      <c r="F10" s="210" t="s">
        <v>872</v>
      </c>
      <c r="G10" s="205">
        <v>122335.37148779249</v>
      </c>
      <c r="H10" s="204"/>
    </row>
    <row r="11" spans="2:8" ht="30" hidden="1" customHeight="1">
      <c r="B11" s="209">
        <v>6</v>
      </c>
      <c r="C11" s="208" t="s">
        <v>883</v>
      </c>
      <c r="D11" s="208" t="s">
        <v>874</v>
      </c>
      <c r="E11" s="207" t="s">
        <v>884</v>
      </c>
      <c r="F11" s="206" t="s">
        <v>880</v>
      </c>
      <c r="G11" s="205">
        <v>64055.005487025686</v>
      </c>
      <c r="H11" s="204"/>
    </row>
    <row r="12" spans="2:8" ht="30" hidden="1" customHeight="1">
      <c r="B12" s="209">
        <v>7</v>
      </c>
      <c r="C12" s="208" t="s">
        <v>885</v>
      </c>
      <c r="D12" s="208" t="s">
        <v>874</v>
      </c>
      <c r="E12" s="207" t="s">
        <v>886</v>
      </c>
      <c r="F12" s="206" t="s">
        <v>880</v>
      </c>
      <c r="G12" s="205">
        <v>64052.017724932201</v>
      </c>
      <c r="H12" s="204"/>
    </row>
    <row r="13" spans="2:8" ht="30" hidden="1" customHeight="1">
      <c r="B13" s="209">
        <v>8</v>
      </c>
      <c r="C13" s="208" t="s">
        <v>887</v>
      </c>
      <c r="D13" s="208" t="s">
        <v>874</v>
      </c>
      <c r="E13" s="207" t="s">
        <v>888</v>
      </c>
      <c r="F13" s="210" t="s">
        <v>872</v>
      </c>
      <c r="G13" s="205">
        <v>64257.480595691362</v>
      </c>
      <c r="H13" s="204"/>
    </row>
    <row r="14" spans="2:8" ht="30" hidden="1" customHeight="1">
      <c r="B14" s="209">
        <v>9</v>
      </c>
      <c r="C14" s="208" t="s">
        <v>889</v>
      </c>
      <c r="D14" s="208" t="s">
        <v>874</v>
      </c>
      <c r="E14" s="207" t="s">
        <v>890</v>
      </c>
      <c r="F14" s="210" t="s">
        <v>872</v>
      </c>
      <c r="G14" s="205">
        <v>79501.781296674453</v>
      </c>
      <c r="H14" s="204"/>
    </row>
    <row r="15" spans="2:8" ht="30" customHeight="1">
      <c r="B15" s="326">
        <v>10</v>
      </c>
      <c r="C15" s="328" t="s">
        <v>891</v>
      </c>
      <c r="D15" s="328" t="s">
        <v>874</v>
      </c>
      <c r="E15" s="329" t="s">
        <v>892</v>
      </c>
      <c r="F15" s="331" t="s">
        <v>893</v>
      </c>
      <c r="G15" s="235">
        <v>181000</v>
      </c>
      <c r="H15" s="204"/>
    </row>
    <row r="16" spans="2:8" ht="30" hidden="1" customHeight="1">
      <c r="B16" s="209">
        <v>11</v>
      </c>
      <c r="C16" s="208" t="s">
        <v>894</v>
      </c>
      <c r="D16" s="208" t="s">
        <v>874</v>
      </c>
      <c r="E16" s="207" t="s">
        <v>895</v>
      </c>
      <c r="F16" s="206" t="s">
        <v>893</v>
      </c>
      <c r="G16" s="205">
        <v>172248.75425082538</v>
      </c>
      <c r="H16" s="204"/>
    </row>
    <row r="17" spans="2:8" ht="30" hidden="1" customHeight="1">
      <c r="B17" s="209">
        <v>12</v>
      </c>
      <c r="C17" s="208" t="s">
        <v>896</v>
      </c>
      <c r="D17" s="208" t="s">
        <v>874</v>
      </c>
      <c r="E17" s="207" t="s">
        <v>897</v>
      </c>
      <c r="F17" s="206" t="s">
        <v>893</v>
      </c>
      <c r="G17" s="205">
        <v>150717.65996947224</v>
      </c>
      <c r="H17" s="204"/>
    </row>
    <row r="18" spans="2:8" ht="30" hidden="1" customHeight="1">
      <c r="B18" s="209">
        <v>13</v>
      </c>
      <c r="C18" s="208" t="s">
        <v>898</v>
      </c>
      <c r="D18" s="208" t="s">
        <v>874</v>
      </c>
      <c r="E18" s="207" t="s">
        <v>899</v>
      </c>
      <c r="F18" s="210" t="s">
        <v>872</v>
      </c>
      <c r="G18" s="205">
        <v>77779.633049770287</v>
      </c>
      <c r="H18" s="204"/>
    </row>
    <row r="19" spans="2:8" ht="30" hidden="1" customHeight="1">
      <c r="B19" s="209">
        <v>14</v>
      </c>
      <c r="C19" s="208" t="s">
        <v>900</v>
      </c>
      <c r="D19" s="208" t="s">
        <v>874</v>
      </c>
      <c r="E19" s="207" t="s">
        <v>901</v>
      </c>
      <c r="F19" s="206" t="s">
        <v>902</v>
      </c>
      <c r="G19" s="205">
        <v>161483.2071101488</v>
      </c>
      <c r="H19" s="204"/>
    </row>
    <row r="20" spans="2:8" ht="30" customHeight="1">
      <c r="B20" s="326">
        <v>15</v>
      </c>
      <c r="C20" s="328" t="s">
        <v>903</v>
      </c>
      <c r="D20" s="328" t="s">
        <v>874</v>
      </c>
      <c r="E20" s="329" t="s">
        <v>904</v>
      </c>
      <c r="F20" s="331" t="s">
        <v>902</v>
      </c>
      <c r="G20" s="235">
        <v>32296.641422029767</v>
      </c>
      <c r="H20" s="204"/>
    </row>
    <row r="21" spans="2:8" ht="30" hidden="1" customHeight="1">
      <c r="B21" s="209">
        <v>16</v>
      </c>
      <c r="C21" s="208" t="s">
        <v>905</v>
      </c>
      <c r="D21" s="208" t="s">
        <v>874</v>
      </c>
      <c r="E21" s="207" t="s">
        <v>906</v>
      </c>
      <c r="F21" s="206" t="s">
        <v>902</v>
      </c>
      <c r="G21" s="205">
        <v>37679.414992368067</v>
      </c>
      <c r="H21" s="204"/>
    </row>
    <row r="22" spans="2:8" ht="30" hidden="1" customHeight="1">
      <c r="B22" s="209">
        <v>17</v>
      </c>
      <c r="C22" s="208" t="s">
        <v>907</v>
      </c>
      <c r="D22" s="208" t="s">
        <v>874</v>
      </c>
      <c r="E22" s="207" t="s">
        <v>908</v>
      </c>
      <c r="F22" s="206" t="s">
        <v>909</v>
      </c>
      <c r="G22" s="205">
        <v>69976.056414397812</v>
      </c>
      <c r="H22" s="204"/>
    </row>
    <row r="23" spans="2:8" ht="30" hidden="1" customHeight="1">
      <c r="B23" s="209">
        <v>18</v>
      </c>
      <c r="C23" s="208" t="s">
        <v>910</v>
      </c>
      <c r="D23" s="208" t="s">
        <v>874</v>
      </c>
      <c r="E23" s="207" t="s">
        <v>911</v>
      </c>
      <c r="F23" s="206" t="s">
        <v>902</v>
      </c>
      <c r="G23" s="205">
        <v>63516.728129991861</v>
      </c>
      <c r="H23" s="204"/>
    </row>
    <row r="24" spans="2:8" ht="30" hidden="1" customHeight="1">
      <c r="B24" s="209">
        <v>19</v>
      </c>
      <c r="C24" s="208" t="s">
        <v>912</v>
      </c>
      <c r="D24" s="208" t="s">
        <v>874</v>
      </c>
      <c r="E24" s="207" t="s">
        <v>913</v>
      </c>
      <c r="F24" s="206" t="s">
        <v>880</v>
      </c>
      <c r="G24" s="205">
        <v>113662.58427667737</v>
      </c>
      <c r="H24" s="204"/>
    </row>
    <row r="25" spans="2:8" ht="30" hidden="1" customHeight="1">
      <c r="B25" s="209">
        <v>20</v>
      </c>
      <c r="C25" s="208" t="s">
        <v>914</v>
      </c>
      <c r="D25" s="208" t="s">
        <v>874</v>
      </c>
      <c r="E25" s="207" t="s">
        <v>915</v>
      </c>
      <c r="F25" s="206" t="s">
        <v>902</v>
      </c>
      <c r="G25" s="205">
        <v>21531.094281353173</v>
      </c>
      <c r="H25" s="204"/>
    </row>
    <row r="26" spans="2:8" ht="30" hidden="1" customHeight="1">
      <c r="B26" s="209">
        <v>21</v>
      </c>
      <c r="C26" s="208" t="s">
        <v>916</v>
      </c>
      <c r="D26" s="208" t="s">
        <v>103</v>
      </c>
      <c r="E26" s="207" t="s">
        <v>917</v>
      </c>
      <c r="F26" s="210" t="s">
        <v>872</v>
      </c>
      <c r="G26" s="205">
        <v>8255.0343604141581</v>
      </c>
      <c r="H26" s="204"/>
    </row>
    <row r="27" spans="2:8" ht="30" hidden="1" customHeight="1">
      <c r="B27" s="209">
        <v>22</v>
      </c>
      <c r="C27" s="208" t="s">
        <v>918</v>
      </c>
      <c r="D27" s="208" t="s">
        <v>874</v>
      </c>
      <c r="E27" s="207" t="s">
        <v>919</v>
      </c>
      <c r="F27" s="210" t="s">
        <v>872</v>
      </c>
      <c r="G27" s="205">
        <v>8734.597358546911</v>
      </c>
      <c r="H27" s="204"/>
    </row>
    <row r="28" spans="2:8" ht="30" customHeight="1">
      <c r="B28" s="326">
        <v>23</v>
      </c>
      <c r="C28" s="328" t="s">
        <v>920</v>
      </c>
      <c r="D28" s="328" t="s">
        <v>874</v>
      </c>
      <c r="E28" s="329" t="s">
        <v>921</v>
      </c>
      <c r="F28" s="331" t="s">
        <v>893</v>
      </c>
      <c r="G28" s="235">
        <v>132000</v>
      </c>
      <c r="H28" s="204"/>
    </row>
    <row r="29" spans="2:8" ht="30" hidden="1" customHeight="1">
      <c r="B29" s="209">
        <v>24</v>
      </c>
      <c r="C29" s="208" t="s">
        <v>922</v>
      </c>
      <c r="D29" s="208" t="s">
        <v>874</v>
      </c>
      <c r="E29" s="207" t="s">
        <v>923</v>
      </c>
      <c r="F29" s="206" t="s">
        <v>893</v>
      </c>
      <c r="G29" s="205">
        <v>91507.15069575097</v>
      </c>
      <c r="H29" s="204"/>
    </row>
    <row r="30" spans="2:8" ht="30" customHeight="1">
      <c r="B30" s="326">
        <v>25</v>
      </c>
      <c r="C30" s="328" t="s">
        <v>924</v>
      </c>
      <c r="D30" s="328" t="s">
        <v>874</v>
      </c>
      <c r="E30" s="329" t="s">
        <v>925</v>
      </c>
      <c r="F30" s="330" t="s">
        <v>872</v>
      </c>
      <c r="G30" s="235">
        <v>107655</v>
      </c>
      <c r="H30" s="204"/>
    </row>
    <row r="31" spans="2:8" ht="30" hidden="1" customHeight="1">
      <c r="B31" s="209">
        <v>26</v>
      </c>
      <c r="C31" s="208" t="s">
        <v>926</v>
      </c>
      <c r="D31" s="208" t="s">
        <v>874</v>
      </c>
      <c r="E31" s="207" t="s">
        <v>927</v>
      </c>
      <c r="F31" s="206" t="s">
        <v>909</v>
      </c>
      <c r="G31" s="205">
        <v>107655.47140676585</v>
      </c>
      <c r="H31" s="204"/>
    </row>
    <row r="32" spans="2:8" ht="30" customHeight="1">
      <c r="B32" s="326">
        <v>27</v>
      </c>
      <c r="C32" s="328" t="s">
        <v>928</v>
      </c>
      <c r="D32" s="328" t="s">
        <v>874</v>
      </c>
      <c r="E32" s="329" t="s">
        <v>929</v>
      </c>
      <c r="F32" s="330" t="s">
        <v>872</v>
      </c>
      <c r="G32" s="235">
        <v>1757</v>
      </c>
      <c r="H32" s="204"/>
    </row>
    <row r="33" spans="2:8" ht="30" hidden="1" customHeight="1">
      <c r="B33" s="209">
        <v>28</v>
      </c>
      <c r="C33" s="208" t="s">
        <v>930</v>
      </c>
      <c r="D33" s="208" t="s">
        <v>874</v>
      </c>
      <c r="E33" s="207" t="s">
        <v>931</v>
      </c>
      <c r="F33" s="206" t="s">
        <v>932</v>
      </c>
      <c r="G33" s="205">
        <v>91507.15069575097</v>
      </c>
      <c r="H33" s="204"/>
    </row>
    <row r="34" spans="2:8" ht="30" hidden="1" customHeight="1">
      <c r="B34" s="209">
        <v>29</v>
      </c>
      <c r="C34" s="208" t="s">
        <v>933</v>
      </c>
      <c r="D34" s="208" t="s">
        <v>874</v>
      </c>
      <c r="E34" s="207" t="s">
        <v>934</v>
      </c>
      <c r="F34" s="206" t="s">
        <v>932</v>
      </c>
      <c r="G34" s="205">
        <v>102272.6978364276</v>
      </c>
      <c r="H34" s="204"/>
    </row>
    <row r="35" spans="2:8" ht="30" hidden="1" customHeight="1">
      <c r="B35" s="209">
        <v>30</v>
      </c>
      <c r="C35" s="208" t="s">
        <v>935</v>
      </c>
      <c r="D35" s="208" t="s">
        <v>874</v>
      </c>
      <c r="E35" s="207" t="s">
        <v>936</v>
      </c>
      <c r="F35" s="206" t="s">
        <v>932</v>
      </c>
      <c r="G35" s="205">
        <v>91507.15069575097</v>
      </c>
      <c r="H35" s="204"/>
    </row>
    <row r="36" spans="2:8" ht="30" customHeight="1">
      <c r="B36" s="326">
        <v>31</v>
      </c>
      <c r="C36" s="328" t="s">
        <v>937</v>
      </c>
      <c r="D36" s="328" t="s">
        <v>874</v>
      </c>
      <c r="E36" s="329" t="s">
        <v>938</v>
      </c>
      <c r="F36" s="331" t="s">
        <v>932</v>
      </c>
      <c r="G36" s="235">
        <v>8679.125</v>
      </c>
      <c r="H36" s="204"/>
    </row>
    <row r="37" spans="2:8" ht="30" hidden="1" customHeight="1">
      <c r="B37" s="209">
        <v>32</v>
      </c>
      <c r="C37" s="208" t="s">
        <v>939</v>
      </c>
      <c r="D37" s="208" t="s">
        <v>874</v>
      </c>
      <c r="E37" s="207" t="s">
        <v>940</v>
      </c>
      <c r="F37" s="206" t="s">
        <v>932</v>
      </c>
      <c r="G37" s="205">
        <v>32296.641422029767</v>
      </c>
      <c r="H37" s="204"/>
    </row>
    <row r="38" spans="2:8" ht="30" hidden="1" customHeight="1">
      <c r="B38" s="209">
        <v>33</v>
      </c>
      <c r="C38" s="208" t="s">
        <v>941</v>
      </c>
      <c r="D38" s="208" t="s">
        <v>874</v>
      </c>
      <c r="E38" s="207" t="s">
        <v>942</v>
      </c>
      <c r="F38" s="206" t="s">
        <v>932</v>
      </c>
      <c r="G38" s="205">
        <v>16148.320711014883</v>
      </c>
      <c r="H38" s="204"/>
    </row>
    <row r="39" spans="2:8" ht="30" hidden="1" customHeight="1">
      <c r="B39" s="209">
        <v>34</v>
      </c>
      <c r="C39" s="208" t="s">
        <v>943</v>
      </c>
      <c r="D39" s="208" t="s">
        <v>874</v>
      </c>
      <c r="E39" s="207" t="s">
        <v>944</v>
      </c>
      <c r="F39" s="206" t="s">
        <v>932</v>
      </c>
      <c r="G39" s="205">
        <v>8881.5763910581845</v>
      </c>
      <c r="H39" s="204"/>
    </row>
    <row r="40" spans="2:8" ht="30" hidden="1" customHeight="1">
      <c r="B40" s="209">
        <v>35</v>
      </c>
      <c r="C40" s="208" t="s">
        <v>945</v>
      </c>
      <c r="D40" s="208" t="s">
        <v>874</v>
      </c>
      <c r="E40" s="207" t="s">
        <v>946</v>
      </c>
      <c r="F40" s="206" t="s">
        <v>932</v>
      </c>
      <c r="G40" s="205">
        <v>102272.6978364276</v>
      </c>
      <c r="H40" s="204"/>
    </row>
    <row r="41" spans="2:8" ht="30" hidden="1" customHeight="1">
      <c r="B41" s="209">
        <v>36</v>
      </c>
      <c r="C41" s="208" t="s">
        <v>947</v>
      </c>
      <c r="D41" s="208" t="s">
        <v>874</v>
      </c>
      <c r="E41" s="207" t="s">
        <v>948</v>
      </c>
      <c r="F41" s="206" t="s">
        <v>932</v>
      </c>
      <c r="G41" s="205">
        <v>69976.056414397812</v>
      </c>
      <c r="H41" s="204"/>
    </row>
    <row r="42" spans="2:8" ht="30" hidden="1" customHeight="1">
      <c r="B42" s="209">
        <v>37</v>
      </c>
      <c r="C42" s="208" t="s">
        <v>949</v>
      </c>
      <c r="D42" s="208" t="s">
        <v>874</v>
      </c>
      <c r="E42" s="207" t="s">
        <v>950</v>
      </c>
      <c r="F42" s="206" t="s">
        <v>932</v>
      </c>
      <c r="G42" s="205">
        <v>96889.924266089292</v>
      </c>
      <c r="H42" s="204"/>
    </row>
    <row r="43" spans="2:8" ht="30" customHeight="1">
      <c r="B43" s="326">
        <v>38</v>
      </c>
      <c r="C43" s="328" t="s">
        <v>951</v>
      </c>
      <c r="D43" s="328" t="s">
        <v>874</v>
      </c>
      <c r="E43" s="329" t="s">
        <v>952</v>
      </c>
      <c r="F43" s="330" t="s">
        <v>872</v>
      </c>
      <c r="G43" s="235">
        <v>48444.962133044646</v>
      </c>
      <c r="H43" s="204"/>
    </row>
    <row r="44" spans="2:8" ht="30" hidden="1" customHeight="1">
      <c r="B44" s="209">
        <v>39</v>
      </c>
      <c r="C44" s="208" t="s">
        <v>953</v>
      </c>
      <c r="D44" s="208" t="s">
        <v>874</v>
      </c>
      <c r="E44" s="207" t="s">
        <v>954</v>
      </c>
      <c r="F44" s="210" t="s">
        <v>872</v>
      </c>
      <c r="G44" s="205">
        <v>53827.735703382932</v>
      </c>
      <c r="H44" s="204"/>
    </row>
    <row r="45" spans="2:8" ht="30" customHeight="1">
      <c r="B45" s="326">
        <v>40</v>
      </c>
      <c r="C45" s="328" t="s">
        <v>955</v>
      </c>
      <c r="D45" s="328" t="s">
        <v>874</v>
      </c>
      <c r="E45" s="329" t="s">
        <v>956</v>
      </c>
      <c r="F45" s="330" t="s">
        <v>872</v>
      </c>
      <c r="G45" s="235">
        <v>83650</v>
      </c>
      <c r="H45" s="204"/>
    </row>
    <row r="46" spans="2:8" ht="30" hidden="1" customHeight="1">
      <c r="B46" s="209">
        <v>41</v>
      </c>
      <c r="C46" s="208" t="s">
        <v>957</v>
      </c>
      <c r="D46" s="208" t="s">
        <v>874</v>
      </c>
      <c r="E46" s="207" t="s">
        <v>958</v>
      </c>
      <c r="F46" s="210" t="s">
        <v>872</v>
      </c>
      <c r="G46" s="205">
        <v>6845.1552334106254</v>
      </c>
      <c r="H46" s="204"/>
    </row>
    <row r="47" spans="2:8" ht="30" customHeight="1">
      <c r="B47" s="326">
        <v>42</v>
      </c>
      <c r="C47" s="328" t="s">
        <v>959</v>
      </c>
      <c r="D47" s="328" t="s">
        <v>874</v>
      </c>
      <c r="E47" s="329" t="s">
        <v>960</v>
      </c>
      <c r="F47" s="330" t="s">
        <v>872</v>
      </c>
      <c r="G47" s="235">
        <v>12896.742865487988</v>
      </c>
      <c r="H47" s="204"/>
    </row>
    <row r="48" spans="2:8" ht="30" hidden="1" customHeight="1">
      <c r="B48" s="209">
        <v>43</v>
      </c>
      <c r="C48" s="208" t="s">
        <v>961</v>
      </c>
      <c r="D48" s="208" t="s">
        <v>874</v>
      </c>
      <c r="E48" s="207" t="s">
        <v>962</v>
      </c>
      <c r="F48" s="206" t="s">
        <v>909</v>
      </c>
      <c r="G48" s="205">
        <v>3298.8266866024978</v>
      </c>
      <c r="H48" s="204"/>
    </row>
    <row r="49" spans="2:8" ht="30" hidden="1" customHeight="1">
      <c r="B49" s="209">
        <v>44</v>
      </c>
      <c r="C49" s="208" t="s">
        <v>963</v>
      </c>
      <c r="D49" s="208" t="s">
        <v>874</v>
      </c>
      <c r="E49" s="207" t="s">
        <v>964</v>
      </c>
      <c r="F49" s="206" t="s">
        <v>965</v>
      </c>
      <c r="G49" s="205">
        <v>2409.3294500834199</v>
      </c>
      <c r="H49" s="204"/>
    </row>
    <row r="50" spans="2:8" ht="30" hidden="1" customHeight="1">
      <c r="B50" s="209">
        <v>45</v>
      </c>
      <c r="C50" s="208" t="s">
        <v>966</v>
      </c>
      <c r="D50" s="208" t="s">
        <v>874</v>
      </c>
      <c r="E50" s="207" t="s">
        <v>967</v>
      </c>
      <c r="F50" s="206" t="s">
        <v>965</v>
      </c>
      <c r="G50" s="205">
        <v>2409.3294500834199</v>
      </c>
      <c r="H50" s="204"/>
    </row>
    <row r="51" spans="2:8" ht="30" hidden="1" customHeight="1">
      <c r="B51" s="209">
        <v>46</v>
      </c>
      <c r="C51" s="208" t="s">
        <v>968</v>
      </c>
      <c r="D51" s="208" t="s">
        <v>874</v>
      </c>
      <c r="E51" s="207" t="s">
        <v>969</v>
      </c>
      <c r="F51" s="210" t="s">
        <v>872</v>
      </c>
      <c r="G51" s="205">
        <v>115767.06728244422</v>
      </c>
      <c r="H51" s="204"/>
    </row>
    <row r="52" spans="2:8" ht="30" hidden="1" customHeight="1">
      <c r="B52" s="209">
        <v>47</v>
      </c>
      <c r="C52" s="208" t="s">
        <v>970</v>
      </c>
      <c r="D52" s="208" t="s">
        <v>874</v>
      </c>
      <c r="E52" s="207" t="s">
        <v>971</v>
      </c>
      <c r="F52" s="210" t="s">
        <v>872</v>
      </c>
      <c r="G52" s="205">
        <v>64615.890493054947</v>
      </c>
      <c r="H52" s="204"/>
    </row>
    <row r="53" spans="2:8" ht="30" hidden="1" customHeight="1">
      <c r="B53" s="209">
        <v>48</v>
      </c>
      <c r="C53" s="208" t="s">
        <v>972</v>
      </c>
      <c r="D53" s="208" t="s">
        <v>874</v>
      </c>
      <c r="E53" s="207" t="s">
        <v>973</v>
      </c>
      <c r="F53" s="206" t="s">
        <v>965</v>
      </c>
      <c r="G53" s="205">
        <v>122671.83711296738</v>
      </c>
      <c r="H53" s="204"/>
    </row>
    <row r="54" spans="2:8" ht="30" hidden="1" customHeight="1">
      <c r="B54" s="209">
        <v>49</v>
      </c>
      <c r="C54" s="208" t="s">
        <v>974</v>
      </c>
      <c r="D54" s="208" t="s">
        <v>135</v>
      </c>
      <c r="E54" s="207" t="s">
        <v>975</v>
      </c>
      <c r="F54" s="210" t="s">
        <v>872</v>
      </c>
      <c r="G54" s="205">
        <v>151421.03682659497</v>
      </c>
      <c r="H54" s="204"/>
    </row>
    <row r="55" spans="2:8" ht="30" customHeight="1">
      <c r="B55" s="326">
        <v>50</v>
      </c>
      <c r="C55" s="328" t="s">
        <v>976</v>
      </c>
      <c r="D55" s="328" t="s">
        <v>874</v>
      </c>
      <c r="E55" s="329" t="s">
        <v>977</v>
      </c>
      <c r="F55" s="330" t="s">
        <v>872</v>
      </c>
      <c r="G55" s="235">
        <v>15000</v>
      </c>
      <c r="H55" s="204"/>
    </row>
    <row r="56" spans="2:8" ht="30" hidden="1" customHeight="1">
      <c r="B56" s="209">
        <v>51</v>
      </c>
      <c r="C56" s="208" t="s">
        <v>978</v>
      </c>
      <c r="D56" s="208" t="s">
        <v>874</v>
      </c>
      <c r="E56" s="207" t="s">
        <v>979</v>
      </c>
      <c r="F56" s="210" t="s">
        <v>872</v>
      </c>
      <c r="G56" s="205">
        <v>282077.022035498</v>
      </c>
      <c r="H56" s="204"/>
    </row>
    <row r="57" spans="2:8" ht="30" hidden="1" customHeight="1">
      <c r="B57" s="209">
        <v>52</v>
      </c>
      <c r="C57" s="208" t="s">
        <v>980</v>
      </c>
      <c r="D57" s="208" t="s">
        <v>874</v>
      </c>
      <c r="E57" s="207" t="s">
        <v>981</v>
      </c>
      <c r="F57" s="210" t="s">
        <v>872</v>
      </c>
      <c r="G57" s="205">
        <v>6850.1176456125131</v>
      </c>
      <c r="H57" s="204"/>
    </row>
    <row r="58" spans="2:8" ht="30" hidden="1" customHeight="1">
      <c r="B58" s="209">
        <v>53</v>
      </c>
      <c r="C58" s="208" t="s">
        <v>982</v>
      </c>
      <c r="D58" s="208" t="s">
        <v>874</v>
      </c>
      <c r="E58" s="207" t="s">
        <v>983</v>
      </c>
      <c r="F58" s="210" t="s">
        <v>872</v>
      </c>
      <c r="G58" s="205">
        <v>106788.67266429192</v>
      </c>
      <c r="H58" s="204"/>
    </row>
    <row r="59" spans="2:8" ht="30" hidden="1" customHeight="1">
      <c r="B59" s="209">
        <v>54</v>
      </c>
      <c r="C59" s="208" t="s">
        <v>984</v>
      </c>
      <c r="D59" s="208" t="s">
        <v>874</v>
      </c>
      <c r="E59" s="207" t="s">
        <v>985</v>
      </c>
      <c r="F59" s="210" t="s">
        <v>872</v>
      </c>
      <c r="G59" s="205">
        <v>48444.962133044646</v>
      </c>
      <c r="H59" s="204"/>
    </row>
    <row r="60" spans="2:8" ht="30" hidden="1" customHeight="1">
      <c r="B60" s="209">
        <v>55</v>
      </c>
      <c r="C60" s="208" t="s">
        <v>986</v>
      </c>
      <c r="D60" s="208" t="s">
        <v>874</v>
      </c>
      <c r="E60" s="207" t="s">
        <v>987</v>
      </c>
      <c r="F60" s="210" t="s">
        <v>872</v>
      </c>
      <c r="G60" s="205">
        <v>13456.933925845733</v>
      </c>
      <c r="H60" s="204"/>
    </row>
    <row r="61" spans="2:8" ht="30" hidden="1" customHeight="1">
      <c r="B61" s="209">
        <v>56</v>
      </c>
      <c r="C61" s="208" t="s">
        <v>988</v>
      </c>
      <c r="D61" s="208" t="s">
        <v>874</v>
      </c>
      <c r="E61" s="207" t="s">
        <v>989</v>
      </c>
      <c r="F61" s="210" t="s">
        <v>872</v>
      </c>
      <c r="G61" s="205">
        <v>15071.765996947221</v>
      </c>
      <c r="H61" s="204"/>
    </row>
    <row r="62" spans="2:8" ht="30" hidden="1" customHeight="1">
      <c r="B62" s="209">
        <v>57</v>
      </c>
      <c r="C62" s="208" t="s">
        <v>990</v>
      </c>
      <c r="D62" s="208" t="s">
        <v>874</v>
      </c>
      <c r="E62" s="207" t="s">
        <v>991</v>
      </c>
      <c r="F62" s="210" t="s">
        <v>872</v>
      </c>
      <c r="G62" s="205">
        <v>17224.87542508254</v>
      </c>
      <c r="H62" s="204"/>
    </row>
    <row r="63" spans="2:8" ht="45" hidden="1" customHeight="1">
      <c r="B63" s="209">
        <v>58</v>
      </c>
      <c r="C63" s="208" t="s">
        <v>992</v>
      </c>
      <c r="D63" s="208" t="s">
        <v>874</v>
      </c>
      <c r="E63" s="207" t="s">
        <v>993</v>
      </c>
      <c r="F63" s="210" t="s">
        <v>872</v>
      </c>
      <c r="G63" s="205">
        <v>8074.1603555074407</v>
      </c>
      <c r="H63" s="204"/>
    </row>
    <row r="64" spans="2:8" ht="30" hidden="1" customHeight="1">
      <c r="B64" s="209">
        <v>59</v>
      </c>
      <c r="C64" s="208" t="s">
        <v>994</v>
      </c>
      <c r="D64" s="208" t="s">
        <v>874</v>
      </c>
      <c r="E64" s="207" t="s">
        <v>995</v>
      </c>
      <c r="F64" s="210" t="s">
        <v>872</v>
      </c>
      <c r="G64" s="205">
        <v>93100.611833172239</v>
      </c>
      <c r="H64" s="204"/>
    </row>
    <row r="65" spans="2:8" ht="30" hidden="1" customHeight="1">
      <c r="B65" s="209">
        <v>60</v>
      </c>
      <c r="C65" s="208" t="s">
        <v>996</v>
      </c>
      <c r="D65" s="208" t="s">
        <v>874</v>
      </c>
      <c r="E65" s="207" t="s">
        <v>997</v>
      </c>
      <c r="F65" s="210" t="s">
        <v>872</v>
      </c>
      <c r="G65" s="205">
        <v>17987.316187169155</v>
      </c>
      <c r="H65" s="204"/>
    </row>
    <row r="66" spans="2:8" ht="30" hidden="1" customHeight="1">
      <c r="B66" s="209">
        <v>61</v>
      </c>
      <c r="C66" s="208" t="s">
        <v>998</v>
      </c>
      <c r="D66" s="208" t="s">
        <v>874</v>
      </c>
      <c r="E66" s="207" t="s">
        <v>999</v>
      </c>
      <c r="F66" s="206" t="s">
        <v>880</v>
      </c>
      <c r="G66" s="205">
        <v>1345.6933925845733</v>
      </c>
      <c r="H66" s="204"/>
    </row>
    <row r="67" spans="2:8" ht="30" hidden="1" customHeight="1">
      <c r="B67" s="209">
        <v>62</v>
      </c>
      <c r="C67" s="208" t="s">
        <v>1000</v>
      </c>
      <c r="D67" s="208" t="s">
        <v>874</v>
      </c>
      <c r="E67" s="207" t="s">
        <v>1001</v>
      </c>
      <c r="F67" s="206" t="s">
        <v>880</v>
      </c>
      <c r="G67" s="205">
        <v>640.55005487025699</v>
      </c>
      <c r="H67" s="204"/>
    </row>
    <row r="68" spans="2:8" ht="30" hidden="1" customHeight="1">
      <c r="B68" s="209">
        <v>63</v>
      </c>
      <c r="C68" s="208" t="s">
        <v>1002</v>
      </c>
      <c r="D68" s="208" t="s">
        <v>874</v>
      </c>
      <c r="E68" s="207" t="s">
        <v>1003</v>
      </c>
      <c r="F68" s="206" t="s">
        <v>880</v>
      </c>
      <c r="G68" s="205">
        <v>1510.9623658623666</v>
      </c>
      <c r="H68" s="204"/>
    </row>
    <row r="69" spans="2:8" ht="30" hidden="1" customHeight="1">
      <c r="B69" s="209">
        <v>64</v>
      </c>
      <c r="C69" s="208" t="s">
        <v>1004</v>
      </c>
      <c r="D69" s="208" t="s">
        <v>874</v>
      </c>
      <c r="E69" s="207" t="s">
        <v>1005</v>
      </c>
      <c r="F69" s="206" t="s">
        <v>880</v>
      </c>
      <c r="G69" s="205">
        <v>1466.8078764909442</v>
      </c>
      <c r="H69" s="204"/>
    </row>
    <row r="70" spans="2:8" ht="30" hidden="1" customHeight="1">
      <c r="B70" s="209">
        <v>65</v>
      </c>
      <c r="C70" s="208" t="s">
        <v>1006</v>
      </c>
      <c r="D70" s="208" t="s">
        <v>874</v>
      </c>
      <c r="E70" s="207" t="s">
        <v>1007</v>
      </c>
      <c r="F70" s="206" t="s">
        <v>880</v>
      </c>
      <c r="G70" s="205">
        <v>640.55005487025699</v>
      </c>
      <c r="H70" s="204"/>
    </row>
    <row r="71" spans="2:8" ht="30" hidden="1" customHeight="1">
      <c r="B71" s="209">
        <v>66</v>
      </c>
      <c r="C71" s="208" t="s">
        <v>1008</v>
      </c>
      <c r="D71" s="208" t="s">
        <v>874</v>
      </c>
      <c r="E71" s="207" t="s">
        <v>1009</v>
      </c>
      <c r="F71" s="206" t="s">
        <v>880</v>
      </c>
      <c r="G71" s="205">
        <v>2405.9968410002389</v>
      </c>
      <c r="H71" s="204"/>
    </row>
    <row r="72" spans="2:8" ht="30" hidden="1" customHeight="1">
      <c r="B72" s="209">
        <v>67</v>
      </c>
      <c r="C72" s="208" t="s">
        <v>1010</v>
      </c>
      <c r="D72" s="208" t="s">
        <v>874</v>
      </c>
      <c r="E72" s="207" t="s">
        <v>1011</v>
      </c>
      <c r="F72" s="206" t="s">
        <v>880</v>
      </c>
      <c r="G72" s="205">
        <v>4683.0130061943155</v>
      </c>
      <c r="H72" s="204"/>
    </row>
    <row r="73" spans="2:8" ht="30" hidden="1" customHeight="1">
      <c r="B73" s="209">
        <v>68</v>
      </c>
      <c r="C73" s="208" t="s">
        <v>1012</v>
      </c>
      <c r="D73" s="208" t="s">
        <v>1013</v>
      </c>
      <c r="E73" s="207" t="s">
        <v>1014</v>
      </c>
      <c r="F73" s="206" t="s">
        <v>880</v>
      </c>
      <c r="G73" s="205">
        <v>5382.7735703382932</v>
      </c>
      <c r="H73" s="204"/>
    </row>
    <row r="74" spans="2:8" ht="30" hidden="1" customHeight="1">
      <c r="B74" s="209">
        <v>69</v>
      </c>
      <c r="C74" s="208" t="s">
        <v>1015</v>
      </c>
      <c r="D74" s="208" t="s">
        <v>191</v>
      </c>
      <c r="E74" s="207" t="s">
        <v>1016</v>
      </c>
      <c r="F74" s="206" t="s">
        <v>880</v>
      </c>
      <c r="G74" s="205">
        <v>672.84669629228665</v>
      </c>
      <c r="H74" s="204"/>
    </row>
    <row r="75" spans="2:8" ht="30" hidden="1" customHeight="1">
      <c r="B75" s="209">
        <v>70</v>
      </c>
      <c r="C75" s="208" t="s">
        <v>1017</v>
      </c>
      <c r="D75" s="208" t="s">
        <v>874</v>
      </c>
      <c r="E75" s="207" t="s">
        <v>1018</v>
      </c>
      <c r="F75" s="206" t="s">
        <v>909</v>
      </c>
      <c r="G75" s="205">
        <v>247607.58423556149</v>
      </c>
      <c r="H75" s="204"/>
    </row>
    <row r="76" spans="2:8" ht="51.75" hidden="1" customHeight="1">
      <c r="B76" s="209">
        <v>71</v>
      </c>
      <c r="C76" s="208" t="s">
        <v>1019</v>
      </c>
      <c r="D76" s="208" t="s">
        <v>874</v>
      </c>
      <c r="E76" s="207" t="s">
        <v>1020</v>
      </c>
      <c r="F76" s="206" t="s">
        <v>909</v>
      </c>
      <c r="G76" s="205">
        <v>161483.2071101488</v>
      </c>
      <c r="H76" s="204"/>
    </row>
    <row r="77" spans="2:8" ht="30" hidden="1" customHeight="1">
      <c r="B77" s="209">
        <v>72</v>
      </c>
      <c r="C77" s="208" t="s">
        <v>1021</v>
      </c>
      <c r="D77" s="208" t="s">
        <v>874</v>
      </c>
      <c r="E77" s="207" t="s">
        <v>1022</v>
      </c>
      <c r="F77" s="206" t="s">
        <v>909</v>
      </c>
      <c r="G77" s="205">
        <v>247607.58423556149</v>
      </c>
      <c r="H77" s="204"/>
    </row>
    <row r="78" spans="2:8" ht="30" hidden="1" customHeight="1">
      <c r="B78" s="209">
        <v>73</v>
      </c>
      <c r="C78" s="208" t="s">
        <v>1023</v>
      </c>
      <c r="D78" s="208" t="s">
        <v>874</v>
      </c>
      <c r="E78" s="207" t="s">
        <v>1024</v>
      </c>
      <c r="F78" s="210" t="s">
        <v>872</v>
      </c>
      <c r="G78" s="205">
        <v>265915.5942518455</v>
      </c>
      <c r="H78" s="204"/>
    </row>
    <row r="79" spans="2:8" ht="30" hidden="1" customHeight="1">
      <c r="B79" s="209">
        <v>74</v>
      </c>
      <c r="C79" s="208" t="s">
        <v>1025</v>
      </c>
      <c r="D79" s="208" t="s">
        <v>874</v>
      </c>
      <c r="E79" s="207" t="s">
        <v>1026</v>
      </c>
      <c r="F79" s="206" t="s">
        <v>965</v>
      </c>
      <c r="G79" s="205">
        <v>232470.19760133701</v>
      </c>
      <c r="H79" s="204"/>
    </row>
    <row r="80" spans="2:8" ht="30" hidden="1" customHeight="1">
      <c r="B80" s="209">
        <v>75</v>
      </c>
      <c r="C80" s="208" t="s">
        <v>1027</v>
      </c>
      <c r="D80" s="208" t="s">
        <v>874</v>
      </c>
      <c r="E80" s="207" t="s">
        <v>1028</v>
      </c>
      <c r="F80" s="206" t="s">
        <v>965</v>
      </c>
      <c r="G80" s="205">
        <v>280661.30242793355</v>
      </c>
      <c r="H80" s="204"/>
    </row>
    <row r="81" spans="2:8" ht="30" hidden="1" customHeight="1">
      <c r="B81" s="209">
        <v>76</v>
      </c>
      <c r="C81" s="208" t="s">
        <v>1029</v>
      </c>
      <c r="D81" s="208" t="s">
        <v>874</v>
      </c>
      <c r="E81" s="207" t="s">
        <v>1030</v>
      </c>
      <c r="F81" s="206" t="s">
        <v>965</v>
      </c>
      <c r="G81" s="205">
        <v>577718.39632248692</v>
      </c>
      <c r="H81" s="204"/>
    </row>
    <row r="82" spans="2:8" ht="30" hidden="1" customHeight="1">
      <c r="B82" s="209">
        <v>77</v>
      </c>
      <c r="C82" s="208" t="s">
        <v>1031</v>
      </c>
      <c r="D82" s="208" t="s">
        <v>874</v>
      </c>
      <c r="E82" s="207" t="s">
        <v>1032</v>
      </c>
      <c r="F82" s="206" t="s">
        <v>965</v>
      </c>
      <c r="G82" s="205">
        <v>239827.53859766075</v>
      </c>
      <c r="H82" s="204"/>
    </row>
    <row r="83" spans="2:8" ht="30" customHeight="1">
      <c r="B83" s="326">
        <v>78</v>
      </c>
      <c r="C83" s="328" t="s">
        <v>1033</v>
      </c>
      <c r="D83" s="328" t="s">
        <v>874</v>
      </c>
      <c r="E83" s="329" t="s">
        <v>1034</v>
      </c>
      <c r="F83" s="330" t="s">
        <v>872</v>
      </c>
      <c r="G83" s="235">
        <v>8212</v>
      </c>
      <c r="H83" s="204"/>
    </row>
    <row r="84" spans="2:8" ht="30" hidden="1" customHeight="1">
      <c r="B84" s="209">
        <v>79</v>
      </c>
      <c r="C84" s="208" t="s">
        <v>1035</v>
      </c>
      <c r="D84" s="208" t="s">
        <v>874</v>
      </c>
      <c r="E84" s="207" t="s">
        <v>1036</v>
      </c>
      <c r="F84" s="210" t="s">
        <v>872</v>
      </c>
      <c r="G84" s="205">
        <v>65767.961613628213</v>
      </c>
      <c r="H84" s="204"/>
    </row>
    <row r="85" spans="2:8" ht="30" hidden="1" customHeight="1">
      <c r="B85" s="209">
        <v>80</v>
      </c>
      <c r="C85" s="208" t="s">
        <v>1037</v>
      </c>
      <c r="D85" s="208" t="s">
        <v>874</v>
      </c>
      <c r="E85" s="207" t="s">
        <v>1038</v>
      </c>
      <c r="F85" s="210" t="s">
        <v>872</v>
      </c>
      <c r="G85" s="205">
        <v>1534780.7110830112</v>
      </c>
      <c r="H85" s="204"/>
    </row>
    <row r="86" spans="2:8" ht="30" hidden="1" customHeight="1">
      <c r="B86" s="209">
        <v>81</v>
      </c>
      <c r="C86" s="208" t="s">
        <v>1039</v>
      </c>
      <c r="D86" s="208" t="s">
        <v>874</v>
      </c>
      <c r="E86" s="207" t="s">
        <v>1040</v>
      </c>
      <c r="F86" s="210" t="s">
        <v>872</v>
      </c>
      <c r="G86" s="205">
        <v>234350.88524012663</v>
      </c>
      <c r="H86" s="204"/>
    </row>
    <row r="87" spans="2:8" ht="30" hidden="1" customHeight="1">
      <c r="B87" s="209">
        <v>82</v>
      </c>
      <c r="C87" s="208" t="s">
        <v>1041</v>
      </c>
      <c r="D87" s="208" t="s">
        <v>874</v>
      </c>
      <c r="E87" s="207" t="s">
        <v>1042</v>
      </c>
      <c r="F87" s="210" t="s">
        <v>872</v>
      </c>
      <c r="G87" s="205">
        <v>42084.775107269954</v>
      </c>
      <c r="H87" s="204"/>
    </row>
    <row r="88" spans="2:8" ht="30" hidden="1" customHeight="1">
      <c r="B88" s="209">
        <v>83</v>
      </c>
      <c r="C88" s="208" t="s">
        <v>1043</v>
      </c>
      <c r="D88" s="208" t="s">
        <v>874</v>
      </c>
      <c r="E88" s="207" t="s">
        <v>1044</v>
      </c>
      <c r="F88" s="210" t="s">
        <v>872</v>
      </c>
      <c r="G88" s="205">
        <v>62433.689685701022</v>
      </c>
      <c r="H88" s="204"/>
    </row>
    <row r="89" spans="2:8" ht="30" customHeight="1">
      <c r="B89" s="326">
        <v>84</v>
      </c>
      <c r="C89" s="328" t="s">
        <v>1045</v>
      </c>
      <c r="D89" s="328" t="s">
        <v>874</v>
      </c>
      <c r="E89" s="329" t="s">
        <v>1046</v>
      </c>
      <c r="F89" s="331" t="s">
        <v>880</v>
      </c>
      <c r="G89" s="235">
        <v>7558.375</v>
      </c>
      <c r="H89" s="204"/>
    </row>
    <row r="90" spans="2:8" ht="30" customHeight="1">
      <c r="B90" s="326">
        <v>85</v>
      </c>
      <c r="C90" s="328" t="s">
        <v>1047</v>
      </c>
      <c r="D90" s="328" t="s">
        <v>874</v>
      </c>
      <c r="E90" s="329" t="s">
        <v>1048</v>
      </c>
      <c r="F90" s="331" t="s">
        <v>893</v>
      </c>
      <c r="G90" s="235">
        <v>48444.962133044646</v>
      </c>
      <c r="H90" s="204"/>
    </row>
    <row r="91" spans="2:8" ht="30" hidden="1" customHeight="1">
      <c r="B91" s="209">
        <v>86</v>
      </c>
      <c r="C91" s="208" t="s">
        <v>1049</v>
      </c>
      <c r="D91" s="208" t="s">
        <v>874</v>
      </c>
      <c r="E91" s="207" t="s">
        <v>1050</v>
      </c>
      <c r="F91" s="210" t="s">
        <v>872</v>
      </c>
      <c r="G91" s="205">
        <v>80223.575125728617</v>
      </c>
      <c r="H91" s="204"/>
    </row>
    <row r="92" spans="2:8" ht="30" hidden="1" customHeight="1">
      <c r="B92" s="209">
        <v>87</v>
      </c>
      <c r="C92" s="208" t="s">
        <v>1051</v>
      </c>
      <c r="D92" s="208" t="s">
        <v>874</v>
      </c>
      <c r="E92" s="207" t="s">
        <v>1052</v>
      </c>
      <c r="F92" s="210" t="s">
        <v>872</v>
      </c>
      <c r="G92" s="205">
        <v>10765.547140676585</v>
      </c>
      <c r="H92" s="204"/>
    </row>
    <row r="93" spans="2:8" ht="30" hidden="1" customHeight="1">
      <c r="B93" s="209">
        <v>88</v>
      </c>
      <c r="C93" s="208" t="s">
        <v>1053</v>
      </c>
      <c r="D93" s="208" t="s">
        <v>874</v>
      </c>
      <c r="E93" s="207" t="s">
        <v>1054</v>
      </c>
      <c r="F93" s="210" t="s">
        <v>872</v>
      </c>
      <c r="G93" s="205">
        <v>11303.82449771042</v>
      </c>
      <c r="H93" s="204"/>
    </row>
    <row r="94" spans="2:8" ht="30" hidden="1" customHeight="1">
      <c r="B94" s="209">
        <v>89</v>
      </c>
      <c r="C94" s="208" t="s">
        <v>1055</v>
      </c>
      <c r="D94" s="208" t="s">
        <v>874</v>
      </c>
      <c r="E94" s="207" t="s">
        <v>1056</v>
      </c>
      <c r="F94" s="210" t="s">
        <v>872</v>
      </c>
      <c r="G94" s="205">
        <v>26118.871518873289</v>
      </c>
      <c r="H94" s="204"/>
    </row>
    <row r="95" spans="2:8" ht="30" customHeight="1">
      <c r="B95" s="326">
        <v>90</v>
      </c>
      <c r="C95" s="328" t="s">
        <v>1057</v>
      </c>
      <c r="D95" s="328" t="s">
        <v>874</v>
      </c>
      <c r="E95" s="329" t="s">
        <v>1058</v>
      </c>
      <c r="F95" s="331" t="s">
        <v>932</v>
      </c>
      <c r="G95" s="235">
        <v>180000</v>
      </c>
      <c r="H95" s="204"/>
    </row>
    <row r="96" spans="2:8" ht="30" hidden="1" customHeight="1">
      <c r="B96" s="209">
        <v>91</v>
      </c>
      <c r="C96" s="208" t="s">
        <v>1059</v>
      </c>
      <c r="D96" s="208" t="s">
        <v>874</v>
      </c>
      <c r="E96" s="207" t="s">
        <v>1060</v>
      </c>
      <c r="F96" s="206" t="s">
        <v>932</v>
      </c>
      <c r="G96" s="205">
        <v>177631.52782116371</v>
      </c>
      <c r="H96" s="204"/>
    </row>
    <row r="97" spans="2:8" ht="30" customHeight="1">
      <c r="B97" s="326">
        <v>92</v>
      </c>
      <c r="C97" s="328" t="s">
        <v>1061</v>
      </c>
      <c r="D97" s="328" t="s">
        <v>874</v>
      </c>
      <c r="E97" s="329" t="s">
        <v>1062</v>
      </c>
      <c r="F97" s="330" t="s">
        <v>872</v>
      </c>
      <c r="G97" s="235">
        <v>9591</v>
      </c>
      <c r="H97" s="204"/>
    </row>
    <row r="98" spans="2:8" ht="30" hidden="1" customHeight="1">
      <c r="B98" s="209">
        <v>93</v>
      </c>
      <c r="C98" s="208" t="s">
        <v>1063</v>
      </c>
      <c r="D98" s="208" t="s">
        <v>874</v>
      </c>
      <c r="E98" s="207" t="s">
        <v>1064</v>
      </c>
      <c r="F98" s="210" t="s">
        <v>872</v>
      </c>
      <c r="G98" s="205">
        <v>9945.2124485570275</v>
      </c>
      <c r="H98" s="204"/>
    </row>
    <row r="99" spans="2:8" ht="30" hidden="1" customHeight="1">
      <c r="B99" s="209">
        <v>94</v>
      </c>
      <c r="C99" s="208" t="s">
        <v>1065</v>
      </c>
      <c r="D99" s="208" t="s">
        <v>874</v>
      </c>
      <c r="E99" s="207" t="s">
        <v>1066</v>
      </c>
      <c r="F99" s="210" t="s">
        <v>872</v>
      </c>
      <c r="G99" s="205">
        <v>278450.31064345484</v>
      </c>
      <c r="H99" s="204"/>
    </row>
    <row r="100" spans="2:8" ht="30" hidden="1" customHeight="1">
      <c r="B100" s="209">
        <v>95</v>
      </c>
      <c r="C100" s="208" t="s">
        <v>1067</v>
      </c>
      <c r="D100" s="208" t="s">
        <v>874</v>
      </c>
      <c r="E100" s="207" t="s">
        <v>1068</v>
      </c>
      <c r="F100" s="206" t="s">
        <v>893</v>
      </c>
      <c r="G100" s="205">
        <v>281169.10795196763</v>
      </c>
      <c r="H100" s="204"/>
    </row>
    <row r="101" spans="2:8" ht="30" hidden="1" customHeight="1">
      <c r="B101" s="209">
        <v>96</v>
      </c>
      <c r="C101" s="208" t="s">
        <v>1069</v>
      </c>
      <c r="D101" s="208" t="s">
        <v>874</v>
      </c>
      <c r="E101" s="207" t="s">
        <v>1070</v>
      </c>
      <c r="F101" s="210" t="s">
        <v>872</v>
      </c>
      <c r="G101" s="205">
        <v>103.97989052680263</v>
      </c>
      <c r="H101" s="204"/>
    </row>
    <row r="102" spans="2:8" ht="30" hidden="1" customHeight="1">
      <c r="B102" s="209">
        <v>97</v>
      </c>
      <c r="C102" s="208" t="s">
        <v>1071</v>
      </c>
      <c r="D102" s="208" t="s">
        <v>874</v>
      </c>
      <c r="E102" s="207" t="s">
        <v>1072</v>
      </c>
      <c r="F102" s="210" t="s">
        <v>872</v>
      </c>
      <c r="G102" s="205">
        <v>617967.67751046014</v>
      </c>
      <c r="H102" s="204"/>
    </row>
    <row r="103" spans="2:8" ht="30" hidden="1" customHeight="1">
      <c r="B103" s="209">
        <v>98</v>
      </c>
      <c r="C103" s="208" t="s">
        <v>1073</v>
      </c>
      <c r="D103" s="208" t="s">
        <v>874</v>
      </c>
      <c r="E103" s="207" t="s">
        <v>1074</v>
      </c>
      <c r="F103" s="206" t="s">
        <v>909</v>
      </c>
      <c r="G103" s="205">
        <v>608037.20329109533</v>
      </c>
      <c r="H103" s="204"/>
    </row>
    <row r="104" spans="2:8" ht="30" hidden="1" customHeight="1">
      <c r="B104" s="209">
        <v>99</v>
      </c>
      <c r="C104" s="208" t="s">
        <v>1075</v>
      </c>
      <c r="D104" s="208" t="s">
        <v>874</v>
      </c>
      <c r="E104" s="207" t="s">
        <v>1076</v>
      </c>
      <c r="F104" s="206" t="s">
        <v>909</v>
      </c>
      <c r="G104" s="205">
        <v>645932.82844059519</v>
      </c>
      <c r="H104" s="204"/>
    </row>
    <row r="105" spans="2:8" ht="30" hidden="1" customHeight="1">
      <c r="B105" s="209">
        <v>100</v>
      </c>
      <c r="C105" s="208" t="s">
        <v>1077</v>
      </c>
      <c r="D105" s="208" t="s">
        <v>874</v>
      </c>
      <c r="E105" s="207" t="s">
        <v>1078</v>
      </c>
      <c r="F105" s="206" t="s">
        <v>909</v>
      </c>
      <c r="G105" s="205">
        <v>315039.3023611859</v>
      </c>
      <c r="H105" s="204"/>
    </row>
    <row r="106" spans="2:8" ht="30" customHeight="1">
      <c r="B106" s="326">
        <v>101</v>
      </c>
      <c r="C106" s="328" t="s">
        <v>1079</v>
      </c>
      <c r="D106" s="328" t="s">
        <v>874</v>
      </c>
      <c r="E106" s="329" t="s">
        <v>1080</v>
      </c>
      <c r="F106" s="331" t="s">
        <v>880</v>
      </c>
      <c r="G106" s="235">
        <v>114617</v>
      </c>
      <c r="H106" s="204"/>
    </row>
    <row r="107" spans="2:8" ht="30" hidden="1" customHeight="1">
      <c r="B107" s="209">
        <v>102</v>
      </c>
      <c r="C107" s="208" t="s">
        <v>1081</v>
      </c>
      <c r="D107" s="208" t="s">
        <v>874</v>
      </c>
      <c r="E107" s="207" t="s">
        <v>1082</v>
      </c>
      <c r="F107" s="210" t="s">
        <v>872</v>
      </c>
      <c r="G107" s="205">
        <v>12672.461244707412</v>
      </c>
      <c r="H107" s="204"/>
    </row>
    <row r="108" spans="2:8" ht="30" hidden="1" customHeight="1">
      <c r="B108" s="209">
        <v>103</v>
      </c>
      <c r="C108" s="208" t="s">
        <v>1083</v>
      </c>
      <c r="D108" s="208" t="s">
        <v>874</v>
      </c>
      <c r="E108" s="207" t="s">
        <v>1084</v>
      </c>
      <c r="F108" s="206" t="s">
        <v>909</v>
      </c>
      <c r="G108" s="205">
        <v>600338.93733190931</v>
      </c>
      <c r="H108" s="204"/>
    </row>
    <row r="109" spans="2:8" ht="30" hidden="1" customHeight="1">
      <c r="B109" s="209">
        <v>104</v>
      </c>
      <c r="C109" s="208" t="s">
        <v>1085</v>
      </c>
      <c r="D109" s="208" t="s">
        <v>874</v>
      </c>
      <c r="E109" s="207" t="s">
        <v>1086</v>
      </c>
      <c r="F109" s="210" t="s">
        <v>872</v>
      </c>
      <c r="G109" s="205">
        <v>791886.6151896409</v>
      </c>
      <c r="H109" s="204"/>
    </row>
    <row r="110" spans="2:8" ht="30" hidden="1" customHeight="1">
      <c r="B110" s="209">
        <v>105</v>
      </c>
      <c r="C110" s="208" t="s">
        <v>1087</v>
      </c>
      <c r="D110" s="208" t="s">
        <v>874</v>
      </c>
      <c r="E110" s="207" t="s">
        <v>1088</v>
      </c>
      <c r="F110" s="206" t="s">
        <v>965</v>
      </c>
      <c r="G110" s="205">
        <v>273995.88272644352</v>
      </c>
      <c r="H110" s="204"/>
    </row>
    <row r="111" spans="2:8" ht="30" hidden="1" customHeight="1">
      <c r="B111" s="209">
        <v>106</v>
      </c>
      <c r="C111" s="208" t="s">
        <v>1089</v>
      </c>
      <c r="D111" s="208" t="s">
        <v>874</v>
      </c>
      <c r="E111" s="207" t="s">
        <v>1090</v>
      </c>
      <c r="F111" s="210" t="s">
        <v>872</v>
      </c>
      <c r="G111" s="205">
        <v>3942.8694313661258</v>
      </c>
      <c r="H111" s="204"/>
    </row>
    <row r="112" spans="2:8" ht="30" hidden="1" customHeight="1">
      <c r="B112" s="209">
        <v>107</v>
      </c>
      <c r="C112" s="208" t="s">
        <v>1091</v>
      </c>
      <c r="D112" s="208" t="s">
        <v>874</v>
      </c>
      <c r="E112" s="207" t="s">
        <v>1092</v>
      </c>
      <c r="F112" s="210" t="s">
        <v>872</v>
      </c>
      <c r="G112" s="205">
        <v>244508.62873763751</v>
      </c>
      <c r="H112" s="204"/>
    </row>
    <row r="113" spans="2:8" ht="30" hidden="1" customHeight="1">
      <c r="B113" s="209">
        <v>108</v>
      </c>
      <c r="C113" s="208" t="s">
        <v>1093</v>
      </c>
      <c r="D113" s="208" t="s">
        <v>874</v>
      </c>
      <c r="E113" s="207" t="s">
        <v>1094</v>
      </c>
      <c r="F113" s="206" t="s">
        <v>909</v>
      </c>
      <c r="G113" s="205">
        <v>750675.74903590709</v>
      </c>
      <c r="H113" s="204"/>
    </row>
    <row r="114" spans="2:8" ht="30" customHeight="1">
      <c r="B114" s="326">
        <v>109</v>
      </c>
      <c r="C114" s="328" t="s">
        <v>1095</v>
      </c>
      <c r="D114" s="328" t="s">
        <v>874</v>
      </c>
      <c r="E114" s="329" t="s">
        <v>1096</v>
      </c>
      <c r="F114" s="331" t="s">
        <v>880</v>
      </c>
      <c r="G114" s="235">
        <v>8822.5059836508826</v>
      </c>
      <c r="H114" s="204"/>
    </row>
    <row r="115" spans="2:8" ht="30" customHeight="1">
      <c r="B115" s="326">
        <v>110</v>
      </c>
      <c r="C115" s="328" t="s">
        <v>1097</v>
      </c>
      <c r="D115" s="328" t="s">
        <v>874</v>
      </c>
      <c r="E115" s="329" t="s">
        <v>1098</v>
      </c>
      <c r="F115" s="331" t="s">
        <v>893</v>
      </c>
      <c r="G115" s="235">
        <v>165789.42596641945</v>
      </c>
      <c r="H115" s="204"/>
    </row>
    <row r="116" spans="2:8" ht="30" hidden="1" customHeight="1">
      <c r="B116" s="209">
        <v>111</v>
      </c>
      <c r="C116" s="208" t="s">
        <v>1099</v>
      </c>
      <c r="D116" s="208" t="s">
        <v>874</v>
      </c>
      <c r="E116" s="207" t="s">
        <v>1100</v>
      </c>
      <c r="F116" s="206" t="s">
        <v>893</v>
      </c>
      <c r="G116" s="205">
        <v>188397.07496184029</v>
      </c>
      <c r="H116" s="204"/>
    </row>
    <row r="117" spans="2:8" ht="30" customHeight="1">
      <c r="B117" s="326">
        <v>112</v>
      </c>
      <c r="C117" s="328" t="s">
        <v>1101</v>
      </c>
      <c r="D117" s="328" t="s">
        <v>874</v>
      </c>
      <c r="E117" s="329" t="s">
        <v>1102</v>
      </c>
      <c r="F117" s="331" t="s">
        <v>893</v>
      </c>
      <c r="G117" s="235">
        <v>99581.311051258439</v>
      </c>
      <c r="H117" s="204"/>
    </row>
    <row r="118" spans="2:8" ht="30" customHeight="1">
      <c r="B118" s="326">
        <v>113</v>
      </c>
      <c r="C118" s="328" t="s">
        <v>1103</v>
      </c>
      <c r="D118" s="328" t="s">
        <v>874</v>
      </c>
      <c r="E118" s="329" t="s">
        <v>1104</v>
      </c>
      <c r="F118" s="331" t="s">
        <v>893</v>
      </c>
      <c r="G118" s="235">
        <v>118421.01854744247</v>
      </c>
      <c r="H118" s="204"/>
    </row>
    <row r="119" spans="2:8" ht="30" customHeight="1">
      <c r="B119" s="326">
        <v>114</v>
      </c>
      <c r="C119" s="328" t="s">
        <v>1105</v>
      </c>
      <c r="D119" s="328" t="s">
        <v>874</v>
      </c>
      <c r="E119" s="329" t="s">
        <v>1106</v>
      </c>
      <c r="F119" s="331" t="s">
        <v>893</v>
      </c>
      <c r="G119" s="235">
        <v>141000</v>
      </c>
      <c r="H119" s="204"/>
    </row>
    <row r="120" spans="2:8" ht="30" customHeight="1">
      <c r="B120" s="326">
        <v>115</v>
      </c>
      <c r="C120" s="328" t="s">
        <v>1107</v>
      </c>
      <c r="D120" s="328" t="s">
        <v>874</v>
      </c>
      <c r="E120" s="329" t="s">
        <v>1108</v>
      </c>
      <c r="F120" s="331" t="s">
        <v>893</v>
      </c>
      <c r="G120" s="235">
        <v>150717.65996947224</v>
      </c>
      <c r="H120" s="204"/>
    </row>
    <row r="121" spans="2:8" ht="30" customHeight="1">
      <c r="B121" s="326">
        <v>116</v>
      </c>
      <c r="C121" s="328" t="s">
        <v>1109</v>
      </c>
      <c r="D121" s="328" t="s">
        <v>874</v>
      </c>
      <c r="E121" s="329" t="s">
        <v>1110</v>
      </c>
      <c r="F121" s="331" t="s">
        <v>893</v>
      </c>
      <c r="G121" s="235">
        <v>91507.15069575097</v>
      </c>
      <c r="H121" s="204"/>
    </row>
    <row r="122" spans="2:8" ht="30" hidden="1" customHeight="1">
      <c r="B122" s="209">
        <v>117</v>
      </c>
      <c r="C122" s="208" t="s">
        <v>1111</v>
      </c>
      <c r="D122" s="208" t="s">
        <v>874</v>
      </c>
      <c r="E122" s="207" t="s">
        <v>1112</v>
      </c>
      <c r="F122" s="206" t="s">
        <v>909</v>
      </c>
      <c r="G122" s="205">
        <v>5532.6856658051192</v>
      </c>
      <c r="H122" s="204"/>
    </row>
    <row r="123" spans="2:8" ht="30" hidden="1" customHeight="1">
      <c r="B123" s="209">
        <v>118</v>
      </c>
      <c r="C123" s="208" t="s">
        <v>1113</v>
      </c>
      <c r="D123" s="208" t="s">
        <v>874</v>
      </c>
      <c r="E123" s="207" t="s">
        <v>1114</v>
      </c>
      <c r="F123" s="210" t="s">
        <v>872</v>
      </c>
      <c r="G123" s="205">
        <v>110628.62811813118</v>
      </c>
      <c r="H123" s="204"/>
    </row>
    <row r="124" spans="2:8" ht="30" hidden="1" customHeight="1">
      <c r="B124" s="209">
        <v>119</v>
      </c>
      <c r="C124" s="208" t="s">
        <v>1115</v>
      </c>
      <c r="D124" s="208" t="s">
        <v>874</v>
      </c>
      <c r="E124" s="207" t="s">
        <v>1116</v>
      </c>
      <c r="F124" s="210" t="s">
        <v>872</v>
      </c>
      <c r="G124" s="205">
        <v>28708.129296986615</v>
      </c>
      <c r="H124" s="204"/>
    </row>
    <row r="125" spans="2:8" ht="30" hidden="1" customHeight="1">
      <c r="B125" s="209">
        <v>120</v>
      </c>
      <c r="C125" s="208" t="s">
        <v>1117</v>
      </c>
      <c r="D125" s="208" t="s">
        <v>874</v>
      </c>
      <c r="E125" s="207" t="s">
        <v>1118</v>
      </c>
      <c r="F125" s="206" t="s">
        <v>880</v>
      </c>
      <c r="G125" s="205">
        <v>37277.946570546563</v>
      </c>
      <c r="H125" s="204"/>
    </row>
    <row r="126" spans="2:8" ht="30" hidden="1" customHeight="1">
      <c r="B126" s="209">
        <v>121</v>
      </c>
      <c r="C126" s="208" t="s">
        <v>1119</v>
      </c>
      <c r="D126" s="208" t="s">
        <v>874</v>
      </c>
      <c r="E126" s="207" t="s">
        <v>1120</v>
      </c>
      <c r="F126" s="210" t="s">
        <v>872</v>
      </c>
      <c r="G126" s="205">
        <v>2678.4681286003347</v>
      </c>
      <c r="H126" s="204"/>
    </row>
    <row r="127" spans="2:8" ht="30" hidden="1" customHeight="1">
      <c r="B127" s="209">
        <v>122</v>
      </c>
      <c r="C127" s="208" t="s">
        <v>1121</v>
      </c>
      <c r="D127" s="208" t="s">
        <v>874</v>
      </c>
      <c r="E127" s="207" t="s">
        <v>1122</v>
      </c>
      <c r="F127" s="210" t="s">
        <v>872</v>
      </c>
      <c r="G127" s="205">
        <v>5383.5203546457669</v>
      </c>
      <c r="H127" s="204"/>
    </row>
    <row r="128" spans="2:8" ht="30" hidden="1" customHeight="1">
      <c r="B128" s="209">
        <v>123</v>
      </c>
      <c r="C128" s="208" t="s">
        <v>1123</v>
      </c>
      <c r="D128" s="208" t="s">
        <v>135</v>
      </c>
      <c r="E128" s="207" t="s">
        <v>1124</v>
      </c>
      <c r="F128" s="210" t="s">
        <v>872</v>
      </c>
      <c r="G128" s="205">
        <v>215779.71737623107</v>
      </c>
      <c r="H128" s="204"/>
    </row>
    <row r="129" spans="2:8" ht="30" hidden="1" customHeight="1">
      <c r="B129" s="209">
        <v>124</v>
      </c>
      <c r="C129" s="208" t="s">
        <v>1125</v>
      </c>
      <c r="D129" s="208" t="s">
        <v>874</v>
      </c>
      <c r="E129" s="207" t="s">
        <v>1126</v>
      </c>
      <c r="F129" s="206" t="s">
        <v>909</v>
      </c>
      <c r="G129" s="205">
        <v>161483.2071101488</v>
      </c>
      <c r="H129" s="204"/>
    </row>
    <row r="130" spans="2:8" ht="43.5" hidden="1" customHeight="1">
      <c r="B130" s="209">
        <v>125</v>
      </c>
      <c r="C130" s="208" t="s">
        <v>1127</v>
      </c>
      <c r="D130" s="208" t="s">
        <v>874</v>
      </c>
      <c r="E130" s="207" t="s">
        <v>1128</v>
      </c>
      <c r="F130" s="206" t="s">
        <v>909</v>
      </c>
      <c r="G130" s="205">
        <v>177631.52782116371</v>
      </c>
      <c r="H130" s="204"/>
    </row>
    <row r="131" spans="2:8" ht="43.5" hidden="1" customHeight="1">
      <c r="B131" s="209">
        <v>126</v>
      </c>
      <c r="C131" s="208" t="s">
        <v>1129</v>
      </c>
      <c r="D131" s="208" t="s">
        <v>874</v>
      </c>
      <c r="E131" s="207" t="s">
        <v>1130</v>
      </c>
      <c r="F131" s="210" t="s">
        <v>872</v>
      </c>
      <c r="G131" s="205">
        <v>224557.59282617419</v>
      </c>
      <c r="H131" s="204"/>
    </row>
    <row r="132" spans="2:8" ht="32.25" customHeight="1">
      <c r="B132" s="326">
        <v>127</v>
      </c>
      <c r="C132" s="328" t="s">
        <v>1131</v>
      </c>
      <c r="D132" s="328" t="s">
        <v>874</v>
      </c>
      <c r="E132" s="329" t="s">
        <v>1132</v>
      </c>
      <c r="F132" s="331" t="s">
        <v>880</v>
      </c>
      <c r="G132" s="235">
        <v>9608</v>
      </c>
      <c r="H132" s="204"/>
    </row>
    <row r="133" spans="2:8" ht="30" customHeight="1">
      <c r="B133" s="326">
        <v>128</v>
      </c>
      <c r="C133" s="328" t="s">
        <v>1133</v>
      </c>
      <c r="D133" s="328" t="s">
        <v>874</v>
      </c>
      <c r="E133" s="329" t="s">
        <v>1134</v>
      </c>
      <c r="F133" s="331" t="s">
        <v>932</v>
      </c>
      <c r="G133" s="235">
        <v>102367</v>
      </c>
      <c r="H133" s="204"/>
    </row>
    <row r="134" spans="2:8" ht="30" hidden="1" customHeight="1">
      <c r="B134" s="209">
        <v>129</v>
      </c>
      <c r="C134" s="208" t="s">
        <v>1135</v>
      </c>
      <c r="D134" s="208" t="s">
        <v>874</v>
      </c>
      <c r="E134" s="207" t="s">
        <v>1136</v>
      </c>
      <c r="F134" s="206" t="s">
        <v>932</v>
      </c>
      <c r="G134" s="205">
        <v>34449.750850165081</v>
      </c>
      <c r="H134" s="204"/>
    </row>
    <row r="135" spans="2:8" ht="30" customHeight="1">
      <c r="B135" s="326">
        <v>130</v>
      </c>
      <c r="C135" s="328" t="s">
        <v>1137</v>
      </c>
      <c r="D135" s="328" t="s">
        <v>874</v>
      </c>
      <c r="E135" s="329" t="s">
        <v>1138</v>
      </c>
      <c r="F135" s="331" t="s">
        <v>902</v>
      </c>
      <c r="G135" s="235">
        <v>134569.33925845733</v>
      </c>
      <c r="H135" s="204"/>
    </row>
    <row r="136" spans="2:8" ht="30" customHeight="1">
      <c r="B136" s="326">
        <v>131</v>
      </c>
      <c r="C136" s="328" t="s">
        <v>1139</v>
      </c>
      <c r="D136" s="328" t="s">
        <v>874</v>
      </c>
      <c r="E136" s="329" t="s">
        <v>1140</v>
      </c>
      <c r="F136" s="331" t="s">
        <v>902</v>
      </c>
      <c r="G136" s="235">
        <v>67284.669629228665</v>
      </c>
      <c r="H136" s="204"/>
    </row>
    <row r="137" spans="2:8" ht="30" customHeight="1">
      <c r="B137" s="326">
        <v>132</v>
      </c>
      <c r="C137" s="328" t="s">
        <v>1141</v>
      </c>
      <c r="D137" s="328" t="s">
        <v>874</v>
      </c>
      <c r="E137" s="329" t="s">
        <v>1142</v>
      </c>
      <c r="F137" s="331" t="s">
        <v>902</v>
      </c>
      <c r="G137" s="809">
        <v>67284.669629228665</v>
      </c>
      <c r="H137" s="204"/>
    </row>
    <row r="138" spans="2:8"/>
  </sheetData>
  <autoFilter ref="A5:H137" xr:uid="{00000000-0001-0000-0500-000000000000}"/>
  <mergeCells count="3">
    <mergeCell ref="B4:G4"/>
    <mergeCell ref="H1:H5"/>
    <mergeCell ref="B1:G3"/>
  </mergeCells>
  <pageMargins left="0.11811023622047245" right="0.11811023622047245" top="0.15748031496062992" bottom="0.15748031496062992" header="0.11811023622047245" footer="0.11811023622047245"/>
  <pageSetup paperSize="5" scale="62"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C5E26-CD21-4389-885E-F12FC31C5F0B}">
  <sheetPr>
    <tabColor rgb="FF33CCCC"/>
  </sheetPr>
  <dimension ref="A1:K6"/>
  <sheetViews>
    <sheetView view="pageBreakPreview" zoomScaleNormal="100" zoomScaleSheetLayoutView="100" workbookViewId="0">
      <selection activeCell="C5" sqref="C5"/>
    </sheetView>
  </sheetViews>
  <sheetFormatPr baseColWidth="10" defaultColWidth="9.109375" defaultRowHeight="14.4"/>
  <cols>
    <col min="1" max="1" width="44.44140625" style="171" customWidth="1"/>
    <col min="2" max="2" width="14.44140625" style="171" customWidth="1"/>
    <col min="3" max="3" width="20" style="171" customWidth="1"/>
    <col min="4" max="4" width="11.44140625" style="171" customWidth="1"/>
    <col min="5" max="5" width="14.44140625" style="171" bestFit="1" customWidth="1"/>
    <col min="6" max="6" width="14" style="171" bestFit="1" customWidth="1"/>
    <col min="7" max="254" width="11.44140625" style="171" customWidth="1"/>
    <col min="255" max="16384" width="9.109375" style="171"/>
  </cols>
  <sheetData>
    <row r="1" spans="1:11" ht="9.9" customHeight="1">
      <c r="A1" s="944"/>
      <c r="B1" s="945"/>
      <c r="C1" s="945"/>
      <c r="D1" s="236"/>
      <c r="E1" s="236"/>
      <c r="F1" s="236"/>
      <c r="G1" s="236"/>
      <c r="H1" s="268"/>
      <c r="I1" s="268"/>
      <c r="J1" s="268"/>
    </row>
    <row r="2" spans="1:11" ht="20.100000000000001" customHeight="1">
      <c r="A2" s="944"/>
      <c r="B2" s="945"/>
      <c r="C2" s="945"/>
      <c r="D2" s="236"/>
      <c r="E2" s="236"/>
      <c r="F2" s="236"/>
      <c r="G2" s="236"/>
      <c r="H2" s="268"/>
      <c r="I2" s="268"/>
      <c r="J2" s="268"/>
    </row>
    <row r="3" spans="1:11" s="172" customFormat="1" ht="41.25" customHeight="1" thickBot="1">
      <c r="A3" s="944"/>
      <c r="B3" s="945"/>
      <c r="C3" s="945"/>
      <c r="D3" s="236"/>
      <c r="E3" s="236"/>
      <c r="F3" s="236"/>
      <c r="G3" s="236"/>
      <c r="H3" s="268"/>
      <c r="I3" s="268"/>
      <c r="J3" s="268"/>
      <c r="K3" s="268"/>
    </row>
    <row r="4" spans="1:11" ht="24" customHeight="1" thickBot="1">
      <c r="A4" s="339" t="s">
        <v>1143</v>
      </c>
      <c r="B4" s="340" t="s">
        <v>81</v>
      </c>
      <c r="C4" s="341" t="s">
        <v>1144</v>
      </c>
    </row>
    <row r="5" spans="1:11" ht="30" customHeight="1">
      <c r="A5" s="342" t="s">
        <v>1145</v>
      </c>
      <c r="B5" s="338" t="s">
        <v>1146</v>
      </c>
      <c r="C5" s="343">
        <f>+C6*2</f>
        <v>86708</v>
      </c>
      <c r="D5" s="172"/>
      <c r="E5" s="269"/>
      <c r="F5" s="174"/>
      <c r="G5" s="172"/>
      <c r="H5" s="172"/>
      <c r="I5" s="172"/>
      <c r="J5" s="172"/>
      <c r="K5" s="172"/>
    </row>
    <row r="6" spans="1:11" ht="30.75" customHeight="1" thickBot="1">
      <c r="A6" s="334" t="s">
        <v>1147</v>
      </c>
      <c r="B6" s="335" t="s">
        <v>1146</v>
      </c>
      <c r="C6" s="337">
        <f>ROUND(1300606/30,0)</f>
        <v>43354</v>
      </c>
      <c r="D6" s="172"/>
      <c r="E6" s="336"/>
      <c r="F6" s="174"/>
      <c r="G6" s="172"/>
      <c r="H6" s="172"/>
      <c r="I6" s="172"/>
      <c r="J6" s="172"/>
      <c r="K6" s="172"/>
    </row>
  </sheetData>
  <mergeCells count="2">
    <mergeCell ref="A1:A3"/>
    <mergeCell ref="B1:C3"/>
  </mergeCells>
  <printOptions horizontalCentered="1"/>
  <pageMargins left="0.70866141732283472" right="0.70866141732283472" top="0.74803149606299213" bottom="0.74803149606299213" header="0.31496062992125984" footer="0.31496062992125984"/>
  <pageSetup scale="9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7B4B8-4A1D-4F57-A501-0D67176B99B6}">
  <sheetPr>
    <tabColor rgb="FFCCFF99"/>
    <pageSetUpPr fitToPage="1"/>
  </sheetPr>
  <dimension ref="A1:K63"/>
  <sheetViews>
    <sheetView zoomScaleNormal="100" zoomScaleSheetLayoutView="85" workbookViewId="0">
      <selection activeCell="A15" sqref="A15:K15"/>
    </sheetView>
  </sheetViews>
  <sheetFormatPr baseColWidth="10" defaultColWidth="11.44140625" defaultRowHeight="13.2"/>
  <cols>
    <col min="1" max="1" width="20.6640625" style="194" customWidth="1"/>
    <col min="2" max="2" width="15.6640625" style="194" customWidth="1"/>
    <col min="3" max="3" width="17.33203125" style="194" bestFit="1" customWidth="1"/>
    <col min="4" max="4" width="13.88671875" style="194" customWidth="1"/>
    <col min="5" max="5" width="17" style="194" customWidth="1"/>
    <col min="6" max="6" width="15.5546875" style="194" customWidth="1"/>
    <col min="7" max="7" width="16" style="194" customWidth="1"/>
    <col min="8" max="8" width="21.109375" style="194" customWidth="1"/>
    <col min="9" max="9" width="13.33203125" style="194" customWidth="1"/>
    <col min="10" max="11" width="2.6640625" style="194" customWidth="1"/>
    <col min="12" max="12" width="8.88671875" style="194" customWidth="1"/>
    <col min="13" max="244" width="9.109375" style="194" bestFit="1" customWidth="1"/>
    <col min="245" max="247" width="2.6640625" style="194" customWidth="1"/>
    <col min="248" max="248" width="20.6640625" style="194" customWidth="1"/>
    <col min="249" max="249" width="15.6640625" style="194" customWidth="1"/>
    <col min="250" max="250" width="17.33203125" style="194" bestFit="1" customWidth="1"/>
    <col min="251" max="251" width="13.88671875" style="194" customWidth="1"/>
    <col min="252" max="252" width="17" style="194" customWidth="1"/>
    <col min="253" max="253" width="17.109375" style="194" bestFit="1" customWidth="1"/>
    <col min="254" max="254" width="11" style="194" customWidth="1"/>
    <col min="255" max="255" width="14.5546875" style="194" bestFit="1" customWidth="1"/>
    <col min="256" max="256" width="9" style="194" customWidth="1"/>
    <col min="257" max="258" width="2.6640625" style="194" customWidth="1"/>
    <col min="259" max="259" width="27.109375" style="194" customWidth="1"/>
    <col min="260" max="261" width="22.6640625" style="194" customWidth="1"/>
    <col min="262" max="262" width="9.109375" style="194" bestFit="1" customWidth="1"/>
    <col min="263" max="263" width="14" style="194" customWidth="1"/>
    <col min="264" max="264" width="9.109375" style="194" bestFit="1" customWidth="1"/>
    <col min="265" max="265" width="49" style="194" customWidth="1"/>
    <col min="266" max="266" width="11.5546875" style="194" customWidth="1"/>
    <col min="267" max="267" width="9.109375" style="194" bestFit="1" customWidth="1"/>
    <col min="268" max="268" width="13.33203125" style="194" bestFit="1" customWidth="1"/>
    <col min="269" max="500" width="9.109375" style="194" bestFit="1" customWidth="1"/>
    <col min="501" max="503" width="2.6640625" style="194" customWidth="1"/>
    <col min="504" max="504" width="20.6640625" style="194" customWidth="1"/>
    <col min="505" max="505" width="15.6640625" style="194" customWidth="1"/>
    <col min="506" max="506" width="17.33203125" style="194" bestFit="1" customWidth="1"/>
    <col min="507" max="507" width="13.88671875" style="194" customWidth="1"/>
    <col min="508" max="508" width="17" style="194" customWidth="1"/>
    <col min="509" max="509" width="17.109375" style="194" bestFit="1" customWidth="1"/>
    <col min="510" max="510" width="11" style="194" customWidth="1"/>
    <col min="511" max="511" width="14.5546875" style="194" bestFit="1" customWidth="1"/>
    <col min="512" max="512" width="9" style="194" customWidth="1"/>
    <col min="513" max="514" width="2.6640625" style="194" customWidth="1"/>
    <col min="515" max="515" width="27.109375" style="194" customWidth="1"/>
    <col min="516" max="517" width="22.6640625" style="194" customWidth="1"/>
    <col min="518" max="518" width="9.109375" style="194" bestFit="1" customWidth="1"/>
    <col min="519" max="519" width="14" style="194" customWidth="1"/>
    <col min="520" max="520" width="9.109375" style="194" bestFit="1" customWidth="1"/>
    <col min="521" max="521" width="49" style="194" customWidth="1"/>
    <col min="522" max="522" width="11.5546875" style="194" customWidth="1"/>
    <col min="523" max="523" width="9.109375" style="194" bestFit="1" customWidth="1"/>
    <col min="524" max="524" width="13.33203125" style="194" bestFit="1" customWidth="1"/>
    <col min="525" max="756" width="9.109375" style="194" bestFit="1" customWidth="1"/>
    <col min="757" max="759" width="2.6640625" style="194" customWidth="1"/>
    <col min="760" max="760" width="20.6640625" style="194" customWidth="1"/>
    <col min="761" max="761" width="15.6640625" style="194" customWidth="1"/>
    <col min="762" max="762" width="17.33203125" style="194" bestFit="1" customWidth="1"/>
    <col min="763" max="763" width="13.88671875" style="194" customWidth="1"/>
    <col min="764" max="764" width="17" style="194" customWidth="1"/>
    <col min="765" max="765" width="17.109375" style="194" bestFit="1" customWidth="1"/>
    <col min="766" max="766" width="11" style="194" customWidth="1"/>
    <col min="767" max="767" width="14.5546875" style="194" bestFit="1" customWidth="1"/>
    <col min="768" max="768" width="9" style="194" customWidth="1"/>
    <col min="769" max="770" width="2.6640625" style="194" customWidth="1"/>
    <col min="771" max="771" width="27.109375" style="194" customWidth="1"/>
    <col min="772" max="773" width="22.6640625" style="194" customWidth="1"/>
    <col min="774" max="774" width="9.109375" style="194" bestFit="1" customWidth="1"/>
    <col min="775" max="775" width="14" style="194" customWidth="1"/>
    <col min="776" max="776" width="9.109375" style="194" bestFit="1" customWidth="1"/>
    <col min="777" max="777" width="49" style="194" customWidth="1"/>
    <col min="778" max="778" width="11.5546875" style="194" customWidth="1"/>
    <col min="779" max="779" width="9.109375" style="194" bestFit="1" customWidth="1"/>
    <col min="780" max="780" width="13.33203125" style="194" bestFit="1" customWidth="1"/>
    <col min="781" max="1012" width="9.109375" style="194" bestFit="1" customWidth="1"/>
    <col min="1013" max="1015" width="2.6640625" style="194" customWidth="1"/>
    <col min="1016" max="1016" width="20.6640625" style="194" customWidth="1"/>
    <col min="1017" max="1017" width="15.6640625" style="194" customWidth="1"/>
    <col min="1018" max="1018" width="17.33203125" style="194" bestFit="1" customWidth="1"/>
    <col min="1019" max="1019" width="13.88671875" style="194" customWidth="1"/>
    <col min="1020" max="1020" width="17" style="194" customWidth="1"/>
    <col min="1021" max="1021" width="17.109375" style="194" bestFit="1" customWidth="1"/>
    <col min="1022" max="1022" width="11" style="194" customWidth="1"/>
    <col min="1023" max="1023" width="14.5546875" style="194" bestFit="1" customWidth="1"/>
    <col min="1024" max="1024" width="9" style="194" customWidth="1"/>
    <col min="1025" max="1026" width="2.6640625" style="194" customWidth="1"/>
    <col min="1027" max="1027" width="27.109375" style="194" customWidth="1"/>
    <col min="1028" max="1029" width="22.6640625" style="194" customWidth="1"/>
    <col min="1030" max="1030" width="9.109375" style="194" bestFit="1" customWidth="1"/>
    <col min="1031" max="1031" width="14" style="194" customWidth="1"/>
    <col min="1032" max="1032" width="9.109375" style="194" bestFit="1" customWidth="1"/>
    <col min="1033" max="1033" width="49" style="194" customWidth="1"/>
    <col min="1034" max="1034" width="11.5546875" style="194" customWidth="1"/>
    <col min="1035" max="1035" width="9.109375" style="194" bestFit="1" customWidth="1"/>
    <col min="1036" max="1036" width="13.33203125" style="194" bestFit="1" customWidth="1"/>
    <col min="1037" max="1268" width="9.109375" style="194" bestFit="1" customWidth="1"/>
    <col min="1269" max="1271" width="2.6640625" style="194" customWidth="1"/>
    <col min="1272" max="1272" width="20.6640625" style="194" customWidth="1"/>
    <col min="1273" max="1273" width="15.6640625" style="194" customWidth="1"/>
    <col min="1274" max="1274" width="17.33203125" style="194" bestFit="1" customWidth="1"/>
    <col min="1275" max="1275" width="13.88671875" style="194" customWidth="1"/>
    <col min="1276" max="1276" width="17" style="194" customWidth="1"/>
    <col min="1277" max="1277" width="17.109375" style="194" bestFit="1" customWidth="1"/>
    <col min="1278" max="1278" width="11" style="194" customWidth="1"/>
    <col min="1279" max="1279" width="14.5546875" style="194" bestFit="1" customWidth="1"/>
    <col min="1280" max="1280" width="9" style="194" customWidth="1"/>
    <col min="1281" max="1282" width="2.6640625" style="194" customWidth="1"/>
    <col min="1283" max="1283" width="27.109375" style="194" customWidth="1"/>
    <col min="1284" max="1285" width="22.6640625" style="194" customWidth="1"/>
    <col min="1286" max="1286" width="9.109375" style="194" bestFit="1" customWidth="1"/>
    <col min="1287" max="1287" width="14" style="194" customWidth="1"/>
    <col min="1288" max="1288" width="9.109375" style="194" bestFit="1" customWidth="1"/>
    <col min="1289" max="1289" width="49" style="194" customWidth="1"/>
    <col min="1290" max="1290" width="11.5546875" style="194" customWidth="1"/>
    <col min="1291" max="1291" width="9.109375" style="194" bestFit="1" customWidth="1"/>
    <col min="1292" max="1292" width="13.33203125" style="194" bestFit="1" customWidth="1"/>
    <col min="1293" max="1524" width="9.109375" style="194" bestFit="1" customWidth="1"/>
    <col min="1525" max="1527" width="2.6640625" style="194" customWidth="1"/>
    <col min="1528" max="1528" width="20.6640625" style="194" customWidth="1"/>
    <col min="1529" max="1529" width="15.6640625" style="194" customWidth="1"/>
    <col min="1530" max="1530" width="17.33203125" style="194" bestFit="1" customWidth="1"/>
    <col min="1531" max="1531" width="13.88671875" style="194" customWidth="1"/>
    <col min="1532" max="1532" width="17" style="194" customWidth="1"/>
    <col min="1533" max="1533" width="17.109375" style="194" bestFit="1" customWidth="1"/>
    <col min="1534" max="1534" width="11" style="194" customWidth="1"/>
    <col min="1535" max="1535" width="14.5546875" style="194" bestFit="1" customWidth="1"/>
    <col min="1536" max="1536" width="9" style="194" customWidth="1"/>
    <col min="1537" max="1538" width="2.6640625" style="194" customWidth="1"/>
    <col min="1539" max="1539" width="27.109375" style="194" customWidth="1"/>
    <col min="1540" max="1541" width="22.6640625" style="194" customWidth="1"/>
    <col min="1542" max="1542" width="9.109375" style="194" bestFit="1" customWidth="1"/>
    <col min="1543" max="1543" width="14" style="194" customWidth="1"/>
    <col min="1544" max="1544" width="9.109375" style="194" bestFit="1" customWidth="1"/>
    <col min="1545" max="1545" width="49" style="194" customWidth="1"/>
    <col min="1546" max="1546" width="11.5546875" style="194" customWidth="1"/>
    <col min="1547" max="1547" width="9.109375" style="194" bestFit="1" customWidth="1"/>
    <col min="1548" max="1548" width="13.33203125" style="194" bestFit="1" customWidth="1"/>
    <col min="1549" max="1780" width="9.109375" style="194" bestFit="1" customWidth="1"/>
    <col min="1781" max="1783" width="2.6640625" style="194" customWidth="1"/>
    <col min="1784" max="1784" width="20.6640625" style="194" customWidth="1"/>
    <col min="1785" max="1785" width="15.6640625" style="194" customWidth="1"/>
    <col min="1786" max="1786" width="17.33203125" style="194" bestFit="1" customWidth="1"/>
    <col min="1787" max="1787" width="13.88671875" style="194" customWidth="1"/>
    <col min="1788" max="1788" width="17" style="194" customWidth="1"/>
    <col min="1789" max="1789" width="17.109375" style="194" bestFit="1" customWidth="1"/>
    <col min="1790" max="1790" width="11" style="194" customWidth="1"/>
    <col min="1791" max="1791" width="14.5546875" style="194" bestFit="1" customWidth="1"/>
    <col min="1792" max="1792" width="9" style="194" customWidth="1"/>
    <col min="1793" max="1794" width="2.6640625" style="194" customWidth="1"/>
    <col min="1795" max="1795" width="27.109375" style="194" customWidth="1"/>
    <col min="1796" max="1797" width="22.6640625" style="194" customWidth="1"/>
    <col min="1798" max="1798" width="9.109375" style="194" bestFit="1" customWidth="1"/>
    <col min="1799" max="1799" width="14" style="194" customWidth="1"/>
    <col min="1800" max="1800" width="9.109375" style="194" bestFit="1" customWidth="1"/>
    <col min="1801" max="1801" width="49" style="194" customWidth="1"/>
    <col min="1802" max="1802" width="11.5546875" style="194" customWidth="1"/>
    <col min="1803" max="1803" width="9.109375" style="194" bestFit="1" customWidth="1"/>
    <col min="1804" max="1804" width="13.33203125" style="194" bestFit="1" customWidth="1"/>
    <col min="1805" max="2036" width="9.109375" style="194" bestFit="1" customWidth="1"/>
    <col min="2037" max="2039" width="2.6640625" style="194" customWidth="1"/>
    <col min="2040" max="2040" width="20.6640625" style="194" customWidth="1"/>
    <col min="2041" max="2041" width="15.6640625" style="194" customWidth="1"/>
    <col min="2042" max="2042" width="17.33203125" style="194" bestFit="1" customWidth="1"/>
    <col min="2043" max="2043" width="13.88671875" style="194" customWidth="1"/>
    <col min="2044" max="2044" width="17" style="194" customWidth="1"/>
    <col min="2045" max="2045" width="17.109375" style="194" bestFit="1" customWidth="1"/>
    <col min="2046" max="2046" width="11" style="194" customWidth="1"/>
    <col min="2047" max="2047" width="14.5546875" style="194" bestFit="1" customWidth="1"/>
    <col min="2048" max="2048" width="9" style="194" customWidth="1"/>
    <col min="2049" max="2050" width="2.6640625" style="194" customWidth="1"/>
    <col min="2051" max="2051" width="27.109375" style="194" customWidth="1"/>
    <col min="2052" max="2053" width="22.6640625" style="194" customWidth="1"/>
    <col min="2054" max="2054" width="9.109375" style="194" bestFit="1" customWidth="1"/>
    <col min="2055" max="2055" width="14" style="194" customWidth="1"/>
    <col min="2056" max="2056" width="9.109375" style="194" bestFit="1" customWidth="1"/>
    <col min="2057" max="2057" width="49" style="194" customWidth="1"/>
    <col min="2058" max="2058" width="11.5546875" style="194" customWidth="1"/>
    <col min="2059" max="2059" width="9.109375" style="194" bestFit="1" customWidth="1"/>
    <col min="2060" max="2060" width="13.33203125" style="194" bestFit="1" customWidth="1"/>
    <col min="2061" max="2292" width="9.109375" style="194" bestFit="1" customWidth="1"/>
    <col min="2293" max="2295" width="2.6640625" style="194" customWidth="1"/>
    <col min="2296" max="2296" width="20.6640625" style="194" customWidth="1"/>
    <col min="2297" max="2297" width="15.6640625" style="194" customWidth="1"/>
    <col min="2298" max="2298" width="17.33203125" style="194" bestFit="1" customWidth="1"/>
    <col min="2299" max="2299" width="13.88671875" style="194" customWidth="1"/>
    <col min="2300" max="2300" width="17" style="194" customWidth="1"/>
    <col min="2301" max="2301" width="17.109375" style="194" bestFit="1" customWidth="1"/>
    <col min="2302" max="2302" width="11" style="194" customWidth="1"/>
    <col min="2303" max="2303" width="14.5546875" style="194" bestFit="1" customWidth="1"/>
    <col min="2304" max="2304" width="9" style="194" customWidth="1"/>
    <col min="2305" max="2306" width="2.6640625" style="194" customWidth="1"/>
    <col min="2307" max="2307" width="27.109375" style="194" customWidth="1"/>
    <col min="2308" max="2309" width="22.6640625" style="194" customWidth="1"/>
    <col min="2310" max="2310" width="9.109375" style="194" bestFit="1" customWidth="1"/>
    <col min="2311" max="2311" width="14" style="194" customWidth="1"/>
    <col min="2312" max="2312" width="9.109375" style="194" bestFit="1" customWidth="1"/>
    <col min="2313" max="2313" width="49" style="194" customWidth="1"/>
    <col min="2314" max="2314" width="11.5546875" style="194" customWidth="1"/>
    <col min="2315" max="2315" width="9.109375" style="194" bestFit="1" customWidth="1"/>
    <col min="2316" max="2316" width="13.33203125" style="194" bestFit="1" customWidth="1"/>
    <col min="2317" max="2548" width="9.109375" style="194" bestFit="1" customWidth="1"/>
    <col min="2549" max="2551" width="2.6640625" style="194" customWidth="1"/>
    <col min="2552" max="2552" width="20.6640625" style="194" customWidth="1"/>
    <col min="2553" max="2553" width="15.6640625" style="194" customWidth="1"/>
    <col min="2554" max="2554" width="17.33203125" style="194" bestFit="1" customWidth="1"/>
    <col min="2555" max="2555" width="13.88671875" style="194" customWidth="1"/>
    <col min="2556" max="2556" width="17" style="194" customWidth="1"/>
    <col min="2557" max="2557" width="17.109375" style="194" bestFit="1" customWidth="1"/>
    <col min="2558" max="2558" width="11" style="194" customWidth="1"/>
    <col min="2559" max="2559" width="14.5546875" style="194" bestFit="1" customWidth="1"/>
    <col min="2560" max="2560" width="9" style="194" customWidth="1"/>
    <col min="2561" max="2562" width="2.6640625" style="194" customWidth="1"/>
    <col min="2563" max="2563" width="27.109375" style="194" customWidth="1"/>
    <col min="2564" max="2565" width="22.6640625" style="194" customWidth="1"/>
    <col min="2566" max="2566" width="9.109375" style="194" bestFit="1" customWidth="1"/>
    <col min="2567" max="2567" width="14" style="194" customWidth="1"/>
    <col min="2568" max="2568" width="9.109375" style="194" bestFit="1" customWidth="1"/>
    <col min="2569" max="2569" width="49" style="194" customWidth="1"/>
    <col min="2570" max="2570" width="11.5546875" style="194" customWidth="1"/>
    <col min="2571" max="2571" width="9.109375" style="194" bestFit="1" customWidth="1"/>
    <col min="2572" max="2572" width="13.33203125" style="194" bestFit="1" customWidth="1"/>
    <col min="2573" max="2804" width="9.109375" style="194" bestFit="1" customWidth="1"/>
    <col min="2805" max="2807" width="2.6640625" style="194" customWidth="1"/>
    <col min="2808" max="2808" width="20.6640625" style="194" customWidth="1"/>
    <col min="2809" max="2809" width="15.6640625" style="194" customWidth="1"/>
    <col min="2810" max="2810" width="17.33203125" style="194" bestFit="1" customWidth="1"/>
    <col min="2811" max="2811" width="13.88671875" style="194" customWidth="1"/>
    <col min="2812" max="2812" width="17" style="194" customWidth="1"/>
    <col min="2813" max="2813" width="17.109375" style="194" bestFit="1" customWidth="1"/>
    <col min="2814" max="2814" width="11" style="194" customWidth="1"/>
    <col min="2815" max="2815" width="14.5546875" style="194" bestFit="1" customWidth="1"/>
    <col min="2816" max="2816" width="9" style="194" customWidth="1"/>
    <col min="2817" max="2818" width="2.6640625" style="194" customWidth="1"/>
    <col min="2819" max="2819" width="27.109375" style="194" customWidth="1"/>
    <col min="2820" max="2821" width="22.6640625" style="194" customWidth="1"/>
    <col min="2822" max="2822" width="9.109375" style="194" bestFit="1" customWidth="1"/>
    <col min="2823" max="2823" width="14" style="194" customWidth="1"/>
    <col min="2824" max="2824" width="9.109375" style="194" bestFit="1" customWidth="1"/>
    <col min="2825" max="2825" width="49" style="194" customWidth="1"/>
    <col min="2826" max="2826" width="11.5546875" style="194" customWidth="1"/>
    <col min="2827" max="2827" width="9.109375" style="194" bestFit="1" customWidth="1"/>
    <col min="2828" max="2828" width="13.33203125" style="194" bestFit="1" customWidth="1"/>
    <col min="2829" max="3060" width="9.109375" style="194" bestFit="1" customWidth="1"/>
    <col min="3061" max="3063" width="2.6640625" style="194" customWidth="1"/>
    <col min="3064" max="3064" width="20.6640625" style="194" customWidth="1"/>
    <col min="3065" max="3065" width="15.6640625" style="194" customWidth="1"/>
    <col min="3066" max="3066" width="17.33203125" style="194" bestFit="1" customWidth="1"/>
    <col min="3067" max="3067" width="13.88671875" style="194" customWidth="1"/>
    <col min="3068" max="3068" width="17" style="194" customWidth="1"/>
    <col min="3069" max="3069" width="17.109375" style="194" bestFit="1" customWidth="1"/>
    <col min="3070" max="3070" width="11" style="194" customWidth="1"/>
    <col min="3071" max="3071" width="14.5546875" style="194" bestFit="1" customWidth="1"/>
    <col min="3072" max="3072" width="9" style="194" customWidth="1"/>
    <col min="3073" max="3074" width="2.6640625" style="194" customWidth="1"/>
    <col min="3075" max="3075" width="27.109375" style="194" customWidth="1"/>
    <col min="3076" max="3077" width="22.6640625" style="194" customWidth="1"/>
    <col min="3078" max="3078" width="9.109375" style="194" bestFit="1" customWidth="1"/>
    <col min="3079" max="3079" width="14" style="194" customWidth="1"/>
    <col min="3080" max="3080" width="9.109375" style="194" bestFit="1" customWidth="1"/>
    <col min="3081" max="3081" width="49" style="194" customWidth="1"/>
    <col min="3082" max="3082" width="11.5546875" style="194" customWidth="1"/>
    <col min="3083" max="3083" width="9.109375" style="194" bestFit="1" customWidth="1"/>
    <col min="3084" max="3084" width="13.33203125" style="194" bestFit="1" customWidth="1"/>
    <col min="3085" max="3316" width="9.109375" style="194" bestFit="1" customWidth="1"/>
    <col min="3317" max="3319" width="2.6640625" style="194" customWidth="1"/>
    <col min="3320" max="3320" width="20.6640625" style="194" customWidth="1"/>
    <col min="3321" max="3321" width="15.6640625" style="194" customWidth="1"/>
    <col min="3322" max="3322" width="17.33203125" style="194" bestFit="1" customWidth="1"/>
    <col min="3323" max="3323" width="13.88671875" style="194" customWidth="1"/>
    <col min="3324" max="3324" width="17" style="194" customWidth="1"/>
    <col min="3325" max="3325" width="17.109375" style="194" bestFit="1" customWidth="1"/>
    <col min="3326" max="3326" width="11" style="194" customWidth="1"/>
    <col min="3327" max="3327" width="14.5546875" style="194" bestFit="1" customWidth="1"/>
    <col min="3328" max="3328" width="9" style="194" customWidth="1"/>
    <col min="3329" max="3330" width="2.6640625" style="194" customWidth="1"/>
    <col min="3331" max="3331" width="27.109375" style="194" customWidth="1"/>
    <col min="3332" max="3333" width="22.6640625" style="194" customWidth="1"/>
    <col min="3334" max="3334" width="9.109375" style="194" bestFit="1" customWidth="1"/>
    <col min="3335" max="3335" width="14" style="194" customWidth="1"/>
    <col min="3336" max="3336" width="9.109375" style="194" bestFit="1" customWidth="1"/>
    <col min="3337" max="3337" width="49" style="194" customWidth="1"/>
    <col min="3338" max="3338" width="11.5546875" style="194" customWidth="1"/>
    <col min="3339" max="3339" width="9.109375" style="194" bestFit="1" customWidth="1"/>
    <col min="3340" max="3340" width="13.33203125" style="194" bestFit="1" customWidth="1"/>
    <col min="3341" max="3572" width="9.109375" style="194" bestFit="1" customWidth="1"/>
    <col min="3573" max="3575" width="2.6640625" style="194" customWidth="1"/>
    <col min="3576" max="3576" width="20.6640625" style="194" customWidth="1"/>
    <col min="3577" max="3577" width="15.6640625" style="194" customWidth="1"/>
    <col min="3578" max="3578" width="17.33203125" style="194" bestFit="1" customWidth="1"/>
    <col min="3579" max="3579" width="13.88671875" style="194" customWidth="1"/>
    <col min="3580" max="3580" width="17" style="194" customWidth="1"/>
    <col min="3581" max="3581" width="17.109375" style="194" bestFit="1" customWidth="1"/>
    <col min="3582" max="3582" width="11" style="194" customWidth="1"/>
    <col min="3583" max="3583" width="14.5546875" style="194" bestFit="1" customWidth="1"/>
    <col min="3584" max="3584" width="9" style="194" customWidth="1"/>
    <col min="3585" max="3586" width="2.6640625" style="194" customWidth="1"/>
    <col min="3587" max="3587" width="27.109375" style="194" customWidth="1"/>
    <col min="3588" max="3589" width="22.6640625" style="194" customWidth="1"/>
    <col min="3590" max="3590" width="9.109375" style="194" bestFit="1" customWidth="1"/>
    <col min="3591" max="3591" width="14" style="194" customWidth="1"/>
    <col min="3592" max="3592" width="9.109375" style="194" bestFit="1" customWidth="1"/>
    <col min="3593" max="3593" width="49" style="194" customWidth="1"/>
    <col min="3594" max="3594" width="11.5546875" style="194" customWidth="1"/>
    <col min="3595" max="3595" width="9.109375" style="194" bestFit="1" customWidth="1"/>
    <col min="3596" max="3596" width="13.33203125" style="194" bestFit="1" customWidth="1"/>
    <col min="3597" max="3828" width="9.109375" style="194" bestFit="1" customWidth="1"/>
    <col min="3829" max="3831" width="2.6640625" style="194" customWidth="1"/>
    <col min="3832" max="3832" width="20.6640625" style="194" customWidth="1"/>
    <col min="3833" max="3833" width="15.6640625" style="194" customWidth="1"/>
    <col min="3834" max="3834" width="17.33203125" style="194" bestFit="1" customWidth="1"/>
    <col min="3835" max="3835" width="13.88671875" style="194" customWidth="1"/>
    <col min="3836" max="3836" width="17" style="194" customWidth="1"/>
    <col min="3837" max="3837" width="17.109375" style="194" bestFit="1" customWidth="1"/>
    <col min="3838" max="3838" width="11" style="194" customWidth="1"/>
    <col min="3839" max="3839" width="14.5546875" style="194" bestFit="1" customWidth="1"/>
    <col min="3840" max="3840" width="9" style="194" customWidth="1"/>
    <col min="3841" max="3842" width="2.6640625" style="194" customWidth="1"/>
    <col min="3843" max="3843" width="27.109375" style="194" customWidth="1"/>
    <col min="3844" max="3845" width="22.6640625" style="194" customWidth="1"/>
    <col min="3846" max="3846" width="9.109375" style="194" bestFit="1" customWidth="1"/>
    <col min="3847" max="3847" width="14" style="194" customWidth="1"/>
    <col min="3848" max="3848" width="9.109375" style="194" bestFit="1" customWidth="1"/>
    <col min="3849" max="3849" width="49" style="194" customWidth="1"/>
    <col min="3850" max="3850" width="11.5546875" style="194" customWidth="1"/>
    <col min="3851" max="3851" width="9.109375" style="194" bestFit="1" customWidth="1"/>
    <col min="3852" max="3852" width="13.33203125" style="194" bestFit="1" customWidth="1"/>
    <col min="3853" max="4084" width="9.109375" style="194" bestFit="1" customWidth="1"/>
    <col min="4085" max="4087" width="2.6640625" style="194" customWidth="1"/>
    <col min="4088" max="4088" width="20.6640625" style="194" customWidth="1"/>
    <col min="4089" max="4089" width="15.6640625" style="194" customWidth="1"/>
    <col min="4090" max="4090" width="17.33203125" style="194" bestFit="1" customWidth="1"/>
    <col min="4091" max="4091" width="13.88671875" style="194" customWidth="1"/>
    <col min="4092" max="4092" width="17" style="194" customWidth="1"/>
    <col min="4093" max="4093" width="17.109375" style="194" bestFit="1" customWidth="1"/>
    <col min="4094" max="4094" width="11" style="194" customWidth="1"/>
    <col min="4095" max="4095" width="14.5546875" style="194" bestFit="1" customWidth="1"/>
    <col min="4096" max="4096" width="9" style="194" customWidth="1"/>
    <col min="4097" max="4098" width="2.6640625" style="194" customWidth="1"/>
    <col min="4099" max="4099" width="27.109375" style="194" customWidth="1"/>
    <col min="4100" max="4101" width="22.6640625" style="194" customWidth="1"/>
    <col min="4102" max="4102" width="9.109375" style="194" bestFit="1" customWidth="1"/>
    <col min="4103" max="4103" width="14" style="194" customWidth="1"/>
    <col min="4104" max="4104" width="9.109375" style="194" bestFit="1" customWidth="1"/>
    <col min="4105" max="4105" width="49" style="194" customWidth="1"/>
    <col min="4106" max="4106" width="11.5546875" style="194" customWidth="1"/>
    <col min="4107" max="4107" width="9.109375" style="194" bestFit="1" customWidth="1"/>
    <col min="4108" max="4108" width="13.33203125" style="194" bestFit="1" customWidth="1"/>
    <col min="4109" max="4340" width="9.109375" style="194" bestFit="1" customWidth="1"/>
    <col min="4341" max="4343" width="2.6640625" style="194" customWidth="1"/>
    <col min="4344" max="4344" width="20.6640625" style="194" customWidth="1"/>
    <col min="4345" max="4345" width="15.6640625" style="194" customWidth="1"/>
    <col min="4346" max="4346" width="17.33203125" style="194" bestFit="1" customWidth="1"/>
    <col min="4347" max="4347" width="13.88671875" style="194" customWidth="1"/>
    <col min="4348" max="4348" width="17" style="194" customWidth="1"/>
    <col min="4349" max="4349" width="17.109375" style="194" bestFit="1" customWidth="1"/>
    <col min="4350" max="4350" width="11" style="194" customWidth="1"/>
    <col min="4351" max="4351" width="14.5546875" style="194" bestFit="1" customWidth="1"/>
    <col min="4352" max="4352" width="9" style="194" customWidth="1"/>
    <col min="4353" max="4354" width="2.6640625" style="194" customWidth="1"/>
    <col min="4355" max="4355" width="27.109375" style="194" customWidth="1"/>
    <col min="4356" max="4357" width="22.6640625" style="194" customWidth="1"/>
    <col min="4358" max="4358" width="9.109375" style="194" bestFit="1" customWidth="1"/>
    <col min="4359" max="4359" width="14" style="194" customWidth="1"/>
    <col min="4360" max="4360" width="9.109375" style="194" bestFit="1" customWidth="1"/>
    <col min="4361" max="4361" width="49" style="194" customWidth="1"/>
    <col min="4362" max="4362" width="11.5546875" style="194" customWidth="1"/>
    <col min="4363" max="4363" width="9.109375" style="194" bestFit="1" customWidth="1"/>
    <col min="4364" max="4364" width="13.33203125" style="194" bestFit="1" customWidth="1"/>
    <col min="4365" max="4596" width="9.109375" style="194" bestFit="1" customWidth="1"/>
    <col min="4597" max="4599" width="2.6640625" style="194" customWidth="1"/>
    <col min="4600" max="4600" width="20.6640625" style="194" customWidth="1"/>
    <col min="4601" max="4601" width="15.6640625" style="194" customWidth="1"/>
    <col min="4602" max="4602" width="17.33203125" style="194" bestFit="1" customWidth="1"/>
    <col min="4603" max="4603" width="13.88671875" style="194" customWidth="1"/>
    <col min="4604" max="4604" width="17" style="194" customWidth="1"/>
    <col min="4605" max="4605" width="17.109375" style="194" bestFit="1" customWidth="1"/>
    <col min="4606" max="4606" width="11" style="194" customWidth="1"/>
    <col min="4607" max="4607" width="14.5546875" style="194" bestFit="1" customWidth="1"/>
    <col min="4608" max="4608" width="9" style="194" customWidth="1"/>
    <col min="4609" max="4610" width="2.6640625" style="194" customWidth="1"/>
    <col min="4611" max="4611" width="27.109375" style="194" customWidth="1"/>
    <col min="4612" max="4613" width="22.6640625" style="194" customWidth="1"/>
    <col min="4614" max="4614" width="9.109375" style="194" bestFit="1" customWidth="1"/>
    <col min="4615" max="4615" width="14" style="194" customWidth="1"/>
    <col min="4616" max="4616" width="9.109375" style="194" bestFit="1" customWidth="1"/>
    <col min="4617" max="4617" width="49" style="194" customWidth="1"/>
    <col min="4618" max="4618" width="11.5546875" style="194" customWidth="1"/>
    <col min="4619" max="4619" width="9.109375" style="194" bestFit="1" customWidth="1"/>
    <col min="4620" max="4620" width="13.33203125" style="194" bestFit="1" customWidth="1"/>
    <col min="4621" max="4852" width="9.109375" style="194" bestFit="1" customWidth="1"/>
    <col min="4853" max="4855" width="2.6640625" style="194" customWidth="1"/>
    <col min="4856" max="4856" width="20.6640625" style="194" customWidth="1"/>
    <col min="4857" max="4857" width="15.6640625" style="194" customWidth="1"/>
    <col min="4858" max="4858" width="17.33203125" style="194" bestFit="1" customWidth="1"/>
    <col min="4859" max="4859" width="13.88671875" style="194" customWidth="1"/>
    <col min="4860" max="4860" width="17" style="194" customWidth="1"/>
    <col min="4861" max="4861" width="17.109375" style="194" bestFit="1" customWidth="1"/>
    <col min="4862" max="4862" width="11" style="194" customWidth="1"/>
    <col min="4863" max="4863" width="14.5546875" style="194" bestFit="1" customWidth="1"/>
    <col min="4864" max="4864" width="9" style="194" customWidth="1"/>
    <col min="4865" max="4866" width="2.6640625" style="194" customWidth="1"/>
    <col min="4867" max="4867" width="27.109375" style="194" customWidth="1"/>
    <col min="4868" max="4869" width="22.6640625" style="194" customWidth="1"/>
    <col min="4870" max="4870" width="9.109375" style="194" bestFit="1" customWidth="1"/>
    <col min="4871" max="4871" width="14" style="194" customWidth="1"/>
    <col min="4872" max="4872" width="9.109375" style="194" bestFit="1" customWidth="1"/>
    <col min="4873" max="4873" width="49" style="194" customWidth="1"/>
    <col min="4874" max="4874" width="11.5546875" style="194" customWidth="1"/>
    <col min="4875" max="4875" width="9.109375" style="194" bestFit="1" customWidth="1"/>
    <col min="4876" max="4876" width="13.33203125" style="194" bestFit="1" customWidth="1"/>
    <col min="4877" max="5108" width="9.109375" style="194" bestFit="1" customWidth="1"/>
    <col min="5109" max="5111" width="2.6640625" style="194" customWidth="1"/>
    <col min="5112" max="5112" width="20.6640625" style="194" customWidth="1"/>
    <col min="5113" max="5113" width="15.6640625" style="194" customWidth="1"/>
    <col min="5114" max="5114" width="17.33203125" style="194" bestFit="1" customWidth="1"/>
    <col min="5115" max="5115" width="13.88671875" style="194" customWidth="1"/>
    <col min="5116" max="5116" width="17" style="194" customWidth="1"/>
    <col min="5117" max="5117" width="17.109375" style="194" bestFit="1" customWidth="1"/>
    <col min="5118" max="5118" width="11" style="194" customWidth="1"/>
    <col min="5119" max="5119" width="14.5546875" style="194" bestFit="1" customWidth="1"/>
    <col min="5120" max="5120" width="9" style="194" customWidth="1"/>
    <col min="5121" max="5122" width="2.6640625" style="194" customWidth="1"/>
    <col min="5123" max="5123" width="27.109375" style="194" customWidth="1"/>
    <col min="5124" max="5125" width="22.6640625" style="194" customWidth="1"/>
    <col min="5126" max="5126" width="9.109375" style="194" bestFit="1" customWidth="1"/>
    <col min="5127" max="5127" width="14" style="194" customWidth="1"/>
    <col min="5128" max="5128" width="9.109375" style="194" bestFit="1" customWidth="1"/>
    <col min="5129" max="5129" width="49" style="194" customWidth="1"/>
    <col min="5130" max="5130" width="11.5546875" style="194" customWidth="1"/>
    <col min="5131" max="5131" width="9.109375" style="194" bestFit="1" customWidth="1"/>
    <col min="5132" max="5132" width="13.33203125" style="194" bestFit="1" customWidth="1"/>
    <col min="5133" max="5364" width="9.109375" style="194" bestFit="1" customWidth="1"/>
    <col min="5365" max="5367" width="2.6640625" style="194" customWidth="1"/>
    <col min="5368" max="5368" width="20.6640625" style="194" customWidth="1"/>
    <col min="5369" max="5369" width="15.6640625" style="194" customWidth="1"/>
    <col min="5370" max="5370" width="17.33203125" style="194" bestFit="1" customWidth="1"/>
    <col min="5371" max="5371" width="13.88671875" style="194" customWidth="1"/>
    <col min="5372" max="5372" width="17" style="194" customWidth="1"/>
    <col min="5373" max="5373" width="17.109375" style="194" bestFit="1" customWidth="1"/>
    <col min="5374" max="5374" width="11" style="194" customWidth="1"/>
    <col min="5375" max="5375" width="14.5546875" style="194" bestFit="1" customWidth="1"/>
    <col min="5376" max="5376" width="9" style="194" customWidth="1"/>
    <col min="5377" max="5378" width="2.6640625" style="194" customWidth="1"/>
    <col min="5379" max="5379" width="27.109375" style="194" customWidth="1"/>
    <col min="5380" max="5381" width="22.6640625" style="194" customWidth="1"/>
    <col min="5382" max="5382" width="9.109375" style="194" bestFit="1" customWidth="1"/>
    <col min="5383" max="5383" width="14" style="194" customWidth="1"/>
    <col min="5384" max="5384" width="9.109375" style="194" bestFit="1" customWidth="1"/>
    <col min="5385" max="5385" width="49" style="194" customWidth="1"/>
    <col min="5386" max="5386" width="11.5546875" style="194" customWidth="1"/>
    <col min="5387" max="5387" width="9.109375" style="194" bestFit="1" customWidth="1"/>
    <col min="5388" max="5388" width="13.33203125" style="194" bestFit="1" customWidth="1"/>
    <col min="5389" max="5620" width="9.109375" style="194" bestFit="1" customWidth="1"/>
    <col min="5621" max="5623" width="2.6640625" style="194" customWidth="1"/>
    <col min="5624" max="5624" width="20.6640625" style="194" customWidth="1"/>
    <col min="5625" max="5625" width="15.6640625" style="194" customWidth="1"/>
    <col min="5626" max="5626" width="17.33203125" style="194" bestFit="1" customWidth="1"/>
    <col min="5627" max="5627" width="13.88671875" style="194" customWidth="1"/>
    <col min="5628" max="5628" width="17" style="194" customWidth="1"/>
    <col min="5629" max="5629" width="17.109375" style="194" bestFit="1" customWidth="1"/>
    <col min="5630" max="5630" width="11" style="194" customWidth="1"/>
    <col min="5631" max="5631" width="14.5546875" style="194" bestFit="1" customWidth="1"/>
    <col min="5632" max="5632" width="9" style="194" customWidth="1"/>
    <col min="5633" max="5634" width="2.6640625" style="194" customWidth="1"/>
    <col min="5635" max="5635" width="27.109375" style="194" customWidth="1"/>
    <col min="5636" max="5637" width="22.6640625" style="194" customWidth="1"/>
    <col min="5638" max="5638" width="9.109375" style="194" bestFit="1" customWidth="1"/>
    <col min="5639" max="5639" width="14" style="194" customWidth="1"/>
    <col min="5640" max="5640" width="9.109375" style="194" bestFit="1" customWidth="1"/>
    <col min="5641" max="5641" width="49" style="194" customWidth="1"/>
    <col min="5642" max="5642" width="11.5546875" style="194" customWidth="1"/>
    <col min="5643" max="5643" width="9.109375" style="194" bestFit="1" customWidth="1"/>
    <col min="5644" max="5644" width="13.33203125" style="194" bestFit="1" customWidth="1"/>
    <col min="5645" max="5876" width="9.109375" style="194" bestFit="1" customWidth="1"/>
    <col min="5877" max="5879" width="2.6640625" style="194" customWidth="1"/>
    <col min="5880" max="5880" width="20.6640625" style="194" customWidth="1"/>
    <col min="5881" max="5881" width="15.6640625" style="194" customWidth="1"/>
    <col min="5882" max="5882" width="17.33203125" style="194" bestFit="1" customWidth="1"/>
    <col min="5883" max="5883" width="13.88671875" style="194" customWidth="1"/>
    <col min="5884" max="5884" width="17" style="194" customWidth="1"/>
    <col min="5885" max="5885" width="17.109375" style="194" bestFit="1" customWidth="1"/>
    <col min="5886" max="5886" width="11" style="194" customWidth="1"/>
    <col min="5887" max="5887" width="14.5546875" style="194" bestFit="1" customWidth="1"/>
    <col min="5888" max="5888" width="9" style="194" customWidth="1"/>
    <col min="5889" max="5890" width="2.6640625" style="194" customWidth="1"/>
    <col min="5891" max="5891" width="27.109375" style="194" customWidth="1"/>
    <col min="5892" max="5893" width="22.6640625" style="194" customWidth="1"/>
    <col min="5894" max="5894" width="9.109375" style="194" bestFit="1" customWidth="1"/>
    <col min="5895" max="5895" width="14" style="194" customWidth="1"/>
    <col min="5896" max="5896" width="9.109375" style="194" bestFit="1" customWidth="1"/>
    <col min="5897" max="5897" width="49" style="194" customWidth="1"/>
    <col min="5898" max="5898" width="11.5546875" style="194" customWidth="1"/>
    <col min="5899" max="5899" width="9.109375" style="194" bestFit="1" customWidth="1"/>
    <col min="5900" max="5900" width="13.33203125" style="194" bestFit="1" customWidth="1"/>
    <col min="5901" max="6132" width="9.109375" style="194" bestFit="1" customWidth="1"/>
    <col min="6133" max="6135" width="2.6640625" style="194" customWidth="1"/>
    <col min="6136" max="6136" width="20.6640625" style="194" customWidth="1"/>
    <col min="6137" max="6137" width="15.6640625" style="194" customWidth="1"/>
    <col min="6138" max="6138" width="17.33203125" style="194" bestFit="1" customWidth="1"/>
    <col min="6139" max="6139" width="13.88671875" style="194" customWidth="1"/>
    <col min="6140" max="6140" width="17" style="194" customWidth="1"/>
    <col min="6141" max="6141" width="17.109375" style="194" bestFit="1" customWidth="1"/>
    <col min="6142" max="6142" width="11" style="194" customWidth="1"/>
    <col min="6143" max="6143" width="14.5546875" style="194" bestFit="1" customWidth="1"/>
    <col min="6144" max="6144" width="9" style="194" customWidth="1"/>
    <col min="6145" max="6146" width="2.6640625" style="194" customWidth="1"/>
    <col min="6147" max="6147" width="27.109375" style="194" customWidth="1"/>
    <col min="6148" max="6149" width="22.6640625" style="194" customWidth="1"/>
    <col min="6150" max="6150" width="9.109375" style="194" bestFit="1" customWidth="1"/>
    <col min="6151" max="6151" width="14" style="194" customWidth="1"/>
    <col min="6152" max="6152" width="9.109375" style="194" bestFit="1" customWidth="1"/>
    <col min="6153" max="6153" width="49" style="194" customWidth="1"/>
    <col min="6154" max="6154" width="11.5546875" style="194" customWidth="1"/>
    <col min="6155" max="6155" width="9.109375" style="194" bestFit="1" customWidth="1"/>
    <col min="6156" max="6156" width="13.33203125" style="194" bestFit="1" customWidth="1"/>
    <col min="6157" max="6388" width="9.109375" style="194" bestFit="1" customWidth="1"/>
    <col min="6389" max="6391" width="2.6640625" style="194" customWidth="1"/>
    <col min="6392" max="6392" width="20.6640625" style="194" customWidth="1"/>
    <col min="6393" max="6393" width="15.6640625" style="194" customWidth="1"/>
    <col min="6394" max="6394" width="17.33203125" style="194" bestFit="1" customWidth="1"/>
    <col min="6395" max="6395" width="13.88671875" style="194" customWidth="1"/>
    <col min="6396" max="6396" width="17" style="194" customWidth="1"/>
    <col min="6397" max="6397" width="17.109375" style="194" bestFit="1" customWidth="1"/>
    <col min="6398" max="6398" width="11" style="194" customWidth="1"/>
    <col min="6399" max="6399" width="14.5546875" style="194" bestFit="1" customWidth="1"/>
    <col min="6400" max="6400" width="9" style="194" customWidth="1"/>
    <col min="6401" max="6402" width="2.6640625" style="194" customWidth="1"/>
    <col min="6403" max="6403" width="27.109375" style="194" customWidth="1"/>
    <col min="6404" max="6405" width="22.6640625" style="194" customWidth="1"/>
    <col min="6406" max="6406" width="9.109375" style="194" bestFit="1" customWidth="1"/>
    <col min="6407" max="6407" width="14" style="194" customWidth="1"/>
    <col min="6408" max="6408" width="9.109375" style="194" bestFit="1" customWidth="1"/>
    <col min="6409" max="6409" width="49" style="194" customWidth="1"/>
    <col min="6410" max="6410" width="11.5546875" style="194" customWidth="1"/>
    <col min="6411" max="6411" width="9.109375" style="194" bestFit="1" customWidth="1"/>
    <col min="6412" max="6412" width="13.33203125" style="194" bestFit="1" customWidth="1"/>
    <col min="6413" max="6644" width="9.109375" style="194" bestFit="1" customWidth="1"/>
    <col min="6645" max="6647" width="2.6640625" style="194" customWidth="1"/>
    <col min="6648" max="6648" width="20.6640625" style="194" customWidth="1"/>
    <col min="6649" max="6649" width="15.6640625" style="194" customWidth="1"/>
    <col min="6650" max="6650" width="17.33203125" style="194" bestFit="1" customWidth="1"/>
    <col min="6651" max="6651" width="13.88671875" style="194" customWidth="1"/>
    <col min="6652" max="6652" width="17" style="194" customWidth="1"/>
    <col min="6653" max="6653" width="17.109375" style="194" bestFit="1" customWidth="1"/>
    <col min="6654" max="6654" width="11" style="194" customWidth="1"/>
    <col min="6655" max="6655" width="14.5546875" style="194" bestFit="1" customWidth="1"/>
    <col min="6656" max="6656" width="9" style="194" customWidth="1"/>
    <col min="6657" max="6658" width="2.6640625" style="194" customWidth="1"/>
    <col min="6659" max="6659" width="27.109375" style="194" customWidth="1"/>
    <col min="6660" max="6661" width="22.6640625" style="194" customWidth="1"/>
    <col min="6662" max="6662" width="9.109375" style="194" bestFit="1" customWidth="1"/>
    <col min="6663" max="6663" width="14" style="194" customWidth="1"/>
    <col min="6664" max="6664" width="9.109375" style="194" bestFit="1" customWidth="1"/>
    <col min="6665" max="6665" width="49" style="194" customWidth="1"/>
    <col min="6666" max="6666" width="11.5546875" style="194" customWidth="1"/>
    <col min="6667" max="6667" width="9.109375" style="194" bestFit="1" customWidth="1"/>
    <col min="6668" max="6668" width="13.33203125" style="194" bestFit="1" customWidth="1"/>
    <col min="6669" max="6900" width="9.109375" style="194" bestFit="1" customWidth="1"/>
    <col min="6901" max="6903" width="2.6640625" style="194" customWidth="1"/>
    <col min="6904" max="6904" width="20.6640625" style="194" customWidth="1"/>
    <col min="6905" max="6905" width="15.6640625" style="194" customWidth="1"/>
    <col min="6906" max="6906" width="17.33203125" style="194" bestFit="1" customWidth="1"/>
    <col min="6907" max="6907" width="13.88671875" style="194" customWidth="1"/>
    <col min="6908" max="6908" width="17" style="194" customWidth="1"/>
    <col min="6909" max="6909" width="17.109375" style="194" bestFit="1" customWidth="1"/>
    <col min="6910" max="6910" width="11" style="194" customWidth="1"/>
    <col min="6911" max="6911" width="14.5546875" style="194" bestFit="1" customWidth="1"/>
    <col min="6912" max="6912" width="9" style="194" customWidth="1"/>
    <col min="6913" max="6914" width="2.6640625" style="194" customWidth="1"/>
    <col min="6915" max="6915" width="27.109375" style="194" customWidth="1"/>
    <col min="6916" max="6917" width="22.6640625" style="194" customWidth="1"/>
    <col min="6918" max="6918" width="9.109375" style="194" bestFit="1" customWidth="1"/>
    <col min="6919" max="6919" width="14" style="194" customWidth="1"/>
    <col min="6920" max="6920" width="9.109375" style="194" bestFit="1" customWidth="1"/>
    <col min="6921" max="6921" width="49" style="194" customWidth="1"/>
    <col min="6922" max="6922" width="11.5546875" style="194" customWidth="1"/>
    <col min="6923" max="6923" width="9.109375" style="194" bestFit="1" customWidth="1"/>
    <col min="6924" max="6924" width="13.33203125" style="194" bestFit="1" customWidth="1"/>
    <col min="6925" max="7156" width="9.109375" style="194" bestFit="1" customWidth="1"/>
    <col min="7157" max="7159" width="2.6640625" style="194" customWidth="1"/>
    <col min="7160" max="7160" width="20.6640625" style="194" customWidth="1"/>
    <col min="7161" max="7161" width="15.6640625" style="194" customWidth="1"/>
    <col min="7162" max="7162" width="17.33203125" style="194" bestFit="1" customWidth="1"/>
    <col min="7163" max="7163" width="13.88671875" style="194" customWidth="1"/>
    <col min="7164" max="7164" width="17" style="194" customWidth="1"/>
    <col min="7165" max="7165" width="17.109375" style="194" bestFit="1" customWidth="1"/>
    <col min="7166" max="7166" width="11" style="194" customWidth="1"/>
    <col min="7167" max="7167" width="14.5546875" style="194" bestFit="1" customWidth="1"/>
    <col min="7168" max="7168" width="9" style="194" customWidth="1"/>
    <col min="7169" max="7170" width="2.6640625" style="194" customWidth="1"/>
    <col min="7171" max="7171" width="27.109375" style="194" customWidth="1"/>
    <col min="7172" max="7173" width="22.6640625" style="194" customWidth="1"/>
    <col min="7174" max="7174" width="9.109375" style="194" bestFit="1" customWidth="1"/>
    <col min="7175" max="7175" width="14" style="194" customWidth="1"/>
    <col min="7176" max="7176" width="9.109375" style="194" bestFit="1" customWidth="1"/>
    <col min="7177" max="7177" width="49" style="194" customWidth="1"/>
    <col min="7178" max="7178" width="11.5546875" style="194" customWidth="1"/>
    <col min="7179" max="7179" width="9.109375" style="194" bestFit="1" customWidth="1"/>
    <col min="7180" max="7180" width="13.33203125" style="194" bestFit="1" customWidth="1"/>
    <col min="7181" max="7412" width="9.109375" style="194" bestFit="1" customWidth="1"/>
    <col min="7413" max="7415" width="2.6640625" style="194" customWidth="1"/>
    <col min="7416" max="7416" width="20.6640625" style="194" customWidth="1"/>
    <col min="7417" max="7417" width="15.6640625" style="194" customWidth="1"/>
    <col min="7418" max="7418" width="17.33203125" style="194" bestFit="1" customWidth="1"/>
    <col min="7419" max="7419" width="13.88671875" style="194" customWidth="1"/>
    <col min="7420" max="7420" width="17" style="194" customWidth="1"/>
    <col min="7421" max="7421" width="17.109375" style="194" bestFit="1" customWidth="1"/>
    <col min="7422" max="7422" width="11" style="194" customWidth="1"/>
    <col min="7423" max="7423" width="14.5546875" style="194" bestFit="1" customWidth="1"/>
    <col min="7424" max="7424" width="9" style="194" customWidth="1"/>
    <col min="7425" max="7426" width="2.6640625" style="194" customWidth="1"/>
    <col min="7427" max="7427" width="27.109375" style="194" customWidth="1"/>
    <col min="7428" max="7429" width="22.6640625" style="194" customWidth="1"/>
    <col min="7430" max="7430" width="9.109375" style="194" bestFit="1" customWidth="1"/>
    <col min="7431" max="7431" width="14" style="194" customWidth="1"/>
    <col min="7432" max="7432" width="9.109375" style="194" bestFit="1" customWidth="1"/>
    <col min="7433" max="7433" width="49" style="194" customWidth="1"/>
    <col min="7434" max="7434" width="11.5546875" style="194" customWidth="1"/>
    <col min="7435" max="7435" width="9.109375" style="194" bestFit="1" customWidth="1"/>
    <col min="7436" max="7436" width="13.33203125" style="194" bestFit="1" customWidth="1"/>
    <col min="7437" max="7668" width="9.109375" style="194" bestFit="1" customWidth="1"/>
    <col min="7669" max="7671" width="2.6640625" style="194" customWidth="1"/>
    <col min="7672" max="7672" width="20.6640625" style="194" customWidth="1"/>
    <col min="7673" max="7673" width="15.6640625" style="194" customWidth="1"/>
    <col min="7674" max="7674" width="17.33203125" style="194" bestFit="1" customWidth="1"/>
    <col min="7675" max="7675" width="13.88671875" style="194" customWidth="1"/>
    <col min="7676" max="7676" width="17" style="194" customWidth="1"/>
    <col min="7677" max="7677" width="17.109375" style="194" bestFit="1" customWidth="1"/>
    <col min="7678" max="7678" width="11" style="194" customWidth="1"/>
    <col min="7679" max="7679" width="14.5546875" style="194" bestFit="1" customWidth="1"/>
    <col min="7680" max="7680" width="9" style="194" customWidth="1"/>
    <col min="7681" max="7682" width="2.6640625" style="194" customWidth="1"/>
    <col min="7683" max="7683" width="27.109375" style="194" customWidth="1"/>
    <col min="7684" max="7685" width="22.6640625" style="194" customWidth="1"/>
    <col min="7686" max="7686" width="9.109375" style="194" bestFit="1" customWidth="1"/>
    <col min="7687" max="7687" width="14" style="194" customWidth="1"/>
    <col min="7688" max="7688" width="9.109375" style="194" bestFit="1" customWidth="1"/>
    <col min="7689" max="7689" width="49" style="194" customWidth="1"/>
    <col min="7690" max="7690" width="11.5546875" style="194" customWidth="1"/>
    <col min="7691" max="7691" width="9.109375" style="194" bestFit="1" customWidth="1"/>
    <col min="7692" max="7692" width="13.33203125" style="194" bestFit="1" customWidth="1"/>
    <col min="7693" max="7924" width="9.109375" style="194" bestFit="1" customWidth="1"/>
    <col min="7925" max="7927" width="2.6640625" style="194" customWidth="1"/>
    <col min="7928" max="7928" width="20.6640625" style="194" customWidth="1"/>
    <col min="7929" max="7929" width="15.6640625" style="194" customWidth="1"/>
    <col min="7930" max="7930" width="17.33203125" style="194" bestFit="1" customWidth="1"/>
    <col min="7931" max="7931" width="13.88671875" style="194" customWidth="1"/>
    <col min="7932" max="7932" width="17" style="194" customWidth="1"/>
    <col min="7933" max="7933" width="17.109375" style="194" bestFit="1" customWidth="1"/>
    <col min="7934" max="7934" width="11" style="194" customWidth="1"/>
    <col min="7935" max="7935" width="14.5546875" style="194" bestFit="1" customWidth="1"/>
    <col min="7936" max="7936" width="9" style="194" customWidth="1"/>
    <col min="7937" max="7938" width="2.6640625" style="194" customWidth="1"/>
    <col min="7939" max="7939" width="27.109375" style="194" customWidth="1"/>
    <col min="7940" max="7941" width="22.6640625" style="194" customWidth="1"/>
    <col min="7942" max="7942" width="9.109375" style="194" bestFit="1" customWidth="1"/>
    <col min="7943" max="7943" width="14" style="194" customWidth="1"/>
    <col min="7944" max="7944" width="9.109375" style="194" bestFit="1" customWidth="1"/>
    <col min="7945" max="7945" width="49" style="194" customWidth="1"/>
    <col min="7946" max="7946" width="11.5546875" style="194" customWidth="1"/>
    <col min="7947" max="7947" width="9.109375" style="194" bestFit="1" customWidth="1"/>
    <col min="7948" max="7948" width="13.33203125" style="194" bestFit="1" customWidth="1"/>
    <col min="7949" max="8180" width="9.109375" style="194" bestFit="1" customWidth="1"/>
    <col min="8181" max="8183" width="2.6640625" style="194" customWidth="1"/>
    <col min="8184" max="8184" width="20.6640625" style="194" customWidth="1"/>
    <col min="8185" max="8185" width="15.6640625" style="194" customWidth="1"/>
    <col min="8186" max="8186" width="17.33203125" style="194" bestFit="1" customWidth="1"/>
    <col min="8187" max="8187" width="13.88671875" style="194" customWidth="1"/>
    <col min="8188" max="8188" width="17" style="194" customWidth="1"/>
    <col min="8189" max="8189" width="17.109375" style="194" bestFit="1" customWidth="1"/>
    <col min="8190" max="8190" width="11" style="194" customWidth="1"/>
    <col min="8191" max="8191" width="14.5546875" style="194" bestFit="1" customWidth="1"/>
    <col min="8192" max="8192" width="9" style="194" customWidth="1"/>
    <col min="8193" max="8194" width="2.6640625" style="194" customWidth="1"/>
    <col min="8195" max="8195" width="27.109375" style="194" customWidth="1"/>
    <col min="8196" max="8197" width="22.6640625" style="194" customWidth="1"/>
    <col min="8198" max="8198" width="9.109375" style="194" bestFit="1" customWidth="1"/>
    <col min="8199" max="8199" width="14" style="194" customWidth="1"/>
    <col min="8200" max="8200" width="9.109375" style="194" bestFit="1" customWidth="1"/>
    <col min="8201" max="8201" width="49" style="194" customWidth="1"/>
    <col min="8202" max="8202" width="11.5546875" style="194" customWidth="1"/>
    <col min="8203" max="8203" width="9.109375" style="194" bestFit="1" customWidth="1"/>
    <col min="8204" max="8204" width="13.33203125" style="194" bestFit="1" customWidth="1"/>
    <col min="8205" max="8436" width="9.109375" style="194" bestFit="1" customWidth="1"/>
    <col min="8437" max="8439" width="2.6640625" style="194" customWidth="1"/>
    <col min="8440" max="8440" width="20.6640625" style="194" customWidth="1"/>
    <col min="8441" max="8441" width="15.6640625" style="194" customWidth="1"/>
    <col min="8442" max="8442" width="17.33203125" style="194" bestFit="1" customWidth="1"/>
    <col min="8443" max="8443" width="13.88671875" style="194" customWidth="1"/>
    <col min="8444" max="8444" width="17" style="194" customWidth="1"/>
    <col min="8445" max="8445" width="17.109375" style="194" bestFit="1" customWidth="1"/>
    <col min="8446" max="8446" width="11" style="194" customWidth="1"/>
    <col min="8447" max="8447" width="14.5546875" style="194" bestFit="1" customWidth="1"/>
    <col min="8448" max="8448" width="9" style="194" customWidth="1"/>
    <col min="8449" max="8450" width="2.6640625" style="194" customWidth="1"/>
    <col min="8451" max="8451" width="27.109375" style="194" customWidth="1"/>
    <col min="8452" max="8453" width="22.6640625" style="194" customWidth="1"/>
    <col min="8454" max="8454" width="9.109375" style="194" bestFit="1" customWidth="1"/>
    <col min="8455" max="8455" width="14" style="194" customWidth="1"/>
    <col min="8456" max="8456" width="9.109375" style="194" bestFit="1" customWidth="1"/>
    <col min="8457" max="8457" width="49" style="194" customWidth="1"/>
    <col min="8458" max="8458" width="11.5546875" style="194" customWidth="1"/>
    <col min="8459" max="8459" width="9.109375" style="194" bestFit="1" customWidth="1"/>
    <col min="8460" max="8460" width="13.33203125" style="194" bestFit="1" customWidth="1"/>
    <col min="8461" max="8692" width="9.109375" style="194" bestFit="1" customWidth="1"/>
    <col min="8693" max="8695" width="2.6640625" style="194" customWidth="1"/>
    <col min="8696" max="8696" width="20.6640625" style="194" customWidth="1"/>
    <col min="8697" max="8697" width="15.6640625" style="194" customWidth="1"/>
    <col min="8698" max="8698" width="17.33203125" style="194" bestFit="1" customWidth="1"/>
    <col min="8699" max="8699" width="13.88671875" style="194" customWidth="1"/>
    <col min="8700" max="8700" width="17" style="194" customWidth="1"/>
    <col min="8701" max="8701" width="17.109375" style="194" bestFit="1" customWidth="1"/>
    <col min="8702" max="8702" width="11" style="194" customWidth="1"/>
    <col min="8703" max="8703" width="14.5546875" style="194" bestFit="1" customWidth="1"/>
    <col min="8704" max="8704" width="9" style="194" customWidth="1"/>
    <col min="8705" max="8706" width="2.6640625" style="194" customWidth="1"/>
    <col min="8707" max="8707" width="27.109375" style="194" customWidth="1"/>
    <col min="8708" max="8709" width="22.6640625" style="194" customWidth="1"/>
    <col min="8710" max="8710" width="9.109375" style="194" bestFit="1" customWidth="1"/>
    <col min="8711" max="8711" width="14" style="194" customWidth="1"/>
    <col min="8712" max="8712" width="9.109375" style="194" bestFit="1" customWidth="1"/>
    <col min="8713" max="8713" width="49" style="194" customWidth="1"/>
    <col min="8714" max="8714" width="11.5546875" style="194" customWidth="1"/>
    <col min="8715" max="8715" width="9.109375" style="194" bestFit="1" customWidth="1"/>
    <col min="8716" max="8716" width="13.33203125" style="194" bestFit="1" customWidth="1"/>
    <col min="8717" max="8948" width="9.109375" style="194" bestFit="1" customWidth="1"/>
    <col min="8949" max="8951" width="2.6640625" style="194" customWidth="1"/>
    <col min="8952" max="8952" width="20.6640625" style="194" customWidth="1"/>
    <col min="8953" max="8953" width="15.6640625" style="194" customWidth="1"/>
    <col min="8954" max="8954" width="17.33203125" style="194" bestFit="1" customWidth="1"/>
    <col min="8955" max="8955" width="13.88671875" style="194" customWidth="1"/>
    <col min="8956" max="8956" width="17" style="194" customWidth="1"/>
    <col min="8957" max="8957" width="17.109375" style="194" bestFit="1" customWidth="1"/>
    <col min="8958" max="8958" width="11" style="194" customWidth="1"/>
    <col min="8959" max="8959" width="14.5546875" style="194" bestFit="1" customWidth="1"/>
    <col min="8960" max="8960" width="9" style="194" customWidth="1"/>
    <col min="8961" max="8962" width="2.6640625" style="194" customWidth="1"/>
    <col min="8963" max="8963" width="27.109375" style="194" customWidth="1"/>
    <col min="8964" max="8965" width="22.6640625" style="194" customWidth="1"/>
    <col min="8966" max="8966" width="9.109375" style="194" bestFit="1" customWidth="1"/>
    <col min="8967" max="8967" width="14" style="194" customWidth="1"/>
    <col min="8968" max="8968" width="9.109375" style="194" bestFit="1" customWidth="1"/>
    <col min="8969" max="8969" width="49" style="194" customWidth="1"/>
    <col min="8970" max="8970" width="11.5546875" style="194" customWidth="1"/>
    <col min="8971" max="8971" width="9.109375" style="194" bestFit="1" customWidth="1"/>
    <col min="8972" max="8972" width="13.33203125" style="194" bestFit="1" customWidth="1"/>
    <col min="8973" max="9204" width="9.109375" style="194" bestFit="1" customWidth="1"/>
    <col min="9205" max="9207" width="2.6640625" style="194" customWidth="1"/>
    <col min="9208" max="9208" width="20.6640625" style="194" customWidth="1"/>
    <col min="9209" max="9209" width="15.6640625" style="194" customWidth="1"/>
    <col min="9210" max="9210" width="17.33203125" style="194" bestFit="1" customWidth="1"/>
    <col min="9211" max="9211" width="13.88671875" style="194" customWidth="1"/>
    <col min="9212" max="9212" width="17" style="194" customWidth="1"/>
    <col min="9213" max="9213" width="17.109375" style="194" bestFit="1" customWidth="1"/>
    <col min="9214" max="9214" width="11" style="194" customWidth="1"/>
    <col min="9215" max="9215" width="14.5546875" style="194" bestFit="1" customWidth="1"/>
    <col min="9216" max="9216" width="9" style="194" customWidth="1"/>
    <col min="9217" max="9218" width="2.6640625" style="194" customWidth="1"/>
    <col min="9219" max="9219" width="27.109375" style="194" customWidth="1"/>
    <col min="9220" max="9221" width="22.6640625" style="194" customWidth="1"/>
    <col min="9222" max="9222" width="9.109375" style="194" bestFit="1" customWidth="1"/>
    <col min="9223" max="9223" width="14" style="194" customWidth="1"/>
    <col min="9224" max="9224" width="9.109375" style="194" bestFit="1" customWidth="1"/>
    <col min="9225" max="9225" width="49" style="194" customWidth="1"/>
    <col min="9226" max="9226" width="11.5546875" style="194" customWidth="1"/>
    <col min="9227" max="9227" width="9.109375" style="194" bestFit="1" customWidth="1"/>
    <col min="9228" max="9228" width="13.33203125" style="194" bestFit="1" customWidth="1"/>
    <col min="9229" max="9460" width="9.109375" style="194" bestFit="1" customWidth="1"/>
    <col min="9461" max="9463" width="2.6640625" style="194" customWidth="1"/>
    <col min="9464" max="9464" width="20.6640625" style="194" customWidth="1"/>
    <col min="9465" max="9465" width="15.6640625" style="194" customWidth="1"/>
    <col min="9466" max="9466" width="17.33203125" style="194" bestFit="1" customWidth="1"/>
    <col min="9467" max="9467" width="13.88671875" style="194" customWidth="1"/>
    <col min="9468" max="9468" width="17" style="194" customWidth="1"/>
    <col min="9469" max="9469" width="17.109375" style="194" bestFit="1" customWidth="1"/>
    <col min="9470" max="9470" width="11" style="194" customWidth="1"/>
    <col min="9471" max="9471" width="14.5546875" style="194" bestFit="1" customWidth="1"/>
    <col min="9472" max="9472" width="9" style="194" customWidth="1"/>
    <col min="9473" max="9474" width="2.6640625" style="194" customWidth="1"/>
    <col min="9475" max="9475" width="27.109375" style="194" customWidth="1"/>
    <col min="9476" max="9477" width="22.6640625" style="194" customWidth="1"/>
    <col min="9478" max="9478" width="9.109375" style="194" bestFit="1" customWidth="1"/>
    <col min="9479" max="9479" width="14" style="194" customWidth="1"/>
    <col min="9480" max="9480" width="9.109375" style="194" bestFit="1" customWidth="1"/>
    <col min="9481" max="9481" width="49" style="194" customWidth="1"/>
    <col min="9482" max="9482" width="11.5546875" style="194" customWidth="1"/>
    <col min="9483" max="9483" width="9.109375" style="194" bestFit="1" customWidth="1"/>
    <col min="9484" max="9484" width="13.33203125" style="194" bestFit="1" customWidth="1"/>
    <col min="9485" max="9716" width="9.109375" style="194" bestFit="1" customWidth="1"/>
    <col min="9717" max="9719" width="2.6640625" style="194" customWidth="1"/>
    <col min="9720" max="9720" width="20.6640625" style="194" customWidth="1"/>
    <col min="9721" max="9721" width="15.6640625" style="194" customWidth="1"/>
    <col min="9722" max="9722" width="17.33203125" style="194" bestFit="1" customWidth="1"/>
    <col min="9723" max="9723" width="13.88671875" style="194" customWidth="1"/>
    <col min="9724" max="9724" width="17" style="194" customWidth="1"/>
    <col min="9725" max="9725" width="17.109375" style="194" bestFit="1" customWidth="1"/>
    <col min="9726" max="9726" width="11" style="194" customWidth="1"/>
    <col min="9727" max="9727" width="14.5546875" style="194" bestFit="1" customWidth="1"/>
    <col min="9728" max="9728" width="9" style="194" customWidth="1"/>
    <col min="9729" max="9730" width="2.6640625" style="194" customWidth="1"/>
    <col min="9731" max="9731" width="27.109375" style="194" customWidth="1"/>
    <col min="9732" max="9733" width="22.6640625" style="194" customWidth="1"/>
    <col min="9734" max="9734" width="9.109375" style="194" bestFit="1" customWidth="1"/>
    <col min="9735" max="9735" width="14" style="194" customWidth="1"/>
    <col min="9736" max="9736" width="9.109375" style="194" bestFit="1" customWidth="1"/>
    <col min="9737" max="9737" width="49" style="194" customWidth="1"/>
    <col min="9738" max="9738" width="11.5546875" style="194" customWidth="1"/>
    <col min="9739" max="9739" width="9.109375" style="194" bestFit="1" customWidth="1"/>
    <col min="9740" max="9740" width="13.33203125" style="194" bestFit="1" customWidth="1"/>
    <col min="9741" max="9972" width="9.109375" style="194" bestFit="1" customWidth="1"/>
    <col min="9973" max="9975" width="2.6640625" style="194" customWidth="1"/>
    <col min="9976" max="9976" width="20.6640625" style="194" customWidth="1"/>
    <col min="9977" max="9977" width="15.6640625" style="194" customWidth="1"/>
    <col min="9978" max="9978" width="17.33203125" style="194" bestFit="1" customWidth="1"/>
    <col min="9979" max="9979" width="13.88671875" style="194" customWidth="1"/>
    <col min="9980" max="9980" width="17" style="194" customWidth="1"/>
    <col min="9981" max="9981" width="17.109375" style="194" bestFit="1" customWidth="1"/>
    <col min="9982" max="9982" width="11" style="194" customWidth="1"/>
    <col min="9983" max="9983" width="14.5546875" style="194" bestFit="1" customWidth="1"/>
    <col min="9984" max="9984" width="9" style="194" customWidth="1"/>
    <col min="9985" max="9986" width="2.6640625" style="194" customWidth="1"/>
    <col min="9987" max="9987" width="27.109375" style="194" customWidth="1"/>
    <col min="9988" max="9989" width="22.6640625" style="194" customWidth="1"/>
    <col min="9990" max="9990" width="9.109375" style="194" bestFit="1" customWidth="1"/>
    <col min="9991" max="9991" width="14" style="194" customWidth="1"/>
    <col min="9992" max="9992" width="9.109375" style="194" bestFit="1" customWidth="1"/>
    <col min="9993" max="9993" width="49" style="194" customWidth="1"/>
    <col min="9994" max="9994" width="11.5546875" style="194" customWidth="1"/>
    <col min="9995" max="9995" width="9.109375" style="194" bestFit="1" customWidth="1"/>
    <col min="9996" max="9996" width="13.33203125" style="194" bestFit="1" customWidth="1"/>
    <col min="9997" max="10228" width="9.109375" style="194" bestFit="1" customWidth="1"/>
    <col min="10229" max="10231" width="2.6640625" style="194" customWidth="1"/>
    <col min="10232" max="10232" width="20.6640625" style="194" customWidth="1"/>
    <col min="10233" max="10233" width="15.6640625" style="194" customWidth="1"/>
    <col min="10234" max="10234" width="17.33203125" style="194" bestFit="1" customWidth="1"/>
    <col min="10235" max="10235" width="13.88671875" style="194" customWidth="1"/>
    <col min="10236" max="10236" width="17" style="194" customWidth="1"/>
    <col min="10237" max="10237" width="17.109375" style="194" bestFit="1" customWidth="1"/>
    <col min="10238" max="10238" width="11" style="194" customWidth="1"/>
    <col min="10239" max="10239" width="14.5546875" style="194" bestFit="1" customWidth="1"/>
    <col min="10240" max="10240" width="9" style="194" customWidth="1"/>
    <col min="10241" max="10242" width="2.6640625" style="194" customWidth="1"/>
    <col min="10243" max="10243" width="27.109375" style="194" customWidth="1"/>
    <col min="10244" max="10245" width="22.6640625" style="194" customWidth="1"/>
    <col min="10246" max="10246" width="9.109375" style="194" bestFit="1" customWidth="1"/>
    <col min="10247" max="10247" width="14" style="194" customWidth="1"/>
    <col min="10248" max="10248" width="9.109375" style="194" bestFit="1" customWidth="1"/>
    <col min="10249" max="10249" width="49" style="194" customWidth="1"/>
    <col min="10250" max="10250" width="11.5546875" style="194" customWidth="1"/>
    <col min="10251" max="10251" width="9.109375" style="194" bestFit="1" customWidth="1"/>
    <col min="10252" max="10252" width="13.33203125" style="194" bestFit="1" customWidth="1"/>
    <col min="10253" max="10484" width="9.109375" style="194" bestFit="1" customWidth="1"/>
    <col min="10485" max="10487" width="2.6640625" style="194" customWidth="1"/>
    <col min="10488" max="10488" width="20.6640625" style="194" customWidth="1"/>
    <col min="10489" max="10489" width="15.6640625" style="194" customWidth="1"/>
    <col min="10490" max="10490" width="17.33203125" style="194" bestFit="1" customWidth="1"/>
    <col min="10491" max="10491" width="13.88671875" style="194" customWidth="1"/>
    <col min="10492" max="10492" width="17" style="194" customWidth="1"/>
    <col min="10493" max="10493" width="17.109375" style="194" bestFit="1" customWidth="1"/>
    <col min="10494" max="10494" width="11" style="194" customWidth="1"/>
    <col min="10495" max="10495" width="14.5546875" style="194" bestFit="1" customWidth="1"/>
    <col min="10496" max="10496" width="9" style="194" customWidth="1"/>
    <col min="10497" max="10498" width="2.6640625" style="194" customWidth="1"/>
    <col min="10499" max="10499" width="27.109375" style="194" customWidth="1"/>
    <col min="10500" max="10501" width="22.6640625" style="194" customWidth="1"/>
    <col min="10502" max="10502" width="9.109375" style="194" bestFit="1" customWidth="1"/>
    <col min="10503" max="10503" width="14" style="194" customWidth="1"/>
    <col min="10504" max="10504" width="9.109375" style="194" bestFit="1" customWidth="1"/>
    <col min="10505" max="10505" width="49" style="194" customWidth="1"/>
    <col min="10506" max="10506" width="11.5546875" style="194" customWidth="1"/>
    <col min="10507" max="10507" width="9.109375" style="194" bestFit="1" customWidth="1"/>
    <col min="10508" max="10508" width="13.33203125" style="194" bestFit="1" customWidth="1"/>
    <col min="10509" max="10740" width="9.109375" style="194" bestFit="1" customWidth="1"/>
    <col min="10741" max="10743" width="2.6640625" style="194" customWidth="1"/>
    <col min="10744" max="10744" width="20.6640625" style="194" customWidth="1"/>
    <col min="10745" max="10745" width="15.6640625" style="194" customWidth="1"/>
    <col min="10746" max="10746" width="17.33203125" style="194" bestFit="1" customWidth="1"/>
    <col min="10747" max="10747" width="13.88671875" style="194" customWidth="1"/>
    <col min="10748" max="10748" width="17" style="194" customWidth="1"/>
    <col min="10749" max="10749" width="17.109375" style="194" bestFit="1" customWidth="1"/>
    <col min="10750" max="10750" width="11" style="194" customWidth="1"/>
    <col min="10751" max="10751" width="14.5546875" style="194" bestFit="1" customWidth="1"/>
    <col min="10752" max="10752" width="9" style="194" customWidth="1"/>
    <col min="10753" max="10754" width="2.6640625" style="194" customWidth="1"/>
    <col min="10755" max="10755" width="27.109375" style="194" customWidth="1"/>
    <col min="10756" max="10757" width="22.6640625" style="194" customWidth="1"/>
    <col min="10758" max="10758" width="9.109375" style="194" bestFit="1" customWidth="1"/>
    <col min="10759" max="10759" width="14" style="194" customWidth="1"/>
    <col min="10760" max="10760" width="9.109375" style="194" bestFit="1" customWidth="1"/>
    <col min="10761" max="10761" width="49" style="194" customWidth="1"/>
    <col min="10762" max="10762" width="11.5546875" style="194" customWidth="1"/>
    <col min="10763" max="10763" width="9.109375" style="194" bestFit="1" customWidth="1"/>
    <col min="10764" max="10764" width="13.33203125" style="194" bestFit="1" customWidth="1"/>
    <col min="10765" max="10996" width="9.109375" style="194" bestFit="1" customWidth="1"/>
    <col min="10997" max="10999" width="2.6640625" style="194" customWidth="1"/>
    <col min="11000" max="11000" width="20.6640625" style="194" customWidth="1"/>
    <col min="11001" max="11001" width="15.6640625" style="194" customWidth="1"/>
    <col min="11002" max="11002" width="17.33203125" style="194" bestFit="1" customWidth="1"/>
    <col min="11003" max="11003" width="13.88671875" style="194" customWidth="1"/>
    <col min="11004" max="11004" width="17" style="194" customWidth="1"/>
    <col min="11005" max="11005" width="17.109375" style="194" bestFit="1" customWidth="1"/>
    <col min="11006" max="11006" width="11" style="194" customWidth="1"/>
    <col min="11007" max="11007" width="14.5546875" style="194" bestFit="1" customWidth="1"/>
    <col min="11008" max="11008" width="9" style="194" customWidth="1"/>
    <col min="11009" max="11010" width="2.6640625" style="194" customWidth="1"/>
    <col min="11011" max="11011" width="27.109375" style="194" customWidth="1"/>
    <col min="11012" max="11013" width="22.6640625" style="194" customWidth="1"/>
    <col min="11014" max="11014" width="9.109375" style="194" bestFit="1" customWidth="1"/>
    <col min="11015" max="11015" width="14" style="194" customWidth="1"/>
    <col min="11016" max="11016" width="9.109375" style="194" bestFit="1" customWidth="1"/>
    <col min="11017" max="11017" width="49" style="194" customWidth="1"/>
    <col min="11018" max="11018" width="11.5546875" style="194" customWidth="1"/>
    <col min="11019" max="11019" width="9.109375" style="194" bestFit="1" customWidth="1"/>
    <col min="11020" max="11020" width="13.33203125" style="194" bestFit="1" customWidth="1"/>
    <col min="11021" max="11252" width="9.109375" style="194" bestFit="1" customWidth="1"/>
    <col min="11253" max="11255" width="2.6640625" style="194" customWidth="1"/>
    <col min="11256" max="11256" width="20.6640625" style="194" customWidth="1"/>
    <col min="11257" max="11257" width="15.6640625" style="194" customWidth="1"/>
    <col min="11258" max="11258" width="17.33203125" style="194" bestFit="1" customWidth="1"/>
    <col min="11259" max="11259" width="13.88671875" style="194" customWidth="1"/>
    <col min="11260" max="11260" width="17" style="194" customWidth="1"/>
    <col min="11261" max="11261" width="17.109375" style="194" bestFit="1" customWidth="1"/>
    <col min="11262" max="11262" width="11" style="194" customWidth="1"/>
    <col min="11263" max="11263" width="14.5546875" style="194" bestFit="1" customWidth="1"/>
    <col min="11264" max="11264" width="9" style="194" customWidth="1"/>
    <col min="11265" max="11266" width="2.6640625" style="194" customWidth="1"/>
    <col min="11267" max="11267" width="27.109375" style="194" customWidth="1"/>
    <col min="11268" max="11269" width="22.6640625" style="194" customWidth="1"/>
    <col min="11270" max="11270" width="9.109375" style="194" bestFit="1" customWidth="1"/>
    <col min="11271" max="11271" width="14" style="194" customWidth="1"/>
    <col min="11272" max="11272" width="9.109375" style="194" bestFit="1" customWidth="1"/>
    <col min="11273" max="11273" width="49" style="194" customWidth="1"/>
    <col min="11274" max="11274" width="11.5546875" style="194" customWidth="1"/>
    <col min="11275" max="11275" width="9.109375" style="194" bestFit="1" customWidth="1"/>
    <col min="11276" max="11276" width="13.33203125" style="194" bestFit="1" customWidth="1"/>
    <col min="11277" max="11508" width="9.109375" style="194" bestFit="1" customWidth="1"/>
    <col min="11509" max="11511" width="2.6640625" style="194" customWidth="1"/>
    <col min="11512" max="11512" width="20.6640625" style="194" customWidth="1"/>
    <col min="11513" max="11513" width="15.6640625" style="194" customWidth="1"/>
    <col min="11514" max="11514" width="17.33203125" style="194" bestFit="1" customWidth="1"/>
    <col min="11515" max="11515" width="13.88671875" style="194" customWidth="1"/>
    <col min="11516" max="11516" width="17" style="194" customWidth="1"/>
    <col min="11517" max="11517" width="17.109375" style="194" bestFit="1" customWidth="1"/>
    <col min="11518" max="11518" width="11" style="194" customWidth="1"/>
    <col min="11519" max="11519" width="14.5546875" style="194" bestFit="1" customWidth="1"/>
    <col min="11520" max="11520" width="9" style="194" customWidth="1"/>
    <col min="11521" max="11522" width="2.6640625" style="194" customWidth="1"/>
    <col min="11523" max="11523" width="27.109375" style="194" customWidth="1"/>
    <col min="11524" max="11525" width="22.6640625" style="194" customWidth="1"/>
    <col min="11526" max="11526" width="9.109375" style="194" bestFit="1" customWidth="1"/>
    <col min="11527" max="11527" width="14" style="194" customWidth="1"/>
    <col min="11528" max="11528" width="9.109375" style="194" bestFit="1" customWidth="1"/>
    <col min="11529" max="11529" width="49" style="194" customWidth="1"/>
    <col min="11530" max="11530" width="11.5546875" style="194" customWidth="1"/>
    <col min="11531" max="11531" width="9.109375" style="194" bestFit="1" customWidth="1"/>
    <col min="11532" max="11532" width="13.33203125" style="194" bestFit="1" customWidth="1"/>
    <col min="11533" max="11764" width="9.109375" style="194" bestFit="1" customWidth="1"/>
    <col min="11765" max="11767" width="2.6640625" style="194" customWidth="1"/>
    <col min="11768" max="11768" width="20.6640625" style="194" customWidth="1"/>
    <col min="11769" max="11769" width="15.6640625" style="194" customWidth="1"/>
    <col min="11770" max="11770" width="17.33203125" style="194" bestFit="1" customWidth="1"/>
    <col min="11771" max="11771" width="13.88671875" style="194" customWidth="1"/>
    <col min="11772" max="11772" width="17" style="194" customWidth="1"/>
    <col min="11773" max="11773" width="17.109375" style="194" bestFit="1" customWidth="1"/>
    <col min="11774" max="11774" width="11" style="194" customWidth="1"/>
    <col min="11775" max="11775" width="14.5546875" style="194" bestFit="1" customWidth="1"/>
    <col min="11776" max="11776" width="9" style="194" customWidth="1"/>
    <col min="11777" max="11778" width="2.6640625" style="194" customWidth="1"/>
    <col min="11779" max="11779" width="27.109375" style="194" customWidth="1"/>
    <col min="11780" max="11781" width="22.6640625" style="194" customWidth="1"/>
    <col min="11782" max="11782" width="9.109375" style="194" bestFit="1" customWidth="1"/>
    <col min="11783" max="11783" width="14" style="194" customWidth="1"/>
    <col min="11784" max="11784" width="9.109375" style="194" bestFit="1" customWidth="1"/>
    <col min="11785" max="11785" width="49" style="194" customWidth="1"/>
    <col min="11786" max="11786" width="11.5546875" style="194" customWidth="1"/>
    <col min="11787" max="11787" width="9.109375" style="194" bestFit="1" customWidth="1"/>
    <col min="11788" max="11788" width="13.33203125" style="194" bestFit="1" customWidth="1"/>
    <col min="11789" max="12020" width="9.109375" style="194" bestFit="1" customWidth="1"/>
    <col min="12021" max="12023" width="2.6640625" style="194" customWidth="1"/>
    <col min="12024" max="12024" width="20.6640625" style="194" customWidth="1"/>
    <col min="12025" max="12025" width="15.6640625" style="194" customWidth="1"/>
    <col min="12026" max="12026" width="17.33203125" style="194" bestFit="1" customWidth="1"/>
    <col min="12027" max="12027" width="13.88671875" style="194" customWidth="1"/>
    <col min="12028" max="12028" width="17" style="194" customWidth="1"/>
    <col min="12029" max="12029" width="17.109375" style="194" bestFit="1" customWidth="1"/>
    <col min="12030" max="12030" width="11" style="194" customWidth="1"/>
    <col min="12031" max="12031" width="14.5546875" style="194" bestFit="1" customWidth="1"/>
    <col min="12032" max="12032" width="9" style="194" customWidth="1"/>
    <col min="12033" max="12034" width="2.6640625" style="194" customWidth="1"/>
    <col min="12035" max="12035" width="27.109375" style="194" customWidth="1"/>
    <col min="12036" max="12037" width="22.6640625" style="194" customWidth="1"/>
    <col min="12038" max="12038" width="9.109375" style="194" bestFit="1" customWidth="1"/>
    <col min="12039" max="12039" width="14" style="194" customWidth="1"/>
    <col min="12040" max="12040" width="9.109375" style="194" bestFit="1" customWidth="1"/>
    <col min="12041" max="12041" width="49" style="194" customWidth="1"/>
    <col min="12042" max="12042" width="11.5546875" style="194" customWidth="1"/>
    <col min="12043" max="12043" width="9.109375" style="194" bestFit="1" customWidth="1"/>
    <col min="12044" max="12044" width="13.33203125" style="194" bestFit="1" customWidth="1"/>
    <col min="12045" max="12276" width="9.109375" style="194" bestFit="1" customWidth="1"/>
    <col min="12277" max="12279" width="2.6640625" style="194" customWidth="1"/>
    <col min="12280" max="12280" width="20.6640625" style="194" customWidth="1"/>
    <col min="12281" max="12281" width="15.6640625" style="194" customWidth="1"/>
    <col min="12282" max="12282" width="17.33203125" style="194" bestFit="1" customWidth="1"/>
    <col min="12283" max="12283" width="13.88671875" style="194" customWidth="1"/>
    <col min="12284" max="12284" width="17" style="194" customWidth="1"/>
    <col min="12285" max="12285" width="17.109375" style="194" bestFit="1" customWidth="1"/>
    <col min="12286" max="12286" width="11" style="194" customWidth="1"/>
    <col min="12287" max="12287" width="14.5546875" style="194" bestFit="1" customWidth="1"/>
    <col min="12288" max="12288" width="9" style="194" customWidth="1"/>
    <col min="12289" max="12290" width="2.6640625" style="194" customWidth="1"/>
    <col min="12291" max="12291" width="27.109375" style="194" customWidth="1"/>
    <col min="12292" max="12293" width="22.6640625" style="194" customWidth="1"/>
    <col min="12294" max="12294" width="9.109375" style="194" bestFit="1" customWidth="1"/>
    <col min="12295" max="12295" width="14" style="194" customWidth="1"/>
    <col min="12296" max="12296" width="9.109375" style="194" bestFit="1" customWidth="1"/>
    <col min="12297" max="12297" width="49" style="194" customWidth="1"/>
    <col min="12298" max="12298" width="11.5546875" style="194" customWidth="1"/>
    <col min="12299" max="12299" width="9.109375" style="194" bestFit="1" customWidth="1"/>
    <col min="12300" max="12300" width="13.33203125" style="194" bestFit="1" customWidth="1"/>
    <col min="12301" max="12532" width="9.109375" style="194" bestFit="1" customWidth="1"/>
    <col min="12533" max="12535" width="2.6640625" style="194" customWidth="1"/>
    <col min="12536" max="12536" width="20.6640625" style="194" customWidth="1"/>
    <col min="12537" max="12537" width="15.6640625" style="194" customWidth="1"/>
    <col min="12538" max="12538" width="17.33203125" style="194" bestFit="1" customWidth="1"/>
    <col min="12539" max="12539" width="13.88671875" style="194" customWidth="1"/>
    <col min="12540" max="12540" width="17" style="194" customWidth="1"/>
    <col min="12541" max="12541" width="17.109375" style="194" bestFit="1" customWidth="1"/>
    <col min="12542" max="12542" width="11" style="194" customWidth="1"/>
    <col min="12543" max="12543" width="14.5546875" style="194" bestFit="1" customWidth="1"/>
    <col min="12544" max="12544" width="9" style="194" customWidth="1"/>
    <col min="12545" max="12546" width="2.6640625" style="194" customWidth="1"/>
    <col min="12547" max="12547" width="27.109375" style="194" customWidth="1"/>
    <col min="12548" max="12549" width="22.6640625" style="194" customWidth="1"/>
    <col min="12550" max="12550" width="9.109375" style="194" bestFit="1" customWidth="1"/>
    <col min="12551" max="12551" width="14" style="194" customWidth="1"/>
    <col min="12552" max="12552" width="9.109375" style="194" bestFit="1" customWidth="1"/>
    <col min="12553" max="12553" width="49" style="194" customWidth="1"/>
    <col min="12554" max="12554" width="11.5546875" style="194" customWidth="1"/>
    <col min="12555" max="12555" width="9.109375" style="194" bestFit="1" customWidth="1"/>
    <col min="12556" max="12556" width="13.33203125" style="194" bestFit="1" customWidth="1"/>
    <col min="12557" max="12788" width="9.109375" style="194" bestFit="1" customWidth="1"/>
    <col min="12789" max="12791" width="2.6640625" style="194" customWidth="1"/>
    <col min="12792" max="12792" width="20.6640625" style="194" customWidth="1"/>
    <col min="12793" max="12793" width="15.6640625" style="194" customWidth="1"/>
    <col min="12794" max="12794" width="17.33203125" style="194" bestFit="1" customWidth="1"/>
    <col min="12795" max="12795" width="13.88671875" style="194" customWidth="1"/>
    <col min="12796" max="12796" width="17" style="194" customWidth="1"/>
    <col min="12797" max="12797" width="17.109375" style="194" bestFit="1" customWidth="1"/>
    <col min="12798" max="12798" width="11" style="194" customWidth="1"/>
    <col min="12799" max="12799" width="14.5546875" style="194" bestFit="1" customWidth="1"/>
    <col min="12800" max="12800" width="9" style="194" customWidth="1"/>
    <col min="12801" max="12802" width="2.6640625" style="194" customWidth="1"/>
    <col min="12803" max="12803" width="27.109375" style="194" customWidth="1"/>
    <col min="12804" max="12805" width="22.6640625" style="194" customWidth="1"/>
    <col min="12806" max="12806" width="9.109375" style="194" bestFit="1" customWidth="1"/>
    <col min="12807" max="12807" width="14" style="194" customWidth="1"/>
    <col min="12808" max="12808" width="9.109375" style="194" bestFit="1" customWidth="1"/>
    <col min="12809" max="12809" width="49" style="194" customWidth="1"/>
    <col min="12810" max="12810" width="11.5546875" style="194" customWidth="1"/>
    <col min="12811" max="12811" width="9.109375" style="194" bestFit="1" customWidth="1"/>
    <col min="12812" max="12812" width="13.33203125" style="194" bestFit="1" customWidth="1"/>
    <col min="12813" max="13044" width="9.109375" style="194" bestFit="1" customWidth="1"/>
    <col min="13045" max="13047" width="2.6640625" style="194" customWidth="1"/>
    <col min="13048" max="13048" width="20.6640625" style="194" customWidth="1"/>
    <col min="13049" max="13049" width="15.6640625" style="194" customWidth="1"/>
    <col min="13050" max="13050" width="17.33203125" style="194" bestFit="1" customWidth="1"/>
    <col min="13051" max="13051" width="13.88671875" style="194" customWidth="1"/>
    <col min="13052" max="13052" width="17" style="194" customWidth="1"/>
    <col min="13053" max="13053" width="17.109375" style="194" bestFit="1" customWidth="1"/>
    <col min="13054" max="13054" width="11" style="194" customWidth="1"/>
    <col min="13055" max="13055" width="14.5546875" style="194" bestFit="1" customWidth="1"/>
    <col min="13056" max="13056" width="9" style="194" customWidth="1"/>
    <col min="13057" max="13058" width="2.6640625" style="194" customWidth="1"/>
    <col min="13059" max="13059" width="27.109375" style="194" customWidth="1"/>
    <col min="13060" max="13061" width="22.6640625" style="194" customWidth="1"/>
    <col min="13062" max="13062" width="9.109375" style="194" bestFit="1" customWidth="1"/>
    <col min="13063" max="13063" width="14" style="194" customWidth="1"/>
    <col min="13064" max="13064" width="9.109375" style="194" bestFit="1" customWidth="1"/>
    <col min="13065" max="13065" width="49" style="194" customWidth="1"/>
    <col min="13066" max="13066" width="11.5546875" style="194" customWidth="1"/>
    <col min="13067" max="13067" width="9.109375" style="194" bestFit="1" customWidth="1"/>
    <col min="13068" max="13068" width="13.33203125" style="194" bestFit="1" customWidth="1"/>
    <col min="13069" max="13300" width="9.109375" style="194" bestFit="1" customWidth="1"/>
    <col min="13301" max="13303" width="2.6640625" style="194" customWidth="1"/>
    <col min="13304" max="13304" width="20.6640625" style="194" customWidth="1"/>
    <col min="13305" max="13305" width="15.6640625" style="194" customWidth="1"/>
    <col min="13306" max="13306" width="17.33203125" style="194" bestFit="1" customWidth="1"/>
    <col min="13307" max="13307" width="13.88671875" style="194" customWidth="1"/>
    <col min="13308" max="13308" width="17" style="194" customWidth="1"/>
    <col min="13309" max="13309" width="17.109375" style="194" bestFit="1" customWidth="1"/>
    <col min="13310" max="13310" width="11" style="194" customWidth="1"/>
    <col min="13311" max="13311" width="14.5546875" style="194" bestFit="1" customWidth="1"/>
    <col min="13312" max="13312" width="9" style="194" customWidth="1"/>
    <col min="13313" max="13314" width="2.6640625" style="194" customWidth="1"/>
    <col min="13315" max="13315" width="27.109375" style="194" customWidth="1"/>
    <col min="13316" max="13317" width="22.6640625" style="194" customWidth="1"/>
    <col min="13318" max="13318" width="9.109375" style="194" bestFit="1" customWidth="1"/>
    <col min="13319" max="13319" width="14" style="194" customWidth="1"/>
    <col min="13320" max="13320" width="9.109375" style="194" bestFit="1" customWidth="1"/>
    <col min="13321" max="13321" width="49" style="194" customWidth="1"/>
    <col min="13322" max="13322" width="11.5546875" style="194" customWidth="1"/>
    <col min="13323" max="13323" width="9.109375" style="194" bestFit="1" customWidth="1"/>
    <col min="13324" max="13324" width="13.33203125" style="194" bestFit="1" customWidth="1"/>
    <col min="13325" max="13556" width="9.109375" style="194" bestFit="1" customWidth="1"/>
    <col min="13557" max="13559" width="2.6640625" style="194" customWidth="1"/>
    <col min="13560" max="13560" width="20.6640625" style="194" customWidth="1"/>
    <col min="13561" max="13561" width="15.6640625" style="194" customWidth="1"/>
    <col min="13562" max="13562" width="17.33203125" style="194" bestFit="1" customWidth="1"/>
    <col min="13563" max="13563" width="13.88671875" style="194" customWidth="1"/>
    <col min="13564" max="13564" width="17" style="194" customWidth="1"/>
    <col min="13565" max="13565" width="17.109375" style="194" bestFit="1" customWidth="1"/>
    <col min="13566" max="13566" width="11" style="194" customWidth="1"/>
    <col min="13567" max="13567" width="14.5546875" style="194" bestFit="1" customWidth="1"/>
    <col min="13568" max="13568" width="9" style="194" customWidth="1"/>
    <col min="13569" max="13570" width="2.6640625" style="194" customWidth="1"/>
    <col min="13571" max="13571" width="27.109375" style="194" customWidth="1"/>
    <col min="13572" max="13573" width="22.6640625" style="194" customWidth="1"/>
    <col min="13574" max="13574" width="9.109375" style="194" bestFit="1" customWidth="1"/>
    <col min="13575" max="13575" width="14" style="194" customWidth="1"/>
    <col min="13576" max="13576" width="9.109375" style="194" bestFit="1" customWidth="1"/>
    <col min="13577" max="13577" width="49" style="194" customWidth="1"/>
    <col min="13578" max="13578" width="11.5546875" style="194" customWidth="1"/>
    <col min="13579" max="13579" width="9.109375" style="194" bestFit="1" customWidth="1"/>
    <col min="13580" max="13580" width="13.33203125" style="194" bestFit="1" customWidth="1"/>
    <col min="13581" max="13812" width="9.109375" style="194" bestFit="1" customWidth="1"/>
    <col min="13813" max="13815" width="2.6640625" style="194" customWidth="1"/>
    <col min="13816" max="13816" width="20.6640625" style="194" customWidth="1"/>
    <col min="13817" max="13817" width="15.6640625" style="194" customWidth="1"/>
    <col min="13818" max="13818" width="17.33203125" style="194" bestFit="1" customWidth="1"/>
    <col min="13819" max="13819" width="13.88671875" style="194" customWidth="1"/>
    <col min="13820" max="13820" width="17" style="194" customWidth="1"/>
    <col min="13821" max="13821" width="17.109375" style="194" bestFit="1" customWidth="1"/>
    <col min="13822" max="13822" width="11" style="194" customWidth="1"/>
    <col min="13823" max="13823" width="14.5546875" style="194" bestFit="1" customWidth="1"/>
    <col min="13824" max="13824" width="9" style="194" customWidth="1"/>
    <col min="13825" max="13826" width="2.6640625" style="194" customWidth="1"/>
    <col min="13827" max="13827" width="27.109375" style="194" customWidth="1"/>
    <col min="13828" max="13829" width="22.6640625" style="194" customWidth="1"/>
    <col min="13830" max="13830" width="9.109375" style="194" bestFit="1" customWidth="1"/>
    <col min="13831" max="13831" width="14" style="194" customWidth="1"/>
    <col min="13832" max="13832" width="9.109375" style="194" bestFit="1" customWidth="1"/>
    <col min="13833" max="13833" width="49" style="194" customWidth="1"/>
    <col min="13834" max="13834" width="11.5546875" style="194" customWidth="1"/>
    <col min="13835" max="13835" width="9.109375" style="194" bestFit="1" customWidth="1"/>
    <col min="13836" max="13836" width="13.33203125" style="194" bestFit="1" customWidth="1"/>
    <col min="13837" max="14068" width="9.109375" style="194" bestFit="1" customWidth="1"/>
    <col min="14069" max="14071" width="2.6640625" style="194" customWidth="1"/>
    <col min="14072" max="14072" width="20.6640625" style="194" customWidth="1"/>
    <col min="14073" max="14073" width="15.6640625" style="194" customWidth="1"/>
    <col min="14074" max="14074" width="17.33203125" style="194" bestFit="1" customWidth="1"/>
    <col min="14075" max="14075" width="13.88671875" style="194" customWidth="1"/>
    <col min="14076" max="14076" width="17" style="194" customWidth="1"/>
    <col min="14077" max="14077" width="17.109375" style="194" bestFit="1" customWidth="1"/>
    <col min="14078" max="14078" width="11" style="194" customWidth="1"/>
    <col min="14079" max="14079" width="14.5546875" style="194" bestFit="1" customWidth="1"/>
    <col min="14080" max="14080" width="9" style="194" customWidth="1"/>
    <col min="14081" max="14082" width="2.6640625" style="194" customWidth="1"/>
    <col min="14083" max="14083" width="27.109375" style="194" customWidth="1"/>
    <col min="14084" max="14085" width="22.6640625" style="194" customWidth="1"/>
    <col min="14086" max="14086" width="9.109375" style="194" bestFit="1" customWidth="1"/>
    <col min="14087" max="14087" width="14" style="194" customWidth="1"/>
    <col min="14088" max="14088" width="9.109375" style="194" bestFit="1" customWidth="1"/>
    <col min="14089" max="14089" width="49" style="194" customWidth="1"/>
    <col min="14090" max="14090" width="11.5546875" style="194" customWidth="1"/>
    <col min="14091" max="14091" width="9.109375" style="194" bestFit="1" customWidth="1"/>
    <col min="14092" max="14092" width="13.33203125" style="194" bestFit="1" customWidth="1"/>
    <col min="14093" max="14324" width="9.109375" style="194" bestFit="1" customWidth="1"/>
    <col min="14325" max="14327" width="2.6640625" style="194" customWidth="1"/>
    <col min="14328" max="14328" width="20.6640625" style="194" customWidth="1"/>
    <col min="14329" max="14329" width="15.6640625" style="194" customWidth="1"/>
    <col min="14330" max="14330" width="17.33203125" style="194" bestFit="1" customWidth="1"/>
    <col min="14331" max="14331" width="13.88671875" style="194" customWidth="1"/>
    <col min="14332" max="14332" width="17" style="194" customWidth="1"/>
    <col min="14333" max="14333" width="17.109375" style="194" bestFit="1" customWidth="1"/>
    <col min="14334" max="14334" width="11" style="194" customWidth="1"/>
    <col min="14335" max="14335" width="14.5546875" style="194" bestFit="1" customWidth="1"/>
    <col min="14336" max="14336" width="9" style="194" customWidth="1"/>
    <col min="14337" max="14338" width="2.6640625" style="194" customWidth="1"/>
    <col min="14339" max="14339" width="27.109375" style="194" customWidth="1"/>
    <col min="14340" max="14341" width="22.6640625" style="194" customWidth="1"/>
    <col min="14342" max="14342" width="9.109375" style="194" bestFit="1" customWidth="1"/>
    <col min="14343" max="14343" width="14" style="194" customWidth="1"/>
    <col min="14344" max="14344" width="9.109375" style="194" bestFit="1" customWidth="1"/>
    <col min="14345" max="14345" width="49" style="194" customWidth="1"/>
    <col min="14346" max="14346" width="11.5546875" style="194" customWidth="1"/>
    <col min="14347" max="14347" width="9.109375" style="194" bestFit="1" customWidth="1"/>
    <col min="14348" max="14348" width="13.33203125" style="194" bestFit="1" customWidth="1"/>
    <col min="14349" max="14580" width="9.109375" style="194" bestFit="1" customWidth="1"/>
    <col min="14581" max="14583" width="2.6640625" style="194" customWidth="1"/>
    <col min="14584" max="14584" width="20.6640625" style="194" customWidth="1"/>
    <col min="14585" max="14585" width="15.6640625" style="194" customWidth="1"/>
    <col min="14586" max="14586" width="17.33203125" style="194" bestFit="1" customWidth="1"/>
    <col min="14587" max="14587" width="13.88671875" style="194" customWidth="1"/>
    <col min="14588" max="14588" width="17" style="194" customWidth="1"/>
    <col min="14589" max="14589" width="17.109375" style="194" bestFit="1" customWidth="1"/>
    <col min="14590" max="14590" width="11" style="194" customWidth="1"/>
    <col min="14591" max="14591" width="14.5546875" style="194" bestFit="1" customWidth="1"/>
    <col min="14592" max="14592" width="9" style="194" customWidth="1"/>
    <col min="14593" max="14594" width="2.6640625" style="194" customWidth="1"/>
    <col min="14595" max="14595" width="27.109375" style="194" customWidth="1"/>
    <col min="14596" max="14597" width="22.6640625" style="194" customWidth="1"/>
    <col min="14598" max="14598" width="9.109375" style="194" bestFit="1" customWidth="1"/>
    <col min="14599" max="14599" width="14" style="194" customWidth="1"/>
    <col min="14600" max="14600" width="9.109375" style="194" bestFit="1" customWidth="1"/>
    <col min="14601" max="14601" width="49" style="194" customWidth="1"/>
    <col min="14602" max="14602" width="11.5546875" style="194" customWidth="1"/>
    <col min="14603" max="14603" width="9.109375" style="194" bestFit="1" customWidth="1"/>
    <col min="14604" max="14604" width="13.33203125" style="194" bestFit="1" customWidth="1"/>
    <col min="14605" max="14836" width="9.109375" style="194" bestFit="1" customWidth="1"/>
    <col min="14837" max="14839" width="2.6640625" style="194" customWidth="1"/>
    <col min="14840" max="14840" width="20.6640625" style="194" customWidth="1"/>
    <col min="14841" max="14841" width="15.6640625" style="194" customWidth="1"/>
    <col min="14842" max="14842" width="17.33203125" style="194" bestFit="1" customWidth="1"/>
    <col min="14843" max="14843" width="13.88671875" style="194" customWidth="1"/>
    <col min="14844" max="14844" width="17" style="194" customWidth="1"/>
    <col min="14845" max="14845" width="17.109375" style="194" bestFit="1" customWidth="1"/>
    <col min="14846" max="14846" width="11" style="194" customWidth="1"/>
    <col min="14847" max="14847" width="14.5546875" style="194" bestFit="1" customWidth="1"/>
    <col min="14848" max="14848" width="9" style="194" customWidth="1"/>
    <col min="14849" max="14850" width="2.6640625" style="194" customWidth="1"/>
    <col min="14851" max="14851" width="27.109375" style="194" customWidth="1"/>
    <col min="14852" max="14853" width="22.6640625" style="194" customWidth="1"/>
    <col min="14854" max="14854" width="9.109375" style="194" bestFit="1" customWidth="1"/>
    <col min="14855" max="14855" width="14" style="194" customWidth="1"/>
    <col min="14856" max="14856" width="9.109375" style="194" bestFit="1" customWidth="1"/>
    <col min="14857" max="14857" width="49" style="194" customWidth="1"/>
    <col min="14858" max="14858" width="11.5546875" style="194" customWidth="1"/>
    <col min="14859" max="14859" width="9.109375" style="194" bestFit="1" customWidth="1"/>
    <col min="14860" max="14860" width="13.33203125" style="194" bestFit="1" customWidth="1"/>
    <col min="14861" max="15092" width="9.109375" style="194" bestFit="1" customWidth="1"/>
    <col min="15093" max="15095" width="2.6640625" style="194" customWidth="1"/>
    <col min="15096" max="15096" width="20.6640625" style="194" customWidth="1"/>
    <col min="15097" max="15097" width="15.6640625" style="194" customWidth="1"/>
    <col min="15098" max="15098" width="17.33203125" style="194" bestFit="1" customWidth="1"/>
    <col min="15099" max="15099" width="13.88671875" style="194" customWidth="1"/>
    <col min="15100" max="15100" width="17" style="194" customWidth="1"/>
    <col min="15101" max="15101" width="17.109375" style="194" bestFit="1" customWidth="1"/>
    <col min="15102" max="15102" width="11" style="194" customWidth="1"/>
    <col min="15103" max="15103" width="14.5546875" style="194" bestFit="1" customWidth="1"/>
    <col min="15104" max="15104" width="9" style="194" customWidth="1"/>
    <col min="15105" max="15106" width="2.6640625" style="194" customWidth="1"/>
    <col min="15107" max="15107" width="27.109375" style="194" customWidth="1"/>
    <col min="15108" max="15109" width="22.6640625" style="194" customWidth="1"/>
    <col min="15110" max="15110" width="9.109375" style="194" bestFit="1" customWidth="1"/>
    <col min="15111" max="15111" width="14" style="194" customWidth="1"/>
    <col min="15112" max="15112" width="9.109375" style="194" bestFit="1" customWidth="1"/>
    <col min="15113" max="15113" width="49" style="194" customWidth="1"/>
    <col min="15114" max="15114" width="11.5546875" style="194" customWidth="1"/>
    <col min="15115" max="15115" width="9.109375" style="194" bestFit="1" customWidth="1"/>
    <col min="15116" max="15116" width="13.33203125" style="194" bestFit="1" customWidth="1"/>
    <col min="15117" max="15348" width="9.109375" style="194" bestFit="1" customWidth="1"/>
    <col min="15349" max="15351" width="2.6640625" style="194" customWidth="1"/>
    <col min="15352" max="15352" width="20.6640625" style="194" customWidth="1"/>
    <col min="15353" max="15353" width="15.6640625" style="194" customWidth="1"/>
    <col min="15354" max="15354" width="17.33203125" style="194" bestFit="1" customWidth="1"/>
    <col min="15355" max="15355" width="13.88671875" style="194" customWidth="1"/>
    <col min="15356" max="15356" width="17" style="194" customWidth="1"/>
    <col min="15357" max="15357" width="17.109375" style="194" bestFit="1" customWidth="1"/>
    <col min="15358" max="15358" width="11" style="194" customWidth="1"/>
    <col min="15359" max="15359" width="14.5546875" style="194" bestFit="1" customWidth="1"/>
    <col min="15360" max="15360" width="9" style="194" customWidth="1"/>
    <col min="15361" max="15362" width="2.6640625" style="194" customWidth="1"/>
    <col min="15363" max="15363" width="27.109375" style="194" customWidth="1"/>
    <col min="15364" max="15365" width="22.6640625" style="194" customWidth="1"/>
    <col min="15366" max="15366" width="9.109375" style="194" bestFit="1" customWidth="1"/>
    <col min="15367" max="15367" width="14" style="194" customWidth="1"/>
    <col min="15368" max="15368" width="9.109375" style="194" bestFit="1" customWidth="1"/>
    <col min="15369" max="15369" width="49" style="194" customWidth="1"/>
    <col min="15370" max="15370" width="11.5546875" style="194" customWidth="1"/>
    <col min="15371" max="15371" width="9.109375" style="194" bestFit="1" customWidth="1"/>
    <col min="15372" max="15372" width="13.33203125" style="194" bestFit="1" customWidth="1"/>
    <col min="15373" max="15604" width="9.109375" style="194" bestFit="1" customWidth="1"/>
    <col min="15605" max="15607" width="2.6640625" style="194" customWidth="1"/>
    <col min="15608" max="15608" width="20.6640625" style="194" customWidth="1"/>
    <col min="15609" max="15609" width="15.6640625" style="194" customWidth="1"/>
    <col min="15610" max="15610" width="17.33203125" style="194" bestFit="1" customWidth="1"/>
    <col min="15611" max="15611" width="13.88671875" style="194" customWidth="1"/>
    <col min="15612" max="15612" width="17" style="194" customWidth="1"/>
    <col min="15613" max="15613" width="17.109375" style="194" bestFit="1" customWidth="1"/>
    <col min="15614" max="15614" width="11" style="194" customWidth="1"/>
    <col min="15615" max="15615" width="14.5546875" style="194" bestFit="1" customWidth="1"/>
    <col min="15616" max="15616" width="9" style="194" customWidth="1"/>
    <col min="15617" max="15618" width="2.6640625" style="194" customWidth="1"/>
    <col min="15619" max="15619" width="27.109375" style="194" customWidth="1"/>
    <col min="15620" max="15621" width="22.6640625" style="194" customWidth="1"/>
    <col min="15622" max="15622" width="9.109375" style="194" bestFit="1" customWidth="1"/>
    <col min="15623" max="15623" width="14" style="194" customWidth="1"/>
    <col min="15624" max="15624" width="9.109375" style="194" bestFit="1" customWidth="1"/>
    <col min="15625" max="15625" width="49" style="194" customWidth="1"/>
    <col min="15626" max="15626" width="11.5546875" style="194" customWidth="1"/>
    <col min="15627" max="15627" width="9.109375" style="194" bestFit="1" customWidth="1"/>
    <col min="15628" max="15628" width="13.33203125" style="194" bestFit="1" customWidth="1"/>
    <col min="15629" max="15860" width="9.109375" style="194" bestFit="1" customWidth="1"/>
    <col min="15861" max="15863" width="2.6640625" style="194" customWidth="1"/>
    <col min="15864" max="15864" width="20.6640625" style="194" customWidth="1"/>
    <col min="15865" max="15865" width="15.6640625" style="194" customWidth="1"/>
    <col min="15866" max="15866" width="17.33203125" style="194" bestFit="1" customWidth="1"/>
    <col min="15867" max="15867" width="13.88671875" style="194" customWidth="1"/>
    <col min="15868" max="15868" width="17" style="194" customWidth="1"/>
    <col min="15869" max="15869" width="17.109375" style="194" bestFit="1" customWidth="1"/>
    <col min="15870" max="15870" width="11" style="194" customWidth="1"/>
    <col min="15871" max="15871" width="14.5546875" style="194" bestFit="1" customWidth="1"/>
    <col min="15872" max="15872" width="9" style="194" customWidth="1"/>
    <col min="15873" max="15874" width="2.6640625" style="194" customWidth="1"/>
    <col min="15875" max="15875" width="27.109375" style="194" customWidth="1"/>
    <col min="15876" max="15877" width="22.6640625" style="194" customWidth="1"/>
    <col min="15878" max="15878" width="9.109375" style="194" bestFit="1" customWidth="1"/>
    <col min="15879" max="15879" width="14" style="194" customWidth="1"/>
    <col min="15880" max="15880" width="9.109375" style="194" bestFit="1" customWidth="1"/>
    <col min="15881" max="15881" width="49" style="194" customWidth="1"/>
    <col min="15882" max="15882" width="11.5546875" style="194" customWidth="1"/>
    <col min="15883" max="15883" width="9.109375" style="194" bestFit="1" customWidth="1"/>
    <col min="15884" max="15884" width="13.33203125" style="194" bestFit="1" customWidth="1"/>
    <col min="15885" max="16116" width="9.109375" style="194" bestFit="1" customWidth="1"/>
    <col min="16117" max="16119" width="2.6640625" style="194" customWidth="1"/>
    <col min="16120" max="16120" width="20.6640625" style="194" customWidth="1"/>
    <col min="16121" max="16121" width="15.6640625" style="194" customWidth="1"/>
    <col min="16122" max="16122" width="17.33203125" style="194" bestFit="1" customWidth="1"/>
    <col min="16123" max="16123" width="13.88671875" style="194" customWidth="1"/>
    <col min="16124" max="16124" width="17" style="194" customWidth="1"/>
    <col min="16125" max="16125" width="17.109375" style="194" bestFit="1" customWidth="1"/>
    <col min="16126" max="16126" width="11" style="194" customWidth="1"/>
    <col min="16127" max="16127" width="14.5546875" style="194" bestFit="1" customWidth="1"/>
    <col min="16128" max="16128" width="9" style="194" customWidth="1"/>
    <col min="16129" max="16130" width="2.6640625" style="194" customWidth="1"/>
    <col min="16131" max="16131" width="27.109375" style="194" customWidth="1"/>
    <col min="16132" max="16133" width="22.6640625" style="194" customWidth="1"/>
    <col min="16134" max="16134" width="9.109375" style="194" bestFit="1" customWidth="1"/>
    <col min="16135" max="16135" width="14" style="194" customWidth="1"/>
    <col min="16136" max="16136" width="9.109375" style="194" bestFit="1" customWidth="1"/>
    <col min="16137" max="16137" width="49" style="194" customWidth="1"/>
    <col min="16138" max="16138" width="11.5546875" style="194" customWidth="1"/>
    <col min="16139" max="16139" width="9.109375" style="194" bestFit="1" customWidth="1"/>
    <col min="16140" max="16140" width="13.33203125" style="194" bestFit="1" customWidth="1"/>
    <col min="16141" max="16384" width="11.44140625" style="194"/>
  </cols>
  <sheetData>
    <row r="1" spans="1:11" ht="98.25" customHeight="1" thickBot="1">
      <c r="A1" s="964"/>
      <c r="B1" s="965"/>
      <c r="C1" s="966"/>
      <c r="D1" s="967"/>
      <c r="E1" s="965"/>
      <c r="F1" s="965"/>
      <c r="G1" s="966"/>
      <c r="H1" s="967"/>
      <c r="I1" s="965"/>
      <c r="J1" s="965"/>
      <c r="K1" s="968"/>
    </row>
    <row r="2" spans="1:11" ht="15" customHeight="1">
      <c r="A2" s="969" t="s">
        <v>1148</v>
      </c>
      <c r="B2" s="970"/>
      <c r="C2" s="970"/>
      <c r="D2" s="970"/>
      <c r="E2" s="970"/>
      <c r="F2" s="970"/>
      <c r="G2" s="970"/>
      <c r="H2" s="970"/>
      <c r="I2" s="970"/>
      <c r="J2" s="970"/>
      <c r="K2" s="971"/>
    </row>
    <row r="3" spans="1:11" ht="12" customHeight="1">
      <c r="A3" s="972"/>
      <c r="B3" s="973"/>
      <c r="C3" s="973"/>
      <c r="D3" s="973"/>
      <c r="E3" s="973"/>
      <c r="F3" s="973"/>
      <c r="G3" s="973"/>
      <c r="H3" s="973"/>
      <c r="I3" s="973"/>
      <c r="J3" s="973"/>
      <c r="K3" s="974"/>
    </row>
    <row r="4" spans="1:11" ht="18" customHeight="1">
      <c r="A4" s="972"/>
      <c r="B4" s="973"/>
      <c r="C4" s="973"/>
      <c r="D4" s="973"/>
      <c r="E4" s="973"/>
      <c r="F4" s="973"/>
      <c r="G4" s="973"/>
      <c r="H4" s="973"/>
      <c r="I4" s="973"/>
      <c r="J4" s="973"/>
      <c r="K4" s="974"/>
    </row>
    <row r="5" spans="1:11" ht="14.25" customHeight="1" thickBot="1">
      <c r="A5" s="972"/>
      <c r="B5" s="973"/>
      <c r="C5" s="973"/>
      <c r="D5" s="973"/>
      <c r="E5" s="973"/>
      <c r="F5" s="973"/>
      <c r="G5" s="973"/>
      <c r="H5" s="973"/>
      <c r="I5" s="973"/>
      <c r="J5" s="973"/>
      <c r="K5" s="974"/>
    </row>
    <row r="6" spans="1:11" ht="27.75" customHeight="1">
      <c r="A6" s="959" t="s">
        <v>1149</v>
      </c>
      <c r="B6" s="960"/>
      <c r="C6" s="960"/>
      <c r="D6" s="960"/>
      <c r="E6" s="960"/>
      <c r="F6" s="960"/>
      <c r="G6" s="960"/>
      <c r="H6" s="960"/>
      <c r="I6" s="960"/>
      <c r="J6" s="960"/>
      <c r="K6" s="961"/>
    </row>
    <row r="7" spans="1:11" ht="29.25" customHeight="1">
      <c r="A7" s="954" t="s">
        <v>1150</v>
      </c>
      <c r="B7" s="952"/>
      <c r="C7" s="952"/>
      <c r="D7" s="952"/>
      <c r="E7" s="952" t="s">
        <v>1151</v>
      </c>
      <c r="F7" s="952"/>
      <c r="G7" s="952"/>
      <c r="H7" s="952" t="s">
        <v>1152</v>
      </c>
      <c r="I7" s="952"/>
      <c r="J7" s="952"/>
      <c r="K7" s="953"/>
    </row>
    <row r="8" spans="1:11" ht="29.25" customHeight="1">
      <c r="A8" s="955" t="s">
        <v>1153</v>
      </c>
      <c r="B8" s="956"/>
      <c r="C8" s="956"/>
      <c r="D8" s="956"/>
      <c r="E8" s="956" t="s">
        <v>1154</v>
      </c>
      <c r="F8" s="956"/>
      <c r="G8" s="956"/>
      <c r="H8" s="956" t="s">
        <v>1155</v>
      </c>
      <c r="I8" s="956"/>
      <c r="J8" s="956"/>
      <c r="K8" s="958"/>
    </row>
    <row r="9" spans="1:11" ht="29.25" customHeight="1">
      <c r="A9" s="955" t="s">
        <v>1156</v>
      </c>
      <c r="B9" s="956"/>
      <c r="C9" s="956"/>
      <c r="D9" s="956"/>
      <c r="E9" s="956" t="s">
        <v>1157</v>
      </c>
      <c r="F9" s="956"/>
      <c r="G9" s="956"/>
      <c r="H9" s="956" t="s">
        <v>1158</v>
      </c>
      <c r="I9" s="956"/>
      <c r="J9" s="956"/>
      <c r="K9" s="958"/>
    </row>
    <row r="10" spans="1:11" ht="29.25" customHeight="1">
      <c r="A10" s="955" t="s">
        <v>1159</v>
      </c>
      <c r="B10" s="956"/>
      <c r="C10" s="956"/>
      <c r="D10" s="956"/>
      <c r="E10" s="956" t="s">
        <v>1154</v>
      </c>
      <c r="F10" s="956"/>
      <c r="G10" s="956"/>
      <c r="H10" s="956" t="s">
        <v>1160</v>
      </c>
      <c r="I10" s="956"/>
      <c r="J10" s="956"/>
      <c r="K10" s="958"/>
    </row>
    <row r="11" spans="1:11" ht="29.25" customHeight="1">
      <c r="A11" s="955" t="s">
        <v>1161</v>
      </c>
      <c r="B11" s="956"/>
      <c r="C11" s="956"/>
      <c r="D11" s="956"/>
      <c r="E11" s="956" t="s">
        <v>1162</v>
      </c>
      <c r="F11" s="956"/>
      <c r="G11" s="956"/>
      <c r="H11" s="956" t="s">
        <v>1163</v>
      </c>
      <c r="I11" s="956"/>
      <c r="J11" s="956"/>
      <c r="K11" s="958"/>
    </row>
    <row r="12" spans="1:11" ht="29.25" customHeight="1" thickBot="1">
      <c r="A12" s="962" t="s">
        <v>1164</v>
      </c>
      <c r="B12" s="957"/>
      <c r="C12" s="957"/>
      <c r="D12" s="957"/>
      <c r="E12" s="957" t="s">
        <v>1165</v>
      </c>
      <c r="F12" s="957"/>
      <c r="G12" s="957"/>
      <c r="H12" s="957" t="s">
        <v>1166</v>
      </c>
      <c r="I12" s="957"/>
      <c r="J12" s="957"/>
      <c r="K12" s="963"/>
    </row>
    <row r="13" spans="1:11">
      <c r="A13" s="197"/>
      <c r="B13" s="949"/>
      <c r="C13" s="949"/>
      <c r="D13" s="949"/>
      <c r="E13" s="950"/>
      <c r="F13" s="950"/>
      <c r="G13" s="950"/>
      <c r="H13" s="951"/>
      <c r="I13" s="951"/>
      <c r="J13" s="951"/>
      <c r="K13" s="198"/>
    </row>
    <row r="14" spans="1:11" ht="13.8" thickBot="1">
      <c r="A14" s="197"/>
      <c r="E14" s="344"/>
      <c r="F14" s="344"/>
      <c r="G14" s="344"/>
      <c r="H14" s="345"/>
      <c r="I14" s="345"/>
      <c r="J14" s="345"/>
      <c r="K14" s="198"/>
    </row>
    <row r="15" spans="1:11" ht="21.75" customHeight="1">
      <c r="A15" s="959" t="s">
        <v>1167</v>
      </c>
      <c r="B15" s="960"/>
      <c r="C15" s="960"/>
      <c r="D15" s="960"/>
      <c r="E15" s="960"/>
      <c r="F15" s="960"/>
      <c r="G15" s="960"/>
      <c r="H15" s="960"/>
      <c r="I15" s="960"/>
      <c r="J15" s="960"/>
      <c r="K15" s="961"/>
    </row>
    <row r="16" spans="1:11" ht="22.5" customHeight="1">
      <c r="A16" s="954" t="s">
        <v>1150</v>
      </c>
      <c r="B16" s="952"/>
      <c r="C16" s="952"/>
      <c r="D16" s="952"/>
      <c r="E16" s="952" t="s">
        <v>1151</v>
      </c>
      <c r="F16" s="952"/>
      <c r="G16" s="952"/>
      <c r="H16" s="952" t="s">
        <v>1152</v>
      </c>
      <c r="I16" s="952"/>
      <c r="J16" s="952"/>
      <c r="K16" s="953"/>
    </row>
    <row r="17" spans="1:11" ht="25.5" customHeight="1">
      <c r="A17" s="955" t="s">
        <v>1168</v>
      </c>
      <c r="B17" s="956"/>
      <c r="C17" s="956"/>
      <c r="D17" s="956"/>
      <c r="E17" s="956" t="s">
        <v>1169</v>
      </c>
      <c r="F17" s="956"/>
      <c r="G17" s="956"/>
      <c r="H17" s="956" t="s">
        <v>1170</v>
      </c>
      <c r="I17" s="956"/>
      <c r="J17" s="956"/>
      <c r="K17" s="958"/>
    </row>
    <row r="18" spans="1:11" ht="25.5" customHeight="1" thickBot="1">
      <c r="A18" s="962" t="s">
        <v>1171</v>
      </c>
      <c r="B18" s="957"/>
      <c r="C18" s="957"/>
      <c r="D18" s="957"/>
      <c r="E18" s="957" t="s">
        <v>1169</v>
      </c>
      <c r="F18" s="957"/>
      <c r="G18" s="957"/>
      <c r="H18" s="957" t="s">
        <v>1172</v>
      </c>
      <c r="I18" s="957"/>
      <c r="J18" s="957"/>
      <c r="K18" s="963"/>
    </row>
    <row r="19" spans="1:11">
      <c r="A19" s="197"/>
      <c r="E19" s="344"/>
      <c r="F19" s="344"/>
      <c r="G19" s="344"/>
      <c r="H19" s="345"/>
      <c r="I19" s="345"/>
      <c r="J19" s="345"/>
      <c r="K19" s="198"/>
    </row>
    <row r="20" spans="1:11">
      <c r="A20" s="197"/>
      <c r="E20" s="344"/>
      <c r="F20" s="344"/>
      <c r="G20" s="344"/>
      <c r="H20" s="345"/>
      <c r="I20" s="345"/>
      <c r="J20" s="345"/>
      <c r="K20" s="198"/>
    </row>
    <row r="21" spans="1:11" ht="26.25" customHeight="1">
      <c r="A21" s="946" t="s">
        <v>1173</v>
      </c>
      <c r="B21" s="947"/>
      <c r="C21" s="947"/>
      <c r="D21" s="947"/>
      <c r="E21" s="947"/>
      <c r="F21" s="947"/>
      <c r="G21" s="947"/>
      <c r="H21" s="947"/>
      <c r="I21" s="947"/>
      <c r="J21" s="947"/>
      <c r="K21" s="948"/>
    </row>
    <row r="22" spans="1:11" ht="13.8" thickBot="1">
      <c r="A22" s="200"/>
      <c r="B22" s="201"/>
      <c r="C22" s="201"/>
      <c r="D22" s="201"/>
      <c r="E22" s="201"/>
      <c r="F22" s="201"/>
      <c r="G22" s="201"/>
      <c r="H22" s="201"/>
      <c r="I22" s="201"/>
      <c r="J22" s="201"/>
      <c r="K22" s="199"/>
    </row>
    <row r="32" spans="1:11"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sheetData>
  <mergeCells count="37">
    <mergeCell ref="A17:D17"/>
    <mergeCell ref="E17:G17"/>
    <mergeCell ref="H17:K17"/>
    <mergeCell ref="A18:D18"/>
    <mergeCell ref="E18:G18"/>
    <mergeCell ref="H18:K18"/>
    <mergeCell ref="A1:C1"/>
    <mergeCell ref="D1:G1"/>
    <mergeCell ref="H1:K1"/>
    <mergeCell ref="A2:K5"/>
    <mergeCell ref="A15:K15"/>
    <mergeCell ref="A16:D16"/>
    <mergeCell ref="E16:G16"/>
    <mergeCell ref="H16:K16"/>
    <mergeCell ref="A6:K6"/>
    <mergeCell ref="E8:G8"/>
    <mergeCell ref="H8:K8"/>
    <mergeCell ref="A11:D11"/>
    <mergeCell ref="H11:K11"/>
    <mergeCell ref="A12:D12"/>
    <mergeCell ref="H12:K12"/>
    <mergeCell ref="A21:K21"/>
    <mergeCell ref="B13:D13"/>
    <mergeCell ref="E13:G13"/>
    <mergeCell ref="H13:J13"/>
    <mergeCell ref="E7:G7"/>
    <mergeCell ref="H7:K7"/>
    <mergeCell ref="A7:D7"/>
    <mergeCell ref="A8:D8"/>
    <mergeCell ref="E11:G11"/>
    <mergeCell ref="E12:G12"/>
    <mergeCell ref="E9:G9"/>
    <mergeCell ref="E10:G10"/>
    <mergeCell ref="A9:D9"/>
    <mergeCell ref="H9:K9"/>
    <mergeCell ref="A10:D10"/>
    <mergeCell ref="H10:K10"/>
  </mergeCells>
  <printOptions horizontalCentered="1"/>
  <pageMargins left="0.59" right="0.12" top="0.74803149606299213" bottom="0.74803149606299213" header="0.31496062992125984" footer="0.31496062992125984"/>
  <pageSetup scale="60" fitToHeight="1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42C5B-A7D0-4629-9974-7614DB6F8E2E}">
  <sheetPr>
    <tabColor rgb="FFCCFF99"/>
  </sheetPr>
  <dimension ref="A1:J57"/>
  <sheetViews>
    <sheetView view="pageBreakPreview" topLeftCell="A30" zoomScale="96" zoomScaleNormal="70" zoomScaleSheetLayoutView="96" workbookViewId="0">
      <selection activeCell="F17" sqref="F17"/>
    </sheetView>
  </sheetViews>
  <sheetFormatPr baseColWidth="10" defaultColWidth="11.44140625" defaultRowHeight="13.8"/>
  <cols>
    <col min="1" max="1" width="3.44140625" style="355" customWidth="1"/>
    <col min="2" max="2" width="6.5546875" style="357" customWidth="1"/>
    <col min="3" max="3" width="66.44140625" style="355" bestFit="1" customWidth="1"/>
    <col min="4" max="5" width="9.33203125" style="355" customWidth="1"/>
    <col min="6" max="6" width="20.88671875" style="355" customWidth="1"/>
    <col min="7" max="7" width="23.33203125" style="355" customWidth="1"/>
    <col min="8" max="8" width="3.33203125" style="355" customWidth="1"/>
    <col min="9" max="9" width="18.5546875" style="355" bestFit="1" customWidth="1"/>
    <col min="10" max="10" width="18" style="355" bestFit="1" customWidth="1"/>
    <col min="11" max="237" width="11.44140625" style="355"/>
    <col min="238" max="239" width="3.44140625" style="355" customWidth="1"/>
    <col min="240" max="240" width="5.109375" style="355" customWidth="1"/>
    <col min="241" max="241" width="11.33203125" style="355" customWidth="1"/>
    <col min="242" max="242" width="23.88671875" style="355" customWidth="1"/>
    <col min="243" max="243" width="22.44140625" style="355" customWidth="1"/>
    <col min="244" max="244" width="97.5546875" style="355" customWidth="1"/>
    <col min="245" max="245" width="8.6640625" style="355" customWidth="1"/>
    <col min="246" max="246" width="17.44140625" style="355" customWidth="1"/>
    <col min="247" max="247" width="20.88671875" style="355" customWidth="1"/>
    <col min="248" max="248" width="33.5546875" style="355" customWidth="1"/>
    <col min="249" max="249" width="3.33203125" style="355" customWidth="1"/>
    <col min="250" max="253" width="0" style="355" hidden="1" customWidth="1"/>
    <col min="254" max="254" width="3.6640625" style="355" customWidth="1"/>
    <col min="255" max="255" width="18.5546875" style="355" bestFit="1" customWidth="1"/>
    <col min="256" max="256" width="24" style="355" customWidth="1"/>
    <col min="257" max="257" width="23.33203125" style="355" customWidth="1"/>
    <col min="258" max="258" width="13" style="355" bestFit="1" customWidth="1"/>
    <col min="259" max="263" width="11.44140625" style="355"/>
    <col min="264" max="264" width="34.33203125" style="355" customWidth="1"/>
    <col min="265" max="265" width="15.6640625" style="355" bestFit="1" customWidth="1"/>
    <col min="266" max="493" width="11.44140625" style="355"/>
    <col min="494" max="495" width="3.44140625" style="355" customWidth="1"/>
    <col min="496" max="496" width="5.109375" style="355" customWidth="1"/>
    <col min="497" max="497" width="11.33203125" style="355" customWidth="1"/>
    <col min="498" max="498" width="23.88671875" style="355" customWidth="1"/>
    <col min="499" max="499" width="22.44140625" style="355" customWidth="1"/>
    <col min="500" max="500" width="97.5546875" style="355" customWidth="1"/>
    <col min="501" max="501" width="8.6640625" style="355" customWidth="1"/>
    <col min="502" max="502" width="17.44140625" style="355" customWidth="1"/>
    <col min="503" max="503" width="20.88671875" style="355" customWidth="1"/>
    <col min="504" max="504" width="33.5546875" style="355" customWidth="1"/>
    <col min="505" max="505" width="3.33203125" style="355" customWidth="1"/>
    <col min="506" max="509" width="0" style="355" hidden="1" customWidth="1"/>
    <col min="510" max="510" width="3.6640625" style="355" customWidth="1"/>
    <col min="511" max="511" width="18.5546875" style="355" bestFit="1" customWidth="1"/>
    <col min="512" max="512" width="24" style="355" customWidth="1"/>
    <col min="513" max="513" width="23.33203125" style="355" customWidth="1"/>
    <col min="514" max="514" width="13" style="355" bestFit="1" customWidth="1"/>
    <col min="515" max="519" width="11.44140625" style="355"/>
    <col min="520" max="520" width="34.33203125" style="355" customWidth="1"/>
    <col min="521" max="521" width="15.6640625" style="355" bestFit="1" customWidth="1"/>
    <col min="522" max="749" width="11.44140625" style="355"/>
    <col min="750" max="751" width="3.44140625" style="355" customWidth="1"/>
    <col min="752" max="752" width="5.109375" style="355" customWidth="1"/>
    <col min="753" max="753" width="11.33203125" style="355" customWidth="1"/>
    <col min="754" max="754" width="23.88671875" style="355" customWidth="1"/>
    <col min="755" max="755" width="22.44140625" style="355" customWidth="1"/>
    <col min="756" max="756" width="97.5546875" style="355" customWidth="1"/>
    <col min="757" max="757" width="8.6640625" style="355" customWidth="1"/>
    <col min="758" max="758" width="17.44140625" style="355" customWidth="1"/>
    <col min="759" max="759" width="20.88671875" style="355" customWidth="1"/>
    <col min="760" max="760" width="33.5546875" style="355" customWidth="1"/>
    <col min="761" max="761" width="3.33203125" style="355" customWidth="1"/>
    <col min="762" max="765" width="0" style="355" hidden="1" customWidth="1"/>
    <col min="766" max="766" width="3.6640625" style="355" customWidth="1"/>
    <col min="767" max="767" width="18.5546875" style="355" bestFit="1" customWidth="1"/>
    <col min="768" max="768" width="24" style="355" customWidth="1"/>
    <col min="769" max="769" width="23.33203125" style="355" customWidth="1"/>
    <col min="770" max="770" width="13" style="355" bestFit="1" customWidth="1"/>
    <col min="771" max="775" width="11.44140625" style="355"/>
    <col min="776" max="776" width="34.33203125" style="355" customWidth="1"/>
    <col min="777" max="777" width="15.6640625" style="355" bestFit="1" customWidth="1"/>
    <col min="778" max="1005" width="11.44140625" style="355"/>
    <col min="1006" max="1007" width="3.44140625" style="355" customWidth="1"/>
    <col min="1008" max="1008" width="5.109375" style="355" customWidth="1"/>
    <col min="1009" max="1009" width="11.33203125" style="355" customWidth="1"/>
    <col min="1010" max="1010" width="23.88671875" style="355" customWidth="1"/>
    <col min="1011" max="1011" width="22.44140625" style="355" customWidth="1"/>
    <col min="1012" max="1012" width="97.5546875" style="355" customWidth="1"/>
    <col min="1013" max="1013" width="8.6640625" style="355" customWidth="1"/>
    <col min="1014" max="1014" width="17.44140625" style="355" customWidth="1"/>
    <col min="1015" max="1015" width="20.88671875" style="355" customWidth="1"/>
    <col min="1016" max="1016" width="33.5546875" style="355" customWidth="1"/>
    <col min="1017" max="1017" width="3.33203125" style="355" customWidth="1"/>
    <col min="1018" max="1021" width="0" style="355" hidden="1" customWidth="1"/>
    <col min="1022" max="1022" width="3.6640625" style="355" customWidth="1"/>
    <col min="1023" max="1023" width="18.5546875" style="355" bestFit="1" customWidth="1"/>
    <col min="1024" max="1024" width="24" style="355" customWidth="1"/>
    <col min="1025" max="1025" width="23.33203125" style="355" customWidth="1"/>
    <col min="1026" max="1026" width="13" style="355" bestFit="1" customWidth="1"/>
    <col min="1027" max="1031" width="11.44140625" style="355"/>
    <col min="1032" max="1032" width="34.33203125" style="355" customWidth="1"/>
    <col min="1033" max="1033" width="15.6640625" style="355" bestFit="1" customWidth="1"/>
    <col min="1034" max="1261" width="11.44140625" style="355"/>
    <col min="1262" max="1263" width="3.44140625" style="355" customWidth="1"/>
    <col min="1264" max="1264" width="5.109375" style="355" customWidth="1"/>
    <col min="1265" max="1265" width="11.33203125" style="355" customWidth="1"/>
    <col min="1266" max="1266" width="23.88671875" style="355" customWidth="1"/>
    <col min="1267" max="1267" width="22.44140625" style="355" customWidth="1"/>
    <col min="1268" max="1268" width="97.5546875" style="355" customWidth="1"/>
    <col min="1269" max="1269" width="8.6640625" style="355" customWidth="1"/>
    <col min="1270" max="1270" width="17.44140625" style="355" customWidth="1"/>
    <col min="1271" max="1271" width="20.88671875" style="355" customWidth="1"/>
    <col min="1272" max="1272" width="33.5546875" style="355" customWidth="1"/>
    <col min="1273" max="1273" width="3.33203125" style="355" customWidth="1"/>
    <col min="1274" max="1277" width="0" style="355" hidden="1" customWidth="1"/>
    <col min="1278" max="1278" width="3.6640625" style="355" customWidth="1"/>
    <col min="1279" max="1279" width="18.5546875" style="355" bestFit="1" customWidth="1"/>
    <col min="1280" max="1280" width="24" style="355" customWidth="1"/>
    <col min="1281" max="1281" width="23.33203125" style="355" customWidth="1"/>
    <col min="1282" max="1282" width="13" style="355" bestFit="1" customWidth="1"/>
    <col min="1283" max="1287" width="11.44140625" style="355"/>
    <col min="1288" max="1288" width="34.33203125" style="355" customWidth="1"/>
    <col min="1289" max="1289" width="15.6640625" style="355" bestFit="1" customWidth="1"/>
    <col min="1290" max="1517" width="11.44140625" style="355"/>
    <col min="1518" max="1519" width="3.44140625" style="355" customWidth="1"/>
    <col min="1520" max="1520" width="5.109375" style="355" customWidth="1"/>
    <col min="1521" max="1521" width="11.33203125" style="355" customWidth="1"/>
    <col min="1522" max="1522" width="23.88671875" style="355" customWidth="1"/>
    <col min="1523" max="1523" width="22.44140625" style="355" customWidth="1"/>
    <col min="1524" max="1524" width="97.5546875" style="355" customWidth="1"/>
    <col min="1525" max="1525" width="8.6640625" style="355" customWidth="1"/>
    <col min="1526" max="1526" width="17.44140625" style="355" customWidth="1"/>
    <col min="1527" max="1527" width="20.88671875" style="355" customWidth="1"/>
    <col min="1528" max="1528" width="33.5546875" style="355" customWidth="1"/>
    <col min="1529" max="1529" width="3.33203125" style="355" customWidth="1"/>
    <col min="1530" max="1533" width="0" style="355" hidden="1" customWidth="1"/>
    <col min="1534" max="1534" width="3.6640625" style="355" customWidth="1"/>
    <col min="1535" max="1535" width="18.5546875" style="355" bestFit="1" customWidth="1"/>
    <col min="1536" max="1536" width="24" style="355" customWidth="1"/>
    <col min="1537" max="1537" width="23.33203125" style="355" customWidth="1"/>
    <col min="1538" max="1538" width="13" style="355" bestFit="1" customWidth="1"/>
    <col min="1539" max="1543" width="11.44140625" style="355"/>
    <col min="1544" max="1544" width="34.33203125" style="355" customWidth="1"/>
    <col min="1545" max="1545" width="15.6640625" style="355" bestFit="1" customWidth="1"/>
    <col min="1546" max="1773" width="11.44140625" style="355"/>
    <col min="1774" max="1775" width="3.44140625" style="355" customWidth="1"/>
    <col min="1776" max="1776" width="5.109375" style="355" customWidth="1"/>
    <col min="1777" max="1777" width="11.33203125" style="355" customWidth="1"/>
    <col min="1778" max="1778" width="23.88671875" style="355" customWidth="1"/>
    <col min="1779" max="1779" width="22.44140625" style="355" customWidth="1"/>
    <col min="1780" max="1780" width="97.5546875" style="355" customWidth="1"/>
    <col min="1781" max="1781" width="8.6640625" style="355" customWidth="1"/>
    <col min="1782" max="1782" width="17.44140625" style="355" customWidth="1"/>
    <col min="1783" max="1783" width="20.88671875" style="355" customWidth="1"/>
    <col min="1784" max="1784" width="33.5546875" style="355" customWidth="1"/>
    <col min="1785" max="1785" width="3.33203125" style="355" customWidth="1"/>
    <col min="1786" max="1789" width="0" style="355" hidden="1" customWidth="1"/>
    <col min="1790" max="1790" width="3.6640625" style="355" customWidth="1"/>
    <col min="1791" max="1791" width="18.5546875" style="355" bestFit="1" customWidth="1"/>
    <col min="1792" max="1792" width="24" style="355" customWidth="1"/>
    <col min="1793" max="1793" width="23.33203125" style="355" customWidth="1"/>
    <col min="1794" max="1794" width="13" style="355" bestFit="1" customWidth="1"/>
    <col min="1795" max="1799" width="11.44140625" style="355"/>
    <col min="1800" max="1800" width="34.33203125" style="355" customWidth="1"/>
    <col min="1801" max="1801" width="15.6640625" style="355" bestFit="1" customWidth="1"/>
    <col min="1802" max="2029" width="11.44140625" style="355"/>
    <col min="2030" max="2031" width="3.44140625" style="355" customWidth="1"/>
    <col min="2032" max="2032" width="5.109375" style="355" customWidth="1"/>
    <col min="2033" max="2033" width="11.33203125" style="355" customWidth="1"/>
    <col min="2034" max="2034" width="23.88671875" style="355" customWidth="1"/>
    <col min="2035" max="2035" width="22.44140625" style="355" customWidth="1"/>
    <col min="2036" max="2036" width="97.5546875" style="355" customWidth="1"/>
    <col min="2037" max="2037" width="8.6640625" style="355" customWidth="1"/>
    <col min="2038" max="2038" width="17.44140625" style="355" customWidth="1"/>
    <col min="2039" max="2039" width="20.88671875" style="355" customWidth="1"/>
    <col min="2040" max="2040" width="33.5546875" style="355" customWidth="1"/>
    <col min="2041" max="2041" width="3.33203125" style="355" customWidth="1"/>
    <col min="2042" max="2045" width="0" style="355" hidden="1" customWidth="1"/>
    <col min="2046" max="2046" width="3.6640625" style="355" customWidth="1"/>
    <col min="2047" max="2047" width="18.5546875" style="355" bestFit="1" customWidth="1"/>
    <col min="2048" max="2048" width="24" style="355" customWidth="1"/>
    <col min="2049" max="2049" width="23.33203125" style="355" customWidth="1"/>
    <col min="2050" max="2050" width="13" style="355" bestFit="1" customWidth="1"/>
    <col min="2051" max="2055" width="11.44140625" style="355"/>
    <col min="2056" max="2056" width="34.33203125" style="355" customWidth="1"/>
    <col min="2057" max="2057" width="15.6640625" style="355" bestFit="1" customWidth="1"/>
    <col min="2058" max="2285" width="11.44140625" style="355"/>
    <col min="2286" max="2287" width="3.44140625" style="355" customWidth="1"/>
    <col min="2288" max="2288" width="5.109375" style="355" customWidth="1"/>
    <col min="2289" max="2289" width="11.33203125" style="355" customWidth="1"/>
    <col min="2290" max="2290" width="23.88671875" style="355" customWidth="1"/>
    <col min="2291" max="2291" width="22.44140625" style="355" customWidth="1"/>
    <col min="2292" max="2292" width="97.5546875" style="355" customWidth="1"/>
    <col min="2293" max="2293" width="8.6640625" style="355" customWidth="1"/>
    <col min="2294" max="2294" width="17.44140625" style="355" customWidth="1"/>
    <col min="2295" max="2295" width="20.88671875" style="355" customWidth="1"/>
    <col min="2296" max="2296" width="33.5546875" style="355" customWidth="1"/>
    <col min="2297" max="2297" width="3.33203125" style="355" customWidth="1"/>
    <col min="2298" max="2301" width="0" style="355" hidden="1" customWidth="1"/>
    <col min="2302" max="2302" width="3.6640625" style="355" customWidth="1"/>
    <col min="2303" max="2303" width="18.5546875" style="355" bestFit="1" customWidth="1"/>
    <col min="2304" max="2304" width="24" style="355" customWidth="1"/>
    <col min="2305" max="2305" width="23.33203125" style="355" customWidth="1"/>
    <col min="2306" max="2306" width="13" style="355" bestFit="1" customWidth="1"/>
    <col min="2307" max="2311" width="11.44140625" style="355"/>
    <col min="2312" max="2312" width="34.33203125" style="355" customWidth="1"/>
    <col min="2313" max="2313" width="15.6640625" style="355" bestFit="1" customWidth="1"/>
    <col min="2314" max="2541" width="11.44140625" style="355"/>
    <col min="2542" max="2543" width="3.44140625" style="355" customWidth="1"/>
    <col min="2544" max="2544" width="5.109375" style="355" customWidth="1"/>
    <col min="2545" max="2545" width="11.33203125" style="355" customWidth="1"/>
    <col min="2546" max="2546" width="23.88671875" style="355" customWidth="1"/>
    <col min="2547" max="2547" width="22.44140625" style="355" customWidth="1"/>
    <col min="2548" max="2548" width="97.5546875" style="355" customWidth="1"/>
    <col min="2549" max="2549" width="8.6640625" style="355" customWidth="1"/>
    <col min="2550" max="2550" width="17.44140625" style="355" customWidth="1"/>
    <col min="2551" max="2551" width="20.88671875" style="355" customWidth="1"/>
    <col min="2552" max="2552" width="33.5546875" style="355" customWidth="1"/>
    <col min="2553" max="2553" width="3.33203125" style="355" customWidth="1"/>
    <col min="2554" max="2557" width="0" style="355" hidden="1" customWidth="1"/>
    <col min="2558" max="2558" width="3.6640625" style="355" customWidth="1"/>
    <col min="2559" max="2559" width="18.5546875" style="355" bestFit="1" customWidth="1"/>
    <col min="2560" max="2560" width="24" style="355" customWidth="1"/>
    <col min="2561" max="2561" width="23.33203125" style="355" customWidth="1"/>
    <col min="2562" max="2562" width="13" style="355" bestFit="1" customWidth="1"/>
    <col min="2563" max="2567" width="11.44140625" style="355"/>
    <col min="2568" max="2568" width="34.33203125" style="355" customWidth="1"/>
    <col min="2569" max="2569" width="15.6640625" style="355" bestFit="1" customWidth="1"/>
    <col min="2570" max="2797" width="11.44140625" style="355"/>
    <col min="2798" max="2799" width="3.44140625" style="355" customWidth="1"/>
    <col min="2800" max="2800" width="5.109375" style="355" customWidth="1"/>
    <col min="2801" max="2801" width="11.33203125" style="355" customWidth="1"/>
    <col min="2802" max="2802" width="23.88671875" style="355" customWidth="1"/>
    <col min="2803" max="2803" width="22.44140625" style="355" customWidth="1"/>
    <col min="2804" max="2804" width="97.5546875" style="355" customWidth="1"/>
    <col min="2805" max="2805" width="8.6640625" style="355" customWidth="1"/>
    <col min="2806" max="2806" width="17.44140625" style="355" customWidth="1"/>
    <col min="2807" max="2807" width="20.88671875" style="355" customWidth="1"/>
    <col min="2808" max="2808" width="33.5546875" style="355" customWidth="1"/>
    <col min="2809" max="2809" width="3.33203125" style="355" customWidth="1"/>
    <col min="2810" max="2813" width="0" style="355" hidden="1" customWidth="1"/>
    <col min="2814" max="2814" width="3.6640625" style="355" customWidth="1"/>
    <col min="2815" max="2815" width="18.5546875" style="355" bestFit="1" customWidth="1"/>
    <col min="2816" max="2816" width="24" style="355" customWidth="1"/>
    <col min="2817" max="2817" width="23.33203125" style="355" customWidth="1"/>
    <col min="2818" max="2818" width="13" style="355" bestFit="1" customWidth="1"/>
    <col min="2819" max="2823" width="11.44140625" style="355"/>
    <col min="2824" max="2824" width="34.33203125" style="355" customWidth="1"/>
    <col min="2825" max="2825" width="15.6640625" style="355" bestFit="1" customWidth="1"/>
    <col min="2826" max="3053" width="11.44140625" style="355"/>
    <col min="3054" max="3055" width="3.44140625" style="355" customWidth="1"/>
    <col min="3056" max="3056" width="5.109375" style="355" customWidth="1"/>
    <col min="3057" max="3057" width="11.33203125" style="355" customWidth="1"/>
    <col min="3058" max="3058" width="23.88671875" style="355" customWidth="1"/>
    <col min="3059" max="3059" width="22.44140625" style="355" customWidth="1"/>
    <col min="3060" max="3060" width="97.5546875" style="355" customWidth="1"/>
    <col min="3061" max="3061" width="8.6640625" style="355" customWidth="1"/>
    <col min="3062" max="3062" width="17.44140625" style="355" customWidth="1"/>
    <col min="3063" max="3063" width="20.88671875" style="355" customWidth="1"/>
    <col min="3064" max="3064" width="33.5546875" style="355" customWidth="1"/>
    <col min="3065" max="3065" width="3.33203125" style="355" customWidth="1"/>
    <col min="3066" max="3069" width="0" style="355" hidden="1" customWidth="1"/>
    <col min="3070" max="3070" width="3.6640625" style="355" customWidth="1"/>
    <col min="3071" max="3071" width="18.5546875" style="355" bestFit="1" customWidth="1"/>
    <col min="3072" max="3072" width="24" style="355" customWidth="1"/>
    <col min="3073" max="3073" width="23.33203125" style="355" customWidth="1"/>
    <col min="3074" max="3074" width="13" style="355" bestFit="1" customWidth="1"/>
    <col min="3075" max="3079" width="11.44140625" style="355"/>
    <col min="3080" max="3080" width="34.33203125" style="355" customWidth="1"/>
    <col min="3081" max="3081" width="15.6640625" style="355" bestFit="1" customWidth="1"/>
    <col min="3082" max="3309" width="11.44140625" style="355"/>
    <col min="3310" max="3311" width="3.44140625" style="355" customWidth="1"/>
    <col min="3312" max="3312" width="5.109375" style="355" customWidth="1"/>
    <col min="3313" max="3313" width="11.33203125" style="355" customWidth="1"/>
    <col min="3314" max="3314" width="23.88671875" style="355" customWidth="1"/>
    <col min="3315" max="3315" width="22.44140625" style="355" customWidth="1"/>
    <col min="3316" max="3316" width="97.5546875" style="355" customWidth="1"/>
    <col min="3317" max="3317" width="8.6640625" style="355" customWidth="1"/>
    <col min="3318" max="3318" width="17.44140625" style="355" customWidth="1"/>
    <col min="3319" max="3319" width="20.88671875" style="355" customWidth="1"/>
    <col min="3320" max="3320" width="33.5546875" style="355" customWidth="1"/>
    <col min="3321" max="3321" width="3.33203125" style="355" customWidth="1"/>
    <col min="3322" max="3325" width="0" style="355" hidden="1" customWidth="1"/>
    <col min="3326" max="3326" width="3.6640625" style="355" customWidth="1"/>
    <col min="3327" max="3327" width="18.5546875" style="355" bestFit="1" customWidth="1"/>
    <col min="3328" max="3328" width="24" style="355" customWidth="1"/>
    <col min="3329" max="3329" width="23.33203125" style="355" customWidth="1"/>
    <col min="3330" max="3330" width="13" style="355" bestFit="1" customWidth="1"/>
    <col min="3331" max="3335" width="11.44140625" style="355"/>
    <col min="3336" max="3336" width="34.33203125" style="355" customWidth="1"/>
    <col min="3337" max="3337" width="15.6640625" style="355" bestFit="1" customWidth="1"/>
    <col min="3338" max="3565" width="11.44140625" style="355"/>
    <col min="3566" max="3567" width="3.44140625" style="355" customWidth="1"/>
    <col min="3568" max="3568" width="5.109375" style="355" customWidth="1"/>
    <col min="3569" max="3569" width="11.33203125" style="355" customWidth="1"/>
    <col min="3570" max="3570" width="23.88671875" style="355" customWidth="1"/>
    <col min="3571" max="3571" width="22.44140625" style="355" customWidth="1"/>
    <col min="3572" max="3572" width="97.5546875" style="355" customWidth="1"/>
    <col min="3573" max="3573" width="8.6640625" style="355" customWidth="1"/>
    <col min="3574" max="3574" width="17.44140625" style="355" customWidth="1"/>
    <col min="3575" max="3575" width="20.88671875" style="355" customWidth="1"/>
    <col min="3576" max="3576" width="33.5546875" style="355" customWidth="1"/>
    <col min="3577" max="3577" width="3.33203125" style="355" customWidth="1"/>
    <col min="3578" max="3581" width="0" style="355" hidden="1" customWidth="1"/>
    <col min="3582" max="3582" width="3.6640625" style="355" customWidth="1"/>
    <col min="3583" max="3583" width="18.5546875" style="355" bestFit="1" customWidth="1"/>
    <col min="3584" max="3584" width="24" style="355" customWidth="1"/>
    <col min="3585" max="3585" width="23.33203125" style="355" customWidth="1"/>
    <col min="3586" max="3586" width="13" style="355" bestFit="1" customWidth="1"/>
    <col min="3587" max="3591" width="11.44140625" style="355"/>
    <col min="3592" max="3592" width="34.33203125" style="355" customWidth="1"/>
    <col min="3593" max="3593" width="15.6640625" style="355" bestFit="1" customWidth="1"/>
    <col min="3594" max="3821" width="11.44140625" style="355"/>
    <col min="3822" max="3823" width="3.44140625" style="355" customWidth="1"/>
    <col min="3824" max="3824" width="5.109375" style="355" customWidth="1"/>
    <col min="3825" max="3825" width="11.33203125" style="355" customWidth="1"/>
    <col min="3826" max="3826" width="23.88671875" style="355" customWidth="1"/>
    <col min="3827" max="3827" width="22.44140625" style="355" customWidth="1"/>
    <col min="3828" max="3828" width="97.5546875" style="355" customWidth="1"/>
    <col min="3829" max="3829" width="8.6640625" style="355" customWidth="1"/>
    <col min="3830" max="3830" width="17.44140625" style="355" customWidth="1"/>
    <col min="3831" max="3831" width="20.88671875" style="355" customWidth="1"/>
    <col min="3832" max="3832" width="33.5546875" style="355" customWidth="1"/>
    <col min="3833" max="3833" width="3.33203125" style="355" customWidth="1"/>
    <col min="3834" max="3837" width="0" style="355" hidden="1" customWidth="1"/>
    <col min="3838" max="3838" width="3.6640625" style="355" customWidth="1"/>
    <col min="3839" max="3839" width="18.5546875" style="355" bestFit="1" customWidth="1"/>
    <col min="3840" max="3840" width="24" style="355" customWidth="1"/>
    <col min="3841" max="3841" width="23.33203125" style="355" customWidth="1"/>
    <col min="3842" max="3842" width="13" style="355" bestFit="1" customWidth="1"/>
    <col min="3843" max="3847" width="11.44140625" style="355"/>
    <col min="3848" max="3848" width="34.33203125" style="355" customWidth="1"/>
    <col min="3849" max="3849" width="15.6640625" style="355" bestFit="1" customWidth="1"/>
    <col min="3850" max="4077" width="11.44140625" style="355"/>
    <col min="4078" max="4079" width="3.44140625" style="355" customWidth="1"/>
    <col min="4080" max="4080" width="5.109375" style="355" customWidth="1"/>
    <col min="4081" max="4081" width="11.33203125" style="355" customWidth="1"/>
    <col min="4082" max="4082" width="23.88671875" style="355" customWidth="1"/>
    <col min="4083" max="4083" width="22.44140625" style="355" customWidth="1"/>
    <col min="4084" max="4084" width="97.5546875" style="355" customWidth="1"/>
    <col min="4085" max="4085" width="8.6640625" style="355" customWidth="1"/>
    <col min="4086" max="4086" width="17.44140625" style="355" customWidth="1"/>
    <col min="4087" max="4087" width="20.88671875" style="355" customWidth="1"/>
    <col min="4088" max="4088" width="33.5546875" style="355" customWidth="1"/>
    <col min="4089" max="4089" width="3.33203125" style="355" customWidth="1"/>
    <col min="4090" max="4093" width="0" style="355" hidden="1" customWidth="1"/>
    <col min="4094" max="4094" width="3.6640625" style="355" customWidth="1"/>
    <col min="4095" max="4095" width="18.5546875" style="355" bestFit="1" customWidth="1"/>
    <col min="4096" max="4096" width="24" style="355" customWidth="1"/>
    <col min="4097" max="4097" width="23.33203125" style="355" customWidth="1"/>
    <col min="4098" max="4098" width="13" style="355" bestFit="1" customWidth="1"/>
    <col min="4099" max="4103" width="11.44140625" style="355"/>
    <col min="4104" max="4104" width="34.33203125" style="355" customWidth="1"/>
    <col min="4105" max="4105" width="15.6640625" style="355" bestFit="1" customWidth="1"/>
    <col min="4106" max="4333" width="11.44140625" style="355"/>
    <col min="4334" max="4335" width="3.44140625" style="355" customWidth="1"/>
    <col min="4336" max="4336" width="5.109375" style="355" customWidth="1"/>
    <col min="4337" max="4337" width="11.33203125" style="355" customWidth="1"/>
    <col min="4338" max="4338" width="23.88671875" style="355" customWidth="1"/>
    <col min="4339" max="4339" width="22.44140625" style="355" customWidth="1"/>
    <col min="4340" max="4340" width="97.5546875" style="355" customWidth="1"/>
    <col min="4341" max="4341" width="8.6640625" style="355" customWidth="1"/>
    <col min="4342" max="4342" width="17.44140625" style="355" customWidth="1"/>
    <col min="4343" max="4343" width="20.88671875" style="355" customWidth="1"/>
    <col min="4344" max="4344" width="33.5546875" style="355" customWidth="1"/>
    <col min="4345" max="4345" width="3.33203125" style="355" customWidth="1"/>
    <col min="4346" max="4349" width="0" style="355" hidden="1" customWidth="1"/>
    <col min="4350" max="4350" width="3.6640625" style="355" customWidth="1"/>
    <col min="4351" max="4351" width="18.5546875" style="355" bestFit="1" customWidth="1"/>
    <col min="4352" max="4352" width="24" style="355" customWidth="1"/>
    <col min="4353" max="4353" width="23.33203125" style="355" customWidth="1"/>
    <col min="4354" max="4354" width="13" style="355" bestFit="1" customWidth="1"/>
    <col min="4355" max="4359" width="11.44140625" style="355"/>
    <col min="4360" max="4360" width="34.33203125" style="355" customWidth="1"/>
    <col min="4361" max="4361" width="15.6640625" style="355" bestFit="1" customWidth="1"/>
    <col min="4362" max="4589" width="11.44140625" style="355"/>
    <col min="4590" max="4591" width="3.44140625" style="355" customWidth="1"/>
    <col min="4592" max="4592" width="5.109375" style="355" customWidth="1"/>
    <col min="4593" max="4593" width="11.33203125" style="355" customWidth="1"/>
    <col min="4594" max="4594" width="23.88671875" style="355" customWidth="1"/>
    <col min="4595" max="4595" width="22.44140625" style="355" customWidth="1"/>
    <col min="4596" max="4596" width="97.5546875" style="355" customWidth="1"/>
    <col min="4597" max="4597" width="8.6640625" style="355" customWidth="1"/>
    <col min="4598" max="4598" width="17.44140625" style="355" customWidth="1"/>
    <col min="4599" max="4599" width="20.88671875" style="355" customWidth="1"/>
    <col min="4600" max="4600" width="33.5546875" style="355" customWidth="1"/>
    <col min="4601" max="4601" width="3.33203125" style="355" customWidth="1"/>
    <col min="4602" max="4605" width="0" style="355" hidden="1" customWidth="1"/>
    <col min="4606" max="4606" width="3.6640625" style="355" customWidth="1"/>
    <col min="4607" max="4607" width="18.5546875" style="355" bestFit="1" customWidth="1"/>
    <col min="4608" max="4608" width="24" style="355" customWidth="1"/>
    <col min="4609" max="4609" width="23.33203125" style="355" customWidth="1"/>
    <col min="4610" max="4610" width="13" style="355" bestFit="1" customWidth="1"/>
    <col min="4611" max="4615" width="11.44140625" style="355"/>
    <col min="4616" max="4616" width="34.33203125" style="355" customWidth="1"/>
    <col min="4617" max="4617" width="15.6640625" style="355" bestFit="1" customWidth="1"/>
    <col min="4618" max="4845" width="11.44140625" style="355"/>
    <col min="4846" max="4847" width="3.44140625" style="355" customWidth="1"/>
    <col min="4848" max="4848" width="5.109375" style="355" customWidth="1"/>
    <col min="4849" max="4849" width="11.33203125" style="355" customWidth="1"/>
    <col min="4850" max="4850" width="23.88671875" style="355" customWidth="1"/>
    <col min="4851" max="4851" width="22.44140625" style="355" customWidth="1"/>
    <col min="4852" max="4852" width="97.5546875" style="355" customWidth="1"/>
    <col min="4853" max="4853" width="8.6640625" style="355" customWidth="1"/>
    <col min="4854" max="4854" width="17.44140625" style="355" customWidth="1"/>
    <col min="4855" max="4855" width="20.88671875" style="355" customWidth="1"/>
    <col min="4856" max="4856" width="33.5546875" style="355" customWidth="1"/>
    <col min="4857" max="4857" width="3.33203125" style="355" customWidth="1"/>
    <col min="4858" max="4861" width="0" style="355" hidden="1" customWidth="1"/>
    <col min="4862" max="4862" width="3.6640625" style="355" customWidth="1"/>
    <col min="4863" max="4863" width="18.5546875" style="355" bestFit="1" customWidth="1"/>
    <col min="4864" max="4864" width="24" style="355" customWidth="1"/>
    <col min="4865" max="4865" width="23.33203125" style="355" customWidth="1"/>
    <col min="4866" max="4866" width="13" style="355" bestFit="1" customWidth="1"/>
    <col min="4867" max="4871" width="11.44140625" style="355"/>
    <col min="4872" max="4872" width="34.33203125" style="355" customWidth="1"/>
    <col min="4873" max="4873" width="15.6640625" style="355" bestFit="1" customWidth="1"/>
    <col min="4874" max="5101" width="11.44140625" style="355"/>
    <col min="5102" max="5103" width="3.44140625" style="355" customWidth="1"/>
    <col min="5104" max="5104" width="5.109375" style="355" customWidth="1"/>
    <col min="5105" max="5105" width="11.33203125" style="355" customWidth="1"/>
    <col min="5106" max="5106" width="23.88671875" style="355" customWidth="1"/>
    <col min="5107" max="5107" width="22.44140625" style="355" customWidth="1"/>
    <col min="5108" max="5108" width="97.5546875" style="355" customWidth="1"/>
    <col min="5109" max="5109" width="8.6640625" style="355" customWidth="1"/>
    <col min="5110" max="5110" width="17.44140625" style="355" customWidth="1"/>
    <col min="5111" max="5111" width="20.88671875" style="355" customWidth="1"/>
    <col min="5112" max="5112" width="33.5546875" style="355" customWidth="1"/>
    <col min="5113" max="5113" width="3.33203125" style="355" customWidth="1"/>
    <col min="5114" max="5117" width="0" style="355" hidden="1" customWidth="1"/>
    <col min="5118" max="5118" width="3.6640625" style="355" customWidth="1"/>
    <col min="5119" max="5119" width="18.5546875" style="355" bestFit="1" customWidth="1"/>
    <col min="5120" max="5120" width="24" style="355" customWidth="1"/>
    <col min="5121" max="5121" width="23.33203125" style="355" customWidth="1"/>
    <col min="5122" max="5122" width="13" style="355" bestFit="1" customWidth="1"/>
    <col min="5123" max="5127" width="11.44140625" style="355"/>
    <col min="5128" max="5128" width="34.33203125" style="355" customWidth="1"/>
    <col min="5129" max="5129" width="15.6640625" style="355" bestFit="1" customWidth="1"/>
    <col min="5130" max="5357" width="11.44140625" style="355"/>
    <col min="5358" max="5359" width="3.44140625" style="355" customWidth="1"/>
    <col min="5360" max="5360" width="5.109375" style="355" customWidth="1"/>
    <col min="5361" max="5361" width="11.33203125" style="355" customWidth="1"/>
    <col min="5362" max="5362" width="23.88671875" style="355" customWidth="1"/>
    <col min="5363" max="5363" width="22.44140625" style="355" customWidth="1"/>
    <col min="5364" max="5364" width="97.5546875" style="355" customWidth="1"/>
    <col min="5365" max="5365" width="8.6640625" style="355" customWidth="1"/>
    <col min="5366" max="5366" width="17.44140625" style="355" customWidth="1"/>
    <col min="5367" max="5367" width="20.88671875" style="355" customWidth="1"/>
    <col min="5368" max="5368" width="33.5546875" style="355" customWidth="1"/>
    <col min="5369" max="5369" width="3.33203125" style="355" customWidth="1"/>
    <col min="5370" max="5373" width="0" style="355" hidden="1" customWidth="1"/>
    <col min="5374" max="5374" width="3.6640625" style="355" customWidth="1"/>
    <col min="5375" max="5375" width="18.5546875" style="355" bestFit="1" customWidth="1"/>
    <col min="5376" max="5376" width="24" style="355" customWidth="1"/>
    <col min="5377" max="5377" width="23.33203125" style="355" customWidth="1"/>
    <col min="5378" max="5378" width="13" style="355" bestFit="1" customWidth="1"/>
    <col min="5379" max="5383" width="11.44140625" style="355"/>
    <col min="5384" max="5384" width="34.33203125" style="355" customWidth="1"/>
    <col min="5385" max="5385" width="15.6640625" style="355" bestFit="1" customWidth="1"/>
    <col min="5386" max="5613" width="11.44140625" style="355"/>
    <col min="5614" max="5615" width="3.44140625" style="355" customWidth="1"/>
    <col min="5616" max="5616" width="5.109375" style="355" customWidth="1"/>
    <col min="5617" max="5617" width="11.33203125" style="355" customWidth="1"/>
    <col min="5618" max="5618" width="23.88671875" style="355" customWidth="1"/>
    <col min="5619" max="5619" width="22.44140625" style="355" customWidth="1"/>
    <col min="5620" max="5620" width="97.5546875" style="355" customWidth="1"/>
    <col min="5621" max="5621" width="8.6640625" style="355" customWidth="1"/>
    <col min="5622" max="5622" width="17.44140625" style="355" customWidth="1"/>
    <col min="5623" max="5623" width="20.88671875" style="355" customWidth="1"/>
    <col min="5624" max="5624" width="33.5546875" style="355" customWidth="1"/>
    <col min="5625" max="5625" width="3.33203125" style="355" customWidth="1"/>
    <col min="5626" max="5629" width="0" style="355" hidden="1" customWidth="1"/>
    <col min="5630" max="5630" width="3.6640625" style="355" customWidth="1"/>
    <col min="5631" max="5631" width="18.5546875" style="355" bestFit="1" customWidth="1"/>
    <col min="5632" max="5632" width="24" style="355" customWidth="1"/>
    <col min="5633" max="5633" width="23.33203125" style="355" customWidth="1"/>
    <col min="5634" max="5634" width="13" style="355" bestFit="1" customWidth="1"/>
    <col min="5635" max="5639" width="11.44140625" style="355"/>
    <col min="5640" max="5640" width="34.33203125" style="355" customWidth="1"/>
    <col min="5641" max="5641" width="15.6640625" style="355" bestFit="1" customWidth="1"/>
    <col min="5642" max="5869" width="11.44140625" style="355"/>
    <col min="5870" max="5871" width="3.44140625" style="355" customWidth="1"/>
    <col min="5872" max="5872" width="5.109375" style="355" customWidth="1"/>
    <col min="5873" max="5873" width="11.33203125" style="355" customWidth="1"/>
    <col min="5874" max="5874" width="23.88671875" style="355" customWidth="1"/>
    <col min="5875" max="5875" width="22.44140625" style="355" customWidth="1"/>
    <col min="5876" max="5876" width="97.5546875" style="355" customWidth="1"/>
    <col min="5877" max="5877" width="8.6640625" style="355" customWidth="1"/>
    <col min="5878" max="5878" width="17.44140625" style="355" customWidth="1"/>
    <col min="5879" max="5879" width="20.88671875" style="355" customWidth="1"/>
    <col min="5880" max="5880" width="33.5546875" style="355" customWidth="1"/>
    <col min="5881" max="5881" width="3.33203125" style="355" customWidth="1"/>
    <col min="5882" max="5885" width="0" style="355" hidden="1" customWidth="1"/>
    <col min="5886" max="5886" width="3.6640625" style="355" customWidth="1"/>
    <col min="5887" max="5887" width="18.5546875" style="355" bestFit="1" customWidth="1"/>
    <col min="5888" max="5888" width="24" style="355" customWidth="1"/>
    <col min="5889" max="5889" width="23.33203125" style="355" customWidth="1"/>
    <col min="5890" max="5890" width="13" style="355" bestFit="1" customWidth="1"/>
    <col min="5891" max="5895" width="11.44140625" style="355"/>
    <col min="5896" max="5896" width="34.33203125" style="355" customWidth="1"/>
    <col min="5897" max="5897" width="15.6640625" style="355" bestFit="1" customWidth="1"/>
    <col min="5898" max="6125" width="11.44140625" style="355"/>
    <col min="6126" max="6127" width="3.44140625" style="355" customWidth="1"/>
    <col min="6128" max="6128" width="5.109375" style="355" customWidth="1"/>
    <col min="6129" max="6129" width="11.33203125" style="355" customWidth="1"/>
    <col min="6130" max="6130" width="23.88671875" style="355" customWidth="1"/>
    <col min="6131" max="6131" width="22.44140625" style="355" customWidth="1"/>
    <col min="6132" max="6132" width="97.5546875" style="355" customWidth="1"/>
    <col min="6133" max="6133" width="8.6640625" style="355" customWidth="1"/>
    <col min="6134" max="6134" width="17.44140625" style="355" customWidth="1"/>
    <col min="6135" max="6135" width="20.88671875" style="355" customWidth="1"/>
    <col min="6136" max="6136" width="33.5546875" style="355" customWidth="1"/>
    <col min="6137" max="6137" width="3.33203125" style="355" customWidth="1"/>
    <col min="6138" max="6141" width="0" style="355" hidden="1" customWidth="1"/>
    <col min="6142" max="6142" width="3.6640625" style="355" customWidth="1"/>
    <col min="6143" max="6143" width="18.5546875" style="355" bestFit="1" customWidth="1"/>
    <col min="6144" max="6144" width="24" style="355" customWidth="1"/>
    <col min="6145" max="6145" width="23.33203125" style="355" customWidth="1"/>
    <col min="6146" max="6146" width="13" style="355" bestFit="1" customWidth="1"/>
    <col min="6147" max="6151" width="11.44140625" style="355"/>
    <col min="6152" max="6152" width="34.33203125" style="355" customWidth="1"/>
    <col min="6153" max="6153" width="15.6640625" style="355" bestFit="1" customWidth="1"/>
    <col min="6154" max="6381" width="11.44140625" style="355"/>
    <col min="6382" max="6383" width="3.44140625" style="355" customWidth="1"/>
    <col min="6384" max="6384" width="5.109375" style="355" customWidth="1"/>
    <col min="6385" max="6385" width="11.33203125" style="355" customWidth="1"/>
    <col min="6386" max="6386" width="23.88671875" style="355" customWidth="1"/>
    <col min="6387" max="6387" width="22.44140625" style="355" customWidth="1"/>
    <col min="6388" max="6388" width="97.5546875" style="355" customWidth="1"/>
    <col min="6389" max="6389" width="8.6640625" style="355" customWidth="1"/>
    <col min="6390" max="6390" width="17.44140625" style="355" customWidth="1"/>
    <col min="6391" max="6391" width="20.88671875" style="355" customWidth="1"/>
    <col min="6392" max="6392" width="33.5546875" style="355" customWidth="1"/>
    <col min="6393" max="6393" width="3.33203125" style="355" customWidth="1"/>
    <col min="6394" max="6397" width="0" style="355" hidden="1" customWidth="1"/>
    <col min="6398" max="6398" width="3.6640625" style="355" customWidth="1"/>
    <col min="6399" max="6399" width="18.5546875" style="355" bestFit="1" customWidth="1"/>
    <col min="6400" max="6400" width="24" style="355" customWidth="1"/>
    <col min="6401" max="6401" width="23.33203125" style="355" customWidth="1"/>
    <col min="6402" max="6402" width="13" style="355" bestFit="1" customWidth="1"/>
    <col min="6403" max="6407" width="11.44140625" style="355"/>
    <col min="6408" max="6408" width="34.33203125" style="355" customWidth="1"/>
    <col min="6409" max="6409" width="15.6640625" style="355" bestFit="1" customWidth="1"/>
    <col min="6410" max="6637" width="11.44140625" style="355"/>
    <col min="6638" max="6639" width="3.44140625" style="355" customWidth="1"/>
    <col min="6640" max="6640" width="5.109375" style="355" customWidth="1"/>
    <col min="6641" max="6641" width="11.33203125" style="355" customWidth="1"/>
    <col min="6642" max="6642" width="23.88671875" style="355" customWidth="1"/>
    <col min="6643" max="6643" width="22.44140625" style="355" customWidth="1"/>
    <col min="6644" max="6644" width="97.5546875" style="355" customWidth="1"/>
    <col min="6645" max="6645" width="8.6640625" style="355" customWidth="1"/>
    <col min="6646" max="6646" width="17.44140625" style="355" customWidth="1"/>
    <col min="6647" max="6647" width="20.88671875" style="355" customWidth="1"/>
    <col min="6648" max="6648" width="33.5546875" style="355" customWidth="1"/>
    <col min="6649" max="6649" width="3.33203125" style="355" customWidth="1"/>
    <col min="6650" max="6653" width="0" style="355" hidden="1" customWidth="1"/>
    <col min="6654" max="6654" width="3.6640625" style="355" customWidth="1"/>
    <col min="6655" max="6655" width="18.5546875" style="355" bestFit="1" customWidth="1"/>
    <col min="6656" max="6656" width="24" style="355" customWidth="1"/>
    <col min="6657" max="6657" width="23.33203125" style="355" customWidth="1"/>
    <col min="6658" max="6658" width="13" style="355" bestFit="1" customWidth="1"/>
    <col min="6659" max="6663" width="11.44140625" style="355"/>
    <col min="6664" max="6664" width="34.33203125" style="355" customWidth="1"/>
    <col min="6665" max="6665" width="15.6640625" style="355" bestFit="1" customWidth="1"/>
    <col min="6666" max="6893" width="11.44140625" style="355"/>
    <col min="6894" max="6895" width="3.44140625" style="355" customWidth="1"/>
    <col min="6896" max="6896" width="5.109375" style="355" customWidth="1"/>
    <col min="6897" max="6897" width="11.33203125" style="355" customWidth="1"/>
    <col min="6898" max="6898" width="23.88671875" style="355" customWidth="1"/>
    <col min="6899" max="6899" width="22.44140625" style="355" customWidth="1"/>
    <col min="6900" max="6900" width="97.5546875" style="355" customWidth="1"/>
    <col min="6901" max="6901" width="8.6640625" style="355" customWidth="1"/>
    <col min="6902" max="6902" width="17.44140625" style="355" customWidth="1"/>
    <col min="6903" max="6903" width="20.88671875" style="355" customWidth="1"/>
    <col min="6904" max="6904" width="33.5546875" style="355" customWidth="1"/>
    <col min="6905" max="6905" width="3.33203125" style="355" customWidth="1"/>
    <col min="6906" max="6909" width="0" style="355" hidden="1" customWidth="1"/>
    <col min="6910" max="6910" width="3.6640625" style="355" customWidth="1"/>
    <col min="6911" max="6911" width="18.5546875" style="355" bestFit="1" customWidth="1"/>
    <col min="6912" max="6912" width="24" style="355" customWidth="1"/>
    <col min="6913" max="6913" width="23.33203125" style="355" customWidth="1"/>
    <col min="6914" max="6914" width="13" style="355" bestFit="1" customWidth="1"/>
    <col min="6915" max="6919" width="11.44140625" style="355"/>
    <col min="6920" max="6920" width="34.33203125" style="355" customWidth="1"/>
    <col min="6921" max="6921" width="15.6640625" style="355" bestFit="1" customWidth="1"/>
    <col min="6922" max="7149" width="11.44140625" style="355"/>
    <col min="7150" max="7151" width="3.44140625" style="355" customWidth="1"/>
    <col min="7152" max="7152" width="5.109375" style="355" customWidth="1"/>
    <col min="7153" max="7153" width="11.33203125" style="355" customWidth="1"/>
    <col min="7154" max="7154" width="23.88671875" style="355" customWidth="1"/>
    <col min="7155" max="7155" width="22.44140625" style="355" customWidth="1"/>
    <col min="7156" max="7156" width="97.5546875" style="355" customWidth="1"/>
    <col min="7157" max="7157" width="8.6640625" style="355" customWidth="1"/>
    <col min="7158" max="7158" width="17.44140625" style="355" customWidth="1"/>
    <col min="7159" max="7159" width="20.88671875" style="355" customWidth="1"/>
    <col min="7160" max="7160" width="33.5546875" style="355" customWidth="1"/>
    <col min="7161" max="7161" width="3.33203125" style="355" customWidth="1"/>
    <col min="7162" max="7165" width="0" style="355" hidden="1" customWidth="1"/>
    <col min="7166" max="7166" width="3.6640625" style="355" customWidth="1"/>
    <col min="7167" max="7167" width="18.5546875" style="355" bestFit="1" customWidth="1"/>
    <col min="7168" max="7168" width="24" style="355" customWidth="1"/>
    <col min="7169" max="7169" width="23.33203125" style="355" customWidth="1"/>
    <col min="7170" max="7170" width="13" style="355" bestFit="1" customWidth="1"/>
    <col min="7171" max="7175" width="11.44140625" style="355"/>
    <col min="7176" max="7176" width="34.33203125" style="355" customWidth="1"/>
    <col min="7177" max="7177" width="15.6640625" style="355" bestFit="1" customWidth="1"/>
    <col min="7178" max="7405" width="11.44140625" style="355"/>
    <col min="7406" max="7407" width="3.44140625" style="355" customWidth="1"/>
    <col min="7408" max="7408" width="5.109375" style="355" customWidth="1"/>
    <col min="7409" max="7409" width="11.33203125" style="355" customWidth="1"/>
    <col min="7410" max="7410" width="23.88671875" style="355" customWidth="1"/>
    <col min="7411" max="7411" width="22.44140625" style="355" customWidth="1"/>
    <col min="7412" max="7412" width="97.5546875" style="355" customWidth="1"/>
    <col min="7413" max="7413" width="8.6640625" style="355" customWidth="1"/>
    <col min="7414" max="7414" width="17.44140625" style="355" customWidth="1"/>
    <col min="7415" max="7415" width="20.88671875" style="355" customWidth="1"/>
    <col min="7416" max="7416" width="33.5546875" style="355" customWidth="1"/>
    <col min="7417" max="7417" width="3.33203125" style="355" customWidth="1"/>
    <col min="7418" max="7421" width="0" style="355" hidden="1" customWidth="1"/>
    <col min="7422" max="7422" width="3.6640625" style="355" customWidth="1"/>
    <col min="7423" max="7423" width="18.5546875" style="355" bestFit="1" customWidth="1"/>
    <col min="7424" max="7424" width="24" style="355" customWidth="1"/>
    <col min="7425" max="7425" width="23.33203125" style="355" customWidth="1"/>
    <col min="7426" max="7426" width="13" style="355" bestFit="1" customWidth="1"/>
    <col min="7427" max="7431" width="11.44140625" style="355"/>
    <col min="7432" max="7432" width="34.33203125" style="355" customWidth="1"/>
    <col min="7433" max="7433" width="15.6640625" style="355" bestFit="1" customWidth="1"/>
    <col min="7434" max="7661" width="11.44140625" style="355"/>
    <col min="7662" max="7663" width="3.44140625" style="355" customWidth="1"/>
    <col min="7664" max="7664" width="5.109375" style="355" customWidth="1"/>
    <col min="7665" max="7665" width="11.33203125" style="355" customWidth="1"/>
    <col min="7666" max="7666" width="23.88671875" style="355" customWidth="1"/>
    <col min="7667" max="7667" width="22.44140625" style="355" customWidth="1"/>
    <col min="7668" max="7668" width="97.5546875" style="355" customWidth="1"/>
    <col min="7669" max="7669" width="8.6640625" style="355" customWidth="1"/>
    <col min="7670" max="7670" width="17.44140625" style="355" customWidth="1"/>
    <col min="7671" max="7671" width="20.88671875" style="355" customWidth="1"/>
    <col min="7672" max="7672" width="33.5546875" style="355" customWidth="1"/>
    <col min="7673" max="7673" width="3.33203125" style="355" customWidth="1"/>
    <col min="7674" max="7677" width="0" style="355" hidden="1" customWidth="1"/>
    <col min="7678" max="7678" width="3.6640625" style="355" customWidth="1"/>
    <col min="7679" max="7679" width="18.5546875" style="355" bestFit="1" customWidth="1"/>
    <col min="7680" max="7680" width="24" style="355" customWidth="1"/>
    <col min="7681" max="7681" width="23.33203125" style="355" customWidth="1"/>
    <col min="7682" max="7682" width="13" style="355" bestFit="1" customWidth="1"/>
    <col min="7683" max="7687" width="11.44140625" style="355"/>
    <col min="7688" max="7688" width="34.33203125" style="355" customWidth="1"/>
    <col min="7689" max="7689" width="15.6640625" style="355" bestFit="1" customWidth="1"/>
    <col min="7690" max="7917" width="11.44140625" style="355"/>
    <col min="7918" max="7919" width="3.44140625" style="355" customWidth="1"/>
    <col min="7920" max="7920" width="5.109375" style="355" customWidth="1"/>
    <col min="7921" max="7921" width="11.33203125" style="355" customWidth="1"/>
    <col min="7922" max="7922" width="23.88671875" style="355" customWidth="1"/>
    <col min="7923" max="7923" width="22.44140625" style="355" customWidth="1"/>
    <col min="7924" max="7924" width="97.5546875" style="355" customWidth="1"/>
    <col min="7925" max="7925" width="8.6640625" style="355" customWidth="1"/>
    <col min="7926" max="7926" width="17.44140625" style="355" customWidth="1"/>
    <col min="7927" max="7927" width="20.88671875" style="355" customWidth="1"/>
    <col min="7928" max="7928" width="33.5546875" style="355" customWidth="1"/>
    <col min="7929" max="7929" width="3.33203125" style="355" customWidth="1"/>
    <col min="7930" max="7933" width="0" style="355" hidden="1" customWidth="1"/>
    <col min="7934" max="7934" width="3.6640625" style="355" customWidth="1"/>
    <col min="7935" max="7935" width="18.5546875" style="355" bestFit="1" customWidth="1"/>
    <col min="7936" max="7936" width="24" style="355" customWidth="1"/>
    <col min="7937" max="7937" width="23.33203125" style="355" customWidth="1"/>
    <col min="7938" max="7938" width="13" style="355" bestFit="1" customWidth="1"/>
    <col min="7939" max="7943" width="11.44140625" style="355"/>
    <col min="7944" max="7944" width="34.33203125" style="355" customWidth="1"/>
    <col min="7945" max="7945" width="15.6640625" style="355" bestFit="1" customWidth="1"/>
    <col min="7946" max="8173" width="11.44140625" style="355"/>
    <col min="8174" max="8175" width="3.44140625" style="355" customWidth="1"/>
    <col min="8176" max="8176" width="5.109375" style="355" customWidth="1"/>
    <col min="8177" max="8177" width="11.33203125" style="355" customWidth="1"/>
    <col min="8178" max="8178" width="23.88671875" style="355" customWidth="1"/>
    <col min="8179" max="8179" width="22.44140625" style="355" customWidth="1"/>
    <col min="8180" max="8180" width="97.5546875" style="355" customWidth="1"/>
    <col min="8181" max="8181" width="8.6640625" style="355" customWidth="1"/>
    <col min="8182" max="8182" width="17.44140625" style="355" customWidth="1"/>
    <col min="8183" max="8183" width="20.88671875" style="355" customWidth="1"/>
    <col min="8184" max="8184" width="33.5546875" style="355" customWidth="1"/>
    <col min="8185" max="8185" width="3.33203125" style="355" customWidth="1"/>
    <col min="8186" max="8189" width="0" style="355" hidden="1" customWidth="1"/>
    <col min="8190" max="8190" width="3.6640625" style="355" customWidth="1"/>
    <col min="8191" max="8191" width="18.5546875" style="355" bestFit="1" customWidth="1"/>
    <col min="8192" max="8192" width="24" style="355" customWidth="1"/>
    <col min="8193" max="8193" width="23.33203125" style="355" customWidth="1"/>
    <col min="8194" max="8194" width="13" style="355" bestFit="1" customWidth="1"/>
    <col min="8195" max="8199" width="11.44140625" style="355"/>
    <col min="8200" max="8200" width="34.33203125" style="355" customWidth="1"/>
    <col min="8201" max="8201" width="15.6640625" style="355" bestFit="1" customWidth="1"/>
    <col min="8202" max="8429" width="11.44140625" style="355"/>
    <col min="8430" max="8431" width="3.44140625" style="355" customWidth="1"/>
    <col min="8432" max="8432" width="5.109375" style="355" customWidth="1"/>
    <col min="8433" max="8433" width="11.33203125" style="355" customWidth="1"/>
    <col min="8434" max="8434" width="23.88671875" style="355" customWidth="1"/>
    <col min="8435" max="8435" width="22.44140625" style="355" customWidth="1"/>
    <col min="8436" max="8436" width="97.5546875" style="355" customWidth="1"/>
    <col min="8437" max="8437" width="8.6640625" style="355" customWidth="1"/>
    <col min="8438" max="8438" width="17.44140625" style="355" customWidth="1"/>
    <col min="8439" max="8439" width="20.88671875" style="355" customWidth="1"/>
    <col min="8440" max="8440" width="33.5546875" style="355" customWidth="1"/>
    <col min="8441" max="8441" width="3.33203125" style="355" customWidth="1"/>
    <col min="8442" max="8445" width="0" style="355" hidden="1" customWidth="1"/>
    <col min="8446" max="8446" width="3.6640625" style="355" customWidth="1"/>
    <col min="8447" max="8447" width="18.5546875" style="355" bestFit="1" customWidth="1"/>
    <col min="8448" max="8448" width="24" style="355" customWidth="1"/>
    <col min="8449" max="8449" width="23.33203125" style="355" customWidth="1"/>
    <col min="8450" max="8450" width="13" style="355" bestFit="1" customWidth="1"/>
    <col min="8451" max="8455" width="11.44140625" style="355"/>
    <col min="8456" max="8456" width="34.33203125" style="355" customWidth="1"/>
    <col min="8457" max="8457" width="15.6640625" style="355" bestFit="1" customWidth="1"/>
    <col min="8458" max="8685" width="11.44140625" style="355"/>
    <col min="8686" max="8687" width="3.44140625" style="355" customWidth="1"/>
    <col min="8688" max="8688" width="5.109375" style="355" customWidth="1"/>
    <col min="8689" max="8689" width="11.33203125" style="355" customWidth="1"/>
    <col min="8690" max="8690" width="23.88671875" style="355" customWidth="1"/>
    <col min="8691" max="8691" width="22.44140625" style="355" customWidth="1"/>
    <col min="8692" max="8692" width="97.5546875" style="355" customWidth="1"/>
    <col min="8693" max="8693" width="8.6640625" style="355" customWidth="1"/>
    <col min="8694" max="8694" width="17.44140625" style="355" customWidth="1"/>
    <col min="8695" max="8695" width="20.88671875" style="355" customWidth="1"/>
    <col min="8696" max="8696" width="33.5546875" style="355" customWidth="1"/>
    <col min="8697" max="8697" width="3.33203125" style="355" customWidth="1"/>
    <col min="8698" max="8701" width="0" style="355" hidden="1" customWidth="1"/>
    <col min="8702" max="8702" width="3.6640625" style="355" customWidth="1"/>
    <col min="8703" max="8703" width="18.5546875" style="355" bestFit="1" customWidth="1"/>
    <col min="8704" max="8704" width="24" style="355" customWidth="1"/>
    <col min="8705" max="8705" width="23.33203125" style="355" customWidth="1"/>
    <col min="8706" max="8706" width="13" style="355" bestFit="1" customWidth="1"/>
    <col min="8707" max="8711" width="11.44140625" style="355"/>
    <col min="8712" max="8712" width="34.33203125" style="355" customWidth="1"/>
    <col min="8713" max="8713" width="15.6640625" style="355" bestFit="1" customWidth="1"/>
    <col min="8714" max="8941" width="11.44140625" style="355"/>
    <col min="8942" max="8943" width="3.44140625" style="355" customWidth="1"/>
    <col min="8944" max="8944" width="5.109375" style="355" customWidth="1"/>
    <col min="8945" max="8945" width="11.33203125" style="355" customWidth="1"/>
    <col min="8946" max="8946" width="23.88671875" style="355" customWidth="1"/>
    <col min="8947" max="8947" width="22.44140625" style="355" customWidth="1"/>
    <col min="8948" max="8948" width="97.5546875" style="355" customWidth="1"/>
    <col min="8949" max="8949" width="8.6640625" style="355" customWidth="1"/>
    <col min="8950" max="8950" width="17.44140625" style="355" customWidth="1"/>
    <col min="8951" max="8951" width="20.88671875" style="355" customWidth="1"/>
    <col min="8952" max="8952" width="33.5546875" style="355" customWidth="1"/>
    <col min="8953" max="8953" width="3.33203125" style="355" customWidth="1"/>
    <col min="8954" max="8957" width="0" style="355" hidden="1" customWidth="1"/>
    <col min="8958" max="8958" width="3.6640625" style="355" customWidth="1"/>
    <col min="8959" max="8959" width="18.5546875" style="355" bestFit="1" customWidth="1"/>
    <col min="8960" max="8960" width="24" style="355" customWidth="1"/>
    <col min="8961" max="8961" width="23.33203125" style="355" customWidth="1"/>
    <col min="8962" max="8962" width="13" style="355" bestFit="1" customWidth="1"/>
    <col min="8963" max="8967" width="11.44140625" style="355"/>
    <col min="8968" max="8968" width="34.33203125" style="355" customWidth="1"/>
    <col min="8969" max="8969" width="15.6640625" style="355" bestFit="1" customWidth="1"/>
    <col min="8970" max="9197" width="11.44140625" style="355"/>
    <col min="9198" max="9199" width="3.44140625" style="355" customWidth="1"/>
    <col min="9200" max="9200" width="5.109375" style="355" customWidth="1"/>
    <col min="9201" max="9201" width="11.33203125" style="355" customWidth="1"/>
    <col min="9202" max="9202" width="23.88671875" style="355" customWidth="1"/>
    <col min="9203" max="9203" width="22.44140625" style="355" customWidth="1"/>
    <col min="9204" max="9204" width="97.5546875" style="355" customWidth="1"/>
    <col min="9205" max="9205" width="8.6640625" style="355" customWidth="1"/>
    <col min="9206" max="9206" width="17.44140625" style="355" customWidth="1"/>
    <col min="9207" max="9207" width="20.88671875" style="355" customWidth="1"/>
    <col min="9208" max="9208" width="33.5546875" style="355" customWidth="1"/>
    <col min="9209" max="9209" width="3.33203125" style="355" customWidth="1"/>
    <col min="9210" max="9213" width="0" style="355" hidden="1" customWidth="1"/>
    <col min="9214" max="9214" width="3.6640625" style="355" customWidth="1"/>
    <col min="9215" max="9215" width="18.5546875" style="355" bestFit="1" customWidth="1"/>
    <col min="9216" max="9216" width="24" style="355" customWidth="1"/>
    <col min="9217" max="9217" width="23.33203125" style="355" customWidth="1"/>
    <col min="9218" max="9218" width="13" style="355" bestFit="1" customWidth="1"/>
    <col min="9219" max="9223" width="11.44140625" style="355"/>
    <col min="9224" max="9224" width="34.33203125" style="355" customWidth="1"/>
    <col min="9225" max="9225" width="15.6640625" style="355" bestFit="1" customWidth="1"/>
    <col min="9226" max="9453" width="11.44140625" style="355"/>
    <col min="9454" max="9455" width="3.44140625" style="355" customWidth="1"/>
    <col min="9456" max="9456" width="5.109375" style="355" customWidth="1"/>
    <col min="9457" max="9457" width="11.33203125" style="355" customWidth="1"/>
    <col min="9458" max="9458" width="23.88671875" style="355" customWidth="1"/>
    <col min="9459" max="9459" width="22.44140625" style="355" customWidth="1"/>
    <col min="9460" max="9460" width="97.5546875" style="355" customWidth="1"/>
    <col min="9461" max="9461" width="8.6640625" style="355" customWidth="1"/>
    <col min="9462" max="9462" width="17.44140625" style="355" customWidth="1"/>
    <col min="9463" max="9463" width="20.88671875" style="355" customWidth="1"/>
    <col min="9464" max="9464" width="33.5546875" style="355" customWidth="1"/>
    <col min="9465" max="9465" width="3.33203125" style="355" customWidth="1"/>
    <col min="9466" max="9469" width="0" style="355" hidden="1" customWidth="1"/>
    <col min="9470" max="9470" width="3.6640625" style="355" customWidth="1"/>
    <col min="9471" max="9471" width="18.5546875" style="355" bestFit="1" customWidth="1"/>
    <col min="9472" max="9472" width="24" style="355" customWidth="1"/>
    <col min="9473" max="9473" width="23.33203125" style="355" customWidth="1"/>
    <col min="9474" max="9474" width="13" style="355" bestFit="1" customWidth="1"/>
    <col min="9475" max="9479" width="11.44140625" style="355"/>
    <col min="9480" max="9480" width="34.33203125" style="355" customWidth="1"/>
    <col min="9481" max="9481" width="15.6640625" style="355" bestFit="1" customWidth="1"/>
    <col min="9482" max="9709" width="11.44140625" style="355"/>
    <col min="9710" max="9711" width="3.44140625" style="355" customWidth="1"/>
    <col min="9712" max="9712" width="5.109375" style="355" customWidth="1"/>
    <col min="9713" max="9713" width="11.33203125" style="355" customWidth="1"/>
    <col min="9714" max="9714" width="23.88671875" style="355" customWidth="1"/>
    <col min="9715" max="9715" width="22.44140625" style="355" customWidth="1"/>
    <col min="9716" max="9716" width="97.5546875" style="355" customWidth="1"/>
    <col min="9717" max="9717" width="8.6640625" style="355" customWidth="1"/>
    <col min="9718" max="9718" width="17.44140625" style="355" customWidth="1"/>
    <col min="9719" max="9719" width="20.88671875" style="355" customWidth="1"/>
    <col min="9720" max="9720" width="33.5546875" style="355" customWidth="1"/>
    <col min="9721" max="9721" width="3.33203125" style="355" customWidth="1"/>
    <col min="9722" max="9725" width="0" style="355" hidden="1" customWidth="1"/>
    <col min="9726" max="9726" width="3.6640625" style="355" customWidth="1"/>
    <col min="9727" max="9727" width="18.5546875" style="355" bestFit="1" customWidth="1"/>
    <col min="9728" max="9728" width="24" style="355" customWidth="1"/>
    <col min="9729" max="9729" width="23.33203125" style="355" customWidth="1"/>
    <col min="9730" max="9730" width="13" style="355" bestFit="1" customWidth="1"/>
    <col min="9731" max="9735" width="11.44140625" style="355"/>
    <col min="9736" max="9736" width="34.33203125" style="355" customWidth="1"/>
    <col min="9737" max="9737" width="15.6640625" style="355" bestFit="1" customWidth="1"/>
    <col min="9738" max="9965" width="11.44140625" style="355"/>
    <col min="9966" max="9967" width="3.44140625" style="355" customWidth="1"/>
    <col min="9968" max="9968" width="5.109375" style="355" customWidth="1"/>
    <col min="9969" max="9969" width="11.33203125" style="355" customWidth="1"/>
    <col min="9970" max="9970" width="23.88671875" style="355" customWidth="1"/>
    <col min="9971" max="9971" width="22.44140625" style="355" customWidth="1"/>
    <col min="9972" max="9972" width="97.5546875" style="355" customWidth="1"/>
    <col min="9973" max="9973" width="8.6640625" style="355" customWidth="1"/>
    <col min="9974" max="9974" width="17.44140625" style="355" customWidth="1"/>
    <col min="9975" max="9975" width="20.88671875" style="355" customWidth="1"/>
    <col min="9976" max="9976" width="33.5546875" style="355" customWidth="1"/>
    <col min="9977" max="9977" width="3.33203125" style="355" customWidth="1"/>
    <col min="9978" max="9981" width="0" style="355" hidden="1" customWidth="1"/>
    <col min="9982" max="9982" width="3.6640625" style="355" customWidth="1"/>
    <col min="9983" max="9983" width="18.5546875" style="355" bestFit="1" customWidth="1"/>
    <col min="9984" max="9984" width="24" style="355" customWidth="1"/>
    <col min="9985" max="9985" width="23.33203125" style="355" customWidth="1"/>
    <col min="9986" max="9986" width="13" style="355" bestFit="1" customWidth="1"/>
    <col min="9987" max="9991" width="11.44140625" style="355"/>
    <col min="9992" max="9992" width="34.33203125" style="355" customWidth="1"/>
    <col min="9993" max="9993" width="15.6640625" style="355" bestFit="1" customWidth="1"/>
    <col min="9994" max="10221" width="11.44140625" style="355"/>
    <col min="10222" max="10223" width="3.44140625" style="355" customWidth="1"/>
    <col min="10224" max="10224" width="5.109375" style="355" customWidth="1"/>
    <col min="10225" max="10225" width="11.33203125" style="355" customWidth="1"/>
    <col min="10226" max="10226" width="23.88671875" style="355" customWidth="1"/>
    <col min="10227" max="10227" width="22.44140625" style="355" customWidth="1"/>
    <col min="10228" max="10228" width="97.5546875" style="355" customWidth="1"/>
    <col min="10229" max="10229" width="8.6640625" style="355" customWidth="1"/>
    <col min="10230" max="10230" width="17.44140625" style="355" customWidth="1"/>
    <col min="10231" max="10231" width="20.88671875" style="355" customWidth="1"/>
    <col min="10232" max="10232" width="33.5546875" style="355" customWidth="1"/>
    <col min="10233" max="10233" width="3.33203125" style="355" customWidth="1"/>
    <col min="10234" max="10237" width="0" style="355" hidden="1" customWidth="1"/>
    <col min="10238" max="10238" width="3.6640625" style="355" customWidth="1"/>
    <col min="10239" max="10239" width="18.5546875" style="355" bestFit="1" customWidth="1"/>
    <col min="10240" max="10240" width="24" style="355" customWidth="1"/>
    <col min="10241" max="10241" width="23.33203125" style="355" customWidth="1"/>
    <col min="10242" max="10242" width="13" style="355" bestFit="1" customWidth="1"/>
    <col min="10243" max="10247" width="11.44140625" style="355"/>
    <col min="10248" max="10248" width="34.33203125" style="355" customWidth="1"/>
    <col min="10249" max="10249" width="15.6640625" style="355" bestFit="1" customWidth="1"/>
    <col min="10250" max="10477" width="11.44140625" style="355"/>
    <col min="10478" max="10479" width="3.44140625" style="355" customWidth="1"/>
    <col min="10480" max="10480" width="5.109375" style="355" customWidth="1"/>
    <col min="10481" max="10481" width="11.33203125" style="355" customWidth="1"/>
    <col min="10482" max="10482" width="23.88671875" style="355" customWidth="1"/>
    <col min="10483" max="10483" width="22.44140625" style="355" customWidth="1"/>
    <col min="10484" max="10484" width="97.5546875" style="355" customWidth="1"/>
    <col min="10485" max="10485" width="8.6640625" style="355" customWidth="1"/>
    <col min="10486" max="10486" width="17.44140625" style="355" customWidth="1"/>
    <col min="10487" max="10487" width="20.88671875" style="355" customWidth="1"/>
    <col min="10488" max="10488" width="33.5546875" style="355" customWidth="1"/>
    <col min="10489" max="10489" width="3.33203125" style="355" customWidth="1"/>
    <col min="10490" max="10493" width="0" style="355" hidden="1" customWidth="1"/>
    <col min="10494" max="10494" width="3.6640625" style="355" customWidth="1"/>
    <col min="10495" max="10495" width="18.5546875" style="355" bestFit="1" customWidth="1"/>
    <col min="10496" max="10496" width="24" style="355" customWidth="1"/>
    <col min="10497" max="10497" width="23.33203125" style="355" customWidth="1"/>
    <col min="10498" max="10498" width="13" style="355" bestFit="1" customWidth="1"/>
    <col min="10499" max="10503" width="11.44140625" style="355"/>
    <col min="10504" max="10504" width="34.33203125" style="355" customWidth="1"/>
    <col min="10505" max="10505" width="15.6640625" style="355" bestFit="1" customWidth="1"/>
    <col min="10506" max="10733" width="11.44140625" style="355"/>
    <col min="10734" max="10735" width="3.44140625" style="355" customWidth="1"/>
    <col min="10736" max="10736" width="5.109375" style="355" customWidth="1"/>
    <col min="10737" max="10737" width="11.33203125" style="355" customWidth="1"/>
    <col min="10738" max="10738" width="23.88671875" style="355" customWidth="1"/>
    <col min="10739" max="10739" width="22.44140625" style="355" customWidth="1"/>
    <col min="10740" max="10740" width="97.5546875" style="355" customWidth="1"/>
    <col min="10741" max="10741" width="8.6640625" style="355" customWidth="1"/>
    <col min="10742" max="10742" width="17.44140625" style="355" customWidth="1"/>
    <col min="10743" max="10743" width="20.88671875" style="355" customWidth="1"/>
    <col min="10744" max="10744" width="33.5546875" style="355" customWidth="1"/>
    <col min="10745" max="10745" width="3.33203125" style="355" customWidth="1"/>
    <col min="10746" max="10749" width="0" style="355" hidden="1" customWidth="1"/>
    <col min="10750" max="10750" width="3.6640625" style="355" customWidth="1"/>
    <col min="10751" max="10751" width="18.5546875" style="355" bestFit="1" customWidth="1"/>
    <col min="10752" max="10752" width="24" style="355" customWidth="1"/>
    <col min="10753" max="10753" width="23.33203125" style="355" customWidth="1"/>
    <col min="10754" max="10754" width="13" style="355" bestFit="1" customWidth="1"/>
    <col min="10755" max="10759" width="11.44140625" style="355"/>
    <col min="10760" max="10760" width="34.33203125" style="355" customWidth="1"/>
    <col min="10761" max="10761" width="15.6640625" style="355" bestFit="1" customWidth="1"/>
    <col min="10762" max="10989" width="11.44140625" style="355"/>
    <col min="10990" max="10991" width="3.44140625" style="355" customWidth="1"/>
    <col min="10992" max="10992" width="5.109375" style="355" customWidth="1"/>
    <col min="10993" max="10993" width="11.33203125" style="355" customWidth="1"/>
    <col min="10994" max="10994" width="23.88671875" style="355" customWidth="1"/>
    <col min="10995" max="10995" width="22.44140625" style="355" customWidth="1"/>
    <col min="10996" max="10996" width="97.5546875" style="355" customWidth="1"/>
    <col min="10997" max="10997" width="8.6640625" style="355" customWidth="1"/>
    <col min="10998" max="10998" width="17.44140625" style="355" customWidth="1"/>
    <col min="10999" max="10999" width="20.88671875" style="355" customWidth="1"/>
    <col min="11000" max="11000" width="33.5546875" style="355" customWidth="1"/>
    <col min="11001" max="11001" width="3.33203125" style="355" customWidth="1"/>
    <col min="11002" max="11005" width="0" style="355" hidden="1" customWidth="1"/>
    <col min="11006" max="11006" width="3.6640625" style="355" customWidth="1"/>
    <col min="11007" max="11007" width="18.5546875" style="355" bestFit="1" customWidth="1"/>
    <col min="11008" max="11008" width="24" style="355" customWidth="1"/>
    <col min="11009" max="11009" width="23.33203125" style="355" customWidth="1"/>
    <col min="11010" max="11010" width="13" style="355" bestFit="1" customWidth="1"/>
    <col min="11011" max="11015" width="11.44140625" style="355"/>
    <col min="11016" max="11016" width="34.33203125" style="355" customWidth="1"/>
    <col min="11017" max="11017" width="15.6640625" style="355" bestFit="1" customWidth="1"/>
    <col min="11018" max="11245" width="11.44140625" style="355"/>
    <col min="11246" max="11247" width="3.44140625" style="355" customWidth="1"/>
    <col min="11248" max="11248" width="5.109375" style="355" customWidth="1"/>
    <col min="11249" max="11249" width="11.33203125" style="355" customWidth="1"/>
    <col min="11250" max="11250" width="23.88671875" style="355" customWidth="1"/>
    <col min="11251" max="11251" width="22.44140625" style="355" customWidth="1"/>
    <col min="11252" max="11252" width="97.5546875" style="355" customWidth="1"/>
    <col min="11253" max="11253" width="8.6640625" style="355" customWidth="1"/>
    <col min="11254" max="11254" width="17.44140625" style="355" customWidth="1"/>
    <col min="11255" max="11255" width="20.88671875" style="355" customWidth="1"/>
    <col min="11256" max="11256" width="33.5546875" style="355" customWidth="1"/>
    <col min="11257" max="11257" width="3.33203125" style="355" customWidth="1"/>
    <col min="11258" max="11261" width="0" style="355" hidden="1" customWidth="1"/>
    <col min="11262" max="11262" width="3.6640625" style="355" customWidth="1"/>
    <col min="11263" max="11263" width="18.5546875" style="355" bestFit="1" customWidth="1"/>
    <col min="11264" max="11264" width="24" style="355" customWidth="1"/>
    <col min="11265" max="11265" width="23.33203125" style="355" customWidth="1"/>
    <col min="11266" max="11266" width="13" style="355" bestFit="1" customWidth="1"/>
    <col min="11267" max="11271" width="11.44140625" style="355"/>
    <col min="11272" max="11272" width="34.33203125" style="355" customWidth="1"/>
    <col min="11273" max="11273" width="15.6640625" style="355" bestFit="1" customWidth="1"/>
    <col min="11274" max="11501" width="11.44140625" style="355"/>
    <col min="11502" max="11503" width="3.44140625" style="355" customWidth="1"/>
    <col min="11504" max="11504" width="5.109375" style="355" customWidth="1"/>
    <col min="11505" max="11505" width="11.33203125" style="355" customWidth="1"/>
    <col min="11506" max="11506" width="23.88671875" style="355" customWidth="1"/>
    <col min="11507" max="11507" width="22.44140625" style="355" customWidth="1"/>
    <col min="11508" max="11508" width="97.5546875" style="355" customWidth="1"/>
    <col min="11509" max="11509" width="8.6640625" style="355" customWidth="1"/>
    <col min="11510" max="11510" width="17.44140625" style="355" customWidth="1"/>
    <col min="11511" max="11511" width="20.88671875" style="355" customWidth="1"/>
    <col min="11512" max="11512" width="33.5546875" style="355" customWidth="1"/>
    <col min="11513" max="11513" width="3.33203125" style="355" customWidth="1"/>
    <col min="11514" max="11517" width="0" style="355" hidden="1" customWidth="1"/>
    <col min="11518" max="11518" width="3.6640625" style="355" customWidth="1"/>
    <col min="11519" max="11519" width="18.5546875" style="355" bestFit="1" customWidth="1"/>
    <col min="11520" max="11520" width="24" style="355" customWidth="1"/>
    <col min="11521" max="11521" width="23.33203125" style="355" customWidth="1"/>
    <col min="11522" max="11522" width="13" style="355" bestFit="1" customWidth="1"/>
    <col min="11523" max="11527" width="11.44140625" style="355"/>
    <col min="11528" max="11528" width="34.33203125" style="355" customWidth="1"/>
    <col min="11529" max="11529" width="15.6640625" style="355" bestFit="1" customWidth="1"/>
    <col min="11530" max="11757" width="11.44140625" style="355"/>
    <col min="11758" max="11759" width="3.44140625" style="355" customWidth="1"/>
    <col min="11760" max="11760" width="5.109375" style="355" customWidth="1"/>
    <col min="11761" max="11761" width="11.33203125" style="355" customWidth="1"/>
    <col min="11762" max="11762" width="23.88671875" style="355" customWidth="1"/>
    <col min="11763" max="11763" width="22.44140625" style="355" customWidth="1"/>
    <col min="11764" max="11764" width="97.5546875" style="355" customWidth="1"/>
    <col min="11765" max="11765" width="8.6640625" style="355" customWidth="1"/>
    <col min="11766" max="11766" width="17.44140625" style="355" customWidth="1"/>
    <col min="11767" max="11767" width="20.88671875" style="355" customWidth="1"/>
    <col min="11768" max="11768" width="33.5546875" style="355" customWidth="1"/>
    <col min="11769" max="11769" width="3.33203125" style="355" customWidth="1"/>
    <col min="11770" max="11773" width="0" style="355" hidden="1" customWidth="1"/>
    <col min="11774" max="11774" width="3.6640625" style="355" customWidth="1"/>
    <col min="11775" max="11775" width="18.5546875" style="355" bestFit="1" customWidth="1"/>
    <col min="11776" max="11776" width="24" style="355" customWidth="1"/>
    <col min="11777" max="11777" width="23.33203125" style="355" customWidth="1"/>
    <col min="11778" max="11778" width="13" style="355" bestFit="1" customWidth="1"/>
    <col min="11779" max="11783" width="11.44140625" style="355"/>
    <col min="11784" max="11784" width="34.33203125" style="355" customWidth="1"/>
    <col min="11785" max="11785" width="15.6640625" style="355" bestFit="1" customWidth="1"/>
    <col min="11786" max="12013" width="11.44140625" style="355"/>
    <col min="12014" max="12015" width="3.44140625" style="355" customWidth="1"/>
    <col min="12016" max="12016" width="5.109375" style="355" customWidth="1"/>
    <col min="12017" max="12017" width="11.33203125" style="355" customWidth="1"/>
    <col min="12018" max="12018" width="23.88671875" style="355" customWidth="1"/>
    <col min="12019" max="12019" width="22.44140625" style="355" customWidth="1"/>
    <col min="12020" max="12020" width="97.5546875" style="355" customWidth="1"/>
    <col min="12021" max="12021" width="8.6640625" style="355" customWidth="1"/>
    <col min="12022" max="12022" width="17.44140625" style="355" customWidth="1"/>
    <col min="12023" max="12023" width="20.88671875" style="355" customWidth="1"/>
    <col min="12024" max="12024" width="33.5546875" style="355" customWidth="1"/>
    <col min="12025" max="12025" width="3.33203125" style="355" customWidth="1"/>
    <col min="12026" max="12029" width="0" style="355" hidden="1" customWidth="1"/>
    <col min="12030" max="12030" width="3.6640625" style="355" customWidth="1"/>
    <col min="12031" max="12031" width="18.5546875" style="355" bestFit="1" customWidth="1"/>
    <col min="12032" max="12032" width="24" style="355" customWidth="1"/>
    <col min="12033" max="12033" width="23.33203125" style="355" customWidth="1"/>
    <col min="12034" max="12034" width="13" style="355" bestFit="1" customWidth="1"/>
    <col min="12035" max="12039" width="11.44140625" style="355"/>
    <col min="12040" max="12040" width="34.33203125" style="355" customWidth="1"/>
    <col min="12041" max="12041" width="15.6640625" style="355" bestFit="1" customWidth="1"/>
    <col min="12042" max="12269" width="11.44140625" style="355"/>
    <col min="12270" max="12271" width="3.44140625" style="355" customWidth="1"/>
    <col min="12272" max="12272" width="5.109375" style="355" customWidth="1"/>
    <col min="12273" max="12273" width="11.33203125" style="355" customWidth="1"/>
    <col min="12274" max="12274" width="23.88671875" style="355" customWidth="1"/>
    <col min="12275" max="12275" width="22.44140625" style="355" customWidth="1"/>
    <col min="12276" max="12276" width="97.5546875" style="355" customWidth="1"/>
    <col min="12277" max="12277" width="8.6640625" style="355" customWidth="1"/>
    <col min="12278" max="12278" width="17.44140625" style="355" customWidth="1"/>
    <col min="12279" max="12279" width="20.88671875" style="355" customWidth="1"/>
    <col min="12280" max="12280" width="33.5546875" style="355" customWidth="1"/>
    <col min="12281" max="12281" width="3.33203125" style="355" customWidth="1"/>
    <col min="12282" max="12285" width="0" style="355" hidden="1" customWidth="1"/>
    <col min="12286" max="12286" width="3.6640625" style="355" customWidth="1"/>
    <col min="12287" max="12287" width="18.5546875" style="355" bestFit="1" customWidth="1"/>
    <col min="12288" max="12288" width="24" style="355" customWidth="1"/>
    <col min="12289" max="12289" width="23.33203125" style="355" customWidth="1"/>
    <col min="12290" max="12290" width="13" style="355" bestFit="1" customWidth="1"/>
    <col min="12291" max="12295" width="11.44140625" style="355"/>
    <col min="12296" max="12296" width="34.33203125" style="355" customWidth="1"/>
    <col min="12297" max="12297" width="15.6640625" style="355" bestFit="1" customWidth="1"/>
    <col min="12298" max="12525" width="11.44140625" style="355"/>
    <col min="12526" max="12527" width="3.44140625" style="355" customWidth="1"/>
    <col min="12528" max="12528" width="5.109375" style="355" customWidth="1"/>
    <col min="12529" max="12529" width="11.33203125" style="355" customWidth="1"/>
    <col min="12530" max="12530" width="23.88671875" style="355" customWidth="1"/>
    <col min="12531" max="12531" width="22.44140625" style="355" customWidth="1"/>
    <col min="12532" max="12532" width="97.5546875" style="355" customWidth="1"/>
    <col min="12533" max="12533" width="8.6640625" style="355" customWidth="1"/>
    <col min="12534" max="12534" width="17.44140625" style="355" customWidth="1"/>
    <col min="12535" max="12535" width="20.88671875" style="355" customWidth="1"/>
    <col min="12536" max="12536" width="33.5546875" style="355" customWidth="1"/>
    <col min="12537" max="12537" width="3.33203125" style="355" customWidth="1"/>
    <col min="12538" max="12541" width="0" style="355" hidden="1" customWidth="1"/>
    <col min="12542" max="12542" width="3.6640625" style="355" customWidth="1"/>
    <col min="12543" max="12543" width="18.5546875" style="355" bestFit="1" customWidth="1"/>
    <col min="12544" max="12544" width="24" style="355" customWidth="1"/>
    <col min="12545" max="12545" width="23.33203125" style="355" customWidth="1"/>
    <col min="12546" max="12546" width="13" style="355" bestFit="1" customWidth="1"/>
    <col min="12547" max="12551" width="11.44140625" style="355"/>
    <col min="12552" max="12552" width="34.33203125" style="355" customWidth="1"/>
    <col min="12553" max="12553" width="15.6640625" style="355" bestFit="1" customWidth="1"/>
    <col min="12554" max="12781" width="11.44140625" style="355"/>
    <col min="12782" max="12783" width="3.44140625" style="355" customWidth="1"/>
    <col min="12784" max="12784" width="5.109375" style="355" customWidth="1"/>
    <col min="12785" max="12785" width="11.33203125" style="355" customWidth="1"/>
    <col min="12786" max="12786" width="23.88671875" style="355" customWidth="1"/>
    <col min="12787" max="12787" width="22.44140625" style="355" customWidth="1"/>
    <col min="12788" max="12788" width="97.5546875" style="355" customWidth="1"/>
    <col min="12789" max="12789" width="8.6640625" style="355" customWidth="1"/>
    <col min="12790" max="12790" width="17.44140625" style="355" customWidth="1"/>
    <col min="12791" max="12791" width="20.88671875" style="355" customWidth="1"/>
    <col min="12792" max="12792" width="33.5546875" style="355" customWidth="1"/>
    <col min="12793" max="12793" width="3.33203125" style="355" customWidth="1"/>
    <col min="12794" max="12797" width="0" style="355" hidden="1" customWidth="1"/>
    <col min="12798" max="12798" width="3.6640625" style="355" customWidth="1"/>
    <col min="12799" max="12799" width="18.5546875" style="355" bestFit="1" customWidth="1"/>
    <col min="12800" max="12800" width="24" style="355" customWidth="1"/>
    <col min="12801" max="12801" width="23.33203125" style="355" customWidth="1"/>
    <col min="12802" max="12802" width="13" style="355" bestFit="1" customWidth="1"/>
    <col min="12803" max="12807" width="11.44140625" style="355"/>
    <col min="12808" max="12808" width="34.33203125" style="355" customWidth="1"/>
    <col min="12809" max="12809" width="15.6640625" style="355" bestFit="1" customWidth="1"/>
    <col min="12810" max="13037" width="11.44140625" style="355"/>
    <col min="13038" max="13039" width="3.44140625" style="355" customWidth="1"/>
    <col min="13040" max="13040" width="5.109375" style="355" customWidth="1"/>
    <col min="13041" max="13041" width="11.33203125" style="355" customWidth="1"/>
    <col min="13042" max="13042" width="23.88671875" style="355" customWidth="1"/>
    <col min="13043" max="13043" width="22.44140625" style="355" customWidth="1"/>
    <col min="13044" max="13044" width="97.5546875" style="355" customWidth="1"/>
    <col min="13045" max="13045" width="8.6640625" style="355" customWidth="1"/>
    <col min="13046" max="13046" width="17.44140625" style="355" customWidth="1"/>
    <col min="13047" max="13047" width="20.88671875" style="355" customWidth="1"/>
    <col min="13048" max="13048" width="33.5546875" style="355" customWidth="1"/>
    <col min="13049" max="13049" width="3.33203125" style="355" customWidth="1"/>
    <col min="13050" max="13053" width="0" style="355" hidden="1" customWidth="1"/>
    <col min="13054" max="13054" width="3.6640625" style="355" customWidth="1"/>
    <col min="13055" max="13055" width="18.5546875" style="355" bestFit="1" customWidth="1"/>
    <col min="13056" max="13056" width="24" style="355" customWidth="1"/>
    <col min="13057" max="13057" width="23.33203125" style="355" customWidth="1"/>
    <col min="13058" max="13058" width="13" style="355" bestFit="1" customWidth="1"/>
    <col min="13059" max="13063" width="11.44140625" style="355"/>
    <col min="13064" max="13064" width="34.33203125" style="355" customWidth="1"/>
    <col min="13065" max="13065" width="15.6640625" style="355" bestFit="1" customWidth="1"/>
    <col min="13066" max="13293" width="11.44140625" style="355"/>
    <col min="13294" max="13295" width="3.44140625" style="355" customWidth="1"/>
    <col min="13296" max="13296" width="5.109375" style="355" customWidth="1"/>
    <col min="13297" max="13297" width="11.33203125" style="355" customWidth="1"/>
    <col min="13298" max="13298" width="23.88671875" style="355" customWidth="1"/>
    <col min="13299" max="13299" width="22.44140625" style="355" customWidth="1"/>
    <col min="13300" max="13300" width="97.5546875" style="355" customWidth="1"/>
    <col min="13301" max="13301" width="8.6640625" style="355" customWidth="1"/>
    <col min="13302" max="13302" width="17.44140625" style="355" customWidth="1"/>
    <col min="13303" max="13303" width="20.88671875" style="355" customWidth="1"/>
    <col min="13304" max="13304" width="33.5546875" style="355" customWidth="1"/>
    <col min="13305" max="13305" width="3.33203125" style="355" customWidth="1"/>
    <col min="13306" max="13309" width="0" style="355" hidden="1" customWidth="1"/>
    <col min="13310" max="13310" width="3.6640625" style="355" customWidth="1"/>
    <col min="13311" max="13311" width="18.5546875" style="355" bestFit="1" customWidth="1"/>
    <col min="13312" max="13312" width="24" style="355" customWidth="1"/>
    <col min="13313" max="13313" width="23.33203125" style="355" customWidth="1"/>
    <col min="13314" max="13314" width="13" style="355" bestFit="1" customWidth="1"/>
    <col min="13315" max="13319" width="11.44140625" style="355"/>
    <col min="13320" max="13320" width="34.33203125" style="355" customWidth="1"/>
    <col min="13321" max="13321" width="15.6640625" style="355" bestFit="1" customWidth="1"/>
    <col min="13322" max="13549" width="11.44140625" style="355"/>
    <col min="13550" max="13551" width="3.44140625" style="355" customWidth="1"/>
    <col min="13552" max="13552" width="5.109375" style="355" customWidth="1"/>
    <col min="13553" max="13553" width="11.33203125" style="355" customWidth="1"/>
    <col min="13554" max="13554" width="23.88671875" style="355" customWidth="1"/>
    <col min="13555" max="13555" width="22.44140625" style="355" customWidth="1"/>
    <col min="13556" max="13556" width="97.5546875" style="355" customWidth="1"/>
    <col min="13557" max="13557" width="8.6640625" style="355" customWidth="1"/>
    <col min="13558" max="13558" width="17.44140625" style="355" customWidth="1"/>
    <col min="13559" max="13559" width="20.88671875" style="355" customWidth="1"/>
    <col min="13560" max="13560" width="33.5546875" style="355" customWidth="1"/>
    <col min="13561" max="13561" width="3.33203125" style="355" customWidth="1"/>
    <col min="13562" max="13565" width="0" style="355" hidden="1" customWidth="1"/>
    <col min="13566" max="13566" width="3.6640625" style="355" customWidth="1"/>
    <col min="13567" max="13567" width="18.5546875" style="355" bestFit="1" customWidth="1"/>
    <col min="13568" max="13568" width="24" style="355" customWidth="1"/>
    <col min="13569" max="13569" width="23.33203125" style="355" customWidth="1"/>
    <col min="13570" max="13570" width="13" style="355" bestFit="1" customWidth="1"/>
    <col min="13571" max="13575" width="11.44140625" style="355"/>
    <col min="13576" max="13576" width="34.33203125" style="355" customWidth="1"/>
    <col min="13577" max="13577" width="15.6640625" style="355" bestFit="1" customWidth="1"/>
    <col min="13578" max="13805" width="11.44140625" style="355"/>
    <col min="13806" max="13807" width="3.44140625" style="355" customWidth="1"/>
    <col min="13808" max="13808" width="5.109375" style="355" customWidth="1"/>
    <col min="13809" max="13809" width="11.33203125" style="355" customWidth="1"/>
    <col min="13810" max="13810" width="23.88671875" style="355" customWidth="1"/>
    <col min="13811" max="13811" width="22.44140625" style="355" customWidth="1"/>
    <col min="13812" max="13812" width="97.5546875" style="355" customWidth="1"/>
    <col min="13813" max="13813" width="8.6640625" style="355" customWidth="1"/>
    <col min="13814" max="13814" width="17.44140625" style="355" customWidth="1"/>
    <col min="13815" max="13815" width="20.88671875" style="355" customWidth="1"/>
    <col min="13816" max="13816" width="33.5546875" style="355" customWidth="1"/>
    <col min="13817" max="13817" width="3.33203125" style="355" customWidth="1"/>
    <col min="13818" max="13821" width="0" style="355" hidden="1" customWidth="1"/>
    <col min="13822" max="13822" width="3.6640625" style="355" customWidth="1"/>
    <col min="13823" max="13823" width="18.5546875" style="355" bestFit="1" customWidth="1"/>
    <col min="13824" max="13824" width="24" style="355" customWidth="1"/>
    <col min="13825" max="13825" width="23.33203125" style="355" customWidth="1"/>
    <col min="13826" max="13826" width="13" style="355" bestFit="1" customWidth="1"/>
    <col min="13827" max="13831" width="11.44140625" style="355"/>
    <col min="13832" max="13832" width="34.33203125" style="355" customWidth="1"/>
    <col min="13833" max="13833" width="15.6640625" style="355" bestFit="1" customWidth="1"/>
    <col min="13834" max="14061" width="11.44140625" style="355"/>
    <col min="14062" max="14063" width="3.44140625" style="355" customWidth="1"/>
    <col min="14064" max="14064" width="5.109375" style="355" customWidth="1"/>
    <col min="14065" max="14065" width="11.33203125" style="355" customWidth="1"/>
    <col min="14066" max="14066" width="23.88671875" style="355" customWidth="1"/>
    <col min="14067" max="14067" width="22.44140625" style="355" customWidth="1"/>
    <col min="14068" max="14068" width="97.5546875" style="355" customWidth="1"/>
    <col min="14069" max="14069" width="8.6640625" style="355" customWidth="1"/>
    <col min="14070" max="14070" width="17.44140625" style="355" customWidth="1"/>
    <col min="14071" max="14071" width="20.88671875" style="355" customWidth="1"/>
    <col min="14072" max="14072" width="33.5546875" style="355" customWidth="1"/>
    <col min="14073" max="14073" width="3.33203125" style="355" customWidth="1"/>
    <col min="14074" max="14077" width="0" style="355" hidden="1" customWidth="1"/>
    <col min="14078" max="14078" width="3.6640625" style="355" customWidth="1"/>
    <col min="14079" max="14079" width="18.5546875" style="355" bestFit="1" customWidth="1"/>
    <col min="14080" max="14080" width="24" style="355" customWidth="1"/>
    <col min="14081" max="14081" width="23.33203125" style="355" customWidth="1"/>
    <col min="14082" max="14082" width="13" style="355" bestFit="1" customWidth="1"/>
    <col min="14083" max="14087" width="11.44140625" style="355"/>
    <col min="14088" max="14088" width="34.33203125" style="355" customWidth="1"/>
    <col min="14089" max="14089" width="15.6640625" style="355" bestFit="1" customWidth="1"/>
    <col min="14090" max="14317" width="11.44140625" style="355"/>
    <col min="14318" max="14319" width="3.44140625" style="355" customWidth="1"/>
    <col min="14320" max="14320" width="5.109375" style="355" customWidth="1"/>
    <col min="14321" max="14321" width="11.33203125" style="355" customWidth="1"/>
    <col min="14322" max="14322" width="23.88671875" style="355" customWidth="1"/>
    <col min="14323" max="14323" width="22.44140625" style="355" customWidth="1"/>
    <col min="14324" max="14324" width="97.5546875" style="355" customWidth="1"/>
    <col min="14325" max="14325" width="8.6640625" style="355" customWidth="1"/>
    <col min="14326" max="14326" width="17.44140625" style="355" customWidth="1"/>
    <col min="14327" max="14327" width="20.88671875" style="355" customWidth="1"/>
    <col min="14328" max="14328" width="33.5546875" style="355" customWidth="1"/>
    <col min="14329" max="14329" width="3.33203125" style="355" customWidth="1"/>
    <col min="14330" max="14333" width="0" style="355" hidden="1" customWidth="1"/>
    <col min="14334" max="14334" width="3.6640625" style="355" customWidth="1"/>
    <col min="14335" max="14335" width="18.5546875" style="355" bestFit="1" customWidth="1"/>
    <col min="14336" max="14336" width="24" style="355" customWidth="1"/>
    <col min="14337" max="14337" width="23.33203125" style="355" customWidth="1"/>
    <col min="14338" max="14338" width="13" style="355" bestFit="1" customWidth="1"/>
    <col min="14339" max="14343" width="11.44140625" style="355"/>
    <col min="14344" max="14344" width="34.33203125" style="355" customWidth="1"/>
    <col min="14345" max="14345" width="15.6640625" style="355" bestFit="1" customWidth="1"/>
    <col min="14346" max="14573" width="11.44140625" style="355"/>
    <col min="14574" max="14575" width="3.44140625" style="355" customWidth="1"/>
    <col min="14576" max="14576" width="5.109375" style="355" customWidth="1"/>
    <col min="14577" max="14577" width="11.33203125" style="355" customWidth="1"/>
    <col min="14578" max="14578" width="23.88671875" style="355" customWidth="1"/>
    <col min="14579" max="14579" width="22.44140625" style="355" customWidth="1"/>
    <col min="14580" max="14580" width="97.5546875" style="355" customWidth="1"/>
    <col min="14581" max="14581" width="8.6640625" style="355" customWidth="1"/>
    <col min="14582" max="14582" width="17.44140625" style="355" customWidth="1"/>
    <col min="14583" max="14583" width="20.88671875" style="355" customWidth="1"/>
    <col min="14584" max="14584" width="33.5546875" style="355" customWidth="1"/>
    <col min="14585" max="14585" width="3.33203125" style="355" customWidth="1"/>
    <col min="14586" max="14589" width="0" style="355" hidden="1" customWidth="1"/>
    <col min="14590" max="14590" width="3.6640625" style="355" customWidth="1"/>
    <col min="14591" max="14591" width="18.5546875" style="355" bestFit="1" customWidth="1"/>
    <col min="14592" max="14592" width="24" style="355" customWidth="1"/>
    <col min="14593" max="14593" width="23.33203125" style="355" customWidth="1"/>
    <col min="14594" max="14594" width="13" style="355" bestFit="1" customWidth="1"/>
    <col min="14595" max="14599" width="11.44140625" style="355"/>
    <col min="14600" max="14600" width="34.33203125" style="355" customWidth="1"/>
    <col min="14601" max="14601" width="15.6640625" style="355" bestFit="1" customWidth="1"/>
    <col min="14602" max="14829" width="11.44140625" style="355"/>
    <col min="14830" max="14831" width="3.44140625" style="355" customWidth="1"/>
    <col min="14832" max="14832" width="5.109375" style="355" customWidth="1"/>
    <col min="14833" max="14833" width="11.33203125" style="355" customWidth="1"/>
    <col min="14834" max="14834" width="23.88671875" style="355" customWidth="1"/>
    <col min="14835" max="14835" width="22.44140625" style="355" customWidth="1"/>
    <col min="14836" max="14836" width="97.5546875" style="355" customWidth="1"/>
    <col min="14837" max="14837" width="8.6640625" style="355" customWidth="1"/>
    <col min="14838" max="14838" width="17.44140625" style="355" customWidth="1"/>
    <col min="14839" max="14839" width="20.88671875" style="355" customWidth="1"/>
    <col min="14840" max="14840" width="33.5546875" style="355" customWidth="1"/>
    <col min="14841" max="14841" width="3.33203125" style="355" customWidth="1"/>
    <col min="14842" max="14845" width="0" style="355" hidden="1" customWidth="1"/>
    <col min="14846" max="14846" width="3.6640625" style="355" customWidth="1"/>
    <col min="14847" max="14847" width="18.5546875" style="355" bestFit="1" customWidth="1"/>
    <col min="14848" max="14848" width="24" style="355" customWidth="1"/>
    <col min="14849" max="14849" width="23.33203125" style="355" customWidth="1"/>
    <col min="14850" max="14850" width="13" style="355" bestFit="1" customWidth="1"/>
    <col min="14851" max="14855" width="11.44140625" style="355"/>
    <col min="14856" max="14856" width="34.33203125" style="355" customWidth="1"/>
    <col min="14857" max="14857" width="15.6640625" style="355" bestFit="1" customWidth="1"/>
    <col min="14858" max="15085" width="11.44140625" style="355"/>
    <col min="15086" max="15087" width="3.44140625" style="355" customWidth="1"/>
    <col min="15088" max="15088" width="5.109375" style="355" customWidth="1"/>
    <col min="15089" max="15089" width="11.33203125" style="355" customWidth="1"/>
    <col min="15090" max="15090" width="23.88671875" style="355" customWidth="1"/>
    <col min="15091" max="15091" width="22.44140625" style="355" customWidth="1"/>
    <col min="15092" max="15092" width="97.5546875" style="355" customWidth="1"/>
    <col min="15093" max="15093" width="8.6640625" style="355" customWidth="1"/>
    <col min="15094" max="15094" width="17.44140625" style="355" customWidth="1"/>
    <col min="15095" max="15095" width="20.88671875" style="355" customWidth="1"/>
    <col min="15096" max="15096" width="33.5546875" style="355" customWidth="1"/>
    <col min="15097" max="15097" width="3.33203125" style="355" customWidth="1"/>
    <col min="15098" max="15101" width="0" style="355" hidden="1" customWidth="1"/>
    <col min="15102" max="15102" width="3.6640625" style="355" customWidth="1"/>
    <col min="15103" max="15103" width="18.5546875" style="355" bestFit="1" customWidth="1"/>
    <col min="15104" max="15104" width="24" style="355" customWidth="1"/>
    <col min="15105" max="15105" width="23.33203125" style="355" customWidth="1"/>
    <col min="15106" max="15106" width="13" style="355" bestFit="1" customWidth="1"/>
    <col min="15107" max="15111" width="11.44140625" style="355"/>
    <col min="15112" max="15112" width="34.33203125" style="355" customWidth="1"/>
    <col min="15113" max="15113" width="15.6640625" style="355" bestFit="1" customWidth="1"/>
    <col min="15114" max="15341" width="11.44140625" style="355"/>
    <col min="15342" max="15343" width="3.44140625" style="355" customWidth="1"/>
    <col min="15344" max="15344" width="5.109375" style="355" customWidth="1"/>
    <col min="15345" max="15345" width="11.33203125" style="355" customWidth="1"/>
    <col min="15346" max="15346" width="23.88671875" style="355" customWidth="1"/>
    <col min="15347" max="15347" width="22.44140625" style="355" customWidth="1"/>
    <col min="15348" max="15348" width="97.5546875" style="355" customWidth="1"/>
    <col min="15349" max="15349" width="8.6640625" style="355" customWidth="1"/>
    <col min="15350" max="15350" width="17.44140625" style="355" customWidth="1"/>
    <col min="15351" max="15351" width="20.88671875" style="355" customWidth="1"/>
    <col min="15352" max="15352" width="33.5546875" style="355" customWidth="1"/>
    <col min="15353" max="15353" width="3.33203125" style="355" customWidth="1"/>
    <col min="15354" max="15357" width="0" style="355" hidden="1" customWidth="1"/>
    <col min="15358" max="15358" width="3.6640625" style="355" customWidth="1"/>
    <col min="15359" max="15359" width="18.5546875" style="355" bestFit="1" customWidth="1"/>
    <col min="15360" max="15360" width="24" style="355" customWidth="1"/>
    <col min="15361" max="15361" width="23.33203125" style="355" customWidth="1"/>
    <col min="15362" max="15362" width="13" style="355" bestFit="1" customWidth="1"/>
    <col min="15363" max="15367" width="11.44140625" style="355"/>
    <col min="15368" max="15368" width="34.33203125" style="355" customWidth="1"/>
    <col min="15369" max="15369" width="15.6640625" style="355" bestFit="1" customWidth="1"/>
    <col min="15370" max="15597" width="11.44140625" style="355"/>
    <col min="15598" max="15599" width="3.44140625" style="355" customWidth="1"/>
    <col min="15600" max="15600" width="5.109375" style="355" customWidth="1"/>
    <col min="15601" max="15601" width="11.33203125" style="355" customWidth="1"/>
    <col min="15602" max="15602" width="23.88671875" style="355" customWidth="1"/>
    <col min="15603" max="15603" width="22.44140625" style="355" customWidth="1"/>
    <col min="15604" max="15604" width="97.5546875" style="355" customWidth="1"/>
    <col min="15605" max="15605" width="8.6640625" style="355" customWidth="1"/>
    <col min="15606" max="15606" width="17.44140625" style="355" customWidth="1"/>
    <col min="15607" max="15607" width="20.88671875" style="355" customWidth="1"/>
    <col min="15608" max="15608" width="33.5546875" style="355" customWidth="1"/>
    <col min="15609" max="15609" width="3.33203125" style="355" customWidth="1"/>
    <col min="15610" max="15613" width="0" style="355" hidden="1" customWidth="1"/>
    <col min="15614" max="15614" width="3.6640625" style="355" customWidth="1"/>
    <col min="15615" max="15615" width="18.5546875" style="355" bestFit="1" customWidth="1"/>
    <col min="15616" max="15616" width="24" style="355" customWidth="1"/>
    <col min="15617" max="15617" width="23.33203125" style="355" customWidth="1"/>
    <col min="15618" max="15618" width="13" style="355" bestFit="1" customWidth="1"/>
    <col min="15619" max="15623" width="11.44140625" style="355"/>
    <col min="15624" max="15624" width="34.33203125" style="355" customWidth="1"/>
    <col min="15625" max="15625" width="15.6640625" style="355" bestFit="1" customWidth="1"/>
    <col min="15626" max="15853" width="11.44140625" style="355"/>
    <col min="15854" max="15855" width="3.44140625" style="355" customWidth="1"/>
    <col min="15856" max="15856" width="5.109375" style="355" customWidth="1"/>
    <col min="15857" max="15857" width="11.33203125" style="355" customWidth="1"/>
    <col min="15858" max="15858" width="23.88671875" style="355" customWidth="1"/>
    <col min="15859" max="15859" width="22.44140625" style="355" customWidth="1"/>
    <col min="15860" max="15860" width="97.5546875" style="355" customWidth="1"/>
    <col min="15861" max="15861" width="8.6640625" style="355" customWidth="1"/>
    <col min="15862" max="15862" width="17.44140625" style="355" customWidth="1"/>
    <col min="15863" max="15863" width="20.88671875" style="355" customWidth="1"/>
    <col min="15864" max="15864" width="33.5546875" style="355" customWidth="1"/>
    <col min="15865" max="15865" width="3.33203125" style="355" customWidth="1"/>
    <col min="15866" max="15869" width="0" style="355" hidden="1" customWidth="1"/>
    <col min="15870" max="15870" width="3.6640625" style="355" customWidth="1"/>
    <col min="15871" max="15871" width="18.5546875" style="355" bestFit="1" customWidth="1"/>
    <col min="15872" max="15872" width="24" style="355" customWidth="1"/>
    <col min="15873" max="15873" width="23.33203125" style="355" customWidth="1"/>
    <col min="15874" max="15874" width="13" style="355" bestFit="1" customWidth="1"/>
    <col min="15875" max="15879" width="11.44140625" style="355"/>
    <col min="15880" max="15880" width="34.33203125" style="355" customWidth="1"/>
    <col min="15881" max="15881" width="15.6640625" style="355" bestFit="1" customWidth="1"/>
    <col min="15882" max="16109" width="11.44140625" style="355"/>
    <col min="16110" max="16111" width="3.44140625" style="355" customWidth="1"/>
    <col min="16112" max="16112" width="5.109375" style="355" customWidth="1"/>
    <col min="16113" max="16113" width="11.33203125" style="355" customWidth="1"/>
    <col min="16114" max="16114" width="23.88671875" style="355" customWidth="1"/>
    <col min="16115" max="16115" width="22.44140625" style="355" customWidth="1"/>
    <col min="16116" max="16116" width="97.5546875" style="355" customWidth="1"/>
    <col min="16117" max="16117" width="8.6640625" style="355" customWidth="1"/>
    <col min="16118" max="16118" width="17.44140625" style="355" customWidth="1"/>
    <col min="16119" max="16119" width="20.88671875" style="355" customWidth="1"/>
    <col min="16120" max="16120" width="33.5546875" style="355" customWidth="1"/>
    <col min="16121" max="16121" width="3.33203125" style="355" customWidth="1"/>
    <col min="16122" max="16125" width="0" style="355" hidden="1" customWidth="1"/>
    <col min="16126" max="16126" width="3.6640625" style="355" customWidth="1"/>
    <col min="16127" max="16127" width="18.5546875" style="355" bestFit="1" customWidth="1"/>
    <col min="16128" max="16128" width="24" style="355" customWidth="1"/>
    <col min="16129" max="16129" width="23.33203125" style="355" customWidth="1"/>
    <col min="16130" max="16130" width="13" style="355" bestFit="1" customWidth="1"/>
    <col min="16131" max="16135" width="11.44140625" style="355"/>
    <col min="16136" max="16136" width="34.33203125" style="355" customWidth="1"/>
    <col min="16137" max="16137" width="15.6640625" style="355" bestFit="1" customWidth="1"/>
    <col min="16138" max="16384" width="11.44140625" style="355"/>
  </cols>
  <sheetData>
    <row r="1" spans="1:10" s="350" customFormat="1" ht="21.75" customHeight="1">
      <c r="A1" s="346"/>
      <c r="B1" s="347"/>
      <c r="C1" s="348"/>
      <c r="D1" s="348"/>
      <c r="E1" s="348"/>
      <c r="F1" s="348"/>
      <c r="G1" s="348"/>
      <c r="H1" s="349"/>
    </row>
    <row r="2" spans="1:10" s="350" customFormat="1" ht="21.75" customHeight="1">
      <c r="A2" s="351"/>
      <c r="B2" s="352"/>
      <c r="C2" s="983"/>
      <c r="D2" s="983"/>
      <c r="E2" s="983"/>
      <c r="F2" s="983"/>
      <c r="G2" s="983"/>
      <c r="H2" s="353"/>
    </row>
    <row r="3" spans="1:10" s="350" customFormat="1" ht="21.75" customHeight="1">
      <c r="A3" s="351"/>
      <c r="B3" s="352"/>
      <c r="C3" s="983"/>
      <c r="D3" s="983"/>
      <c r="E3" s="983"/>
      <c r="F3" s="983"/>
      <c r="G3" s="983"/>
      <c r="H3" s="353"/>
    </row>
    <row r="4" spans="1:10" s="350" customFormat="1" ht="18.75" customHeight="1">
      <c r="A4" s="351"/>
      <c r="B4" s="352"/>
      <c r="C4" s="983"/>
      <c r="D4" s="983"/>
      <c r="E4" s="983"/>
      <c r="F4" s="983"/>
      <c r="G4" s="983"/>
      <c r="H4" s="353"/>
    </row>
    <row r="5" spans="1:10" s="350" customFormat="1" ht="20.25" customHeight="1">
      <c r="A5" s="351"/>
      <c r="B5" s="982" t="s">
        <v>1174</v>
      </c>
      <c r="C5" s="982"/>
      <c r="D5" s="982"/>
      <c r="E5" s="982"/>
      <c r="F5" s="982"/>
      <c r="G5" s="982"/>
      <c r="H5" s="353"/>
    </row>
    <row r="6" spans="1:10" s="350" customFormat="1">
      <c r="A6" s="351"/>
      <c r="B6" s="352"/>
      <c r="C6" s="354"/>
      <c r="D6" s="354"/>
      <c r="E6" s="354"/>
      <c r="F6" s="354"/>
      <c r="G6" s="354"/>
      <c r="H6" s="353"/>
    </row>
    <row r="7" spans="1:10" s="363" customFormat="1" ht="27" customHeight="1">
      <c r="A7" s="359"/>
      <c r="B7" s="985" t="s">
        <v>1175</v>
      </c>
      <c r="C7" s="985"/>
      <c r="D7" s="985"/>
      <c r="E7" s="984" t="s">
        <v>1176</v>
      </c>
      <c r="F7" s="985"/>
      <c r="G7" s="360">
        <v>3</v>
      </c>
      <c r="H7" s="361"/>
      <c r="I7" s="362"/>
    </row>
    <row r="8" spans="1:10" s="363" customFormat="1" ht="30" customHeight="1">
      <c r="A8" s="359"/>
      <c r="B8" s="364">
        <v>1</v>
      </c>
      <c r="C8" s="365" t="s">
        <v>1177</v>
      </c>
      <c r="D8" s="366"/>
      <c r="E8" s="367"/>
      <c r="F8" s="367"/>
      <c r="G8" s="366"/>
      <c r="H8" s="361"/>
      <c r="I8" s="362"/>
    </row>
    <row r="9" spans="1:10" s="363" customFormat="1" ht="23.25" customHeight="1">
      <c r="A9" s="359"/>
      <c r="B9" s="368" t="s">
        <v>1178</v>
      </c>
      <c r="C9" s="369" t="s">
        <v>1179</v>
      </c>
      <c r="D9" s="913" t="s">
        <v>1180</v>
      </c>
      <c r="E9" s="912">
        <v>3</v>
      </c>
      <c r="F9" s="370">
        <v>3500000</v>
      </c>
      <c r="G9" s="370">
        <f>+F9*E9</f>
        <v>10500000</v>
      </c>
      <c r="H9" s="361"/>
      <c r="I9" s="362"/>
    </row>
    <row r="10" spans="1:10" s="363" customFormat="1" ht="23.25" customHeight="1">
      <c r="A10" s="359"/>
      <c r="B10" s="368" t="s">
        <v>1181</v>
      </c>
      <c r="C10" s="371" t="s">
        <v>1182</v>
      </c>
      <c r="D10" s="372" t="s">
        <v>1180</v>
      </c>
      <c r="E10" s="914">
        <v>0</v>
      </c>
      <c r="F10" s="373">
        <v>2320000</v>
      </c>
      <c r="G10" s="373">
        <f>+F10*E10</f>
        <v>0</v>
      </c>
      <c r="H10" s="361"/>
      <c r="I10" s="362"/>
    </row>
    <row r="11" spans="1:10" s="363" customFormat="1" ht="23.25" customHeight="1">
      <c r="A11" s="359"/>
      <c r="B11" s="368" t="s">
        <v>1183</v>
      </c>
      <c r="C11" s="371" t="s">
        <v>1184</v>
      </c>
      <c r="D11" s="372" t="s">
        <v>1180</v>
      </c>
      <c r="E11" s="915">
        <v>1</v>
      </c>
      <c r="F11" s="373">
        <v>2800000</v>
      </c>
      <c r="G11" s="373">
        <f t="shared" ref="G11:G13" si="0">+F11*E11</f>
        <v>2800000</v>
      </c>
      <c r="H11" s="361"/>
      <c r="I11" s="362"/>
    </row>
    <row r="12" spans="1:10" s="363" customFormat="1" ht="23.25" customHeight="1">
      <c r="A12" s="359"/>
      <c r="B12" s="374" t="s">
        <v>1185</v>
      </c>
      <c r="C12" s="375" t="s">
        <v>1186</v>
      </c>
      <c r="D12" s="376" t="s">
        <v>1180</v>
      </c>
      <c r="E12" s="914">
        <f>+$G$7</f>
        <v>3</v>
      </c>
      <c r="F12" s="377">
        <v>2320000</v>
      </c>
      <c r="G12" s="373">
        <f t="shared" si="0"/>
        <v>6960000</v>
      </c>
      <c r="H12" s="361"/>
      <c r="I12" s="800">
        <f>+F12+1444469</f>
        <v>3764469</v>
      </c>
      <c r="J12" s="410">
        <f>+F12/24</f>
        <v>96666.666666666672</v>
      </c>
    </row>
    <row r="13" spans="1:10" s="363" customFormat="1" ht="23.25" customHeight="1">
      <c r="A13" s="359"/>
      <c r="B13" s="374" t="s">
        <v>1187</v>
      </c>
      <c r="C13" s="375" t="s">
        <v>1188</v>
      </c>
      <c r="D13" s="376" t="s">
        <v>1180</v>
      </c>
      <c r="E13" s="914">
        <v>3</v>
      </c>
      <c r="F13" s="377">
        <v>1517765</v>
      </c>
      <c r="G13" s="373">
        <f t="shared" si="0"/>
        <v>4553295</v>
      </c>
      <c r="H13" s="361"/>
      <c r="I13" s="801">
        <f>+I12/24</f>
        <v>156852.875</v>
      </c>
    </row>
    <row r="14" spans="1:10" s="363" customFormat="1" ht="23.25" customHeight="1">
      <c r="A14" s="359"/>
      <c r="B14" s="977" t="s">
        <v>1189</v>
      </c>
      <c r="C14" s="978"/>
      <c r="D14" s="978"/>
      <c r="E14" s="978"/>
      <c r="F14" s="979"/>
      <c r="G14" s="378">
        <f>+SUM(G9:G13)</f>
        <v>24813295</v>
      </c>
      <c r="H14" s="361"/>
      <c r="I14" s="362"/>
    </row>
    <row r="15" spans="1:10" s="363" customFormat="1" ht="30.75" customHeight="1">
      <c r="A15" s="359"/>
      <c r="B15" s="379">
        <v>2</v>
      </c>
      <c r="C15" s="380" t="s">
        <v>1190</v>
      </c>
      <c r="D15" s="381"/>
      <c r="E15" s="382"/>
      <c r="F15" s="382"/>
      <c r="G15" s="366"/>
      <c r="H15" s="361"/>
      <c r="I15" s="362"/>
    </row>
    <row r="16" spans="1:10" s="363" customFormat="1" ht="24.75" customHeight="1">
      <c r="A16" s="359"/>
      <c r="B16" s="368" t="s">
        <v>1191</v>
      </c>
      <c r="C16" s="383" t="s">
        <v>1192</v>
      </c>
      <c r="D16" s="372" t="s">
        <v>1193</v>
      </c>
      <c r="E16" s="384">
        <v>7</v>
      </c>
      <c r="F16" s="405">
        <v>17850</v>
      </c>
      <c r="G16" s="373">
        <f t="shared" ref="G16:G24" si="1">+F16*E16</f>
        <v>124950</v>
      </c>
      <c r="H16" s="361"/>
      <c r="I16" s="362"/>
    </row>
    <row r="17" spans="1:9" s="363" customFormat="1" ht="24.75" customHeight="1">
      <c r="A17" s="359"/>
      <c r="B17" s="368" t="s">
        <v>1194</v>
      </c>
      <c r="C17" s="383" t="s">
        <v>1195</v>
      </c>
      <c r="D17" s="372" t="s">
        <v>1193</v>
      </c>
      <c r="E17" s="384">
        <v>7</v>
      </c>
      <c r="F17" s="405">
        <v>63070</v>
      </c>
      <c r="G17" s="373">
        <f t="shared" si="1"/>
        <v>441490</v>
      </c>
      <c r="H17" s="361"/>
      <c r="I17" s="362"/>
    </row>
    <row r="18" spans="1:9" s="363" customFormat="1" ht="24.75" customHeight="1">
      <c r="A18" s="359"/>
      <c r="B18" s="368" t="s">
        <v>1196</v>
      </c>
      <c r="C18" s="383" t="s">
        <v>1197</v>
      </c>
      <c r="D18" s="372" t="s">
        <v>1193</v>
      </c>
      <c r="E18" s="384">
        <v>7</v>
      </c>
      <c r="F18" s="405">
        <v>6545</v>
      </c>
      <c r="G18" s="373">
        <f t="shared" si="1"/>
        <v>45815</v>
      </c>
      <c r="H18" s="361"/>
      <c r="I18" s="386"/>
    </row>
    <row r="19" spans="1:9" s="363" customFormat="1" ht="24.75" customHeight="1">
      <c r="A19" s="359"/>
      <c r="B19" s="368" t="s">
        <v>1198</v>
      </c>
      <c r="C19" s="383" t="s">
        <v>1199</v>
      </c>
      <c r="D19" s="372" t="s">
        <v>1193</v>
      </c>
      <c r="E19" s="384">
        <f>+E16*2</f>
        <v>14</v>
      </c>
      <c r="F19" s="405">
        <v>7735</v>
      </c>
      <c r="G19" s="373">
        <f t="shared" si="1"/>
        <v>108290</v>
      </c>
      <c r="H19" s="361"/>
      <c r="I19" s="386"/>
    </row>
    <row r="20" spans="1:9" s="363" customFormat="1" ht="24.75" customHeight="1">
      <c r="A20" s="359"/>
      <c r="B20" s="368" t="s">
        <v>1200</v>
      </c>
      <c r="C20" s="383" t="s">
        <v>1201</v>
      </c>
      <c r="D20" s="372" t="s">
        <v>1193</v>
      </c>
      <c r="E20" s="384">
        <f>+E16*2</f>
        <v>14</v>
      </c>
      <c r="F20" s="405">
        <v>7140</v>
      </c>
      <c r="G20" s="373">
        <f t="shared" si="1"/>
        <v>99960</v>
      </c>
      <c r="H20" s="361"/>
      <c r="I20" s="386"/>
    </row>
    <row r="21" spans="1:9" s="363" customFormat="1" ht="24.75" customHeight="1">
      <c r="A21" s="359"/>
      <c r="B21" s="368" t="s">
        <v>1202</v>
      </c>
      <c r="C21" s="383" t="s">
        <v>1203</v>
      </c>
      <c r="D21" s="372" t="s">
        <v>1193</v>
      </c>
      <c r="E21" s="384">
        <v>1</v>
      </c>
      <c r="F21" s="405">
        <v>26180</v>
      </c>
      <c r="G21" s="373">
        <f t="shared" si="1"/>
        <v>26180</v>
      </c>
      <c r="H21" s="361"/>
      <c r="I21" s="386"/>
    </row>
    <row r="22" spans="1:9" s="363" customFormat="1" ht="24.75" customHeight="1">
      <c r="A22" s="359"/>
      <c r="B22" s="368" t="s">
        <v>1204</v>
      </c>
      <c r="C22" s="383" t="s">
        <v>1205</v>
      </c>
      <c r="D22" s="372" t="s">
        <v>1193</v>
      </c>
      <c r="E22" s="384">
        <v>1</v>
      </c>
      <c r="F22" s="405">
        <v>30345</v>
      </c>
      <c r="G22" s="373">
        <f>+E22*F22</f>
        <v>30345</v>
      </c>
      <c r="H22" s="361"/>
      <c r="I22" s="386"/>
    </row>
    <row r="23" spans="1:9" s="363" customFormat="1" ht="24.75" customHeight="1">
      <c r="A23" s="359"/>
      <c r="B23" s="368" t="s">
        <v>1206</v>
      </c>
      <c r="C23" s="383" t="s">
        <v>1207</v>
      </c>
      <c r="D23" s="372" t="s">
        <v>1193</v>
      </c>
      <c r="E23" s="384">
        <v>14</v>
      </c>
      <c r="F23" s="405">
        <v>2975</v>
      </c>
      <c r="G23" s="373">
        <f t="shared" si="1"/>
        <v>41650</v>
      </c>
      <c r="H23" s="361"/>
      <c r="I23" s="386"/>
    </row>
    <row r="24" spans="1:9" s="363" customFormat="1" ht="24.75" customHeight="1">
      <c r="A24" s="359"/>
      <c r="B24" s="368" t="s">
        <v>1208</v>
      </c>
      <c r="C24" s="383" t="s">
        <v>1209</v>
      </c>
      <c r="D24" s="372" t="s">
        <v>1193</v>
      </c>
      <c r="E24" s="384">
        <v>1</v>
      </c>
      <c r="F24" s="405">
        <v>70000</v>
      </c>
      <c r="G24" s="373">
        <f t="shared" si="1"/>
        <v>70000</v>
      </c>
      <c r="H24" s="361"/>
      <c r="I24" s="386"/>
    </row>
    <row r="25" spans="1:9" s="363" customFormat="1" ht="24.75" customHeight="1">
      <c r="A25" s="359"/>
      <c r="B25" s="368" t="s">
        <v>1210</v>
      </c>
      <c r="C25" s="383" t="s">
        <v>1211</v>
      </c>
      <c r="D25" s="372" t="s">
        <v>1193</v>
      </c>
      <c r="E25" s="384">
        <v>7</v>
      </c>
      <c r="F25" s="405">
        <v>140000</v>
      </c>
      <c r="G25" s="373">
        <f>+F25*E25</f>
        <v>980000</v>
      </c>
      <c r="H25" s="361"/>
      <c r="I25" s="386"/>
    </row>
    <row r="26" spans="1:9" s="363" customFormat="1" ht="25.5" customHeight="1">
      <c r="A26" s="359"/>
      <c r="B26" s="977" t="s">
        <v>1189</v>
      </c>
      <c r="C26" s="978"/>
      <c r="D26" s="978"/>
      <c r="E26" s="978"/>
      <c r="F26" s="979"/>
      <c r="G26" s="387">
        <f>+SUM(G16:G25)</f>
        <v>1968680</v>
      </c>
      <c r="H26" s="361"/>
      <c r="I26" s="362"/>
    </row>
    <row r="27" spans="1:9" s="363" customFormat="1" ht="30.75" customHeight="1">
      <c r="A27" s="359"/>
      <c r="B27" s="388">
        <v>3</v>
      </c>
      <c r="C27" s="365" t="s">
        <v>1212</v>
      </c>
      <c r="D27" s="366"/>
      <c r="E27" s="367"/>
      <c r="F27" s="367"/>
      <c r="G27" s="366"/>
      <c r="H27" s="361"/>
      <c r="I27" s="362"/>
    </row>
    <row r="28" spans="1:9" s="363" customFormat="1" ht="23.25" customHeight="1">
      <c r="A28" s="359"/>
      <c r="B28" s="389" t="s">
        <v>1213</v>
      </c>
      <c r="C28" s="390" t="s">
        <v>1214</v>
      </c>
      <c r="D28" s="372" t="s">
        <v>1215</v>
      </c>
      <c r="E28" s="384">
        <v>30</v>
      </c>
      <c r="F28" s="385">
        <v>6700</v>
      </c>
      <c r="G28" s="373">
        <f t="shared" ref="G28:G33" si="2">+F28*E28</f>
        <v>201000</v>
      </c>
      <c r="H28" s="361"/>
      <c r="I28" s="362"/>
    </row>
    <row r="29" spans="1:9" s="363" customFormat="1" ht="23.25" customHeight="1">
      <c r="A29" s="359"/>
      <c r="B29" s="389" t="s">
        <v>1216</v>
      </c>
      <c r="C29" s="390" t="s">
        <v>1217</v>
      </c>
      <c r="D29" s="372" t="s">
        <v>1215</v>
      </c>
      <c r="E29" s="384">
        <v>40</v>
      </c>
      <c r="F29" s="385">
        <v>7200</v>
      </c>
      <c r="G29" s="373">
        <f t="shared" si="2"/>
        <v>288000</v>
      </c>
      <c r="H29" s="361"/>
      <c r="I29" s="362"/>
    </row>
    <row r="30" spans="1:9" s="363" customFormat="1" ht="23.25" customHeight="1">
      <c r="A30" s="359"/>
      <c r="B30" s="389" t="s">
        <v>1218</v>
      </c>
      <c r="C30" s="390" t="s">
        <v>1219</v>
      </c>
      <c r="D30" s="372" t="s">
        <v>1220</v>
      </c>
      <c r="E30" s="384">
        <v>2</v>
      </c>
      <c r="F30" s="385">
        <v>47000</v>
      </c>
      <c r="G30" s="373">
        <f t="shared" si="2"/>
        <v>94000</v>
      </c>
      <c r="H30" s="361"/>
      <c r="I30" s="362"/>
    </row>
    <row r="31" spans="1:9" s="363" customFormat="1" ht="23.25" customHeight="1">
      <c r="A31" s="359"/>
      <c r="B31" s="389" t="s">
        <v>1221</v>
      </c>
      <c r="C31" s="390" t="s">
        <v>1222</v>
      </c>
      <c r="D31" s="372" t="s">
        <v>1220</v>
      </c>
      <c r="E31" s="384">
        <v>2</v>
      </c>
      <c r="F31" s="385">
        <v>50000</v>
      </c>
      <c r="G31" s="373">
        <f t="shared" si="2"/>
        <v>100000</v>
      </c>
      <c r="H31" s="361"/>
      <c r="I31" s="362"/>
    </row>
    <row r="32" spans="1:9" s="363" customFormat="1" ht="23.25" customHeight="1">
      <c r="A32" s="359"/>
      <c r="B32" s="389" t="s">
        <v>1223</v>
      </c>
      <c r="C32" s="390" t="s">
        <v>1224</v>
      </c>
      <c r="D32" s="372" t="s">
        <v>1220</v>
      </c>
      <c r="E32" s="384">
        <v>2</v>
      </c>
      <c r="F32" s="385">
        <v>30000</v>
      </c>
      <c r="G32" s="373">
        <f t="shared" si="2"/>
        <v>60000</v>
      </c>
      <c r="H32" s="361"/>
      <c r="I32" s="362"/>
    </row>
    <row r="33" spans="1:9" s="363" customFormat="1" ht="19.5" customHeight="1">
      <c r="A33" s="359"/>
      <c r="B33" s="389" t="s">
        <v>1225</v>
      </c>
      <c r="C33" s="390" t="s">
        <v>1226</v>
      </c>
      <c r="D33" s="372" t="s">
        <v>1220</v>
      </c>
      <c r="E33" s="384">
        <v>3</v>
      </c>
      <c r="F33" s="385">
        <v>70000</v>
      </c>
      <c r="G33" s="373">
        <f t="shared" si="2"/>
        <v>210000</v>
      </c>
      <c r="H33" s="361"/>
      <c r="I33" s="362"/>
    </row>
    <row r="34" spans="1:9" s="363" customFormat="1" ht="21" customHeight="1">
      <c r="A34" s="359"/>
      <c r="B34" s="977" t="s">
        <v>1189</v>
      </c>
      <c r="C34" s="978"/>
      <c r="D34" s="978"/>
      <c r="E34" s="978"/>
      <c r="F34" s="979"/>
      <c r="G34" s="387">
        <f>+SUM(G28:G33)</f>
        <v>953000</v>
      </c>
      <c r="H34" s="361"/>
      <c r="I34" s="362"/>
    </row>
    <row r="35" spans="1:9" s="363" customFormat="1" ht="30.75" customHeight="1">
      <c r="A35" s="359"/>
      <c r="B35" s="388">
        <v>4</v>
      </c>
      <c r="C35" s="365" t="s">
        <v>1227</v>
      </c>
      <c r="D35" s="366"/>
      <c r="E35" s="367"/>
      <c r="F35" s="367"/>
      <c r="G35" s="366"/>
      <c r="H35" s="361"/>
      <c r="I35" s="362"/>
    </row>
    <row r="36" spans="1:9" s="363" customFormat="1" ht="23.25" customHeight="1">
      <c r="A36" s="359"/>
      <c r="B36" s="389" t="s">
        <v>1228</v>
      </c>
      <c r="C36" s="391" t="s">
        <v>1229</v>
      </c>
      <c r="D36" s="372" t="s">
        <v>1230</v>
      </c>
      <c r="E36" s="406">
        <v>1</v>
      </c>
      <c r="F36" s="392">
        <v>541258</v>
      </c>
      <c r="G36" s="373">
        <f>+E36*F36</f>
        <v>541258</v>
      </c>
      <c r="H36" s="361"/>
      <c r="I36" s="362"/>
    </row>
    <row r="37" spans="1:9" s="363" customFormat="1" ht="19.5" customHeight="1">
      <c r="A37" s="359"/>
      <c r="B37" s="393" t="s">
        <v>1231</v>
      </c>
      <c r="C37" s="394" t="s">
        <v>1232</v>
      </c>
      <c r="D37" s="376" t="s">
        <v>1230</v>
      </c>
      <c r="E37" s="407">
        <v>2</v>
      </c>
      <c r="F37" s="395">
        <v>350000</v>
      </c>
      <c r="G37" s="385">
        <f>+F37*E37</f>
        <v>700000</v>
      </c>
      <c r="H37" s="361"/>
      <c r="I37" s="362"/>
    </row>
    <row r="38" spans="1:9" s="363" customFormat="1" ht="21.75" customHeight="1">
      <c r="A38" s="359"/>
      <c r="B38" s="977" t="s">
        <v>1189</v>
      </c>
      <c r="C38" s="978"/>
      <c r="D38" s="978"/>
      <c r="E38" s="978"/>
      <c r="F38" s="979"/>
      <c r="G38" s="387">
        <f>+SUM(G36:G37)</f>
        <v>1241258</v>
      </c>
      <c r="H38" s="361"/>
      <c r="I38" s="362"/>
    </row>
    <row r="39" spans="1:9" s="363" customFormat="1" ht="21.75" customHeight="1">
      <c r="A39" s="359"/>
      <c r="B39" s="396">
        <v>5</v>
      </c>
      <c r="C39" s="397" t="s">
        <v>1233</v>
      </c>
      <c r="D39" s="381"/>
      <c r="E39" s="382"/>
      <c r="F39" s="382"/>
      <c r="G39" s="366"/>
      <c r="H39" s="361"/>
      <c r="I39" s="362"/>
    </row>
    <row r="40" spans="1:9" s="363" customFormat="1" ht="21" customHeight="1">
      <c r="A40" s="359"/>
      <c r="B40" s="389" t="s">
        <v>1234</v>
      </c>
      <c r="C40" s="371" t="s">
        <v>1235</v>
      </c>
      <c r="D40" s="398" t="s">
        <v>1193</v>
      </c>
      <c r="E40" s="408">
        <v>20</v>
      </c>
      <c r="F40" s="373">
        <v>35000</v>
      </c>
      <c r="G40" s="373">
        <f>+E40*F40</f>
        <v>700000</v>
      </c>
      <c r="H40" s="361"/>
      <c r="I40" s="362"/>
    </row>
    <row r="41" spans="1:9" s="363" customFormat="1" ht="21" customHeight="1">
      <c r="A41" s="359"/>
      <c r="B41" s="389" t="s">
        <v>1236</v>
      </c>
      <c r="C41" s="371" t="s">
        <v>1237</v>
      </c>
      <c r="D41" s="398" t="s">
        <v>1230</v>
      </c>
      <c r="E41" s="408">
        <v>1</v>
      </c>
      <c r="F41" s="373">
        <v>350000</v>
      </c>
      <c r="G41" s="373">
        <f t="shared" ref="G41:G46" si="3">+F41*E41</f>
        <v>350000</v>
      </c>
      <c r="H41" s="361"/>
      <c r="I41" s="362"/>
    </row>
    <row r="42" spans="1:9" s="363" customFormat="1" ht="21" customHeight="1">
      <c r="A42" s="359"/>
      <c r="B42" s="389" t="s">
        <v>1238</v>
      </c>
      <c r="C42" s="371" t="s">
        <v>1239</v>
      </c>
      <c r="D42" s="398" t="s">
        <v>1230</v>
      </c>
      <c r="E42" s="408">
        <v>1</v>
      </c>
      <c r="F42" s="373">
        <v>6500000</v>
      </c>
      <c r="G42" s="373">
        <f t="shared" si="3"/>
        <v>6500000</v>
      </c>
      <c r="H42" s="361"/>
      <c r="I42" s="362"/>
    </row>
    <row r="43" spans="1:9" s="363" customFormat="1" ht="21" customHeight="1">
      <c r="A43" s="359"/>
      <c r="B43" s="389" t="s">
        <v>1240</v>
      </c>
      <c r="C43" s="371" t="s">
        <v>1241</v>
      </c>
      <c r="D43" s="398" t="s">
        <v>1180</v>
      </c>
      <c r="E43" s="408">
        <v>2</v>
      </c>
      <c r="F43" s="373">
        <v>1500000</v>
      </c>
      <c r="G43" s="373">
        <f t="shared" si="3"/>
        <v>3000000</v>
      </c>
      <c r="H43" s="361"/>
      <c r="I43" s="362"/>
    </row>
    <row r="44" spans="1:9" s="363" customFormat="1" ht="21" customHeight="1">
      <c r="A44" s="359"/>
      <c r="B44" s="389" t="s">
        <v>1242</v>
      </c>
      <c r="C44" s="371" t="s">
        <v>1243</v>
      </c>
      <c r="D44" s="398" t="s">
        <v>1180</v>
      </c>
      <c r="E44" s="408">
        <v>2</v>
      </c>
      <c r="F44" s="373">
        <v>200000</v>
      </c>
      <c r="G44" s="373">
        <f t="shared" si="3"/>
        <v>400000</v>
      </c>
      <c r="H44" s="361"/>
      <c r="I44" s="362"/>
    </row>
    <row r="45" spans="1:9" s="363" customFormat="1" ht="21" customHeight="1">
      <c r="A45" s="359"/>
      <c r="B45" s="389" t="s">
        <v>1244</v>
      </c>
      <c r="C45" s="371" t="s">
        <v>1245</v>
      </c>
      <c r="D45" s="398" t="s">
        <v>1230</v>
      </c>
      <c r="E45" s="408">
        <f>+E16+4</f>
        <v>11</v>
      </c>
      <c r="F45" s="373">
        <v>60000</v>
      </c>
      <c r="G45" s="373">
        <f t="shared" si="3"/>
        <v>660000</v>
      </c>
      <c r="H45" s="361"/>
      <c r="I45" s="362"/>
    </row>
    <row r="46" spans="1:9" s="363" customFormat="1" ht="21" customHeight="1">
      <c r="A46" s="359"/>
      <c r="B46" s="389" t="s">
        <v>1246</v>
      </c>
      <c r="C46" s="371" t="s">
        <v>1247</v>
      </c>
      <c r="D46" s="398" t="s">
        <v>1230</v>
      </c>
      <c r="E46" s="408">
        <v>1</v>
      </c>
      <c r="F46" s="373">
        <v>1800000</v>
      </c>
      <c r="G46" s="373">
        <f t="shared" si="3"/>
        <v>1800000</v>
      </c>
      <c r="H46" s="361"/>
      <c r="I46" s="362"/>
    </row>
    <row r="47" spans="1:9" s="363" customFormat="1" ht="21" customHeight="1">
      <c r="A47" s="359"/>
      <c r="B47" s="389" t="s">
        <v>1248</v>
      </c>
      <c r="C47" s="865" t="s">
        <v>1249</v>
      </c>
      <c r="D47" s="398" t="s">
        <v>1180</v>
      </c>
      <c r="E47" s="408">
        <f>+G7</f>
        <v>3</v>
      </c>
      <c r="F47" s="373">
        <v>400000</v>
      </c>
      <c r="G47" s="373">
        <f>+ROUND(E47*F47,0)</f>
        <v>1200000</v>
      </c>
      <c r="H47" s="361"/>
      <c r="I47" s="362"/>
    </row>
    <row r="48" spans="1:9" s="363" customFormat="1" ht="21" customHeight="1">
      <c r="A48" s="359"/>
      <c r="B48" s="389" t="s">
        <v>1250</v>
      </c>
      <c r="C48" s="371" t="s">
        <v>1251</v>
      </c>
      <c r="D48" s="398" t="s">
        <v>1180</v>
      </c>
      <c r="E48" s="408">
        <f>+G7</f>
        <v>3</v>
      </c>
      <c r="F48" s="373">
        <v>250000</v>
      </c>
      <c r="G48" s="373">
        <f>+ROUND(E48*F48,0)</f>
        <v>750000</v>
      </c>
      <c r="H48" s="361"/>
      <c r="I48" s="362"/>
    </row>
    <row r="49" spans="1:10" s="363" customFormat="1" ht="21" customHeight="1">
      <c r="A49" s="359"/>
      <c r="B49" s="977" t="s">
        <v>1189</v>
      </c>
      <c r="C49" s="978"/>
      <c r="D49" s="978"/>
      <c r="E49" s="978"/>
      <c r="F49" s="979"/>
      <c r="G49" s="387">
        <f>+SUM(G40:G48)</f>
        <v>15360000</v>
      </c>
      <c r="H49" s="361"/>
      <c r="I49" s="362"/>
    </row>
    <row r="50" spans="1:10" s="363" customFormat="1" ht="24.75" customHeight="1">
      <c r="A50" s="359"/>
      <c r="B50" s="980" t="s">
        <v>1252</v>
      </c>
      <c r="C50" s="981"/>
      <c r="D50" s="981"/>
      <c r="E50" s="981"/>
      <c r="F50" s="981"/>
      <c r="G50" s="399">
        <f>+G14+G26+G34+G38+G49</f>
        <v>44336233</v>
      </c>
      <c r="H50" s="361"/>
      <c r="I50" s="362"/>
      <c r="J50" s="410"/>
    </row>
    <row r="51" spans="1:10" s="363" customFormat="1" ht="18.600000000000001" thickBot="1">
      <c r="A51" s="400"/>
      <c r="B51" s="401"/>
      <c r="C51" s="402"/>
      <c r="D51" s="403"/>
      <c r="E51" s="403"/>
      <c r="F51" s="403"/>
      <c r="G51" s="403"/>
      <c r="H51" s="404"/>
      <c r="I51" s="410"/>
    </row>
    <row r="52" spans="1:10" ht="14.4" thickBot="1"/>
    <row r="53" spans="1:10" ht="25.5" customHeight="1" thickBot="1">
      <c r="E53" s="975" t="s">
        <v>1253</v>
      </c>
      <c r="F53" s="976"/>
      <c r="G53" s="409" cm="1">
        <f t="array" ref="G53:H53">+Presupuesto!J55:K55</f>
        <v>151130895</v>
      </c>
      <c r="H53" s="358">
        <v>0</v>
      </c>
    </row>
    <row r="54" spans="1:10" ht="24" customHeight="1"/>
    <row r="57" spans="1:10">
      <c r="G57" s="356"/>
    </row>
  </sheetData>
  <mergeCells count="13">
    <mergeCell ref="B14:F14"/>
    <mergeCell ref="B5:G5"/>
    <mergeCell ref="C2:G2"/>
    <mergeCell ref="C3:G3"/>
    <mergeCell ref="C4:G4"/>
    <mergeCell ref="E7:F7"/>
    <mergeCell ref="B7:D7"/>
    <mergeCell ref="E53:F53"/>
    <mergeCell ref="B26:F26"/>
    <mergeCell ref="B34:F34"/>
    <mergeCell ref="B38:F38"/>
    <mergeCell ref="B49:F49"/>
    <mergeCell ref="B50:F50"/>
  </mergeCells>
  <phoneticPr fontId="43" type="noConversion"/>
  <printOptions horizontalCentered="1"/>
  <pageMargins left="0.35433070866141736" right="0.19685039370078741" top="0.74803149606299213" bottom="0.47244094488188981" header="0.31496062992125984" footer="0.31496062992125984"/>
  <pageSetup scale="57" fitToHeight="10" orientation="portrait" r:id="rId1"/>
  <colBreaks count="1" manualBreakCount="1">
    <brk id="8" max="1048575" man="1"/>
  </colBreaks>
  <ignoredErrors>
    <ignoredError sqref="G22"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2D0A4-B236-41C2-9D84-DBA15A823F0C}">
  <sheetPr>
    <tabColor rgb="FFCCFF99"/>
    <pageSetUpPr fitToPage="1"/>
  </sheetPr>
  <dimension ref="A1:L8"/>
  <sheetViews>
    <sheetView topLeftCell="A4" zoomScale="85" zoomScaleNormal="85" zoomScaleSheetLayoutView="70" zoomScalePageLayoutView="40" workbookViewId="0">
      <selection activeCell="G9" sqref="G9"/>
    </sheetView>
  </sheetViews>
  <sheetFormatPr baseColWidth="10" defaultColWidth="11.44140625" defaultRowHeight="15.6"/>
  <cols>
    <col min="1" max="1" width="27.5546875" style="176" customWidth="1"/>
    <col min="2" max="2" width="20.109375" style="190" customWidth="1"/>
    <col min="3" max="3" width="39.5546875" style="191" customWidth="1"/>
    <col min="4" max="4" width="13.109375" style="192" customWidth="1"/>
    <col min="5" max="5" width="24.5546875" style="192" customWidth="1"/>
    <col min="6" max="6" width="20.109375" style="192" customWidth="1"/>
    <col min="7" max="7" width="14.5546875" style="192" customWidth="1"/>
    <col min="8" max="8" width="18.6640625" style="192" customWidth="1"/>
    <col min="9" max="9" width="15.6640625" style="192" customWidth="1"/>
    <col min="10" max="10" width="15.5546875" style="192" customWidth="1"/>
    <col min="11" max="11" width="16.44140625" style="176" customWidth="1"/>
    <col min="12" max="12" width="22.109375" style="176" customWidth="1"/>
    <col min="13" max="13" width="19.5546875" style="176" customWidth="1"/>
    <col min="14" max="14" width="18" style="176" customWidth="1"/>
    <col min="15" max="15" width="24.88671875" style="176" customWidth="1"/>
    <col min="16" max="16" width="23.5546875" style="176" customWidth="1"/>
    <col min="17" max="17" width="20.109375" style="176" bestFit="1" customWidth="1"/>
    <col min="18" max="257" width="11.44140625" style="176"/>
    <col min="258" max="260" width="12.6640625" style="176" customWidth="1"/>
    <col min="261" max="261" width="15" style="176" customWidth="1"/>
    <col min="262" max="262" width="20.6640625" style="176" customWidth="1"/>
    <col min="263" max="263" width="40.6640625" style="176" customWidth="1"/>
    <col min="264" max="264" width="9.33203125" style="176" customWidth="1"/>
    <col min="265" max="265" width="14.6640625" style="176" customWidth="1"/>
    <col min="266" max="266" width="28.6640625" style="176" customWidth="1"/>
    <col min="267" max="268" width="14.6640625" style="176" customWidth="1"/>
    <col min="269" max="269" width="19.5546875" style="176" customWidth="1"/>
    <col min="270" max="270" width="18" style="176" customWidth="1"/>
    <col min="271" max="271" width="24.88671875" style="176" customWidth="1"/>
    <col min="272" max="272" width="23.5546875" style="176" customWidth="1"/>
    <col min="273" max="273" width="20.109375" style="176" bestFit="1" customWidth="1"/>
    <col min="274" max="513" width="11.44140625" style="176"/>
    <col min="514" max="516" width="12.6640625" style="176" customWidth="1"/>
    <col min="517" max="517" width="15" style="176" customWidth="1"/>
    <col min="518" max="518" width="20.6640625" style="176" customWidth="1"/>
    <col min="519" max="519" width="40.6640625" style="176" customWidth="1"/>
    <col min="520" max="520" width="9.33203125" style="176" customWidth="1"/>
    <col min="521" max="521" width="14.6640625" style="176" customWidth="1"/>
    <col min="522" max="522" width="28.6640625" style="176" customWidth="1"/>
    <col min="523" max="524" width="14.6640625" style="176" customWidth="1"/>
    <col min="525" max="525" width="19.5546875" style="176" customWidth="1"/>
    <col min="526" max="526" width="18" style="176" customWidth="1"/>
    <col min="527" max="527" width="24.88671875" style="176" customWidth="1"/>
    <col min="528" max="528" width="23.5546875" style="176" customWidth="1"/>
    <col min="529" max="529" width="20.109375" style="176" bestFit="1" customWidth="1"/>
    <col min="530" max="769" width="11.44140625" style="176"/>
    <col min="770" max="772" width="12.6640625" style="176" customWidth="1"/>
    <col min="773" max="773" width="15" style="176" customWidth="1"/>
    <col min="774" max="774" width="20.6640625" style="176" customWidth="1"/>
    <col min="775" max="775" width="40.6640625" style="176" customWidth="1"/>
    <col min="776" max="776" width="9.33203125" style="176" customWidth="1"/>
    <col min="777" max="777" width="14.6640625" style="176" customWidth="1"/>
    <col min="778" max="778" width="28.6640625" style="176" customWidth="1"/>
    <col min="779" max="780" width="14.6640625" style="176" customWidth="1"/>
    <col min="781" max="781" width="19.5546875" style="176" customWidth="1"/>
    <col min="782" max="782" width="18" style="176" customWidth="1"/>
    <col min="783" max="783" width="24.88671875" style="176" customWidth="1"/>
    <col min="784" max="784" width="23.5546875" style="176" customWidth="1"/>
    <col min="785" max="785" width="20.109375" style="176" bestFit="1" customWidth="1"/>
    <col min="786" max="1025" width="11.44140625" style="176"/>
    <col min="1026" max="1028" width="12.6640625" style="176" customWidth="1"/>
    <col min="1029" max="1029" width="15" style="176" customWidth="1"/>
    <col min="1030" max="1030" width="20.6640625" style="176" customWidth="1"/>
    <col min="1031" max="1031" width="40.6640625" style="176" customWidth="1"/>
    <col min="1032" max="1032" width="9.33203125" style="176" customWidth="1"/>
    <col min="1033" max="1033" width="14.6640625" style="176" customWidth="1"/>
    <col min="1034" max="1034" width="28.6640625" style="176" customWidth="1"/>
    <col min="1035" max="1036" width="14.6640625" style="176" customWidth="1"/>
    <col min="1037" max="1037" width="19.5546875" style="176" customWidth="1"/>
    <col min="1038" max="1038" width="18" style="176" customWidth="1"/>
    <col min="1039" max="1039" width="24.88671875" style="176" customWidth="1"/>
    <col min="1040" max="1040" width="23.5546875" style="176" customWidth="1"/>
    <col min="1041" max="1041" width="20.109375" style="176" bestFit="1" customWidth="1"/>
    <col min="1042" max="1281" width="11.44140625" style="176"/>
    <col min="1282" max="1284" width="12.6640625" style="176" customWidth="1"/>
    <col min="1285" max="1285" width="15" style="176" customWidth="1"/>
    <col min="1286" max="1286" width="20.6640625" style="176" customWidth="1"/>
    <col min="1287" max="1287" width="40.6640625" style="176" customWidth="1"/>
    <col min="1288" max="1288" width="9.33203125" style="176" customWidth="1"/>
    <col min="1289" max="1289" width="14.6640625" style="176" customWidth="1"/>
    <col min="1290" max="1290" width="28.6640625" style="176" customWidth="1"/>
    <col min="1291" max="1292" width="14.6640625" style="176" customWidth="1"/>
    <col min="1293" max="1293" width="19.5546875" style="176" customWidth="1"/>
    <col min="1294" max="1294" width="18" style="176" customWidth="1"/>
    <col min="1295" max="1295" width="24.88671875" style="176" customWidth="1"/>
    <col min="1296" max="1296" width="23.5546875" style="176" customWidth="1"/>
    <col min="1297" max="1297" width="20.109375" style="176" bestFit="1" customWidth="1"/>
    <col min="1298" max="1537" width="11.44140625" style="176"/>
    <col min="1538" max="1540" width="12.6640625" style="176" customWidth="1"/>
    <col min="1541" max="1541" width="15" style="176" customWidth="1"/>
    <col min="1542" max="1542" width="20.6640625" style="176" customWidth="1"/>
    <col min="1543" max="1543" width="40.6640625" style="176" customWidth="1"/>
    <col min="1544" max="1544" width="9.33203125" style="176" customWidth="1"/>
    <col min="1545" max="1545" width="14.6640625" style="176" customWidth="1"/>
    <col min="1546" max="1546" width="28.6640625" style="176" customWidth="1"/>
    <col min="1547" max="1548" width="14.6640625" style="176" customWidth="1"/>
    <col min="1549" max="1549" width="19.5546875" style="176" customWidth="1"/>
    <col min="1550" max="1550" width="18" style="176" customWidth="1"/>
    <col min="1551" max="1551" width="24.88671875" style="176" customWidth="1"/>
    <col min="1552" max="1552" width="23.5546875" style="176" customWidth="1"/>
    <col min="1553" max="1553" width="20.109375" style="176" bestFit="1" customWidth="1"/>
    <col min="1554" max="1793" width="11.44140625" style="176"/>
    <col min="1794" max="1796" width="12.6640625" style="176" customWidth="1"/>
    <col min="1797" max="1797" width="15" style="176" customWidth="1"/>
    <col min="1798" max="1798" width="20.6640625" style="176" customWidth="1"/>
    <col min="1799" max="1799" width="40.6640625" style="176" customWidth="1"/>
    <col min="1800" max="1800" width="9.33203125" style="176" customWidth="1"/>
    <col min="1801" max="1801" width="14.6640625" style="176" customWidth="1"/>
    <col min="1802" max="1802" width="28.6640625" style="176" customWidth="1"/>
    <col min="1803" max="1804" width="14.6640625" style="176" customWidth="1"/>
    <col min="1805" max="1805" width="19.5546875" style="176" customWidth="1"/>
    <col min="1806" max="1806" width="18" style="176" customWidth="1"/>
    <col min="1807" max="1807" width="24.88671875" style="176" customWidth="1"/>
    <col min="1808" max="1808" width="23.5546875" style="176" customWidth="1"/>
    <col min="1809" max="1809" width="20.109375" style="176" bestFit="1" customWidth="1"/>
    <col min="1810" max="2049" width="11.44140625" style="176"/>
    <col min="2050" max="2052" width="12.6640625" style="176" customWidth="1"/>
    <col min="2053" max="2053" width="15" style="176" customWidth="1"/>
    <col min="2054" max="2054" width="20.6640625" style="176" customWidth="1"/>
    <col min="2055" max="2055" width="40.6640625" style="176" customWidth="1"/>
    <col min="2056" max="2056" width="9.33203125" style="176" customWidth="1"/>
    <col min="2057" max="2057" width="14.6640625" style="176" customWidth="1"/>
    <col min="2058" max="2058" width="28.6640625" style="176" customWidth="1"/>
    <col min="2059" max="2060" width="14.6640625" style="176" customWidth="1"/>
    <col min="2061" max="2061" width="19.5546875" style="176" customWidth="1"/>
    <col min="2062" max="2062" width="18" style="176" customWidth="1"/>
    <col min="2063" max="2063" width="24.88671875" style="176" customWidth="1"/>
    <col min="2064" max="2064" width="23.5546875" style="176" customWidth="1"/>
    <col min="2065" max="2065" width="20.109375" style="176" bestFit="1" customWidth="1"/>
    <col min="2066" max="2305" width="11.44140625" style="176"/>
    <col min="2306" max="2308" width="12.6640625" style="176" customWidth="1"/>
    <col min="2309" max="2309" width="15" style="176" customWidth="1"/>
    <col min="2310" max="2310" width="20.6640625" style="176" customWidth="1"/>
    <col min="2311" max="2311" width="40.6640625" style="176" customWidth="1"/>
    <col min="2312" max="2312" width="9.33203125" style="176" customWidth="1"/>
    <col min="2313" max="2313" width="14.6640625" style="176" customWidth="1"/>
    <col min="2314" max="2314" width="28.6640625" style="176" customWidth="1"/>
    <col min="2315" max="2316" width="14.6640625" style="176" customWidth="1"/>
    <col min="2317" max="2317" width="19.5546875" style="176" customWidth="1"/>
    <col min="2318" max="2318" width="18" style="176" customWidth="1"/>
    <col min="2319" max="2319" width="24.88671875" style="176" customWidth="1"/>
    <col min="2320" max="2320" width="23.5546875" style="176" customWidth="1"/>
    <col min="2321" max="2321" width="20.109375" style="176" bestFit="1" customWidth="1"/>
    <col min="2322" max="2561" width="11.44140625" style="176"/>
    <col min="2562" max="2564" width="12.6640625" style="176" customWidth="1"/>
    <col min="2565" max="2565" width="15" style="176" customWidth="1"/>
    <col min="2566" max="2566" width="20.6640625" style="176" customWidth="1"/>
    <col min="2567" max="2567" width="40.6640625" style="176" customWidth="1"/>
    <col min="2568" max="2568" width="9.33203125" style="176" customWidth="1"/>
    <col min="2569" max="2569" width="14.6640625" style="176" customWidth="1"/>
    <col min="2570" max="2570" width="28.6640625" style="176" customWidth="1"/>
    <col min="2571" max="2572" width="14.6640625" style="176" customWidth="1"/>
    <col min="2573" max="2573" width="19.5546875" style="176" customWidth="1"/>
    <col min="2574" max="2574" width="18" style="176" customWidth="1"/>
    <col min="2575" max="2575" width="24.88671875" style="176" customWidth="1"/>
    <col min="2576" max="2576" width="23.5546875" style="176" customWidth="1"/>
    <col min="2577" max="2577" width="20.109375" style="176" bestFit="1" customWidth="1"/>
    <col min="2578" max="2817" width="11.44140625" style="176"/>
    <col min="2818" max="2820" width="12.6640625" style="176" customWidth="1"/>
    <col min="2821" max="2821" width="15" style="176" customWidth="1"/>
    <col min="2822" max="2822" width="20.6640625" style="176" customWidth="1"/>
    <col min="2823" max="2823" width="40.6640625" style="176" customWidth="1"/>
    <col min="2824" max="2824" width="9.33203125" style="176" customWidth="1"/>
    <col min="2825" max="2825" width="14.6640625" style="176" customWidth="1"/>
    <col min="2826" max="2826" width="28.6640625" style="176" customWidth="1"/>
    <col min="2827" max="2828" width="14.6640625" style="176" customWidth="1"/>
    <col min="2829" max="2829" width="19.5546875" style="176" customWidth="1"/>
    <col min="2830" max="2830" width="18" style="176" customWidth="1"/>
    <col min="2831" max="2831" width="24.88671875" style="176" customWidth="1"/>
    <col min="2832" max="2832" width="23.5546875" style="176" customWidth="1"/>
    <col min="2833" max="2833" width="20.109375" style="176" bestFit="1" customWidth="1"/>
    <col min="2834" max="3073" width="11.44140625" style="176"/>
    <col min="3074" max="3076" width="12.6640625" style="176" customWidth="1"/>
    <col min="3077" max="3077" width="15" style="176" customWidth="1"/>
    <col min="3078" max="3078" width="20.6640625" style="176" customWidth="1"/>
    <col min="3079" max="3079" width="40.6640625" style="176" customWidth="1"/>
    <col min="3080" max="3080" width="9.33203125" style="176" customWidth="1"/>
    <col min="3081" max="3081" width="14.6640625" style="176" customWidth="1"/>
    <col min="3082" max="3082" width="28.6640625" style="176" customWidth="1"/>
    <col min="3083" max="3084" width="14.6640625" style="176" customWidth="1"/>
    <col min="3085" max="3085" width="19.5546875" style="176" customWidth="1"/>
    <col min="3086" max="3086" width="18" style="176" customWidth="1"/>
    <col min="3087" max="3087" width="24.88671875" style="176" customWidth="1"/>
    <col min="3088" max="3088" width="23.5546875" style="176" customWidth="1"/>
    <col min="3089" max="3089" width="20.109375" style="176" bestFit="1" customWidth="1"/>
    <col min="3090" max="3329" width="11.44140625" style="176"/>
    <col min="3330" max="3332" width="12.6640625" style="176" customWidth="1"/>
    <col min="3333" max="3333" width="15" style="176" customWidth="1"/>
    <col min="3334" max="3334" width="20.6640625" style="176" customWidth="1"/>
    <col min="3335" max="3335" width="40.6640625" style="176" customWidth="1"/>
    <col min="3336" max="3336" width="9.33203125" style="176" customWidth="1"/>
    <col min="3337" max="3337" width="14.6640625" style="176" customWidth="1"/>
    <col min="3338" max="3338" width="28.6640625" style="176" customWidth="1"/>
    <col min="3339" max="3340" width="14.6640625" style="176" customWidth="1"/>
    <col min="3341" max="3341" width="19.5546875" style="176" customWidth="1"/>
    <col min="3342" max="3342" width="18" style="176" customWidth="1"/>
    <col min="3343" max="3343" width="24.88671875" style="176" customWidth="1"/>
    <col min="3344" max="3344" width="23.5546875" style="176" customWidth="1"/>
    <col min="3345" max="3345" width="20.109375" style="176" bestFit="1" customWidth="1"/>
    <col min="3346" max="3585" width="11.44140625" style="176"/>
    <col min="3586" max="3588" width="12.6640625" style="176" customWidth="1"/>
    <col min="3589" max="3589" width="15" style="176" customWidth="1"/>
    <col min="3590" max="3590" width="20.6640625" style="176" customWidth="1"/>
    <col min="3591" max="3591" width="40.6640625" style="176" customWidth="1"/>
    <col min="3592" max="3592" width="9.33203125" style="176" customWidth="1"/>
    <col min="3593" max="3593" width="14.6640625" style="176" customWidth="1"/>
    <col min="3594" max="3594" width="28.6640625" style="176" customWidth="1"/>
    <col min="3595" max="3596" width="14.6640625" style="176" customWidth="1"/>
    <col min="3597" max="3597" width="19.5546875" style="176" customWidth="1"/>
    <col min="3598" max="3598" width="18" style="176" customWidth="1"/>
    <col min="3599" max="3599" width="24.88671875" style="176" customWidth="1"/>
    <col min="3600" max="3600" width="23.5546875" style="176" customWidth="1"/>
    <col min="3601" max="3601" width="20.109375" style="176" bestFit="1" customWidth="1"/>
    <col min="3602" max="3841" width="11.44140625" style="176"/>
    <col min="3842" max="3844" width="12.6640625" style="176" customWidth="1"/>
    <col min="3845" max="3845" width="15" style="176" customWidth="1"/>
    <col min="3846" max="3846" width="20.6640625" style="176" customWidth="1"/>
    <col min="3847" max="3847" width="40.6640625" style="176" customWidth="1"/>
    <col min="3848" max="3848" width="9.33203125" style="176" customWidth="1"/>
    <col min="3849" max="3849" width="14.6640625" style="176" customWidth="1"/>
    <col min="3850" max="3850" width="28.6640625" style="176" customWidth="1"/>
    <col min="3851" max="3852" width="14.6640625" style="176" customWidth="1"/>
    <col min="3853" max="3853" width="19.5546875" style="176" customWidth="1"/>
    <col min="3854" max="3854" width="18" style="176" customWidth="1"/>
    <col min="3855" max="3855" width="24.88671875" style="176" customWidth="1"/>
    <col min="3856" max="3856" width="23.5546875" style="176" customWidth="1"/>
    <col min="3857" max="3857" width="20.109375" style="176" bestFit="1" customWidth="1"/>
    <col min="3858" max="4097" width="11.44140625" style="176"/>
    <col min="4098" max="4100" width="12.6640625" style="176" customWidth="1"/>
    <col min="4101" max="4101" width="15" style="176" customWidth="1"/>
    <col min="4102" max="4102" width="20.6640625" style="176" customWidth="1"/>
    <col min="4103" max="4103" width="40.6640625" style="176" customWidth="1"/>
    <col min="4104" max="4104" width="9.33203125" style="176" customWidth="1"/>
    <col min="4105" max="4105" width="14.6640625" style="176" customWidth="1"/>
    <col min="4106" max="4106" width="28.6640625" style="176" customWidth="1"/>
    <col min="4107" max="4108" width="14.6640625" style="176" customWidth="1"/>
    <col min="4109" max="4109" width="19.5546875" style="176" customWidth="1"/>
    <col min="4110" max="4110" width="18" style="176" customWidth="1"/>
    <col min="4111" max="4111" width="24.88671875" style="176" customWidth="1"/>
    <col min="4112" max="4112" width="23.5546875" style="176" customWidth="1"/>
    <col min="4113" max="4113" width="20.109375" style="176" bestFit="1" customWidth="1"/>
    <col min="4114" max="4353" width="11.44140625" style="176"/>
    <col min="4354" max="4356" width="12.6640625" style="176" customWidth="1"/>
    <col min="4357" max="4357" width="15" style="176" customWidth="1"/>
    <col min="4358" max="4358" width="20.6640625" style="176" customWidth="1"/>
    <col min="4359" max="4359" width="40.6640625" style="176" customWidth="1"/>
    <col min="4360" max="4360" width="9.33203125" style="176" customWidth="1"/>
    <col min="4361" max="4361" width="14.6640625" style="176" customWidth="1"/>
    <col min="4362" max="4362" width="28.6640625" style="176" customWidth="1"/>
    <col min="4363" max="4364" width="14.6640625" style="176" customWidth="1"/>
    <col min="4365" max="4365" width="19.5546875" style="176" customWidth="1"/>
    <col min="4366" max="4366" width="18" style="176" customWidth="1"/>
    <col min="4367" max="4367" width="24.88671875" style="176" customWidth="1"/>
    <col min="4368" max="4368" width="23.5546875" style="176" customWidth="1"/>
    <col min="4369" max="4369" width="20.109375" style="176" bestFit="1" customWidth="1"/>
    <col min="4370" max="4609" width="11.44140625" style="176"/>
    <col min="4610" max="4612" width="12.6640625" style="176" customWidth="1"/>
    <col min="4613" max="4613" width="15" style="176" customWidth="1"/>
    <col min="4614" max="4614" width="20.6640625" style="176" customWidth="1"/>
    <col min="4615" max="4615" width="40.6640625" style="176" customWidth="1"/>
    <col min="4616" max="4616" width="9.33203125" style="176" customWidth="1"/>
    <col min="4617" max="4617" width="14.6640625" style="176" customWidth="1"/>
    <col min="4618" max="4618" width="28.6640625" style="176" customWidth="1"/>
    <col min="4619" max="4620" width="14.6640625" style="176" customWidth="1"/>
    <col min="4621" max="4621" width="19.5546875" style="176" customWidth="1"/>
    <col min="4622" max="4622" width="18" style="176" customWidth="1"/>
    <col min="4623" max="4623" width="24.88671875" style="176" customWidth="1"/>
    <col min="4624" max="4624" width="23.5546875" style="176" customWidth="1"/>
    <col min="4625" max="4625" width="20.109375" style="176" bestFit="1" customWidth="1"/>
    <col min="4626" max="4865" width="11.44140625" style="176"/>
    <col min="4866" max="4868" width="12.6640625" style="176" customWidth="1"/>
    <col min="4869" max="4869" width="15" style="176" customWidth="1"/>
    <col min="4870" max="4870" width="20.6640625" style="176" customWidth="1"/>
    <col min="4871" max="4871" width="40.6640625" style="176" customWidth="1"/>
    <col min="4872" max="4872" width="9.33203125" style="176" customWidth="1"/>
    <col min="4873" max="4873" width="14.6640625" style="176" customWidth="1"/>
    <col min="4874" max="4874" width="28.6640625" style="176" customWidth="1"/>
    <col min="4875" max="4876" width="14.6640625" style="176" customWidth="1"/>
    <col min="4877" max="4877" width="19.5546875" style="176" customWidth="1"/>
    <col min="4878" max="4878" width="18" style="176" customWidth="1"/>
    <col min="4879" max="4879" width="24.88671875" style="176" customWidth="1"/>
    <col min="4880" max="4880" width="23.5546875" style="176" customWidth="1"/>
    <col min="4881" max="4881" width="20.109375" style="176" bestFit="1" customWidth="1"/>
    <col min="4882" max="5121" width="11.44140625" style="176"/>
    <col min="5122" max="5124" width="12.6640625" style="176" customWidth="1"/>
    <col min="5125" max="5125" width="15" style="176" customWidth="1"/>
    <col min="5126" max="5126" width="20.6640625" style="176" customWidth="1"/>
    <col min="5127" max="5127" width="40.6640625" style="176" customWidth="1"/>
    <col min="5128" max="5128" width="9.33203125" style="176" customWidth="1"/>
    <col min="5129" max="5129" width="14.6640625" style="176" customWidth="1"/>
    <col min="5130" max="5130" width="28.6640625" style="176" customWidth="1"/>
    <col min="5131" max="5132" width="14.6640625" style="176" customWidth="1"/>
    <col min="5133" max="5133" width="19.5546875" style="176" customWidth="1"/>
    <col min="5134" max="5134" width="18" style="176" customWidth="1"/>
    <col min="5135" max="5135" width="24.88671875" style="176" customWidth="1"/>
    <col min="5136" max="5136" width="23.5546875" style="176" customWidth="1"/>
    <col min="5137" max="5137" width="20.109375" style="176" bestFit="1" customWidth="1"/>
    <col min="5138" max="5377" width="11.44140625" style="176"/>
    <col min="5378" max="5380" width="12.6640625" style="176" customWidth="1"/>
    <col min="5381" max="5381" width="15" style="176" customWidth="1"/>
    <col min="5382" max="5382" width="20.6640625" style="176" customWidth="1"/>
    <col min="5383" max="5383" width="40.6640625" style="176" customWidth="1"/>
    <col min="5384" max="5384" width="9.33203125" style="176" customWidth="1"/>
    <col min="5385" max="5385" width="14.6640625" style="176" customWidth="1"/>
    <col min="5386" max="5386" width="28.6640625" style="176" customWidth="1"/>
    <col min="5387" max="5388" width="14.6640625" style="176" customWidth="1"/>
    <col min="5389" max="5389" width="19.5546875" style="176" customWidth="1"/>
    <col min="5390" max="5390" width="18" style="176" customWidth="1"/>
    <col min="5391" max="5391" width="24.88671875" style="176" customWidth="1"/>
    <col min="5392" max="5392" width="23.5546875" style="176" customWidth="1"/>
    <col min="5393" max="5393" width="20.109375" style="176" bestFit="1" customWidth="1"/>
    <col min="5394" max="5633" width="11.44140625" style="176"/>
    <col min="5634" max="5636" width="12.6640625" style="176" customWidth="1"/>
    <col min="5637" max="5637" width="15" style="176" customWidth="1"/>
    <col min="5638" max="5638" width="20.6640625" style="176" customWidth="1"/>
    <col min="5639" max="5639" width="40.6640625" style="176" customWidth="1"/>
    <col min="5640" max="5640" width="9.33203125" style="176" customWidth="1"/>
    <col min="5641" max="5641" width="14.6640625" style="176" customWidth="1"/>
    <col min="5642" max="5642" width="28.6640625" style="176" customWidth="1"/>
    <col min="5643" max="5644" width="14.6640625" style="176" customWidth="1"/>
    <col min="5645" max="5645" width="19.5546875" style="176" customWidth="1"/>
    <col min="5646" max="5646" width="18" style="176" customWidth="1"/>
    <col min="5647" max="5647" width="24.88671875" style="176" customWidth="1"/>
    <col min="5648" max="5648" width="23.5546875" style="176" customWidth="1"/>
    <col min="5649" max="5649" width="20.109375" style="176" bestFit="1" customWidth="1"/>
    <col min="5650" max="5889" width="11.44140625" style="176"/>
    <col min="5890" max="5892" width="12.6640625" style="176" customWidth="1"/>
    <col min="5893" max="5893" width="15" style="176" customWidth="1"/>
    <col min="5894" max="5894" width="20.6640625" style="176" customWidth="1"/>
    <col min="5895" max="5895" width="40.6640625" style="176" customWidth="1"/>
    <col min="5896" max="5896" width="9.33203125" style="176" customWidth="1"/>
    <col min="5897" max="5897" width="14.6640625" style="176" customWidth="1"/>
    <col min="5898" max="5898" width="28.6640625" style="176" customWidth="1"/>
    <col min="5899" max="5900" width="14.6640625" style="176" customWidth="1"/>
    <col min="5901" max="5901" width="19.5546875" style="176" customWidth="1"/>
    <col min="5902" max="5902" width="18" style="176" customWidth="1"/>
    <col min="5903" max="5903" width="24.88671875" style="176" customWidth="1"/>
    <col min="5904" max="5904" width="23.5546875" style="176" customWidth="1"/>
    <col min="5905" max="5905" width="20.109375" style="176" bestFit="1" customWidth="1"/>
    <col min="5906" max="6145" width="11.44140625" style="176"/>
    <col min="6146" max="6148" width="12.6640625" style="176" customWidth="1"/>
    <col min="6149" max="6149" width="15" style="176" customWidth="1"/>
    <col min="6150" max="6150" width="20.6640625" style="176" customWidth="1"/>
    <col min="6151" max="6151" width="40.6640625" style="176" customWidth="1"/>
    <col min="6152" max="6152" width="9.33203125" style="176" customWidth="1"/>
    <col min="6153" max="6153" width="14.6640625" style="176" customWidth="1"/>
    <col min="6154" max="6154" width="28.6640625" style="176" customWidth="1"/>
    <col min="6155" max="6156" width="14.6640625" style="176" customWidth="1"/>
    <col min="6157" max="6157" width="19.5546875" style="176" customWidth="1"/>
    <col min="6158" max="6158" width="18" style="176" customWidth="1"/>
    <col min="6159" max="6159" width="24.88671875" style="176" customWidth="1"/>
    <col min="6160" max="6160" width="23.5546875" style="176" customWidth="1"/>
    <col min="6161" max="6161" width="20.109375" style="176" bestFit="1" customWidth="1"/>
    <col min="6162" max="6401" width="11.44140625" style="176"/>
    <col min="6402" max="6404" width="12.6640625" style="176" customWidth="1"/>
    <col min="6405" max="6405" width="15" style="176" customWidth="1"/>
    <col min="6406" max="6406" width="20.6640625" style="176" customWidth="1"/>
    <col min="6407" max="6407" width="40.6640625" style="176" customWidth="1"/>
    <col min="6408" max="6408" width="9.33203125" style="176" customWidth="1"/>
    <col min="6409" max="6409" width="14.6640625" style="176" customWidth="1"/>
    <col min="6410" max="6410" width="28.6640625" style="176" customWidth="1"/>
    <col min="6411" max="6412" width="14.6640625" style="176" customWidth="1"/>
    <col min="6413" max="6413" width="19.5546875" style="176" customWidth="1"/>
    <col min="6414" max="6414" width="18" style="176" customWidth="1"/>
    <col min="6415" max="6415" width="24.88671875" style="176" customWidth="1"/>
    <col min="6416" max="6416" width="23.5546875" style="176" customWidth="1"/>
    <col min="6417" max="6417" width="20.109375" style="176" bestFit="1" customWidth="1"/>
    <col min="6418" max="6657" width="11.44140625" style="176"/>
    <col min="6658" max="6660" width="12.6640625" style="176" customWidth="1"/>
    <col min="6661" max="6661" width="15" style="176" customWidth="1"/>
    <col min="6662" max="6662" width="20.6640625" style="176" customWidth="1"/>
    <col min="6663" max="6663" width="40.6640625" style="176" customWidth="1"/>
    <col min="6664" max="6664" width="9.33203125" style="176" customWidth="1"/>
    <col min="6665" max="6665" width="14.6640625" style="176" customWidth="1"/>
    <col min="6666" max="6666" width="28.6640625" style="176" customWidth="1"/>
    <col min="6667" max="6668" width="14.6640625" style="176" customWidth="1"/>
    <col min="6669" max="6669" width="19.5546875" style="176" customWidth="1"/>
    <col min="6670" max="6670" width="18" style="176" customWidth="1"/>
    <col min="6671" max="6671" width="24.88671875" style="176" customWidth="1"/>
    <col min="6672" max="6672" width="23.5546875" style="176" customWidth="1"/>
    <col min="6673" max="6673" width="20.109375" style="176" bestFit="1" customWidth="1"/>
    <col min="6674" max="6913" width="11.44140625" style="176"/>
    <col min="6914" max="6916" width="12.6640625" style="176" customWidth="1"/>
    <col min="6917" max="6917" width="15" style="176" customWidth="1"/>
    <col min="6918" max="6918" width="20.6640625" style="176" customWidth="1"/>
    <col min="6919" max="6919" width="40.6640625" style="176" customWidth="1"/>
    <col min="6920" max="6920" width="9.33203125" style="176" customWidth="1"/>
    <col min="6921" max="6921" width="14.6640625" style="176" customWidth="1"/>
    <col min="6922" max="6922" width="28.6640625" style="176" customWidth="1"/>
    <col min="6923" max="6924" width="14.6640625" style="176" customWidth="1"/>
    <col min="6925" max="6925" width="19.5546875" style="176" customWidth="1"/>
    <col min="6926" max="6926" width="18" style="176" customWidth="1"/>
    <col min="6927" max="6927" width="24.88671875" style="176" customWidth="1"/>
    <col min="6928" max="6928" width="23.5546875" style="176" customWidth="1"/>
    <col min="6929" max="6929" width="20.109375" style="176" bestFit="1" customWidth="1"/>
    <col min="6930" max="7169" width="11.44140625" style="176"/>
    <col min="7170" max="7172" width="12.6640625" style="176" customWidth="1"/>
    <col min="7173" max="7173" width="15" style="176" customWidth="1"/>
    <col min="7174" max="7174" width="20.6640625" style="176" customWidth="1"/>
    <col min="7175" max="7175" width="40.6640625" style="176" customWidth="1"/>
    <col min="7176" max="7176" width="9.33203125" style="176" customWidth="1"/>
    <col min="7177" max="7177" width="14.6640625" style="176" customWidth="1"/>
    <col min="7178" max="7178" width="28.6640625" style="176" customWidth="1"/>
    <col min="7179" max="7180" width="14.6640625" style="176" customWidth="1"/>
    <col min="7181" max="7181" width="19.5546875" style="176" customWidth="1"/>
    <col min="7182" max="7182" width="18" style="176" customWidth="1"/>
    <col min="7183" max="7183" width="24.88671875" style="176" customWidth="1"/>
    <col min="7184" max="7184" width="23.5546875" style="176" customWidth="1"/>
    <col min="7185" max="7185" width="20.109375" style="176" bestFit="1" customWidth="1"/>
    <col min="7186" max="7425" width="11.44140625" style="176"/>
    <col min="7426" max="7428" width="12.6640625" style="176" customWidth="1"/>
    <col min="7429" max="7429" width="15" style="176" customWidth="1"/>
    <col min="7430" max="7430" width="20.6640625" style="176" customWidth="1"/>
    <col min="7431" max="7431" width="40.6640625" style="176" customWidth="1"/>
    <col min="7432" max="7432" width="9.33203125" style="176" customWidth="1"/>
    <col min="7433" max="7433" width="14.6640625" style="176" customWidth="1"/>
    <col min="7434" max="7434" width="28.6640625" style="176" customWidth="1"/>
    <col min="7435" max="7436" width="14.6640625" style="176" customWidth="1"/>
    <col min="7437" max="7437" width="19.5546875" style="176" customWidth="1"/>
    <col min="7438" max="7438" width="18" style="176" customWidth="1"/>
    <col min="7439" max="7439" width="24.88671875" style="176" customWidth="1"/>
    <col min="7440" max="7440" width="23.5546875" style="176" customWidth="1"/>
    <col min="7441" max="7441" width="20.109375" style="176" bestFit="1" customWidth="1"/>
    <col min="7442" max="7681" width="11.44140625" style="176"/>
    <col min="7682" max="7684" width="12.6640625" style="176" customWidth="1"/>
    <col min="7685" max="7685" width="15" style="176" customWidth="1"/>
    <col min="7686" max="7686" width="20.6640625" style="176" customWidth="1"/>
    <col min="7687" max="7687" width="40.6640625" style="176" customWidth="1"/>
    <col min="7688" max="7688" width="9.33203125" style="176" customWidth="1"/>
    <col min="7689" max="7689" width="14.6640625" style="176" customWidth="1"/>
    <col min="7690" max="7690" width="28.6640625" style="176" customWidth="1"/>
    <col min="7691" max="7692" width="14.6640625" style="176" customWidth="1"/>
    <col min="7693" max="7693" width="19.5546875" style="176" customWidth="1"/>
    <col min="7694" max="7694" width="18" style="176" customWidth="1"/>
    <col min="7695" max="7695" width="24.88671875" style="176" customWidth="1"/>
    <col min="7696" max="7696" width="23.5546875" style="176" customWidth="1"/>
    <col min="7697" max="7697" width="20.109375" style="176" bestFit="1" customWidth="1"/>
    <col min="7698" max="7937" width="11.44140625" style="176"/>
    <col min="7938" max="7940" width="12.6640625" style="176" customWidth="1"/>
    <col min="7941" max="7941" width="15" style="176" customWidth="1"/>
    <col min="7942" max="7942" width="20.6640625" style="176" customWidth="1"/>
    <col min="7943" max="7943" width="40.6640625" style="176" customWidth="1"/>
    <col min="7944" max="7944" width="9.33203125" style="176" customWidth="1"/>
    <col min="7945" max="7945" width="14.6640625" style="176" customWidth="1"/>
    <col min="7946" max="7946" width="28.6640625" style="176" customWidth="1"/>
    <col min="7947" max="7948" width="14.6640625" style="176" customWidth="1"/>
    <col min="7949" max="7949" width="19.5546875" style="176" customWidth="1"/>
    <col min="7950" max="7950" width="18" style="176" customWidth="1"/>
    <col min="7951" max="7951" width="24.88671875" style="176" customWidth="1"/>
    <col min="7952" max="7952" width="23.5546875" style="176" customWidth="1"/>
    <col min="7953" max="7953" width="20.109375" style="176" bestFit="1" customWidth="1"/>
    <col min="7954" max="8193" width="11.44140625" style="176"/>
    <col min="8194" max="8196" width="12.6640625" style="176" customWidth="1"/>
    <col min="8197" max="8197" width="15" style="176" customWidth="1"/>
    <col min="8198" max="8198" width="20.6640625" style="176" customWidth="1"/>
    <col min="8199" max="8199" width="40.6640625" style="176" customWidth="1"/>
    <col min="8200" max="8200" width="9.33203125" style="176" customWidth="1"/>
    <col min="8201" max="8201" width="14.6640625" style="176" customWidth="1"/>
    <col min="8202" max="8202" width="28.6640625" style="176" customWidth="1"/>
    <col min="8203" max="8204" width="14.6640625" style="176" customWidth="1"/>
    <col min="8205" max="8205" width="19.5546875" style="176" customWidth="1"/>
    <col min="8206" max="8206" width="18" style="176" customWidth="1"/>
    <col min="8207" max="8207" width="24.88671875" style="176" customWidth="1"/>
    <col min="8208" max="8208" width="23.5546875" style="176" customWidth="1"/>
    <col min="8209" max="8209" width="20.109375" style="176" bestFit="1" customWidth="1"/>
    <col min="8210" max="8449" width="11.44140625" style="176"/>
    <col min="8450" max="8452" width="12.6640625" style="176" customWidth="1"/>
    <col min="8453" max="8453" width="15" style="176" customWidth="1"/>
    <col min="8454" max="8454" width="20.6640625" style="176" customWidth="1"/>
    <col min="8455" max="8455" width="40.6640625" style="176" customWidth="1"/>
    <col min="8456" max="8456" width="9.33203125" style="176" customWidth="1"/>
    <col min="8457" max="8457" width="14.6640625" style="176" customWidth="1"/>
    <col min="8458" max="8458" width="28.6640625" style="176" customWidth="1"/>
    <col min="8459" max="8460" width="14.6640625" style="176" customWidth="1"/>
    <col min="8461" max="8461" width="19.5546875" style="176" customWidth="1"/>
    <col min="8462" max="8462" width="18" style="176" customWidth="1"/>
    <col min="8463" max="8463" width="24.88671875" style="176" customWidth="1"/>
    <col min="8464" max="8464" width="23.5546875" style="176" customWidth="1"/>
    <col min="8465" max="8465" width="20.109375" style="176" bestFit="1" customWidth="1"/>
    <col min="8466" max="8705" width="11.44140625" style="176"/>
    <col min="8706" max="8708" width="12.6640625" style="176" customWidth="1"/>
    <col min="8709" max="8709" width="15" style="176" customWidth="1"/>
    <col min="8710" max="8710" width="20.6640625" style="176" customWidth="1"/>
    <col min="8711" max="8711" width="40.6640625" style="176" customWidth="1"/>
    <col min="8712" max="8712" width="9.33203125" style="176" customWidth="1"/>
    <col min="8713" max="8713" width="14.6640625" style="176" customWidth="1"/>
    <col min="8714" max="8714" width="28.6640625" style="176" customWidth="1"/>
    <col min="8715" max="8716" width="14.6640625" style="176" customWidth="1"/>
    <col min="8717" max="8717" width="19.5546875" style="176" customWidth="1"/>
    <col min="8718" max="8718" width="18" style="176" customWidth="1"/>
    <col min="8719" max="8719" width="24.88671875" style="176" customWidth="1"/>
    <col min="8720" max="8720" width="23.5546875" style="176" customWidth="1"/>
    <col min="8721" max="8721" width="20.109375" style="176" bestFit="1" customWidth="1"/>
    <col min="8722" max="8961" width="11.44140625" style="176"/>
    <col min="8962" max="8964" width="12.6640625" style="176" customWidth="1"/>
    <col min="8965" max="8965" width="15" style="176" customWidth="1"/>
    <col min="8966" max="8966" width="20.6640625" style="176" customWidth="1"/>
    <col min="8967" max="8967" width="40.6640625" style="176" customWidth="1"/>
    <col min="8968" max="8968" width="9.33203125" style="176" customWidth="1"/>
    <col min="8969" max="8969" width="14.6640625" style="176" customWidth="1"/>
    <col min="8970" max="8970" width="28.6640625" style="176" customWidth="1"/>
    <col min="8971" max="8972" width="14.6640625" style="176" customWidth="1"/>
    <col min="8973" max="8973" width="19.5546875" style="176" customWidth="1"/>
    <col min="8974" max="8974" width="18" style="176" customWidth="1"/>
    <col min="8975" max="8975" width="24.88671875" style="176" customWidth="1"/>
    <col min="8976" max="8976" width="23.5546875" style="176" customWidth="1"/>
    <col min="8977" max="8977" width="20.109375" style="176" bestFit="1" customWidth="1"/>
    <col min="8978" max="9217" width="11.44140625" style="176"/>
    <col min="9218" max="9220" width="12.6640625" style="176" customWidth="1"/>
    <col min="9221" max="9221" width="15" style="176" customWidth="1"/>
    <col min="9222" max="9222" width="20.6640625" style="176" customWidth="1"/>
    <col min="9223" max="9223" width="40.6640625" style="176" customWidth="1"/>
    <col min="9224" max="9224" width="9.33203125" style="176" customWidth="1"/>
    <col min="9225" max="9225" width="14.6640625" style="176" customWidth="1"/>
    <col min="9226" max="9226" width="28.6640625" style="176" customWidth="1"/>
    <col min="9227" max="9228" width="14.6640625" style="176" customWidth="1"/>
    <col min="9229" max="9229" width="19.5546875" style="176" customWidth="1"/>
    <col min="9230" max="9230" width="18" style="176" customWidth="1"/>
    <col min="9231" max="9231" width="24.88671875" style="176" customWidth="1"/>
    <col min="9232" max="9232" width="23.5546875" style="176" customWidth="1"/>
    <col min="9233" max="9233" width="20.109375" style="176" bestFit="1" customWidth="1"/>
    <col min="9234" max="9473" width="11.44140625" style="176"/>
    <col min="9474" max="9476" width="12.6640625" style="176" customWidth="1"/>
    <col min="9477" max="9477" width="15" style="176" customWidth="1"/>
    <col min="9478" max="9478" width="20.6640625" style="176" customWidth="1"/>
    <col min="9479" max="9479" width="40.6640625" style="176" customWidth="1"/>
    <col min="9480" max="9480" width="9.33203125" style="176" customWidth="1"/>
    <col min="9481" max="9481" width="14.6640625" style="176" customWidth="1"/>
    <col min="9482" max="9482" width="28.6640625" style="176" customWidth="1"/>
    <col min="9483" max="9484" width="14.6640625" style="176" customWidth="1"/>
    <col min="9485" max="9485" width="19.5546875" style="176" customWidth="1"/>
    <col min="9486" max="9486" width="18" style="176" customWidth="1"/>
    <col min="9487" max="9487" width="24.88671875" style="176" customWidth="1"/>
    <col min="9488" max="9488" width="23.5546875" style="176" customWidth="1"/>
    <col min="9489" max="9489" width="20.109375" style="176" bestFit="1" customWidth="1"/>
    <col min="9490" max="9729" width="11.44140625" style="176"/>
    <col min="9730" max="9732" width="12.6640625" style="176" customWidth="1"/>
    <col min="9733" max="9733" width="15" style="176" customWidth="1"/>
    <col min="9734" max="9734" width="20.6640625" style="176" customWidth="1"/>
    <col min="9735" max="9735" width="40.6640625" style="176" customWidth="1"/>
    <col min="9736" max="9736" width="9.33203125" style="176" customWidth="1"/>
    <col min="9737" max="9737" width="14.6640625" style="176" customWidth="1"/>
    <col min="9738" max="9738" width="28.6640625" style="176" customWidth="1"/>
    <col min="9739" max="9740" width="14.6640625" style="176" customWidth="1"/>
    <col min="9741" max="9741" width="19.5546875" style="176" customWidth="1"/>
    <col min="9742" max="9742" width="18" style="176" customWidth="1"/>
    <col min="9743" max="9743" width="24.88671875" style="176" customWidth="1"/>
    <col min="9744" max="9744" width="23.5546875" style="176" customWidth="1"/>
    <col min="9745" max="9745" width="20.109375" style="176" bestFit="1" customWidth="1"/>
    <col min="9746" max="9985" width="11.44140625" style="176"/>
    <col min="9986" max="9988" width="12.6640625" style="176" customWidth="1"/>
    <col min="9989" max="9989" width="15" style="176" customWidth="1"/>
    <col min="9990" max="9990" width="20.6640625" style="176" customWidth="1"/>
    <col min="9991" max="9991" width="40.6640625" style="176" customWidth="1"/>
    <col min="9992" max="9992" width="9.33203125" style="176" customWidth="1"/>
    <col min="9993" max="9993" width="14.6640625" style="176" customWidth="1"/>
    <col min="9994" max="9994" width="28.6640625" style="176" customWidth="1"/>
    <col min="9995" max="9996" width="14.6640625" style="176" customWidth="1"/>
    <col min="9997" max="9997" width="19.5546875" style="176" customWidth="1"/>
    <col min="9998" max="9998" width="18" style="176" customWidth="1"/>
    <col min="9999" max="9999" width="24.88671875" style="176" customWidth="1"/>
    <col min="10000" max="10000" width="23.5546875" style="176" customWidth="1"/>
    <col min="10001" max="10001" width="20.109375" style="176" bestFit="1" customWidth="1"/>
    <col min="10002" max="10241" width="11.44140625" style="176"/>
    <col min="10242" max="10244" width="12.6640625" style="176" customWidth="1"/>
    <col min="10245" max="10245" width="15" style="176" customWidth="1"/>
    <col min="10246" max="10246" width="20.6640625" style="176" customWidth="1"/>
    <col min="10247" max="10247" width="40.6640625" style="176" customWidth="1"/>
    <col min="10248" max="10248" width="9.33203125" style="176" customWidth="1"/>
    <col min="10249" max="10249" width="14.6640625" style="176" customWidth="1"/>
    <col min="10250" max="10250" width="28.6640625" style="176" customWidth="1"/>
    <col min="10251" max="10252" width="14.6640625" style="176" customWidth="1"/>
    <col min="10253" max="10253" width="19.5546875" style="176" customWidth="1"/>
    <col min="10254" max="10254" width="18" style="176" customWidth="1"/>
    <col min="10255" max="10255" width="24.88671875" style="176" customWidth="1"/>
    <col min="10256" max="10256" width="23.5546875" style="176" customWidth="1"/>
    <col min="10257" max="10257" width="20.109375" style="176" bestFit="1" customWidth="1"/>
    <col min="10258" max="10497" width="11.44140625" style="176"/>
    <col min="10498" max="10500" width="12.6640625" style="176" customWidth="1"/>
    <col min="10501" max="10501" width="15" style="176" customWidth="1"/>
    <col min="10502" max="10502" width="20.6640625" style="176" customWidth="1"/>
    <col min="10503" max="10503" width="40.6640625" style="176" customWidth="1"/>
    <col min="10504" max="10504" width="9.33203125" style="176" customWidth="1"/>
    <col min="10505" max="10505" width="14.6640625" style="176" customWidth="1"/>
    <col min="10506" max="10506" width="28.6640625" style="176" customWidth="1"/>
    <col min="10507" max="10508" width="14.6640625" style="176" customWidth="1"/>
    <col min="10509" max="10509" width="19.5546875" style="176" customWidth="1"/>
    <col min="10510" max="10510" width="18" style="176" customWidth="1"/>
    <col min="10511" max="10511" width="24.88671875" style="176" customWidth="1"/>
    <col min="10512" max="10512" width="23.5546875" style="176" customWidth="1"/>
    <col min="10513" max="10513" width="20.109375" style="176" bestFit="1" customWidth="1"/>
    <col min="10514" max="10753" width="11.44140625" style="176"/>
    <col min="10754" max="10756" width="12.6640625" style="176" customWidth="1"/>
    <col min="10757" max="10757" width="15" style="176" customWidth="1"/>
    <col min="10758" max="10758" width="20.6640625" style="176" customWidth="1"/>
    <col min="10759" max="10759" width="40.6640625" style="176" customWidth="1"/>
    <col min="10760" max="10760" width="9.33203125" style="176" customWidth="1"/>
    <col min="10761" max="10761" width="14.6640625" style="176" customWidth="1"/>
    <col min="10762" max="10762" width="28.6640625" style="176" customWidth="1"/>
    <col min="10763" max="10764" width="14.6640625" style="176" customWidth="1"/>
    <col min="10765" max="10765" width="19.5546875" style="176" customWidth="1"/>
    <col min="10766" max="10766" width="18" style="176" customWidth="1"/>
    <col min="10767" max="10767" width="24.88671875" style="176" customWidth="1"/>
    <col min="10768" max="10768" width="23.5546875" style="176" customWidth="1"/>
    <col min="10769" max="10769" width="20.109375" style="176" bestFit="1" customWidth="1"/>
    <col min="10770" max="11009" width="11.44140625" style="176"/>
    <col min="11010" max="11012" width="12.6640625" style="176" customWidth="1"/>
    <col min="11013" max="11013" width="15" style="176" customWidth="1"/>
    <col min="11014" max="11014" width="20.6640625" style="176" customWidth="1"/>
    <col min="11015" max="11015" width="40.6640625" style="176" customWidth="1"/>
    <col min="11016" max="11016" width="9.33203125" style="176" customWidth="1"/>
    <col min="11017" max="11017" width="14.6640625" style="176" customWidth="1"/>
    <col min="11018" max="11018" width="28.6640625" style="176" customWidth="1"/>
    <col min="11019" max="11020" width="14.6640625" style="176" customWidth="1"/>
    <col min="11021" max="11021" width="19.5546875" style="176" customWidth="1"/>
    <col min="11022" max="11022" width="18" style="176" customWidth="1"/>
    <col min="11023" max="11023" width="24.88671875" style="176" customWidth="1"/>
    <col min="11024" max="11024" width="23.5546875" style="176" customWidth="1"/>
    <col min="11025" max="11025" width="20.109375" style="176" bestFit="1" customWidth="1"/>
    <col min="11026" max="11265" width="11.44140625" style="176"/>
    <col min="11266" max="11268" width="12.6640625" style="176" customWidth="1"/>
    <col min="11269" max="11269" width="15" style="176" customWidth="1"/>
    <col min="11270" max="11270" width="20.6640625" style="176" customWidth="1"/>
    <col min="11271" max="11271" width="40.6640625" style="176" customWidth="1"/>
    <col min="11272" max="11272" width="9.33203125" style="176" customWidth="1"/>
    <col min="11273" max="11273" width="14.6640625" style="176" customWidth="1"/>
    <col min="11274" max="11274" width="28.6640625" style="176" customWidth="1"/>
    <col min="11275" max="11276" width="14.6640625" style="176" customWidth="1"/>
    <col min="11277" max="11277" width="19.5546875" style="176" customWidth="1"/>
    <col min="11278" max="11278" width="18" style="176" customWidth="1"/>
    <col min="11279" max="11279" width="24.88671875" style="176" customWidth="1"/>
    <col min="11280" max="11280" width="23.5546875" style="176" customWidth="1"/>
    <col min="11281" max="11281" width="20.109375" style="176" bestFit="1" customWidth="1"/>
    <col min="11282" max="11521" width="11.44140625" style="176"/>
    <col min="11522" max="11524" width="12.6640625" style="176" customWidth="1"/>
    <col min="11525" max="11525" width="15" style="176" customWidth="1"/>
    <col min="11526" max="11526" width="20.6640625" style="176" customWidth="1"/>
    <col min="11527" max="11527" width="40.6640625" style="176" customWidth="1"/>
    <col min="11528" max="11528" width="9.33203125" style="176" customWidth="1"/>
    <col min="11529" max="11529" width="14.6640625" style="176" customWidth="1"/>
    <col min="11530" max="11530" width="28.6640625" style="176" customWidth="1"/>
    <col min="11531" max="11532" width="14.6640625" style="176" customWidth="1"/>
    <col min="11533" max="11533" width="19.5546875" style="176" customWidth="1"/>
    <col min="11534" max="11534" width="18" style="176" customWidth="1"/>
    <col min="11535" max="11535" width="24.88671875" style="176" customWidth="1"/>
    <col min="11536" max="11536" width="23.5546875" style="176" customWidth="1"/>
    <col min="11537" max="11537" width="20.109375" style="176" bestFit="1" customWidth="1"/>
    <col min="11538" max="11777" width="11.44140625" style="176"/>
    <col min="11778" max="11780" width="12.6640625" style="176" customWidth="1"/>
    <col min="11781" max="11781" width="15" style="176" customWidth="1"/>
    <col min="11782" max="11782" width="20.6640625" style="176" customWidth="1"/>
    <col min="11783" max="11783" width="40.6640625" style="176" customWidth="1"/>
    <col min="11784" max="11784" width="9.33203125" style="176" customWidth="1"/>
    <col min="11785" max="11785" width="14.6640625" style="176" customWidth="1"/>
    <col min="11786" max="11786" width="28.6640625" style="176" customWidth="1"/>
    <col min="11787" max="11788" width="14.6640625" style="176" customWidth="1"/>
    <col min="11789" max="11789" width="19.5546875" style="176" customWidth="1"/>
    <col min="11790" max="11790" width="18" style="176" customWidth="1"/>
    <col min="11791" max="11791" width="24.88671875" style="176" customWidth="1"/>
    <col min="11792" max="11792" width="23.5546875" style="176" customWidth="1"/>
    <col min="11793" max="11793" width="20.109375" style="176" bestFit="1" customWidth="1"/>
    <col min="11794" max="12033" width="11.44140625" style="176"/>
    <col min="12034" max="12036" width="12.6640625" style="176" customWidth="1"/>
    <col min="12037" max="12037" width="15" style="176" customWidth="1"/>
    <col min="12038" max="12038" width="20.6640625" style="176" customWidth="1"/>
    <col min="12039" max="12039" width="40.6640625" style="176" customWidth="1"/>
    <col min="12040" max="12040" width="9.33203125" style="176" customWidth="1"/>
    <col min="12041" max="12041" width="14.6640625" style="176" customWidth="1"/>
    <col min="12042" max="12042" width="28.6640625" style="176" customWidth="1"/>
    <col min="12043" max="12044" width="14.6640625" style="176" customWidth="1"/>
    <col min="12045" max="12045" width="19.5546875" style="176" customWidth="1"/>
    <col min="12046" max="12046" width="18" style="176" customWidth="1"/>
    <col min="12047" max="12047" width="24.88671875" style="176" customWidth="1"/>
    <col min="12048" max="12048" width="23.5546875" style="176" customWidth="1"/>
    <col min="12049" max="12049" width="20.109375" style="176" bestFit="1" customWidth="1"/>
    <col min="12050" max="12289" width="11.44140625" style="176"/>
    <col min="12290" max="12292" width="12.6640625" style="176" customWidth="1"/>
    <col min="12293" max="12293" width="15" style="176" customWidth="1"/>
    <col min="12294" max="12294" width="20.6640625" style="176" customWidth="1"/>
    <col min="12295" max="12295" width="40.6640625" style="176" customWidth="1"/>
    <col min="12296" max="12296" width="9.33203125" style="176" customWidth="1"/>
    <col min="12297" max="12297" width="14.6640625" style="176" customWidth="1"/>
    <col min="12298" max="12298" width="28.6640625" style="176" customWidth="1"/>
    <col min="12299" max="12300" width="14.6640625" style="176" customWidth="1"/>
    <col min="12301" max="12301" width="19.5546875" style="176" customWidth="1"/>
    <col min="12302" max="12302" width="18" style="176" customWidth="1"/>
    <col min="12303" max="12303" width="24.88671875" style="176" customWidth="1"/>
    <col min="12304" max="12304" width="23.5546875" style="176" customWidth="1"/>
    <col min="12305" max="12305" width="20.109375" style="176" bestFit="1" customWidth="1"/>
    <col min="12306" max="12545" width="11.44140625" style="176"/>
    <col min="12546" max="12548" width="12.6640625" style="176" customWidth="1"/>
    <col min="12549" max="12549" width="15" style="176" customWidth="1"/>
    <col min="12550" max="12550" width="20.6640625" style="176" customWidth="1"/>
    <col min="12551" max="12551" width="40.6640625" style="176" customWidth="1"/>
    <col min="12552" max="12552" width="9.33203125" style="176" customWidth="1"/>
    <col min="12553" max="12553" width="14.6640625" style="176" customWidth="1"/>
    <col min="12554" max="12554" width="28.6640625" style="176" customWidth="1"/>
    <col min="12555" max="12556" width="14.6640625" style="176" customWidth="1"/>
    <col min="12557" max="12557" width="19.5546875" style="176" customWidth="1"/>
    <col min="12558" max="12558" width="18" style="176" customWidth="1"/>
    <col min="12559" max="12559" width="24.88671875" style="176" customWidth="1"/>
    <col min="12560" max="12560" width="23.5546875" style="176" customWidth="1"/>
    <col min="12561" max="12561" width="20.109375" style="176" bestFit="1" customWidth="1"/>
    <col min="12562" max="12801" width="11.44140625" style="176"/>
    <col min="12802" max="12804" width="12.6640625" style="176" customWidth="1"/>
    <col min="12805" max="12805" width="15" style="176" customWidth="1"/>
    <col min="12806" max="12806" width="20.6640625" style="176" customWidth="1"/>
    <col min="12807" max="12807" width="40.6640625" style="176" customWidth="1"/>
    <col min="12808" max="12808" width="9.33203125" style="176" customWidth="1"/>
    <col min="12809" max="12809" width="14.6640625" style="176" customWidth="1"/>
    <col min="12810" max="12810" width="28.6640625" style="176" customWidth="1"/>
    <col min="12811" max="12812" width="14.6640625" style="176" customWidth="1"/>
    <col min="12813" max="12813" width="19.5546875" style="176" customWidth="1"/>
    <col min="12814" max="12814" width="18" style="176" customWidth="1"/>
    <col min="12815" max="12815" width="24.88671875" style="176" customWidth="1"/>
    <col min="12816" max="12816" width="23.5546875" style="176" customWidth="1"/>
    <col min="12817" max="12817" width="20.109375" style="176" bestFit="1" customWidth="1"/>
    <col min="12818" max="13057" width="11.44140625" style="176"/>
    <col min="13058" max="13060" width="12.6640625" style="176" customWidth="1"/>
    <col min="13061" max="13061" width="15" style="176" customWidth="1"/>
    <col min="13062" max="13062" width="20.6640625" style="176" customWidth="1"/>
    <col min="13063" max="13063" width="40.6640625" style="176" customWidth="1"/>
    <col min="13064" max="13064" width="9.33203125" style="176" customWidth="1"/>
    <col min="13065" max="13065" width="14.6640625" style="176" customWidth="1"/>
    <col min="13066" max="13066" width="28.6640625" style="176" customWidth="1"/>
    <col min="13067" max="13068" width="14.6640625" style="176" customWidth="1"/>
    <col min="13069" max="13069" width="19.5546875" style="176" customWidth="1"/>
    <col min="13070" max="13070" width="18" style="176" customWidth="1"/>
    <col min="13071" max="13071" width="24.88671875" style="176" customWidth="1"/>
    <col min="13072" max="13072" width="23.5546875" style="176" customWidth="1"/>
    <col min="13073" max="13073" width="20.109375" style="176" bestFit="1" customWidth="1"/>
    <col min="13074" max="13313" width="11.44140625" style="176"/>
    <col min="13314" max="13316" width="12.6640625" style="176" customWidth="1"/>
    <col min="13317" max="13317" width="15" style="176" customWidth="1"/>
    <col min="13318" max="13318" width="20.6640625" style="176" customWidth="1"/>
    <col min="13319" max="13319" width="40.6640625" style="176" customWidth="1"/>
    <col min="13320" max="13320" width="9.33203125" style="176" customWidth="1"/>
    <col min="13321" max="13321" width="14.6640625" style="176" customWidth="1"/>
    <col min="13322" max="13322" width="28.6640625" style="176" customWidth="1"/>
    <col min="13323" max="13324" width="14.6640625" style="176" customWidth="1"/>
    <col min="13325" max="13325" width="19.5546875" style="176" customWidth="1"/>
    <col min="13326" max="13326" width="18" style="176" customWidth="1"/>
    <col min="13327" max="13327" width="24.88671875" style="176" customWidth="1"/>
    <col min="13328" max="13328" width="23.5546875" style="176" customWidth="1"/>
    <col min="13329" max="13329" width="20.109375" style="176" bestFit="1" customWidth="1"/>
    <col min="13330" max="13569" width="11.44140625" style="176"/>
    <col min="13570" max="13572" width="12.6640625" style="176" customWidth="1"/>
    <col min="13573" max="13573" width="15" style="176" customWidth="1"/>
    <col min="13574" max="13574" width="20.6640625" style="176" customWidth="1"/>
    <col min="13575" max="13575" width="40.6640625" style="176" customWidth="1"/>
    <col min="13576" max="13576" width="9.33203125" style="176" customWidth="1"/>
    <col min="13577" max="13577" width="14.6640625" style="176" customWidth="1"/>
    <col min="13578" max="13578" width="28.6640625" style="176" customWidth="1"/>
    <col min="13579" max="13580" width="14.6640625" style="176" customWidth="1"/>
    <col min="13581" max="13581" width="19.5546875" style="176" customWidth="1"/>
    <col min="13582" max="13582" width="18" style="176" customWidth="1"/>
    <col min="13583" max="13583" width="24.88671875" style="176" customWidth="1"/>
    <col min="13584" max="13584" width="23.5546875" style="176" customWidth="1"/>
    <col min="13585" max="13585" width="20.109375" style="176" bestFit="1" customWidth="1"/>
    <col min="13586" max="13825" width="11.44140625" style="176"/>
    <col min="13826" max="13828" width="12.6640625" style="176" customWidth="1"/>
    <col min="13829" max="13829" width="15" style="176" customWidth="1"/>
    <col min="13830" max="13830" width="20.6640625" style="176" customWidth="1"/>
    <col min="13831" max="13831" width="40.6640625" style="176" customWidth="1"/>
    <col min="13832" max="13832" width="9.33203125" style="176" customWidth="1"/>
    <col min="13833" max="13833" width="14.6640625" style="176" customWidth="1"/>
    <col min="13834" max="13834" width="28.6640625" style="176" customWidth="1"/>
    <col min="13835" max="13836" width="14.6640625" style="176" customWidth="1"/>
    <col min="13837" max="13837" width="19.5546875" style="176" customWidth="1"/>
    <col min="13838" max="13838" width="18" style="176" customWidth="1"/>
    <col min="13839" max="13839" width="24.88671875" style="176" customWidth="1"/>
    <col min="13840" max="13840" width="23.5546875" style="176" customWidth="1"/>
    <col min="13841" max="13841" width="20.109375" style="176" bestFit="1" customWidth="1"/>
    <col min="13842" max="14081" width="11.44140625" style="176"/>
    <col min="14082" max="14084" width="12.6640625" style="176" customWidth="1"/>
    <col min="14085" max="14085" width="15" style="176" customWidth="1"/>
    <col min="14086" max="14086" width="20.6640625" style="176" customWidth="1"/>
    <col min="14087" max="14087" width="40.6640625" style="176" customWidth="1"/>
    <col min="14088" max="14088" width="9.33203125" style="176" customWidth="1"/>
    <col min="14089" max="14089" width="14.6640625" style="176" customWidth="1"/>
    <col min="14090" max="14090" width="28.6640625" style="176" customWidth="1"/>
    <col min="14091" max="14092" width="14.6640625" style="176" customWidth="1"/>
    <col min="14093" max="14093" width="19.5546875" style="176" customWidth="1"/>
    <col min="14094" max="14094" width="18" style="176" customWidth="1"/>
    <col min="14095" max="14095" width="24.88671875" style="176" customWidth="1"/>
    <col min="14096" max="14096" width="23.5546875" style="176" customWidth="1"/>
    <col min="14097" max="14097" width="20.109375" style="176" bestFit="1" customWidth="1"/>
    <col min="14098" max="14337" width="11.44140625" style="176"/>
    <col min="14338" max="14340" width="12.6640625" style="176" customWidth="1"/>
    <col min="14341" max="14341" width="15" style="176" customWidth="1"/>
    <col min="14342" max="14342" width="20.6640625" style="176" customWidth="1"/>
    <col min="14343" max="14343" width="40.6640625" style="176" customWidth="1"/>
    <col min="14344" max="14344" width="9.33203125" style="176" customWidth="1"/>
    <col min="14345" max="14345" width="14.6640625" style="176" customWidth="1"/>
    <col min="14346" max="14346" width="28.6640625" style="176" customWidth="1"/>
    <col min="14347" max="14348" width="14.6640625" style="176" customWidth="1"/>
    <col min="14349" max="14349" width="19.5546875" style="176" customWidth="1"/>
    <col min="14350" max="14350" width="18" style="176" customWidth="1"/>
    <col min="14351" max="14351" width="24.88671875" style="176" customWidth="1"/>
    <col min="14352" max="14352" width="23.5546875" style="176" customWidth="1"/>
    <col min="14353" max="14353" width="20.109375" style="176" bestFit="1" customWidth="1"/>
    <col min="14354" max="14593" width="11.44140625" style="176"/>
    <col min="14594" max="14596" width="12.6640625" style="176" customWidth="1"/>
    <col min="14597" max="14597" width="15" style="176" customWidth="1"/>
    <col min="14598" max="14598" width="20.6640625" style="176" customWidth="1"/>
    <col min="14599" max="14599" width="40.6640625" style="176" customWidth="1"/>
    <col min="14600" max="14600" width="9.33203125" style="176" customWidth="1"/>
    <col min="14601" max="14601" width="14.6640625" style="176" customWidth="1"/>
    <col min="14602" max="14602" width="28.6640625" style="176" customWidth="1"/>
    <col min="14603" max="14604" width="14.6640625" style="176" customWidth="1"/>
    <col min="14605" max="14605" width="19.5546875" style="176" customWidth="1"/>
    <col min="14606" max="14606" width="18" style="176" customWidth="1"/>
    <col min="14607" max="14607" width="24.88671875" style="176" customWidth="1"/>
    <col min="14608" max="14608" width="23.5546875" style="176" customWidth="1"/>
    <col min="14609" max="14609" width="20.109375" style="176" bestFit="1" customWidth="1"/>
    <col min="14610" max="14849" width="11.44140625" style="176"/>
    <col min="14850" max="14852" width="12.6640625" style="176" customWidth="1"/>
    <col min="14853" max="14853" width="15" style="176" customWidth="1"/>
    <col min="14854" max="14854" width="20.6640625" style="176" customWidth="1"/>
    <col min="14855" max="14855" width="40.6640625" style="176" customWidth="1"/>
    <col min="14856" max="14856" width="9.33203125" style="176" customWidth="1"/>
    <col min="14857" max="14857" width="14.6640625" style="176" customWidth="1"/>
    <col min="14858" max="14858" width="28.6640625" style="176" customWidth="1"/>
    <col min="14859" max="14860" width="14.6640625" style="176" customWidth="1"/>
    <col min="14861" max="14861" width="19.5546875" style="176" customWidth="1"/>
    <col min="14862" max="14862" width="18" style="176" customWidth="1"/>
    <col min="14863" max="14863" width="24.88671875" style="176" customWidth="1"/>
    <col min="14864" max="14864" width="23.5546875" style="176" customWidth="1"/>
    <col min="14865" max="14865" width="20.109375" style="176" bestFit="1" customWidth="1"/>
    <col min="14866" max="15105" width="11.44140625" style="176"/>
    <col min="15106" max="15108" width="12.6640625" style="176" customWidth="1"/>
    <col min="15109" max="15109" width="15" style="176" customWidth="1"/>
    <col min="15110" max="15110" width="20.6640625" style="176" customWidth="1"/>
    <col min="15111" max="15111" width="40.6640625" style="176" customWidth="1"/>
    <col min="15112" max="15112" width="9.33203125" style="176" customWidth="1"/>
    <col min="15113" max="15113" width="14.6640625" style="176" customWidth="1"/>
    <col min="15114" max="15114" width="28.6640625" style="176" customWidth="1"/>
    <col min="15115" max="15116" width="14.6640625" style="176" customWidth="1"/>
    <col min="15117" max="15117" width="19.5546875" style="176" customWidth="1"/>
    <col min="15118" max="15118" width="18" style="176" customWidth="1"/>
    <col min="15119" max="15119" width="24.88671875" style="176" customWidth="1"/>
    <col min="15120" max="15120" width="23.5546875" style="176" customWidth="1"/>
    <col min="15121" max="15121" width="20.109375" style="176" bestFit="1" customWidth="1"/>
    <col min="15122" max="15361" width="11.44140625" style="176"/>
    <col min="15362" max="15364" width="12.6640625" style="176" customWidth="1"/>
    <col min="15365" max="15365" width="15" style="176" customWidth="1"/>
    <col min="15366" max="15366" width="20.6640625" style="176" customWidth="1"/>
    <col min="15367" max="15367" width="40.6640625" style="176" customWidth="1"/>
    <col min="15368" max="15368" width="9.33203125" style="176" customWidth="1"/>
    <col min="15369" max="15369" width="14.6640625" style="176" customWidth="1"/>
    <col min="15370" max="15370" width="28.6640625" style="176" customWidth="1"/>
    <col min="15371" max="15372" width="14.6640625" style="176" customWidth="1"/>
    <col min="15373" max="15373" width="19.5546875" style="176" customWidth="1"/>
    <col min="15374" max="15374" width="18" style="176" customWidth="1"/>
    <col min="15375" max="15375" width="24.88671875" style="176" customWidth="1"/>
    <col min="15376" max="15376" width="23.5546875" style="176" customWidth="1"/>
    <col min="15377" max="15377" width="20.109375" style="176" bestFit="1" customWidth="1"/>
    <col min="15378" max="15617" width="11.44140625" style="176"/>
    <col min="15618" max="15620" width="12.6640625" style="176" customWidth="1"/>
    <col min="15621" max="15621" width="15" style="176" customWidth="1"/>
    <col min="15622" max="15622" width="20.6640625" style="176" customWidth="1"/>
    <col min="15623" max="15623" width="40.6640625" style="176" customWidth="1"/>
    <col min="15624" max="15624" width="9.33203125" style="176" customWidth="1"/>
    <col min="15625" max="15625" width="14.6640625" style="176" customWidth="1"/>
    <col min="15626" max="15626" width="28.6640625" style="176" customWidth="1"/>
    <col min="15627" max="15628" width="14.6640625" style="176" customWidth="1"/>
    <col min="15629" max="15629" width="19.5546875" style="176" customWidth="1"/>
    <col min="15630" max="15630" width="18" style="176" customWidth="1"/>
    <col min="15631" max="15631" width="24.88671875" style="176" customWidth="1"/>
    <col min="15632" max="15632" width="23.5546875" style="176" customWidth="1"/>
    <col min="15633" max="15633" width="20.109375" style="176" bestFit="1" customWidth="1"/>
    <col min="15634" max="15873" width="11.44140625" style="176"/>
    <col min="15874" max="15876" width="12.6640625" style="176" customWidth="1"/>
    <col min="15877" max="15877" width="15" style="176" customWidth="1"/>
    <col min="15878" max="15878" width="20.6640625" style="176" customWidth="1"/>
    <col min="15879" max="15879" width="40.6640625" style="176" customWidth="1"/>
    <col min="15880" max="15880" width="9.33203125" style="176" customWidth="1"/>
    <col min="15881" max="15881" width="14.6640625" style="176" customWidth="1"/>
    <col min="15882" max="15882" width="28.6640625" style="176" customWidth="1"/>
    <col min="15883" max="15884" width="14.6640625" style="176" customWidth="1"/>
    <col min="15885" max="15885" width="19.5546875" style="176" customWidth="1"/>
    <col min="15886" max="15886" width="18" style="176" customWidth="1"/>
    <col min="15887" max="15887" width="24.88671875" style="176" customWidth="1"/>
    <col min="15888" max="15888" width="23.5546875" style="176" customWidth="1"/>
    <col min="15889" max="15889" width="20.109375" style="176" bestFit="1" customWidth="1"/>
    <col min="15890" max="16129" width="11.44140625" style="176"/>
    <col min="16130" max="16132" width="12.6640625" style="176" customWidth="1"/>
    <col min="16133" max="16133" width="15" style="176" customWidth="1"/>
    <col min="16134" max="16134" width="20.6640625" style="176" customWidth="1"/>
    <col min="16135" max="16135" width="40.6640625" style="176" customWidth="1"/>
    <col min="16136" max="16136" width="9.33203125" style="176" customWidth="1"/>
    <col min="16137" max="16137" width="14.6640625" style="176" customWidth="1"/>
    <col min="16138" max="16138" width="28.6640625" style="176" customWidth="1"/>
    <col min="16139" max="16140" width="14.6640625" style="176" customWidth="1"/>
    <col min="16141" max="16141" width="19.5546875" style="176" customWidth="1"/>
    <col min="16142" max="16142" width="18" style="176" customWidth="1"/>
    <col min="16143" max="16143" width="24.88671875" style="176" customWidth="1"/>
    <col min="16144" max="16144" width="23.5546875" style="176" customWidth="1"/>
    <col min="16145" max="16145" width="20.109375" style="176" bestFit="1" customWidth="1"/>
    <col min="16146" max="16384" width="11.44140625" style="176"/>
  </cols>
  <sheetData>
    <row r="1" spans="1:12" ht="30" customHeight="1">
      <c r="A1" s="993"/>
      <c r="B1" s="993"/>
      <c r="C1" s="987"/>
      <c r="D1" s="990"/>
      <c r="E1" s="314"/>
      <c r="F1" s="314"/>
      <c r="G1" s="314"/>
      <c r="H1" s="314"/>
      <c r="I1" s="314"/>
      <c r="J1" s="987"/>
      <c r="K1" s="317"/>
      <c r="L1" s="318"/>
    </row>
    <row r="2" spans="1:12" ht="30" customHeight="1">
      <c r="A2" s="993"/>
      <c r="B2" s="993"/>
      <c r="C2" s="988"/>
      <c r="D2" s="991"/>
      <c r="E2" s="314"/>
      <c r="F2" s="314"/>
      <c r="G2" s="314"/>
      <c r="H2" s="314"/>
      <c r="I2" s="314"/>
      <c r="J2" s="988"/>
      <c r="L2" s="319"/>
    </row>
    <row r="3" spans="1:12" ht="30" customHeight="1">
      <c r="A3" s="993"/>
      <c r="B3" s="993"/>
      <c r="C3" s="989"/>
      <c r="D3" s="992"/>
      <c r="E3" s="315"/>
      <c r="F3" s="315"/>
      <c r="G3" s="315"/>
      <c r="H3" s="315"/>
      <c r="I3" s="315"/>
      <c r="J3" s="989"/>
      <c r="K3" s="320"/>
      <c r="L3" s="321"/>
    </row>
    <row r="4" spans="1:12" ht="72.75" customHeight="1">
      <c r="A4" s="986" t="s">
        <v>1254</v>
      </c>
      <c r="B4" s="986"/>
      <c r="C4" s="986"/>
      <c r="D4" s="986"/>
      <c r="E4" s="986"/>
      <c r="F4" s="986"/>
      <c r="G4" s="986"/>
      <c r="H4" s="986"/>
      <c r="I4" s="986"/>
      <c r="J4" s="986"/>
      <c r="K4" s="986"/>
      <c r="L4" s="986"/>
    </row>
    <row r="5" spans="1:12" ht="51" customHeight="1">
      <c r="A5" s="322"/>
      <c r="B5" s="322"/>
      <c r="C5" s="322"/>
      <c r="D5" s="322"/>
      <c r="E5" s="322"/>
      <c r="F5" s="322"/>
      <c r="G5" s="322"/>
      <c r="H5" s="322"/>
      <c r="I5" s="322"/>
      <c r="J5" s="322"/>
      <c r="K5" s="322"/>
      <c r="L5" s="322"/>
    </row>
    <row r="6" spans="1:12" ht="51" customHeight="1">
      <c r="A6" s="996" t="s">
        <v>1255</v>
      </c>
      <c r="B6" s="996" t="s">
        <v>1256</v>
      </c>
      <c r="C6" s="996" t="s">
        <v>1257</v>
      </c>
      <c r="D6" s="996" t="s">
        <v>1258</v>
      </c>
      <c r="E6" s="995" t="s">
        <v>1259</v>
      </c>
      <c r="F6" s="995"/>
      <c r="G6" s="994" t="s">
        <v>1260</v>
      </c>
      <c r="H6" s="994"/>
      <c r="I6" s="994"/>
      <c r="J6" s="994"/>
      <c r="K6" s="994"/>
      <c r="L6" s="994"/>
    </row>
    <row r="7" spans="1:12" s="177" customFormat="1" ht="75.75" customHeight="1">
      <c r="A7" s="996"/>
      <c r="B7" s="996"/>
      <c r="C7" s="996"/>
      <c r="D7" s="996"/>
      <c r="E7" s="316" t="s">
        <v>1261</v>
      </c>
      <c r="F7" s="316" t="s">
        <v>1262</v>
      </c>
      <c r="G7" s="316" t="s">
        <v>1263</v>
      </c>
      <c r="H7" s="316" t="s">
        <v>1264</v>
      </c>
      <c r="I7" s="316" t="s">
        <v>1265</v>
      </c>
      <c r="J7" s="316" t="s">
        <v>1266</v>
      </c>
      <c r="K7" s="316" t="s">
        <v>1267</v>
      </c>
      <c r="L7" s="316" t="s">
        <v>1268</v>
      </c>
    </row>
    <row r="8" spans="1:12" s="177" customFormat="1" ht="43.5" customHeight="1">
      <c r="A8" s="855" t="s">
        <v>1269</v>
      </c>
      <c r="B8" s="855" t="s">
        <v>95</v>
      </c>
      <c r="C8" s="855" t="s">
        <v>1676</v>
      </c>
      <c r="D8" s="857">
        <v>0.28999999999999998</v>
      </c>
      <c r="E8" s="855">
        <v>0</v>
      </c>
      <c r="F8" s="855">
        <v>0</v>
      </c>
      <c r="G8" s="854">
        <v>165</v>
      </c>
      <c r="H8" s="856">
        <v>2</v>
      </c>
      <c r="I8" s="856">
        <v>0</v>
      </c>
      <c r="J8" s="856">
        <v>0</v>
      </c>
      <c r="K8" s="856">
        <v>0</v>
      </c>
      <c r="L8" s="856">
        <v>0</v>
      </c>
    </row>
  </sheetData>
  <mergeCells count="10">
    <mergeCell ref="A4:L4"/>
    <mergeCell ref="J1:J3"/>
    <mergeCell ref="C1:D3"/>
    <mergeCell ref="A1:B3"/>
    <mergeCell ref="G6:L6"/>
    <mergeCell ref="E6:F6"/>
    <mergeCell ref="A6:A7"/>
    <mergeCell ref="B6:B7"/>
    <mergeCell ref="C6:C7"/>
    <mergeCell ref="D6:D7"/>
  </mergeCells>
  <phoneticPr fontId="43" type="noConversion"/>
  <printOptions horizontalCentered="1"/>
  <pageMargins left="0.55000000000000004" right="0.39" top="1.06" bottom="0.15748031496062992" header="0.31496062992125984" footer="0.31496062992125984"/>
  <pageSetup paperSize="172" scale="54" fitToHeight="1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8D8A7-FFFB-4FCD-A929-CD5E9E4DC067}">
  <sheetPr>
    <tabColor rgb="FFFFFF00"/>
    <pageSetUpPr fitToPage="1"/>
  </sheetPr>
  <dimension ref="A1:WVT69"/>
  <sheetViews>
    <sheetView tabSelected="1" view="pageBreakPreview" topLeftCell="A31" zoomScale="85" zoomScaleNormal="85" zoomScaleSheetLayoutView="85" zoomScalePageLayoutView="40" workbookViewId="0">
      <selection activeCell="A59" sqref="A59:I59"/>
    </sheetView>
  </sheetViews>
  <sheetFormatPr baseColWidth="10" defaultColWidth="11.44140625" defaultRowHeight="15.6"/>
  <cols>
    <col min="1" max="1" width="22.6640625" style="176" customWidth="1"/>
    <col min="2" max="2" width="12.6640625" style="176" customWidth="1"/>
    <col min="3" max="3" width="12.6640625" style="190" customWidth="1"/>
    <col min="4" max="4" width="16.44140625" style="176" customWidth="1"/>
    <col min="5" max="5" width="20.6640625" style="191" customWidth="1"/>
    <col min="6" max="6" width="40.6640625" style="191" customWidth="1"/>
    <col min="7" max="7" width="15" style="192" customWidth="1"/>
    <col min="8" max="8" width="14.6640625" style="176" customWidth="1"/>
    <col min="9" max="9" width="21.109375" style="176" customWidth="1"/>
    <col min="10" max="10" width="13.6640625" style="193" customWidth="1"/>
    <col min="11" max="11" width="10.88671875" style="176" customWidth="1"/>
    <col min="12" max="12" width="15.6640625" style="176" customWidth="1"/>
    <col min="13" max="13" width="18" style="176" customWidth="1"/>
    <col min="14" max="14" width="11.5546875" style="176" bestFit="1" customWidth="1"/>
    <col min="15" max="252" width="11.44140625" style="176"/>
    <col min="253" max="255" width="12.6640625" style="176" customWidth="1"/>
    <col min="256" max="256" width="15" style="176" customWidth="1"/>
    <col min="257" max="257" width="20.6640625" style="176" customWidth="1"/>
    <col min="258" max="258" width="40.6640625" style="176" customWidth="1"/>
    <col min="259" max="259" width="9.33203125" style="176" customWidth="1"/>
    <col min="260" max="260" width="14.6640625" style="176" customWidth="1"/>
    <col min="261" max="261" width="28.6640625" style="176" customWidth="1"/>
    <col min="262" max="263" width="14.6640625" style="176" customWidth="1"/>
    <col min="264" max="264" width="19.5546875" style="176" customWidth="1"/>
    <col min="265" max="265" width="18" style="176" customWidth="1"/>
    <col min="266" max="266" width="24.88671875" style="176" customWidth="1"/>
    <col min="267" max="267" width="23.5546875" style="176" customWidth="1"/>
    <col min="268" max="268" width="20.109375" style="176" bestFit="1" customWidth="1"/>
    <col min="269" max="508" width="11.44140625" style="176"/>
    <col min="509" max="511" width="12.6640625" style="176" customWidth="1"/>
    <col min="512" max="512" width="15" style="176" customWidth="1"/>
    <col min="513" max="513" width="20.6640625" style="176" customWidth="1"/>
    <col min="514" max="514" width="40.6640625" style="176" customWidth="1"/>
    <col min="515" max="515" width="9.33203125" style="176" customWidth="1"/>
    <col min="516" max="516" width="14.6640625" style="176" customWidth="1"/>
    <col min="517" max="517" width="28.6640625" style="176" customWidth="1"/>
    <col min="518" max="519" width="14.6640625" style="176" customWidth="1"/>
    <col min="520" max="520" width="19.5546875" style="176" customWidth="1"/>
    <col min="521" max="521" width="18" style="176" customWidth="1"/>
    <col min="522" max="522" width="24.88671875" style="176" customWidth="1"/>
    <col min="523" max="523" width="23.5546875" style="176" customWidth="1"/>
    <col min="524" max="524" width="20.109375" style="176" bestFit="1" customWidth="1"/>
    <col min="525" max="764" width="11.44140625" style="176"/>
    <col min="765" max="767" width="12.6640625" style="176" customWidth="1"/>
    <col min="768" max="768" width="15" style="176" customWidth="1"/>
    <col min="769" max="769" width="20.6640625" style="176" customWidth="1"/>
    <col min="770" max="770" width="40.6640625" style="176" customWidth="1"/>
    <col min="771" max="771" width="9.33203125" style="176" customWidth="1"/>
    <col min="772" max="772" width="14.6640625" style="176" customWidth="1"/>
    <col min="773" max="773" width="28.6640625" style="176" customWidth="1"/>
    <col min="774" max="775" width="14.6640625" style="176" customWidth="1"/>
    <col min="776" max="776" width="19.5546875" style="176" customWidth="1"/>
    <col min="777" max="777" width="18" style="176" customWidth="1"/>
    <col min="778" max="778" width="24.88671875" style="176" customWidth="1"/>
    <col min="779" max="779" width="23.5546875" style="176" customWidth="1"/>
    <col min="780" max="780" width="20.109375" style="176" bestFit="1" customWidth="1"/>
    <col min="781" max="1020" width="11.44140625" style="176"/>
    <col min="1021" max="1023" width="12.6640625" style="176" customWidth="1"/>
    <col min="1024" max="1024" width="15" style="176" customWidth="1"/>
    <col min="1025" max="1025" width="20.6640625" style="176" customWidth="1"/>
    <col min="1026" max="1026" width="40.6640625" style="176" customWidth="1"/>
    <col min="1027" max="1027" width="9.33203125" style="176" customWidth="1"/>
    <col min="1028" max="1028" width="14.6640625" style="176" customWidth="1"/>
    <col min="1029" max="1029" width="28.6640625" style="176" customWidth="1"/>
    <col min="1030" max="1031" width="14.6640625" style="176" customWidth="1"/>
    <col min="1032" max="1032" width="19.5546875" style="176" customWidth="1"/>
    <col min="1033" max="1033" width="18" style="176" customWidth="1"/>
    <col min="1034" max="1034" width="24.88671875" style="176" customWidth="1"/>
    <col min="1035" max="1035" width="23.5546875" style="176" customWidth="1"/>
    <col min="1036" max="1036" width="20.109375" style="176" bestFit="1" customWidth="1"/>
    <col min="1037" max="1276" width="11.44140625" style="176"/>
    <col min="1277" max="1279" width="12.6640625" style="176" customWidth="1"/>
    <col min="1280" max="1280" width="15" style="176" customWidth="1"/>
    <col min="1281" max="1281" width="20.6640625" style="176" customWidth="1"/>
    <col min="1282" max="1282" width="40.6640625" style="176" customWidth="1"/>
    <col min="1283" max="1283" width="9.33203125" style="176" customWidth="1"/>
    <col min="1284" max="1284" width="14.6640625" style="176" customWidth="1"/>
    <col min="1285" max="1285" width="28.6640625" style="176" customWidth="1"/>
    <col min="1286" max="1287" width="14.6640625" style="176" customWidth="1"/>
    <col min="1288" max="1288" width="19.5546875" style="176" customWidth="1"/>
    <col min="1289" max="1289" width="18" style="176" customWidth="1"/>
    <col min="1290" max="1290" width="24.88671875" style="176" customWidth="1"/>
    <col min="1291" max="1291" width="23.5546875" style="176" customWidth="1"/>
    <col min="1292" max="1292" width="20.109375" style="176" bestFit="1" customWidth="1"/>
    <col min="1293" max="1532" width="11.44140625" style="176"/>
    <col min="1533" max="1535" width="12.6640625" style="176" customWidth="1"/>
    <col min="1536" max="1536" width="15" style="176" customWidth="1"/>
    <col min="1537" max="1537" width="20.6640625" style="176" customWidth="1"/>
    <col min="1538" max="1538" width="40.6640625" style="176" customWidth="1"/>
    <col min="1539" max="1539" width="9.33203125" style="176" customWidth="1"/>
    <col min="1540" max="1540" width="14.6640625" style="176" customWidth="1"/>
    <col min="1541" max="1541" width="28.6640625" style="176" customWidth="1"/>
    <col min="1542" max="1543" width="14.6640625" style="176" customWidth="1"/>
    <col min="1544" max="1544" width="19.5546875" style="176" customWidth="1"/>
    <col min="1545" max="1545" width="18" style="176" customWidth="1"/>
    <col min="1546" max="1546" width="24.88671875" style="176" customWidth="1"/>
    <col min="1547" max="1547" width="23.5546875" style="176" customWidth="1"/>
    <col min="1548" max="1548" width="20.109375" style="176" bestFit="1" customWidth="1"/>
    <col min="1549" max="1788" width="11.44140625" style="176"/>
    <col min="1789" max="1791" width="12.6640625" style="176" customWidth="1"/>
    <col min="1792" max="1792" width="15" style="176" customWidth="1"/>
    <col min="1793" max="1793" width="20.6640625" style="176" customWidth="1"/>
    <col min="1794" max="1794" width="40.6640625" style="176" customWidth="1"/>
    <col min="1795" max="1795" width="9.33203125" style="176" customWidth="1"/>
    <col min="1796" max="1796" width="14.6640625" style="176" customWidth="1"/>
    <col min="1797" max="1797" width="28.6640625" style="176" customWidth="1"/>
    <col min="1798" max="1799" width="14.6640625" style="176" customWidth="1"/>
    <col min="1800" max="1800" width="19.5546875" style="176" customWidth="1"/>
    <col min="1801" max="1801" width="18" style="176" customWidth="1"/>
    <col min="1802" max="1802" width="24.88671875" style="176" customWidth="1"/>
    <col min="1803" max="1803" width="23.5546875" style="176" customWidth="1"/>
    <col min="1804" max="1804" width="20.109375" style="176" bestFit="1" customWidth="1"/>
    <col min="1805" max="2044" width="11.44140625" style="176"/>
    <col min="2045" max="2047" width="12.6640625" style="176" customWidth="1"/>
    <col min="2048" max="2048" width="15" style="176" customWidth="1"/>
    <col min="2049" max="2049" width="20.6640625" style="176" customWidth="1"/>
    <col min="2050" max="2050" width="40.6640625" style="176" customWidth="1"/>
    <col min="2051" max="2051" width="9.33203125" style="176" customWidth="1"/>
    <col min="2052" max="2052" width="14.6640625" style="176" customWidth="1"/>
    <col min="2053" max="2053" width="28.6640625" style="176" customWidth="1"/>
    <col min="2054" max="2055" width="14.6640625" style="176" customWidth="1"/>
    <col min="2056" max="2056" width="19.5546875" style="176" customWidth="1"/>
    <col min="2057" max="2057" width="18" style="176" customWidth="1"/>
    <col min="2058" max="2058" width="24.88671875" style="176" customWidth="1"/>
    <col min="2059" max="2059" width="23.5546875" style="176" customWidth="1"/>
    <col min="2060" max="2060" width="20.109375" style="176" bestFit="1" customWidth="1"/>
    <col min="2061" max="2300" width="11.44140625" style="176"/>
    <col min="2301" max="2303" width="12.6640625" style="176" customWidth="1"/>
    <col min="2304" max="2304" width="15" style="176" customWidth="1"/>
    <col min="2305" max="2305" width="20.6640625" style="176" customWidth="1"/>
    <col min="2306" max="2306" width="40.6640625" style="176" customWidth="1"/>
    <col min="2307" max="2307" width="9.33203125" style="176" customWidth="1"/>
    <col min="2308" max="2308" width="14.6640625" style="176" customWidth="1"/>
    <col min="2309" max="2309" width="28.6640625" style="176" customWidth="1"/>
    <col min="2310" max="2311" width="14.6640625" style="176" customWidth="1"/>
    <col min="2312" max="2312" width="19.5546875" style="176" customWidth="1"/>
    <col min="2313" max="2313" width="18" style="176" customWidth="1"/>
    <col min="2314" max="2314" width="24.88671875" style="176" customWidth="1"/>
    <col min="2315" max="2315" width="23.5546875" style="176" customWidth="1"/>
    <col min="2316" max="2316" width="20.109375" style="176" bestFit="1" customWidth="1"/>
    <col min="2317" max="2556" width="11.44140625" style="176"/>
    <col min="2557" max="2559" width="12.6640625" style="176" customWidth="1"/>
    <col min="2560" max="2560" width="15" style="176" customWidth="1"/>
    <col min="2561" max="2561" width="20.6640625" style="176" customWidth="1"/>
    <col min="2562" max="2562" width="40.6640625" style="176" customWidth="1"/>
    <col min="2563" max="2563" width="9.33203125" style="176" customWidth="1"/>
    <col min="2564" max="2564" width="14.6640625" style="176" customWidth="1"/>
    <col min="2565" max="2565" width="28.6640625" style="176" customWidth="1"/>
    <col min="2566" max="2567" width="14.6640625" style="176" customWidth="1"/>
    <col min="2568" max="2568" width="19.5546875" style="176" customWidth="1"/>
    <col min="2569" max="2569" width="18" style="176" customWidth="1"/>
    <col min="2570" max="2570" width="24.88671875" style="176" customWidth="1"/>
    <col min="2571" max="2571" width="23.5546875" style="176" customWidth="1"/>
    <col min="2572" max="2572" width="20.109375" style="176" bestFit="1" customWidth="1"/>
    <col min="2573" max="2812" width="11.44140625" style="176"/>
    <col min="2813" max="2815" width="12.6640625" style="176" customWidth="1"/>
    <col min="2816" max="2816" width="15" style="176" customWidth="1"/>
    <col min="2817" max="2817" width="20.6640625" style="176" customWidth="1"/>
    <col min="2818" max="2818" width="40.6640625" style="176" customWidth="1"/>
    <col min="2819" max="2819" width="9.33203125" style="176" customWidth="1"/>
    <col min="2820" max="2820" width="14.6640625" style="176" customWidth="1"/>
    <col min="2821" max="2821" width="28.6640625" style="176" customWidth="1"/>
    <col min="2822" max="2823" width="14.6640625" style="176" customWidth="1"/>
    <col min="2824" max="2824" width="19.5546875" style="176" customWidth="1"/>
    <col min="2825" max="2825" width="18" style="176" customWidth="1"/>
    <col min="2826" max="2826" width="24.88671875" style="176" customWidth="1"/>
    <col min="2827" max="2827" width="23.5546875" style="176" customWidth="1"/>
    <col min="2828" max="2828" width="20.109375" style="176" bestFit="1" customWidth="1"/>
    <col min="2829" max="3068" width="11.44140625" style="176"/>
    <col min="3069" max="3071" width="12.6640625" style="176" customWidth="1"/>
    <col min="3072" max="3072" width="15" style="176" customWidth="1"/>
    <col min="3073" max="3073" width="20.6640625" style="176" customWidth="1"/>
    <col min="3074" max="3074" width="40.6640625" style="176" customWidth="1"/>
    <col min="3075" max="3075" width="9.33203125" style="176" customWidth="1"/>
    <col min="3076" max="3076" width="14.6640625" style="176" customWidth="1"/>
    <col min="3077" max="3077" width="28.6640625" style="176" customWidth="1"/>
    <col min="3078" max="3079" width="14.6640625" style="176" customWidth="1"/>
    <col min="3080" max="3080" width="19.5546875" style="176" customWidth="1"/>
    <col min="3081" max="3081" width="18" style="176" customWidth="1"/>
    <col min="3082" max="3082" width="24.88671875" style="176" customWidth="1"/>
    <col min="3083" max="3083" width="23.5546875" style="176" customWidth="1"/>
    <col min="3084" max="3084" width="20.109375" style="176" bestFit="1" customWidth="1"/>
    <col min="3085" max="3324" width="11.44140625" style="176"/>
    <col min="3325" max="3327" width="12.6640625" style="176" customWidth="1"/>
    <col min="3328" max="3328" width="15" style="176" customWidth="1"/>
    <col min="3329" max="3329" width="20.6640625" style="176" customWidth="1"/>
    <col min="3330" max="3330" width="40.6640625" style="176" customWidth="1"/>
    <col min="3331" max="3331" width="9.33203125" style="176" customWidth="1"/>
    <col min="3332" max="3332" width="14.6640625" style="176" customWidth="1"/>
    <col min="3333" max="3333" width="28.6640625" style="176" customWidth="1"/>
    <col min="3334" max="3335" width="14.6640625" style="176" customWidth="1"/>
    <col min="3336" max="3336" width="19.5546875" style="176" customWidth="1"/>
    <col min="3337" max="3337" width="18" style="176" customWidth="1"/>
    <col min="3338" max="3338" width="24.88671875" style="176" customWidth="1"/>
    <col min="3339" max="3339" width="23.5546875" style="176" customWidth="1"/>
    <col min="3340" max="3340" width="20.109375" style="176" bestFit="1" customWidth="1"/>
    <col min="3341" max="3580" width="11.44140625" style="176"/>
    <col min="3581" max="3583" width="12.6640625" style="176" customWidth="1"/>
    <col min="3584" max="3584" width="15" style="176" customWidth="1"/>
    <col min="3585" max="3585" width="20.6640625" style="176" customWidth="1"/>
    <col min="3586" max="3586" width="40.6640625" style="176" customWidth="1"/>
    <col min="3587" max="3587" width="9.33203125" style="176" customWidth="1"/>
    <col min="3588" max="3588" width="14.6640625" style="176" customWidth="1"/>
    <col min="3589" max="3589" width="28.6640625" style="176" customWidth="1"/>
    <col min="3590" max="3591" width="14.6640625" style="176" customWidth="1"/>
    <col min="3592" max="3592" width="19.5546875" style="176" customWidth="1"/>
    <col min="3593" max="3593" width="18" style="176" customWidth="1"/>
    <col min="3594" max="3594" width="24.88671875" style="176" customWidth="1"/>
    <col min="3595" max="3595" width="23.5546875" style="176" customWidth="1"/>
    <col min="3596" max="3596" width="20.109375" style="176" bestFit="1" customWidth="1"/>
    <col min="3597" max="3836" width="11.44140625" style="176"/>
    <col min="3837" max="3839" width="12.6640625" style="176" customWidth="1"/>
    <col min="3840" max="3840" width="15" style="176" customWidth="1"/>
    <col min="3841" max="3841" width="20.6640625" style="176" customWidth="1"/>
    <col min="3842" max="3842" width="40.6640625" style="176" customWidth="1"/>
    <col min="3843" max="3843" width="9.33203125" style="176" customWidth="1"/>
    <col min="3844" max="3844" width="14.6640625" style="176" customWidth="1"/>
    <col min="3845" max="3845" width="28.6640625" style="176" customWidth="1"/>
    <col min="3846" max="3847" width="14.6640625" style="176" customWidth="1"/>
    <col min="3848" max="3848" width="19.5546875" style="176" customWidth="1"/>
    <col min="3849" max="3849" width="18" style="176" customWidth="1"/>
    <col min="3850" max="3850" width="24.88671875" style="176" customWidth="1"/>
    <col min="3851" max="3851" width="23.5546875" style="176" customWidth="1"/>
    <col min="3852" max="3852" width="20.109375" style="176" bestFit="1" customWidth="1"/>
    <col min="3853" max="4092" width="11.44140625" style="176"/>
    <col min="4093" max="4095" width="12.6640625" style="176" customWidth="1"/>
    <col min="4096" max="4096" width="15" style="176" customWidth="1"/>
    <col min="4097" max="4097" width="20.6640625" style="176" customWidth="1"/>
    <col min="4098" max="4098" width="40.6640625" style="176" customWidth="1"/>
    <col min="4099" max="4099" width="9.33203125" style="176" customWidth="1"/>
    <col min="4100" max="4100" width="14.6640625" style="176" customWidth="1"/>
    <col min="4101" max="4101" width="28.6640625" style="176" customWidth="1"/>
    <col min="4102" max="4103" width="14.6640625" style="176" customWidth="1"/>
    <col min="4104" max="4104" width="19.5546875" style="176" customWidth="1"/>
    <col min="4105" max="4105" width="18" style="176" customWidth="1"/>
    <col min="4106" max="4106" width="24.88671875" style="176" customWidth="1"/>
    <col min="4107" max="4107" width="23.5546875" style="176" customWidth="1"/>
    <col min="4108" max="4108" width="20.109375" style="176" bestFit="1" customWidth="1"/>
    <col min="4109" max="4348" width="11.44140625" style="176"/>
    <col min="4349" max="4351" width="12.6640625" style="176" customWidth="1"/>
    <col min="4352" max="4352" width="15" style="176" customWidth="1"/>
    <col min="4353" max="4353" width="20.6640625" style="176" customWidth="1"/>
    <col min="4354" max="4354" width="40.6640625" style="176" customWidth="1"/>
    <col min="4355" max="4355" width="9.33203125" style="176" customWidth="1"/>
    <col min="4356" max="4356" width="14.6640625" style="176" customWidth="1"/>
    <col min="4357" max="4357" width="28.6640625" style="176" customWidth="1"/>
    <col min="4358" max="4359" width="14.6640625" style="176" customWidth="1"/>
    <col min="4360" max="4360" width="19.5546875" style="176" customWidth="1"/>
    <col min="4361" max="4361" width="18" style="176" customWidth="1"/>
    <col min="4362" max="4362" width="24.88671875" style="176" customWidth="1"/>
    <col min="4363" max="4363" width="23.5546875" style="176" customWidth="1"/>
    <col min="4364" max="4364" width="20.109375" style="176" bestFit="1" customWidth="1"/>
    <col min="4365" max="4604" width="11.44140625" style="176"/>
    <col min="4605" max="4607" width="12.6640625" style="176" customWidth="1"/>
    <col min="4608" max="4608" width="15" style="176" customWidth="1"/>
    <col min="4609" max="4609" width="20.6640625" style="176" customWidth="1"/>
    <col min="4610" max="4610" width="40.6640625" style="176" customWidth="1"/>
    <col min="4611" max="4611" width="9.33203125" style="176" customWidth="1"/>
    <col min="4612" max="4612" width="14.6640625" style="176" customWidth="1"/>
    <col min="4613" max="4613" width="28.6640625" style="176" customWidth="1"/>
    <col min="4614" max="4615" width="14.6640625" style="176" customWidth="1"/>
    <col min="4616" max="4616" width="19.5546875" style="176" customWidth="1"/>
    <col min="4617" max="4617" width="18" style="176" customWidth="1"/>
    <col min="4618" max="4618" width="24.88671875" style="176" customWidth="1"/>
    <col min="4619" max="4619" width="23.5546875" style="176" customWidth="1"/>
    <col min="4620" max="4620" width="20.109375" style="176" bestFit="1" customWidth="1"/>
    <col min="4621" max="4860" width="11.44140625" style="176"/>
    <col min="4861" max="4863" width="12.6640625" style="176" customWidth="1"/>
    <col min="4864" max="4864" width="15" style="176" customWidth="1"/>
    <col min="4865" max="4865" width="20.6640625" style="176" customWidth="1"/>
    <col min="4866" max="4866" width="40.6640625" style="176" customWidth="1"/>
    <col min="4867" max="4867" width="9.33203125" style="176" customWidth="1"/>
    <col min="4868" max="4868" width="14.6640625" style="176" customWidth="1"/>
    <col min="4869" max="4869" width="28.6640625" style="176" customWidth="1"/>
    <col min="4870" max="4871" width="14.6640625" style="176" customWidth="1"/>
    <col min="4872" max="4872" width="19.5546875" style="176" customWidth="1"/>
    <col min="4873" max="4873" width="18" style="176" customWidth="1"/>
    <col min="4874" max="4874" width="24.88671875" style="176" customWidth="1"/>
    <col min="4875" max="4875" width="23.5546875" style="176" customWidth="1"/>
    <col min="4876" max="4876" width="20.109375" style="176" bestFit="1" customWidth="1"/>
    <col min="4877" max="5116" width="11.44140625" style="176"/>
    <col min="5117" max="5119" width="12.6640625" style="176" customWidth="1"/>
    <col min="5120" max="5120" width="15" style="176" customWidth="1"/>
    <col min="5121" max="5121" width="20.6640625" style="176" customWidth="1"/>
    <col min="5122" max="5122" width="40.6640625" style="176" customWidth="1"/>
    <col min="5123" max="5123" width="9.33203125" style="176" customWidth="1"/>
    <col min="5124" max="5124" width="14.6640625" style="176" customWidth="1"/>
    <col min="5125" max="5125" width="28.6640625" style="176" customWidth="1"/>
    <col min="5126" max="5127" width="14.6640625" style="176" customWidth="1"/>
    <col min="5128" max="5128" width="19.5546875" style="176" customWidth="1"/>
    <col min="5129" max="5129" width="18" style="176" customWidth="1"/>
    <col min="5130" max="5130" width="24.88671875" style="176" customWidth="1"/>
    <col min="5131" max="5131" width="23.5546875" style="176" customWidth="1"/>
    <col min="5132" max="5132" width="20.109375" style="176" bestFit="1" customWidth="1"/>
    <col min="5133" max="5372" width="11.44140625" style="176"/>
    <col min="5373" max="5375" width="12.6640625" style="176" customWidth="1"/>
    <col min="5376" max="5376" width="15" style="176" customWidth="1"/>
    <col min="5377" max="5377" width="20.6640625" style="176" customWidth="1"/>
    <col min="5378" max="5378" width="40.6640625" style="176" customWidth="1"/>
    <col min="5379" max="5379" width="9.33203125" style="176" customWidth="1"/>
    <col min="5380" max="5380" width="14.6640625" style="176" customWidth="1"/>
    <col min="5381" max="5381" width="28.6640625" style="176" customWidth="1"/>
    <col min="5382" max="5383" width="14.6640625" style="176" customWidth="1"/>
    <col min="5384" max="5384" width="19.5546875" style="176" customWidth="1"/>
    <col min="5385" max="5385" width="18" style="176" customWidth="1"/>
    <col min="5386" max="5386" width="24.88671875" style="176" customWidth="1"/>
    <col min="5387" max="5387" width="23.5546875" style="176" customWidth="1"/>
    <col min="5388" max="5388" width="20.109375" style="176" bestFit="1" customWidth="1"/>
    <col min="5389" max="5628" width="11.44140625" style="176"/>
    <col min="5629" max="5631" width="12.6640625" style="176" customWidth="1"/>
    <col min="5632" max="5632" width="15" style="176" customWidth="1"/>
    <col min="5633" max="5633" width="20.6640625" style="176" customWidth="1"/>
    <col min="5634" max="5634" width="40.6640625" style="176" customWidth="1"/>
    <col min="5635" max="5635" width="9.33203125" style="176" customWidth="1"/>
    <col min="5636" max="5636" width="14.6640625" style="176" customWidth="1"/>
    <col min="5637" max="5637" width="28.6640625" style="176" customWidth="1"/>
    <col min="5638" max="5639" width="14.6640625" style="176" customWidth="1"/>
    <col min="5640" max="5640" width="19.5546875" style="176" customWidth="1"/>
    <col min="5641" max="5641" width="18" style="176" customWidth="1"/>
    <col min="5642" max="5642" width="24.88671875" style="176" customWidth="1"/>
    <col min="5643" max="5643" width="23.5546875" style="176" customWidth="1"/>
    <col min="5644" max="5644" width="20.109375" style="176" bestFit="1" customWidth="1"/>
    <col min="5645" max="5884" width="11.44140625" style="176"/>
    <col min="5885" max="5887" width="12.6640625" style="176" customWidth="1"/>
    <col min="5888" max="5888" width="15" style="176" customWidth="1"/>
    <col min="5889" max="5889" width="20.6640625" style="176" customWidth="1"/>
    <col min="5890" max="5890" width="40.6640625" style="176" customWidth="1"/>
    <col min="5891" max="5891" width="9.33203125" style="176" customWidth="1"/>
    <col min="5892" max="5892" width="14.6640625" style="176" customWidth="1"/>
    <col min="5893" max="5893" width="28.6640625" style="176" customWidth="1"/>
    <col min="5894" max="5895" width="14.6640625" style="176" customWidth="1"/>
    <col min="5896" max="5896" width="19.5546875" style="176" customWidth="1"/>
    <col min="5897" max="5897" width="18" style="176" customWidth="1"/>
    <col min="5898" max="5898" width="24.88671875" style="176" customWidth="1"/>
    <col min="5899" max="5899" width="23.5546875" style="176" customWidth="1"/>
    <col min="5900" max="5900" width="20.109375" style="176" bestFit="1" customWidth="1"/>
    <col min="5901" max="6140" width="11.44140625" style="176"/>
    <col min="6141" max="6143" width="12.6640625" style="176" customWidth="1"/>
    <col min="6144" max="6144" width="15" style="176" customWidth="1"/>
    <col min="6145" max="6145" width="20.6640625" style="176" customWidth="1"/>
    <col min="6146" max="6146" width="40.6640625" style="176" customWidth="1"/>
    <col min="6147" max="6147" width="9.33203125" style="176" customWidth="1"/>
    <col min="6148" max="6148" width="14.6640625" style="176" customWidth="1"/>
    <col min="6149" max="6149" width="28.6640625" style="176" customWidth="1"/>
    <col min="6150" max="6151" width="14.6640625" style="176" customWidth="1"/>
    <col min="6152" max="6152" width="19.5546875" style="176" customWidth="1"/>
    <col min="6153" max="6153" width="18" style="176" customWidth="1"/>
    <col min="6154" max="6154" width="24.88671875" style="176" customWidth="1"/>
    <col min="6155" max="6155" width="23.5546875" style="176" customWidth="1"/>
    <col min="6156" max="6156" width="20.109375" style="176" bestFit="1" customWidth="1"/>
    <col min="6157" max="6396" width="11.44140625" style="176"/>
    <col min="6397" max="6399" width="12.6640625" style="176" customWidth="1"/>
    <col min="6400" max="6400" width="15" style="176" customWidth="1"/>
    <col min="6401" max="6401" width="20.6640625" style="176" customWidth="1"/>
    <col min="6402" max="6402" width="40.6640625" style="176" customWidth="1"/>
    <col min="6403" max="6403" width="9.33203125" style="176" customWidth="1"/>
    <col min="6404" max="6404" width="14.6640625" style="176" customWidth="1"/>
    <col min="6405" max="6405" width="28.6640625" style="176" customWidth="1"/>
    <col min="6406" max="6407" width="14.6640625" style="176" customWidth="1"/>
    <col min="6408" max="6408" width="19.5546875" style="176" customWidth="1"/>
    <col min="6409" max="6409" width="18" style="176" customWidth="1"/>
    <col min="6410" max="6410" width="24.88671875" style="176" customWidth="1"/>
    <col min="6411" max="6411" width="23.5546875" style="176" customWidth="1"/>
    <col min="6412" max="6412" width="20.109375" style="176" bestFit="1" customWidth="1"/>
    <col min="6413" max="6652" width="11.44140625" style="176"/>
    <col min="6653" max="6655" width="12.6640625" style="176" customWidth="1"/>
    <col min="6656" max="6656" width="15" style="176" customWidth="1"/>
    <col min="6657" max="6657" width="20.6640625" style="176" customWidth="1"/>
    <col min="6658" max="6658" width="40.6640625" style="176" customWidth="1"/>
    <col min="6659" max="6659" width="9.33203125" style="176" customWidth="1"/>
    <col min="6660" max="6660" width="14.6640625" style="176" customWidth="1"/>
    <col min="6661" max="6661" width="28.6640625" style="176" customWidth="1"/>
    <col min="6662" max="6663" width="14.6640625" style="176" customWidth="1"/>
    <col min="6664" max="6664" width="19.5546875" style="176" customWidth="1"/>
    <col min="6665" max="6665" width="18" style="176" customWidth="1"/>
    <col min="6666" max="6666" width="24.88671875" style="176" customWidth="1"/>
    <col min="6667" max="6667" width="23.5546875" style="176" customWidth="1"/>
    <col min="6668" max="6668" width="20.109375" style="176" bestFit="1" customWidth="1"/>
    <col min="6669" max="6908" width="11.44140625" style="176"/>
    <col min="6909" max="6911" width="12.6640625" style="176" customWidth="1"/>
    <col min="6912" max="6912" width="15" style="176" customWidth="1"/>
    <col min="6913" max="6913" width="20.6640625" style="176" customWidth="1"/>
    <col min="6914" max="6914" width="40.6640625" style="176" customWidth="1"/>
    <col min="6915" max="6915" width="9.33203125" style="176" customWidth="1"/>
    <col min="6916" max="6916" width="14.6640625" style="176" customWidth="1"/>
    <col min="6917" max="6917" width="28.6640625" style="176" customWidth="1"/>
    <col min="6918" max="6919" width="14.6640625" style="176" customWidth="1"/>
    <col min="6920" max="6920" width="19.5546875" style="176" customWidth="1"/>
    <col min="6921" max="6921" width="18" style="176" customWidth="1"/>
    <col min="6922" max="6922" width="24.88671875" style="176" customWidth="1"/>
    <col min="6923" max="6923" width="23.5546875" style="176" customWidth="1"/>
    <col min="6924" max="6924" width="20.109375" style="176" bestFit="1" customWidth="1"/>
    <col min="6925" max="7164" width="11.44140625" style="176"/>
    <col min="7165" max="7167" width="12.6640625" style="176" customWidth="1"/>
    <col min="7168" max="7168" width="15" style="176" customWidth="1"/>
    <col min="7169" max="7169" width="20.6640625" style="176" customWidth="1"/>
    <col min="7170" max="7170" width="40.6640625" style="176" customWidth="1"/>
    <col min="7171" max="7171" width="9.33203125" style="176" customWidth="1"/>
    <col min="7172" max="7172" width="14.6640625" style="176" customWidth="1"/>
    <col min="7173" max="7173" width="28.6640625" style="176" customWidth="1"/>
    <col min="7174" max="7175" width="14.6640625" style="176" customWidth="1"/>
    <col min="7176" max="7176" width="19.5546875" style="176" customWidth="1"/>
    <col min="7177" max="7177" width="18" style="176" customWidth="1"/>
    <col min="7178" max="7178" width="24.88671875" style="176" customWidth="1"/>
    <col min="7179" max="7179" width="23.5546875" style="176" customWidth="1"/>
    <col min="7180" max="7180" width="20.109375" style="176" bestFit="1" customWidth="1"/>
    <col min="7181" max="7420" width="11.44140625" style="176"/>
    <col min="7421" max="7423" width="12.6640625" style="176" customWidth="1"/>
    <col min="7424" max="7424" width="15" style="176" customWidth="1"/>
    <col min="7425" max="7425" width="20.6640625" style="176" customWidth="1"/>
    <col min="7426" max="7426" width="40.6640625" style="176" customWidth="1"/>
    <col min="7427" max="7427" width="9.33203125" style="176" customWidth="1"/>
    <col min="7428" max="7428" width="14.6640625" style="176" customWidth="1"/>
    <col min="7429" max="7429" width="28.6640625" style="176" customWidth="1"/>
    <col min="7430" max="7431" width="14.6640625" style="176" customWidth="1"/>
    <col min="7432" max="7432" width="19.5546875" style="176" customWidth="1"/>
    <col min="7433" max="7433" width="18" style="176" customWidth="1"/>
    <col min="7434" max="7434" width="24.88671875" style="176" customWidth="1"/>
    <col min="7435" max="7435" width="23.5546875" style="176" customWidth="1"/>
    <col min="7436" max="7436" width="20.109375" style="176" bestFit="1" customWidth="1"/>
    <col min="7437" max="7676" width="11.44140625" style="176"/>
    <col min="7677" max="7679" width="12.6640625" style="176" customWidth="1"/>
    <col min="7680" max="7680" width="15" style="176" customWidth="1"/>
    <col min="7681" max="7681" width="20.6640625" style="176" customWidth="1"/>
    <col min="7682" max="7682" width="40.6640625" style="176" customWidth="1"/>
    <col min="7683" max="7683" width="9.33203125" style="176" customWidth="1"/>
    <col min="7684" max="7684" width="14.6640625" style="176" customWidth="1"/>
    <col min="7685" max="7685" width="28.6640625" style="176" customWidth="1"/>
    <col min="7686" max="7687" width="14.6640625" style="176" customWidth="1"/>
    <col min="7688" max="7688" width="19.5546875" style="176" customWidth="1"/>
    <col min="7689" max="7689" width="18" style="176" customWidth="1"/>
    <col min="7690" max="7690" width="24.88671875" style="176" customWidth="1"/>
    <col min="7691" max="7691" width="23.5546875" style="176" customWidth="1"/>
    <col min="7692" max="7692" width="20.109375" style="176" bestFit="1" customWidth="1"/>
    <col min="7693" max="7932" width="11.44140625" style="176"/>
    <col min="7933" max="7935" width="12.6640625" style="176" customWidth="1"/>
    <col min="7936" max="7936" width="15" style="176" customWidth="1"/>
    <col min="7937" max="7937" width="20.6640625" style="176" customWidth="1"/>
    <col min="7938" max="7938" width="40.6640625" style="176" customWidth="1"/>
    <col min="7939" max="7939" width="9.33203125" style="176" customWidth="1"/>
    <col min="7940" max="7940" width="14.6640625" style="176" customWidth="1"/>
    <col min="7941" max="7941" width="28.6640625" style="176" customWidth="1"/>
    <col min="7942" max="7943" width="14.6640625" style="176" customWidth="1"/>
    <col min="7944" max="7944" width="19.5546875" style="176" customWidth="1"/>
    <col min="7945" max="7945" width="18" style="176" customWidth="1"/>
    <col min="7946" max="7946" width="24.88671875" style="176" customWidth="1"/>
    <col min="7947" max="7947" width="23.5546875" style="176" customWidth="1"/>
    <col min="7948" max="7948" width="20.109375" style="176" bestFit="1" customWidth="1"/>
    <col min="7949" max="8188" width="11.44140625" style="176"/>
    <col min="8189" max="8191" width="12.6640625" style="176" customWidth="1"/>
    <col min="8192" max="8192" width="15" style="176" customWidth="1"/>
    <col min="8193" max="8193" width="20.6640625" style="176" customWidth="1"/>
    <col min="8194" max="8194" width="40.6640625" style="176" customWidth="1"/>
    <col min="8195" max="8195" width="9.33203125" style="176" customWidth="1"/>
    <col min="8196" max="8196" width="14.6640625" style="176" customWidth="1"/>
    <col min="8197" max="8197" width="28.6640625" style="176" customWidth="1"/>
    <col min="8198" max="8199" width="14.6640625" style="176" customWidth="1"/>
    <col min="8200" max="8200" width="19.5546875" style="176" customWidth="1"/>
    <col min="8201" max="8201" width="18" style="176" customWidth="1"/>
    <col min="8202" max="8202" width="24.88671875" style="176" customWidth="1"/>
    <col min="8203" max="8203" width="23.5546875" style="176" customWidth="1"/>
    <col min="8204" max="8204" width="20.109375" style="176" bestFit="1" customWidth="1"/>
    <col min="8205" max="8444" width="11.44140625" style="176"/>
    <col min="8445" max="8447" width="12.6640625" style="176" customWidth="1"/>
    <col min="8448" max="8448" width="15" style="176" customWidth="1"/>
    <col min="8449" max="8449" width="20.6640625" style="176" customWidth="1"/>
    <col min="8450" max="8450" width="40.6640625" style="176" customWidth="1"/>
    <col min="8451" max="8451" width="9.33203125" style="176" customWidth="1"/>
    <col min="8452" max="8452" width="14.6640625" style="176" customWidth="1"/>
    <col min="8453" max="8453" width="28.6640625" style="176" customWidth="1"/>
    <col min="8454" max="8455" width="14.6640625" style="176" customWidth="1"/>
    <col min="8456" max="8456" width="19.5546875" style="176" customWidth="1"/>
    <col min="8457" max="8457" width="18" style="176" customWidth="1"/>
    <col min="8458" max="8458" width="24.88671875" style="176" customWidth="1"/>
    <col min="8459" max="8459" width="23.5546875" style="176" customWidth="1"/>
    <col min="8460" max="8460" width="20.109375" style="176" bestFit="1" customWidth="1"/>
    <col min="8461" max="8700" width="11.44140625" style="176"/>
    <col min="8701" max="8703" width="12.6640625" style="176" customWidth="1"/>
    <col min="8704" max="8704" width="15" style="176" customWidth="1"/>
    <col min="8705" max="8705" width="20.6640625" style="176" customWidth="1"/>
    <col min="8706" max="8706" width="40.6640625" style="176" customWidth="1"/>
    <col min="8707" max="8707" width="9.33203125" style="176" customWidth="1"/>
    <col min="8708" max="8708" width="14.6640625" style="176" customWidth="1"/>
    <col min="8709" max="8709" width="28.6640625" style="176" customWidth="1"/>
    <col min="8710" max="8711" width="14.6640625" style="176" customWidth="1"/>
    <col min="8712" max="8712" width="19.5546875" style="176" customWidth="1"/>
    <col min="8713" max="8713" width="18" style="176" customWidth="1"/>
    <col min="8714" max="8714" width="24.88671875" style="176" customWidth="1"/>
    <col min="8715" max="8715" width="23.5546875" style="176" customWidth="1"/>
    <col min="8716" max="8716" width="20.109375" style="176" bestFit="1" customWidth="1"/>
    <col min="8717" max="8956" width="11.44140625" style="176"/>
    <col min="8957" max="8959" width="12.6640625" style="176" customWidth="1"/>
    <col min="8960" max="8960" width="15" style="176" customWidth="1"/>
    <col min="8961" max="8961" width="20.6640625" style="176" customWidth="1"/>
    <col min="8962" max="8962" width="40.6640625" style="176" customWidth="1"/>
    <col min="8963" max="8963" width="9.33203125" style="176" customWidth="1"/>
    <col min="8964" max="8964" width="14.6640625" style="176" customWidth="1"/>
    <col min="8965" max="8965" width="28.6640625" style="176" customWidth="1"/>
    <col min="8966" max="8967" width="14.6640625" style="176" customWidth="1"/>
    <col min="8968" max="8968" width="19.5546875" style="176" customWidth="1"/>
    <col min="8969" max="8969" width="18" style="176" customWidth="1"/>
    <col min="8970" max="8970" width="24.88671875" style="176" customWidth="1"/>
    <col min="8971" max="8971" width="23.5546875" style="176" customWidth="1"/>
    <col min="8972" max="8972" width="20.109375" style="176" bestFit="1" customWidth="1"/>
    <col min="8973" max="9212" width="11.44140625" style="176"/>
    <col min="9213" max="9215" width="12.6640625" style="176" customWidth="1"/>
    <col min="9216" max="9216" width="15" style="176" customWidth="1"/>
    <col min="9217" max="9217" width="20.6640625" style="176" customWidth="1"/>
    <col min="9218" max="9218" width="40.6640625" style="176" customWidth="1"/>
    <col min="9219" max="9219" width="9.33203125" style="176" customWidth="1"/>
    <col min="9220" max="9220" width="14.6640625" style="176" customWidth="1"/>
    <col min="9221" max="9221" width="28.6640625" style="176" customWidth="1"/>
    <col min="9222" max="9223" width="14.6640625" style="176" customWidth="1"/>
    <col min="9224" max="9224" width="19.5546875" style="176" customWidth="1"/>
    <col min="9225" max="9225" width="18" style="176" customWidth="1"/>
    <col min="9226" max="9226" width="24.88671875" style="176" customWidth="1"/>
    <col min="9227" max="9227" width="23.5546875" style="176" customWidth="1"/>
    <col min="9228" max="9228" width="20.109375" style="176" bestFit="1" customWidth="1"/>
    <col min="9229" max="9468" width="11.44140625" style="176"/>
    <col min="9469" max="9471" width="12.6640625" style="176" customWidth="1"/>
    <col min="9472" max="9472" width="15" style="176" customWidth="1"/>
    <col min="9473" max="9473" width="20.6640625" style="176" customWidth="1"/>
    <col min="9474" max="9474" width="40.6640625" style="176" customWidth="1"/>
    <col min="9475" max="9475" width="9.33203125" style="176" customWidth="1"/>
    <col min="9476" max="9476" width="14.6640625" style="176" customWidth="1"/>
    <col min="9477" max="9477" width="28.6640625" style="176" customWidth="1"/>
    <col min="9478" max="9479" width="14.6640625" style="176" customWidth="1"/>
    <col min="9480" max="9480" width="19.5546875" style="176" customWidth="1"/>
    <col min="9481" max="9481" width="18" style="176" customWidth="1"/>
    <col min="9482" max="9482" width="24.88671875" style="176" customWidth="1"/>
    <col min="9483" max="9483" width="23.5546875" style="176" customWidth="1"/>
    <col min="9484" max="9484" width="20.109375" style="176" bestFit="1" customWidth="1"/>
    <col min="9485" max="9724" width="11.44140625" style="176"/>
    <col min="9725" max="9727" width="12.6640625" style="176" customWidth="1"/>
    <col min="9728" max="9728" width="15" style="176" customWidth="1"/>
    <col min="9729" max="9729" width="20.6640625" style="176" customWidth="1"/>
    <col min="9730" max="9730" width="40.6640625" style="176" customWidth="1"/>
    <col min="9731" max="9731" width="9.33203125" style="176" customWidth="1"/>
    <col min="9732" max="9732" width="14.6640625" style="176" customWidth="1"/>
    <col min="9733" max="9733" width="28.6640625" style="176" customWidth="1"/>
    <col min="9734" max="9735" width="14.6640625" style="176" customWidth="1"/>
    <col min="9736" max="9736" width="19.5546875" style="176" customWidth="1"/>
    <col min="9737" max="9737" width="18" style="176" customWidth="1"/>
    <col min="9738" max="9738" width="24.88671875" style="176" customWidth="1"/>
    <col min="9739" max="9739" width="23.5546875" style="176" customWidth="1"/>
    <col min="9740" max="9740" width="20.109375" style="176" bestFit="1" customWidth="1"/>
    <col min="9741" max="9980" width="11.44140625" style="176"/>
    <col min="9981" max="9983" width="12.6640625" style="176" customWidth="1"/>
    <col min="9984" max="9984" width="15" style="176" customWidth="1"/>
    <col min="9985" max="9985" width="20.6640625" style="176" customWidth="1"/>
    <col min="9986" max="9986" width="40.6640625" style="176" customWidth="1"/>
    <col min="9987" max="9987" width="9.33203125" style="176" customWidth="1"/>
    <col min="9988" max="9988" width="14.6640625" style="176" customWidth="1"/>
    <col min="9989" max="9989" width="28.6640625" style="176" customWidth="1"/>
    <col min="9990" max="9991" width="14.6640625" style="176" customWidth="1"/>
    <col min="9992" max="9992" width="19.5546875" style="176" customWidth="1"/>
    <col min="9993" max="9993" width="18" style="176" customWidth="1"/>
    <col min="9994" max="9994" width="24.88671875" style="176" customWidth="1"/>
    <col min="9995" max="9995" width="23.5546875" style="176" customWidth="1"/>
    <col min="9996" max="9996" width="20.109375" style="176" bestFit="1" customWidth="1"/>
    <col min="9997" max="10236" width="11.44140625" style="176"/>
    <col min="10237" max="10239" width="12.6640625" style="176" customWidth="1"/>
    <col min="10240" max="10240" width="15" style="176" customWidth="1"/>
    <col min="10241" max="10241" width="20.6640625" style="176" customWidth="1"/>
    <col min="10242" max="10242" width="40.6640625" style="176" customWidth="1"/>
    <col min="10243" max="10243" width="9.33203125" style="176" customWidth="1"/>
    <col min="10244" max="10244" width="14.6640625" style="176" customWidth="1"/>
    <col min="10245" max="10245" width="28.6640625" style="176" customWidth="1"/>
    <col min="10246" max="10247" width="14.6640625" style="176" customWidth="1"/>
    <col min="10248" max="10248" width="19.5546875" style="176" customWidth="1"/>
    <col min="10249" max="10249" width="18" style="176" customWidth="1"/>
    <col min="10250" max="10250" width="24.88671875" style="176" customWidth="1"/>
    <col min="10251" max="10251" width="23.5546875" style="176" customWidth="1"/>
    <col min="10252" max="10252" width="20.109375" style="176" bestFit="1" customWidth="1"/>
    <col min="10253" max="10492" width="11.44140625" style="176"/>
    <col min="10493" max="10495" width="12.6640625" style="176" customWidth="1"/>
    <col min="10496" max="10496" width="15" style="176" customWidth="1"/>
    <col min="10497" max="10497" width="20.6640625" style="176" customWidth="1"/>
    <col min="10498" max="10498" width="40.6640625" style="176" customWidth="1"/>
    <col min="10499" max="10499" width="9.33203125" style="176" customWidth="1"/>
    <col min="10500" max="10500" width="14.6640625" style="176" customWidth="1"/>
    <col min="10501" max="10501" width="28.6640625" style="176" customWidth="1"/>
    <col min="10502" max="10503" width="14.6640625" style="176" customWidth="1"/>
    <col min="10504" max="10504" width="19.5546875" style="176" customWidth="1"/>
    <col min="10505" max="10505" width="18" style="176" customWidth="1"/>
    <col min="10506" max="10506" width="24.88671875" style="176" customWidth="1"/>
    <col min="10507" max="10507" width="23.5546875" style="176" customWidth="1"/>
    <col min="10508" max="10508" width="20.109375" style="176" bestFit="1" customWidth="1"/>
    <col min="10509" max="10748" width="11.44140625" style="176"/>
    <col min="10749" max="10751" width="12.6640625" style="176" customWidth="1"/>
    <col min="10752" max="10752" width="15" style="176" customWidth="1"/>
    <col min="10753" max="10753" width="20.6640625" style="176" customWidth="1"/>
    <col min="10754" max="10754" width="40.6640625" style="176" customWidth="1"/>
    <col min="10755" max="10755" width="9.33203125" style="176" customWidth="1"/>
    <col min="10756" max="10756" width="14.6640625" style="176" customWidth="1"/>
    <col min="10757" max="10757" width="28.6640625" style="176" customWidth="1"/>
    <col min="10758" max="10759" width="14.6640625" style="176" customWidth="1"/>
    <col min="10760" max="10760" width="19.5546875" style="176" customWidth="1"/>
    <col min="10761" max="10761" width="18" style="176" customWidth="1"/>
    <col min="10762" max="10762" width="24.88671875" style="176" customWidth="1"/>
    <col min="10763" max="10763" width="23.5546875" style="176" customWidth="1"/>
    <col min="10764" max="10764" width="20.109375" style="176" bestFit="1" customWidth="1"/>
    <col min="10765" max="11004" width="11.44140625" style="176"/>
    <col min="11005" max="11007" width="12.6640625" style="176" customWidth="1"/>
    <col min="11008" max="11008" width="15" style="176" customWidth="1"/>
    <col min="11009" max="11009" width="20.6640625" style="176" customWidth="1"/>
    <col min="11010" max="11010" width="40.6640625" style="176" customWidth="1"/>
    <col min="11011" max="11011" width="9.33203125" style="176" customWidth="1"/>
    <col min="11012" max="11012" width="14.6640625" style="176" customWidth="1"/>
    <col min="11013" max="11013" width="28.6640625" style="176" customWidth="1"/>
    <col min="11014" max="11015" width="14.6640625" style="176" customWidth="1"/>
    <col min="11016" max="11016" width="19.5546875" style="176" customWidth="1"/>
    <col min="11017" max="11017" width="18" style="176" customWidth="1"/>
    <col min="11018" max="11018" width="24.88671875" style="176" customWidth="1"/>
    <col min="11019" max="11019" width="23.5546875" style="176" customWidth="1"/>
    <col min="11020" max="11020" width="20.109375" style="176" bestFit="1" customWidth="1"/>
    <col min="11021" max="11260" width="11.44140625" style="176"/>
    <col min="11261" max="11263" width="12.6640625" style="176" customWidth="1"/>
    <col min="11264" max="11264" width="15" style="176" customWidth="1"/>
    <col min="11265" max="11265" width="20.6640625" style="176" customWidth="1"/>
    <col min="11266" max="11266" width="40.6640625" style="176" customWidth="1"/>
    <col min="11267" max="11267" width="9.33203125" style="176" customWidth="1"/>
    <col min="11268" max="11268" width="14.6640625" style="176" customWidth="1"/>
    <col min="11269" max="11269" width="28.6640625" style="176" customWidth="1"/>
    <col min="11270" max="11271" width="14.6640625" style="176" customWidth="1"/>
    <col min="11272" max="11272" width="19.5546875" style="176" customWidth="1"/>
    <col min="11273" max="11273" width="18" style="176" customWidth="1"/>
    <col min="11274" max="11274" width="24.88671875" style="176" customWidth="1"/>
    <col min="11275" max="11275" width="23.5546875" style="176" customWidth="1"/>
    <col min="11276" max="11276" width="20.109375" style="176" bestFit="1" customWidth="1"/>
    <col min="11277" max="11516" width="11.44140625" style="176"/>
    <col min="11517" max="11519" width="12.6640625" style="176" customWidth="1"/>
    <col min="11520" max="11520" width="15" style="176" customWidth="1"/>
    <col min="11521" max="11521" width="20.6640625" style="176" customWidth="1"/>
    <col min="11522" max="11522" width="40.6640625" style="176" customWidth="1"/>
    <col min="11523" max="11523" width="9.33203125" style="176" customWidth="1"/>
    <col min="11524" max="11524" width="14.6640625" style="176" customWidth="1"/>
    <col min="11525" max="11525" width="28.6640625" style="176" customWidth="1"/>
    <col min="11526" max="11527" width="14.6640625" style="176" customWidth="1"/>
    <col min="11528" max="11528" width="19.5546875" style="176" customWidth="1"/>
    <col min="11529" max="11529" width="18" style="176" customWidth="1"/>
    <col min="11530" max="11530" width="24.88671875" style="176" customWidth="1"/>
    <col min="11531" max="11531" width="23.5546875" style="176" customWidth="1"/>
    <col min="11532" max="11532" width="20.109375" style="176" bestFit="1" customWidth="1"/>
    <col min="11533" max="11772" width="11.44140625" style="176"/>
    <col min="11773" max="11775" width="12.6640625" style="176" customWidth="1"/>
    <col min="11776" max="11776" width="15" style="176" customWidth="1"/>
    <col min="11777" max="11777" width="20.6640625" style="176" customWidth="1"/>
    <col min="11778" max="11778" width="40.6640625" style="176" customWidth="1"/>
    <col min="11779" max="11779" width="9.33203125" style="176" customWidth="1"/>
    <col min="11780" max="11780" width="14.6640625" style="176" customWidth="1"/>
    <col min="11781" max="11781" width="28.6640625" style="176" customWidth="1"/>
    <col min="11782" max="11783" width="14.6640625" style="176" customWidth="1"/>
    <col min="11784" max="11784" width="19.5546875" style="176" customWidth="1"/>
    <col min="11785" max="11785" width="18" style="176" customWidth="1"/>
    <col min="11786" max="11786" width="24.88671875" style="176" customWidth="1"/>
    <col min="11787" max="11787" width="23.5546875" style="176" customWidth="1"/>
    <col min="11788" max="11788" width="20.109375" style="176" bestFit="1" customWidth="1"/>
    <col min="11789" max="12028" width="11.44140625" style="176"/>
    <col min="12029" max="12031" width="12.6640625" style="176" customWidth="1"/>
    <col min="12032" max="12032" width="15" style="176" customWidth="1"/>
    <col min="12033" max="12033" width="20.6640625" style="176" customWidth="1"/>
    <col min="12034" max="12034" width="40.6640625" style="176" customWidth="1"/>
    <col min="12035" max="12035" width="9.33203125" style="176" customWidth="1"/>
    <col min="12036" max="12036" width="14.6640625" style="176" customWidth="1"/>
    <col min="12037" max="12037" width="28.6640625" style="176" customWidth="1"/>
    <col min="12038" max="12039" width="14.6640625" style="176" customWidth="1"/>
    <col min="12040" max="12040" width="19.5546875" style="176" customWidth="1"/>
    <col min="12041" max="12041" width="18" style="176" customWidth="1"/>
    <col min="12042" max="12042" width="24.88671875" style="176" customWidth="1"/>
    <col min="12043" max="12043" width="23.5546875" style="176" customWidth="1"/>
    <col min="12044" max="12044" width="20.109375" style="176" bestFit="1" customWidth="1"/>
    <col min="12045" max="12284" width="11.44140625" style="176"/>
    <col min="12285" max="12287" width="12.6640625" style="176" customWidth="1"/>
    <col min="12288" max="12288" width="15" style="176" customWidth="1"/>
    <col min="12289" max="12289" width="20.6640625" style="176" customWidth="1"/>
    <col min="12290" max="12290" width="40.6640625" style="176" customWidth="1"/>
    <col min="12291" max="12291" width="9.33203125" style="176" customWidth="1"/>
    <col min="12292" max="12292" width="14.6640625" style="176" customWidth="1"/>
    <col min="12293" max="12293" width="28.6640625" style="176" customWidth="1"/>
    <col min="12294" max="12295" width="14.6640625" style="176" customWidth="1"/>
    <col min="12296" max="12296" width="19.5546875" style="176" customWidth="1"/>
    <col min="12297" max="12297" width="18" style="176" customWidth="1"/>
    <col min="12298" max="12298" width="24.88671875" style="176" customWidth="1"/>
    <col min="12299" max="12299" width="23.5546875" style="176" customWidth="1"/>
    <col min="12300" max="12300" width="20.109375" style="176" bestFit="1" customWidth="1"/>
    <col min="12301" max="12540" width="11.44140625" style="176"/>
    <col min="12541" max="12543" width="12.6640625" style="176" customWidth="1"/>
    <col min="12544" max="12544" width="15" style="176" customWidth="1"/>
    <col min="12545" max="12545" width="20.6640625" style="176" customWidth="1"/>
    <col min="12546" max="12546" width="40.6640625" style="176" customWidth="1"/>
    <col min="12547" max="12547" width="9.33203125" style="176" customWidth="1"/>
    <col min="12548" max="12548" width="14.6640625" style="176" customWidth="1"/>
    <col min="12549" max="12549" width="28.6640625" style="176" customWidth="1"/>
    <col min="12550" max="12551" width="14.6640625" style="176" customWidth="1"/>
    <col min="12552" max="12552" width="19.5546875" style="176" customWidth="1"/>
    <col min="12553" max="12553" width="18" style="176" customWidth="1"/>
    <col min="12554" max="12554" width="24.88671875" style="176" customWidth="1"/>
    <col min="12555" max="12555" width="23.5546875" style="176" customWidth="1"/>
    <col min="12556" max="12556" width="20.109375" style="176" bestFit="1" customWidth="1"/>
    <col min="12557" max="12796" width="11.44140625" style="176"/>
    <col min="12797" max="12799" width="12.6640625" style="176" customWidth="1"/>
    <col min="12800" max="12800" width="15" style="176" customWidth="1"/>
    <col min="12801" max="12801" width="20.6640625" style="176" customWidth="1"/>
    <col min="12802" max="12802" width="40.6640625" style="176" customWidth="1"/>
    <col min="12803" max="12803" width="9.33203125" style="176" customWidth="1"/>
    <col min="12804" max="12804" width="14.6640625" style="176" customWidth="1"/>
    <col min="12805" max="12805" width="28.6640625" style="176" customWidth="1"/>
    <col min="12806" max="12807" width="14.6640625" style="176" customWidth="1"/>
    <col min="12808" max="12808" width="19.5546875" style="176" customWidth="1"/>
    <col min="12809" max="12809" width="18" style="176" customWidth="1"/>
    <col min="12810" max="12810" width="24.88671875" style="176" customWidth="1"/>
    <col min="12811" max="12811" width="23.5546875" style="176" customWidth="1"/>
    <col min="12812" max="12812" width="20.109375" style="176" bestFit="1" customWidth="1"/>
    <col min="12813" max="13052" width="11.44140625" style="176"/>
    <col min="13053" max="13055" width="12.6640625" style="176" customWidth="1"/>
    <col min="13056" max="13056" width="15" style="176" customWidth="1"/>
    <col min="13057" max="13057" width="20.6640625" style="176" customWidth="1"/>
    <col min="13058" max="13058" width="40.6640625" style="176" customWidth="1"/>
    <col min="13059" max="13059" width="9.33203125" style="176" customWidth="1"/>
    <col min="13060" max="13060" width="14.6640625" style="176" customWidth="1"/>
    <col min="13061" max="13061" width="28.6640625" style="176" customWidth="1"/>
    <col min="13062" max="13063" width="14.6640625" style="176" customWidth="1"/>
    <col min="13064" max="13064" width="19.5546875" style="176" customWidth="1"/>
    <col min="13065" max="13065" width="18" style="176" customWidth="1"/>
    <col min="13066" max="13066" width="24.88671875" style="176" customWidth="1"/>
    <col min="13067" max="13067" width="23.5546875" style="176" customWidth="1"/>
    <col min="13068" max="13068" width="20.109375" style="176" bestFit="1" customWidth="1"/>
    <col min="13069" max="13308" width="11.44140625" style="176"/>
    <col min="13309" max="13311" width="12.6640625" style="176" customWidth="1"/>
    <col min="13312" max="13312" width="15" style="176" customWidth="1"/>
    <col min="13313" max="13313" width="20.6640625" style="176" customWidth="1"/>
    <col min="13314" max="13314" width="40.6640625" style="176" customWidth="1"/>
    <col min="13315" max="13315" width="9.33203125" style="176" customWidth="1"/>
    <col min="13316" max="13316" width="14.6640625" style="176" customWidth="1"/>
    <col min="13317" max="13317" width="28.6640625" style="176" customWidth="1"/>
    <col min="13318" max="13319" width="14.6640625" style="176" customWidth="1"/>
    <col min="13320" max="13320" width="19.5546875" style="176" customWidth="1"/>
    <col min="13321" max="13321" width="18" style="176" customWidth="1"/>
    <col min="13322" max="13322" width="24.88671875" style="176" customWidth="1"/>
    <col min="13323" max="13323" width="23.5546875" style="176" customWidth="1"/>
    <col min="13324" max="13324" width="20.109375" style="176" bestFit="1" customWidth="1"/>
    <col min="13325" max="13564" width="11.44140625" style="176"/>
    <col min="13565" max="13567" width="12.6640625" style="176" customWidth="1"/>
    <col min="13568" max="13568" width="15" style="176" customWidth="1"/>
    <col min="13569" max="13569" width="20.6640625" style="176" customWidth="1"/>
    <col min="13570" max="13570" width="40.6640625" style="176" customWidth="1"/>
    <col min="13571" max="13571" width="9.33203125" style="176" customWidth="1"/>
    <col min="13572" max="13572" width="14.6640625" style="176" customWidth="1"/>
    <col min="13573" max="13573" width="28.6640625" style="176" customWidth="1"/>
    <col min="13574" max="13575" width="14.6640625" style="176" customWidth="1"/>
    <col min="13576" max="13576" width="19.5546875" style="176" customWidth="1"/>
    <col min="13577" max="13577" width="18" style="176" customWidth="1"/>
    <col min="13578" max="13578" width="24.88671875" style="176" customWidth="1"/>
    <col min="13579" max="13579" width="23.5546875" style="176" customWidth="1"/>
    <col min="13580" max="13580" width="20.109375" style="176" bestFit="1" customWidth="1"/>
    <col min="13581" max="13820" width="11.44140625" style="176"/>
    <col min="13821" max="13823" width="12.6640625" style="176" customWidth="1"/>
    <col min="13824" max="13824" width="15" style="176" customWidth="1"/>
    <col min="13825" max="13825" width="20.6640625" style="176" customWidth="1"/>
    <col min="13826" max="13826" width="40.6640625" style="176" customWidth="1"/>
    <col min="13827" max="13827" width="9.33203125" style="176" customWidth="1"/>
    <col min="13828" max="13828" width="14.6640625" style="176" customWidth="1"/>
    <col min="13829" max="13829" width="28.6640625" style="176" customWidth="1"/>
    <col min="13830" max="13831" width="14.6640625" style="176" customWidth="1"/>
    <col min="13832" max="13832" width="19.5546875" style="176" customWidth="1"/>
    <col min="13833" max="13833" width="18" style="176" customWidth="1"/>
    <col min="13834" max="13834" width="24.88671875" style="176" customWidth="1"/>
    <col min="13835" max="13835" width="23.5546875" style="176" customWidth="1"/>
    <col min="13836" max="13836" width="20.109375" style="176" bestFit="1" customWidth="1"/>
    <col min="13837" max="14076" width="11.44140625" style="176"/>
    <col min="14077" max="14079" width="12.6640625" style="176" customWidth="1"/>
    <col min="14080" max="14080" width="15" style="176" customWidth="1"/>
    <col min="14081" max="14081" width="20.6640625" style="176" customWidth="1"/>
    <col min="14082" max="14082" width="40.6640625" style="176" customWidth="1"/>
    <col min="14083" max="14083" width="9.33203125" style="176" customWidth="1"/>
    <col min="14084" max="14084" width="14.6640625" style="176" customWidth="1"/>
    <col min="14085" max="14085" width="28.6640625" style="176" customWidth="1"/>
    <col min="14086" max="14087" width="14.6640625" style="176" customWidth="1"/>
    <col min="14088" max="14088" width="19.5546875" style="176" customWidth="1"/>
    <col min="14089" max="14089" width="18" style="176" customWidth="1"/>
    <col min="14090" max="14090" width="24.88671875" style="176" customWidth="1"/>
    <col min="14091" max="14091" width="23.5546875" style="176" customWidth="1"/>
    <col min="14092" max="14092" width="20.109375" style="176" bestFit="1" customWidth="1"/>
    <col min="14093" max="14332" width="11.44140625" style="176"/>
    <col min="14333" max="14335" width="12.6640625" style="176" customWidth="1"/>
    <col min="14336" max="14336" width="15" style="176" customWidth="1"/>
    <col min="14337" max="14337" width="20.6640625" style="176" customWidth="1"/>
    <col min="14338" max="14338" width="40.6640625" style="176" customWidth="1"/>
    <col min="14339" max="14339" width="9.33203125" style="176" customWidth="1"/>
    <col min="14340" max="14340" width="14.6640625" style="176" customWidth="1"/>
    <col min="14341" max="14341" width="28.6640625" style="176" customWidth="1"/>
    <col min="14342" max="14343" width="14.6640625" style="176" customWidth="1"/>
    <col min="14344" max="14344" width="19.5546875" style="176" customWidth="1"/>
    <col min="14345" max="14345" width="18" style="176" customWidth="1"/>
    <col min="14346" max="14346" width="24.88671875" style="176" customWidth="1"/>
    <col min="14347" max="14347" width="23.5546875" style="176" customWidth="1"/>
    <col min="14348" max="14348" width="20.109375" style="176" bestFit="1" customWidth="1"/>
    <col min="14349" max="14588" width="11.44140625" style="176"/>
    <col min="14589" max="14591" width="12.6640625" style="176" customWidth="1"/>
    <col min="14592" max="14592" width="15" style="176" customWidth="1"/>
    <col min="14593" max="14593" width="20.6640625" style="176" customWidth="1"/>
    <col min="14594" max="14594" width="40.6640625" style="176" customWidth="1"/>
    <col min="14595" max="14595" width="9.33203125" style="176" customWidth="1"/>
    <col min="14596" max="14596" width="14.6640625" style="176" customWidth="1"/>
    <col min="14597" max="14597" width="28.6640625" style="176" customWidth="1"/>
    <col min="14598" max="14599" width="14.6640625" style="176" customWidth="1"/>
    <col min="14600" max="14600" width="19.5546875" style="176" customWidth="1"/>
    <col min="14601" max="14601" width="18" style="176" customWidth="1"/>
    <col min="14602" max="14602" width="24.88671875" style="176" customWidth="1"/>
    <col min="14603" max="14603" width="23.5546875" style="176" customWidth="1"/>
    <col min="14604" max="14604" width="20.109375" style="176" bestFit="1" customWidth="1"/>
    <col min="14605" max="14844" width="11.44140625" style="176"/>
    <col min="14845" max="14847" width="12.6640625" style="176" customWidth="1"/>
    <col min="14848" max="14848" width="15" style="176" customWidth="1"/>
    <col min="14849" max="14849" width="20.6640625" style="176" customWidth="1"/>
    <col min="14850" max="14850" width="40.6640625" style="176" customWidth="1"/>
    <col min="14851" max="14851" width="9.33203125" style="176" customWidth="1"/>
    <col min="14852" max="14852" width="14.6640625" style="176" customWidth="1"/>
    <col min="14853" max="14853" width="28.6640625" style="176" customWidth="1"/>
    <col min="14854" max="14855" width="14.6640625" style="176" customWidth="1"/>
    <col min="14856" max="14856" width="19.5546875" style="176" customWidth="1"/>
    <col min="14857" max="14857" width="18" style="176" customWidth="1"/>
    <col min="14858" max="14858" width="24.88671875" style="176" customWidth="1"/>
    <col min="14859" max="14859" width="23.5546875" style="176" customWidth="1"/>
    <col min="14860" max="14860" width="20.109375" style="176" bestFit="1" customWidth="1"/>
    <col min="14861" max="15100" width="11.44140625" style="176"/>
    <col min="15101" max="15103" width="12.6640625" style="176" customWidth="1"/>
    <col min="15104" max="15104" width="15" style="176" customWidth="1"/>
    <col min="15105" max="15105" width="20.6640625" style="176" customWidth="1"/>
    <col min="15106" max="15106" width="40.6640625" style="176" customWidth="1"/>
    <col min="15107" max="15107" width="9.33203125" style="176" customWidth="1"/>
    <col min="15108" max="15108" width="14.6640625" style="176" customWidth="1"/>
    <col min="15109" max="15109" width="28.6640625" style="176" customWidth="1"/>
    <col min="15110" max="15111" width="14.6640625" style="176" customWidth="1"/>
    <col min="15112" max="15112" width="19.5546875" style="176" customWidth="1"/>
    <col min="15113" max="15113" width="18" style="176" customWidth="1"/>
    <col min="15114" max="15114" width="24.88671875" style="176" customWidth="1"/>
    <col min="15115" max="15115" width="23.5546875" style="176" customWidth="1"/>
    <col min="15116" max="15116" width="20.109375" style="176" bestFit="1" customWidth="1"/>
    <col min="15117" max="15356" width="11.44140625" style="176"/>
    <col min="15357" max="15359" width="12.6640625" style="176" customWidth="1"/>
    <col min="15360" max="15360" width="15" style="176" customWidth="1"/>
    <col min="15361" max="15361" width="20.6640625" style="176" customWidth="1"/>
    <col min="15362" max="15362" width="40.6640625" style="176" customWidth="1"/>
    <col min="15363" max="15363" width="9.33203125" style="176" customWidth="1"/>
    <col min="15364" max="15364" width="14.6640625" style="176" customWidth="1"/>
    <col min="15365" max="15365" width="28.6640625" style="176" customWidth="1"/>
    <col min="15366" max="15367" width="14.6640625" style="176" customWidth="1"/>
    <col min="15368" max="15368" width="19.5546875" style="176" customWidth="1"/>
    <col min="15369" max="15369" width="18" style="176" customWidth="1"/>
    <col min="15370" max="15370" width="24.88671875" style="176" customWidth="1"/>
    <col min="15371" max="15371" width="23.5546875" style="176" customWidth="1"/>
    <col min="15372" max="15372" width="20.109375" style="176" bestFit="1" customWidth="1"/>
    <col min="15373" max="15612" width="11.44140625" style="176"/>
    <col min="15613" max="15615" width="12.6640625" style="176" customWidth="1"/>
    <col min="15616" max="15616" width="15" style="176" customWidth="1"/>
    <col min="15617" max="15617" width="20.6640625" style="176" customWidth="1"/>
    <col min="15618" max="15618" width="40.6640625" style="176" customWidth="1"/>
    <col min="15619" max="15619" width="9.33203125" style="176" customWidth="1"/>
    <col min="15620" max="15620" width="14.6640625" style="176" customWidth="1"/>
    <col min="15621" max="15621" width="28.6640625" style="176" customWidth="1"/>
    <col min="15622" max="15623" width="14.6640625" style="176" customWidth="1"/>
    <col min="15624" max="15624" width="19.5546875" style="176" customWidth="1"/>
    <col min="15625" max="15625" width="18" style="176" customWidth="1"/>
    <col min="15626" max="15626" width="24.88671875" style="176" customWidth="1"/>
    <col min="15627" max="15627" width="23.5546875" style="176" customWidth="1"/>
    <col min="15628" max="15628" width="20.109375" style="176" bestFit="1" customWidth="1"/>
    <col min="15629" max="15868" width="11.44140625" style="176"/>
    <col min="15869" max="15871" width="12.6640625" style="176" customWidth="1"/>
    <col min="15872" max="15872" width="15" style="176" customWidth="1"/>
    <col min="15873" max="15873" width="20.6640625" style="176" customWidth="1"/>
    <col min="15874" max="15874" width="40.6640625" style="176" customWidth="1"/>
    <col min="15875" max="15875" width="9.33203125" style="176" customWidth="1"/>
    <col min="15876" max="15876" width="14.6640625" style="176" customWidth="1"/>
    <col min="15877" max="15877" width="28.6640625" style="176" customWidth="1"/>
    <col min="15878" max="15879" width="14.6640625" style="176" customWidth="1"/>
    <col min="15880" max="15880" width="19.5546875" style="176" customWidth="1"/>
    <col min="15881" max="15881" width="18" style="176" customWidth="1"/>
    <col min="15882" max="15882" width="24.88671875" style="176" customWidth="1"/>
    <col min="15883" max="15883" width="23.5546875" style="176" customWidth="1"/>
    <col min="15884" max="15884" width="20.109375" style="176" bestFit="1" customWidth="1"/>
    <col min="15885" max="16124" width="11.44140625" style="176"/>
    <col min="16125" max="16127" width="12.6640625" style="176" customWidth="1"/>
    <col min="16128" max="16128" width="15" style="176" customWidth="1"/>
    <col min="16129" max="16129" width="20.6640625" style="176" customWidth="1"/>
    <col min="16130" max="16130" width="40.6640625" style="176" customWidth="1"/>
    <col min="16131" max="16131" width="9.33203125" style="176" customWidth="1"/>
    <col min="16132" max="16132" width="14.6640625" style="176" customWidth="1"/>
    <col min="16133" max="16133" width="28.6640625" style="176" customWidth="1"/>
    <col min="16134" max="16135" width="14.6640625" style="176" customWidth="1"/>
    <col min="16136" max="16136" width="19.5546875" style="176" customWidth="1"/>
    <col min="16137" max="16137" width="18" style="176" customWidth="1"/>
    <col min="16138" max="16138" width="24.88671875" style="176" customWidth="1"/>
    <col min="16139" max="16139" width="23.5546875" style="176" customWidth="1"/>
    <col min="16140" max="16140" width="20.109375" style="176" bestFit="1" customWidth="1"/>
    <col min="16141" max="16384" width="11.44140625" style="176"/>
  </cols>
  <sheetData>
    <row r="1" spans="1:16140" ht="30" customHeight="1">
      <c r="A1" s="1046"/>
      <c r="B1" s="1047"/>
      <c r="C1" s="1047"/>
      <c r="D1" s="1047"/>
      <c r="E1" s="1049"/>
      <c r="F1" s="1050"/>
      <c r="G1" s="1050"/>
      <c r="H1" s="1051"/>
      <c r="I1" s="1049"/>
      <c r="J1" s="1050"/>
      <c r="K1" s="1054"/>
    </row>
    <row r="2" spans="1:16140" ht="30" customHeight="1">
      <c r="A2" s="1048"/>
      <c r="B2" s="993"/>
      <c r="C2" s="993"/>
      <c r="D2" s="993"/>
      <c r="E2" s="988"/>
      <c r="F2" s="991"/>
      <c r="G2" s="991"/>
      <c r="H2" s="1052"/>
      <c r="I2" s="988"/>
      <c r="J2" s="991"/>
      <c r="K2" s="1055"/>
    </row>
    <row r="3" spans="1:16140" ht="30" customHeight="1">
      <c r="A3" s="1048"/>
      <c r="B3" s="993"/>
      <c r="C3" s="993"/>
      <c r="D3" s="993"/>
      <c r="E3" s="989"/>
      <c r="F3" s="992"/>
      <c r="G3" s="992"/>
      <c r="H3" s="1053"/>
      <c r="I3" s="989"/>
      <c r="J3" s="992"/>
      <c r="K3" s="1056"/>
    </row>
    <row r="4" spans="1:16140" ht="40.5" customHeight="1">
      <c r="A4" s="1069" t="s">
        <v>1270</v>
      </c>
      <c r="B4" s="1070"/>
      <c r="C4" s="1070"/>
      <c r="D4" s="1070"/>
      <c r="E4" s="1070"/>
      <c r="F4" s="1070"/>
      <c r="G4" s="1070"/>
      <c r="H4" s="1070"/>
      <c r="I4" s="1070"/>
      <c r="J4" s="1070"/>
      <c r="K4" s="1071"/>
    </row>
    <row r="5" spans="1:16140" ht="74.25" customHeight="1">
      <c r="A5" s="1057" t="str">
        <f>+CONCATENATE("AUNAR ESFUERZOS ENTRE EL INSTITUTO NACIONAL DE VIAS Y LA ",'Alcance Convenio'!C8," DEL MUNICIPIO DE ",'Alcance Convenio'!B8," EN EL DEPARTAMENTO DE CAUCA PARA EL MEJORAMIENTO VIAL EN EL MARCO DEL PROGRAMA CAMINOS COMUNITARIOS DE LA PAZ TOTAL. ")</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B5" s="1058"/>
      <c r="C5" s="1058"/>
      <c r="D5" s="1058"/>
      <c r="E5" s="1058"/>
      <c r="F5" s="1058"/>
      <c r="G5" s="1058"/>
      <c r="H5" s="1058"/>
      <c r="I5" s="1058"/>
      <c r="J5" s="1058"/>
      <c r="K5" s="1059"/>
    </row>
    <row r="6" spans="1:16140" s="177" customFormat="1" ht="75.75" customHeight="1">
      <c r="A6" s="1060" t="s">
        <v>1255</v>
      </c>
      <c r="B6" s="1061"/>
      <c r="C6" s="1062" t="s">
        <v>1256</v>
      </c>
      <c r="D6" s="1063"/>
      <c r="E6" s="1064" t="s">
        <v>1257</v>
      </c>
      <c r="F6" s="1064"/>
      <c r="G6" s="1073" t="s">
        <v>1271</v>
      </c>
      <c r="H6" s="1074"/>
      <c r="I6" s="432" t="s">
        <v>1272</v>
      </c>
      <c r="J6" s="1062" t="s">
        <v>1273</v>
      </c>
      <c r="K6" s="1072"/>
    </row>
    <row r="7" spans="1:16140" s="177" customFormat="1" ht="36" customHeight="1">
      <c r="A7" s="1065" t="s">
        <v>1269</v>
      </c>
      <c r="B7" s="1066"/>
      <c r="C7" s="1065" t="str">
        <f>+'Alcance Convenio'!B8</f>
        <v>SANTANDER DE QUILICHAO</v>
      </c>
      <c r="D7" s="1066"/>
      <c r="E7" s="1065" t="str">
        <f>+'Alcance Convenio'!C8</f>
        <v>JUNTA DE ACCION COMUNAL DE LA VEREDA DE LA PALOMERA</v>
      </c>
      <c r="F7" s="1066"/>
      <c r="G7" s="1075">
        <f>+'Alcance Convenio'!D8</f>
        <v>0.28999999999999998</v>
      </c>
      <c r="H7" s="1075"/>
      <c r="I7" s="839" t="s">
        <v>1269</v>
      </c>
      <c r="J7" s="1067">
        <f ca="1">+TODAY()</f>
        <v>45225</v>
      </c>
      <c r="K7" s="1068"/>
    </row>
    <row r="8" spans="1:16140" ht="36.75" customHeight="1">
      <c r="A8" s="1002" t="s">
        <v>1274</v>
      </c>
      <c r="B8" s="1003"/>
      <c r="C8" s="1003"/>
      <c r="D8" s="1003"/>
      <c r="E8" s="1003"/>
      <c r="F8" s="1003"/>
      <c r="G8" s="1003"/>
      <c r="H8" s="1003"/>
      <c r="I8" s="1003"/>
      <c r="J8" s="1003"/>
      <c r="K8" s="1004"/>
    </row>
    <row r="9" spans="1:16140" s="177" customFormat="1" ht="22.5" customHeight="1">
      <c r="A9" s="1005" t="s">
        <v>1275</v>
      </c>
      <c r="B9" s="1007" t="s">
        <v>1276</v>
      </c>
      <c r="C9" s="1007" t="s">
        <v>1277</v>
      </c>
      <c r="D9" s="1007"/>
      <c r="E9" s="1009" t="s">
        <v>1278</v>
      </c>
      <c r="F9" s="1009"/>
      <c r="G9" s="1009" t="s">
        <v>1279</v>
      </c>
      <c r="H9" s="1010" t="s">
        <v>1280</v>
      </c>
      <c r="I9" s="1011" t="s">
        <v>1281</v>
      </c>
      <c r="J9" s="1009" t="s">
        <v>1282</v>
      </c>
      <c r="K9" s="1012"/>
    </row>
    <row r="10" spans="1:16140" s="177" customFormat="1" ht="22.5" customHeight="1">
      <c r="A10" s="1006"/>
      <c r="B10" s="1008"/>
      <c r="C10" s="1007" t="s">
        <v>1283</v>
      </c>
      <c r="D10" s="1007" t="s">
        <v>1284</v>
      </c>
      <c r="E10" s="1009"/>
      <c r="F10" s="1009"/>
      <c r="G10" s="1009"/>
      <c r="H10" s="1010"/>
      <c r="I10" s="1011"/>
      <c r="J10" s="1009"/>
      <c r="K10" s="1012"/>
    </row>
    <row r="11" spans="1:16140" ht="17.25" customHeight="1">
      <c r="A11" s="1006"/>
      <c r="B11" s="1008"/>
      <c r="C11" s="1007"/>
      <c r="D11" s="1007"/>
      <c r="E11" s="1009"/>
      <c r="F11" s="1009"/>
      <c r="G11" s="1009"/>
      <c r="H11" s="1010"/>
      <c r="I11" s="1011"/>
      <c r="J11" s="1009"/>
      <c r="K11" s="1012"/>
    </row>
    <row r="12" spans="1:16140" ht="27" hidden="1" customHeight="1">
      <c r="A12" s="1016" t="s">
        <v>1285</v>
      </c>
      <c r="B12" s="1017"/>
      <c r="C12" s="1017"/>
      <c r="D12" s="1017"/>
      <c r="E12" s="1017"/>
      <c r="F12" s="1017"/>
      <c r="G12" s="1017"/>
      <c r="H12" s="1017"/>
      <c r="I12" s="1017"/>
      <c r="J12" s="1017"/>
      <c r="K12" s="1018"/>
    </row>
    <row r="13" spans="1:16140" s="248" customFormat="1" ht="36" hidden="1" customHeight="1">
      <c r="A13" s="1013" t="s">
        <v>1286</v>
      </c>
      <c r="B13" s="1014"/>
      <c r="C13" s="1014"/>
      <c r="D13" s="1014"/>
      <c r="E13" s="1014"/>
      <c r="F13" s="1014"/>
      <c r="G13" s="1014"/>
      <c r="H13" s="1014"/>
      <c r="I13" s="1014"/>
      <c r="J13" s="1014"/>
      <c r="K13" s="1015"/>
      <c r="L13" s="178"/>
      <c r="M13" s="178"/>
      <c r="N13" s="178"/>
      <c r="O13" s="178"/>
      <c r="P13" s="178"/>
      <c r="Q13" s="178"/>
      <c r="R13" s="178"/>
      <c r="S13" s="178"/>
      <c r="T13" s="178"/>
      <c r="U13" s="178"/>
      <c r="V13" s="178"/>
      <c r="W13" s="178"/>
      <c r="X13" s="178"/>
      <c r="Y13" s="178"/>
      <c r="Z13" s="178"/>
      <c r="AA13" s="178"/>
      <c r="AB13" s="178"/>
      <c r="AC13" s="178"/>
      <c r="AD13" s="178"/>
      <c r="AE13" s="178"/>
      <c r="AF13" s="178"/>
      <c r="AG13" s="178"/>
      <c r="AH13" s="178"/>
      <c r="AI13" s="178"/>
      <c r="AJ13" s="178"/>
      <c r="AK13" s="178"/>
      <c r="AL13" s="178"/>
      <c r="AM13" s="178"/>
      <c r="AN13" s="178"/>
      <c r="AO13" s="178"/>
      <c r="AP13" s="178"/>
      <c r="AQ13" s="178"/>
      <c r="AR13" s="178"/>
      <c r="AS13" s="178"/>
      <c r="AT13" s="178"/>
      <c r="AU13" s="178"/>
      <c r="AV13" s="178"/>
      <c r="AW13" s="178"/>
      <c r="AX13" s="178"/>
      <c r="AY13" s="178"/>
      <c r="AZ13" s="178"/>
      <c r="BA13" s="178"/>
      <c r="BB13" s="178"/>
      <c r="BC13" s="178"/>
      <c r="BD13" s="178"/>
      <c r="BE13" s="178"/>
      <c r="BF13" s="178"/>
      <c r="BG13" s="178"/>
      <c r="BH13" s="178"/>
      <c r="BI13" s="178"/>
      <c r="BJ13" s="178"/>
      <c r="BK13" s="178"/>
      <c r="BL13" s="178"/>
      <c r="BM13" s="178"/>
      <c r="BN13" s="178"/>
      <c r="BO13" s="178"/>
      <c r="BP13" s="178"/>
      <c r="BQ13" s="178"/>
      <c r="BR13" s="178"/>
      <c r="BS13" s="178"/>
      <c r="BT13" s="178"/>
      <c r="BU13" s="178"/>
      <c r="BV13" s="178"/>
      <c r="BW13" s="178"/>
      <c r="BX13" s="178"/>
      <c r="BY13" s="178"/>
      <c r="BZ13" s="178"/>
      <c r="CA13" s="178"/>
      <c r="CB13" s="178"/>
      <c r="CC13" s="178"/>
      <c r="CD13" s="178"/>
      <c r="CE13" s="178"/>
      <c r="CF13" s="178"/>
      <c r="CG13" s="178"/>
      <c r="CH13" s="178"/>
      <c r="CI13" s="178"/>
      <c r="CJ13" s="178"/>
      <c r="CK13" s="178"/>
      <c r="CL13" s="178"/>
      <c r="CM13" s="178"/>
      <c r="CN13" s="178"/>
      <c r="CO13" s="178"/>
      <c r="CP13" s="178"/>
      <c r="CQ13" s="178"/>
      <c r="CR13" s="178"/>
      <c r="CS13" s="178"/>
      <c r="CT13" s="178"/>
      <c r="CU13" s="178"/>
      <c r="CV13" s="178"/>
      <c r="CW13" s="178"/>
      <c r="CX13" s="178"/>
      <c r="CY13" s="178"/>
      <c r="CZ13" s="178"/>
      <c r="DA13" s="178"/>
      <c r="DB13" s="178"/>
      <c r="DC13" s="178"/>
      <c r="DD13" s="178"/>
      <c r="DE13" s="178"/>
      <c r="DF13" s="178"/>
      <c r="DG13" s="178"/>
      <c r="DH13" s="178"/>
      <c r="DI13" s="178"/>
      <c r="DJ13" s="178"/>
      <c r="DK13" s="178"/>
      <c r="DL13" s="178"/>
      <c r="DM13" s="178"/>
      <c r="DN13" s="178"/>
      <c r="DO13" s="178"/>
      <c r="DP13" s="178"/>
      <c r="DQ13" s="178"/>
      <c r="DR13" s="178"/>
      <c r="DS13" s="178"/>
      <c r="DT13" s="178"/>
      <c r="DU13" s="178"/>
      <c r="DV13" s="178"/>
      <c r="DW13" s="178"/>
      <c r="DX13" s="178"/>
      <c r="DY13" s="178"/>
      <c r="DZ13" s="178"/>
      <c r="EA13" s="178"/>
      <c r="EB13" s="178"/>
      <c r="EC13" s="178"/>
      <c r="ED13" s="178"/>
      <c r="EE13" s="178"/>
      <c r="EF13" s="178"/>
      <c r="EG13" s="178"/>
      <c r="EH13" s="178"/>
      <c r="EI13" s="178"/>
      <c r="EJ13" s="178"/>
      <c r="EK13" s="178"/>
      <c r="EL13" s="178"/>
      <c r="EM13" s="178"/>
      <c r="EN13" s="178"/>
      <c r="EO13" s="178"/>
      <c r="EP13" s="178"/>
      <c r="EQ13" s="178"/>
      <c r="ER13" s="178"/>
      <c r="ES13" s="178"/>
      <c r="ET13" s="178"/>
      <c r="EU13" s="178"/>
      <c r="EV13" s="178"/>
      <c r="EW13" s="178"/>
      <c r="EX13" s="178"/>
      <c r="EY13" s="178"/>
      <c r="EZ13" s="178"/>
      <c r="FA13" s="178"/>
      <c r="FB13" s="178"/>
      <c r="FC13" s="178"/>
      <c r="FD13" s="178"/>
      <c r="FE13" s="178"/>
      <c r="FF13" s="178"/>
      <c r="FG13" s="178"/>
      <c r="FH13" s="178"/>
      <c r="FI13" s="178"/>
      <c r="FJ13" s="178"/>
      <c r="FK13" s="178"/>
      <c r="FL13" s="178"/>
      <c r="FM13" s="178"/>
      <c r="FN13" s="178"/>
      <c r="FO13" s="178"/>
      <c r="FP13" s="178"/>
      <c r="FQ13" s="178"/>
      <c r="FR13" s="178"/>
      <c r="FS13" s="178"/>
      <c r="FT13" s="178"/>
      <c r="FU13" s="178"/>
      <c r="FV13" s="178"/>
      <c r="FW13" s="178"/>
      <c r="FX13" s="178"/>
      <c r="FY13" s="178"/>
      <c r="FZ13" s="178"/>
      <c r="GA13" s="178"/>
      <c r="GB13" s="178"/>
      <c r="GC13" s="178"/>
      <c r="GD13" s="178"/>
      <c r="GE13" s="178"/>
      <c r="GF13" s="178"/>
      <c r="GG13" s="178"/>
      <c r="GH13" s="178"/>
      <c r="GI13" s="178"/>
      <c r="GJ13" s="178"/>
      <c r="GK13" s="178"/>
      <c r="GL13" s="178"/>
      <c r="GM13" s="178"/>
      <c r="GN13" s="178"/>
      <c r="GO13" s="178"/>
      <c r="GP13" s="178"/>
      <c r="GQ13" s="178"/>
      <c r="GR13" s="178"/>
      <c r="GS13" s="178"/>
      <c r="GT13" s="178"/>
      <c r="GU13" s="178"/>
      <c r="GV13" s="178"/>
      <c r="GW13" s="178"/>
      <c r="GX13" s="178"/>
      <c r="GY13" s="178"/>
      <c r="GZ13" s="178"/>
      <c r="HA13" s="178"/>
      <c r="HB13" s="178"/>
      <c r="HC13" s="178"/>
      <c r="HD13" s="178"/>
      <c r="HE13" s="178"/>
      <c r="HF13" s="178"/>
      <c r="HG13" s="178"/>
      <c r="HH13" s="178"/>
      <c r="HI13" s="178"/>
      <c r="HJ13" s="178"/>
      <c r="HK13" s="178"/>
      <c r="HL13" s="178"/>
      <c r="HM13" s="178"/>
      <c r="HN13" s="178"/>
      <c r="HO13" s="178"/>
      <c r="HP13" s="178"/>
      <c r="HQ13" s="178"/>
      <c r="HR13" s="178"/>
      <c r="HS13" s="178"/>
      <c r="HT13" s="178"/>
      <c r="HU13" s="178"/>
      <c r="HV13" s="178"/>
      <c r="HW13" s="178"/>
      <c r="HX13" s="178"/>
      <c r="HY13" s="178"/>
      <c r="HZ13" s="178"/>
      <c r="IA13" s="178"/>
      <c r="IB13" s="178"/>
      <c r="IC13" s="178"/>
      <c r="ID13" s="178"/>
      <c r="IE13" s="178"/>
      <c r="IF13" s="178"/>
      <c r="IG13" s="178"/>
      <c r="IH13" s="178"/>
      <c r="II13" s="178"/>
      <c r="IJ13" s="178"/>
      <c r="IK13" s="178"/>
      <c r="IL13" s="178"/>
      <c r="IM13" s="178"/>
      <c r="IN13" s="178"/>
      <c r="IO13" s="178"/>
      <c r="IP13" s="178"/>
      <c r="IQ13" s="178"/>
      <c r="IR13" s="178"/>
      <c r="IS13" s="178"/>
      <c r="IT13" s="178"/>
      <c r="IU13" s="178"/>
      <c r="IV13" s="178"/>
      <c r="IW13" s="178"/>
      <c r="IX13" s="178"/>
      <c r="IY13" s="178"/>
      <c r="IZ13" s="178"/>
      <c r="JA13" s="178"/>
      <c r="JB13" s="178"/>
      <c r="JC13" s="178"/>
      <c r="JD13" s="178"/>
      <c r="JE13" s="178"/>
      <c r="JF13" s="178"/>
      <c r="JG13" s="178"/>
      <c r="JH13" s="178"/>
      <c r="JI13" s="178"/>
      <c r="JJ13" s="178"/>
      <c r="JK13" s="178"/>
      <c r="JL13" s="178"/>
      <c r="JM13" s="178"/>
      <c r="JN13" s="178"/>
      <c r="JO13" s="178"/>
      <c r="JP13" s="178"/>
      <c r="JQ13" s="178"/>
      <c r="JR13" s="178"/>
      <c r="JS13" s="178"/>
      <c r="JT13" s="178"/>
      <c r="JU13" s="178"/>
      <c r="JV13" s="178"/>
      <c r="JW13" s="178"/>
      <c r="JX13" s="178"/>
      <c r="JY13" s="178"/>
      <c r="JZ13" s="178"/>
      <c r="KA13" s="178"/>
      <c r="KB13" s="178"/>
      <c r="KC13" s="178"/>
      <c r="KD13" s="178"/>
      <c r="KE13" s="178"/>
      <c r="KF13" s="178"/>
      <c r="KG13" s="178"/>
      <c r="KH13" s="178"/>
      <c r="KI13" s="178"/>
      <c r="KJ13" s="178"/>
      <c r="KK13" s="178"/>
      <c r="KL13" s="178"/>
      <c r="KM13" s="178"/>
      <c r="KN13" s="178"/>
      <c r="KO13" s="178"/>
      <c r="KP13" s="178"/>
      <c r="KQ13" s="178"/>
      <c r="KR13" s="178"/>
      <c r="KS13" s="178"/>
      <c r="KT13" s="178"/>
      <c r="KU13" s="178"/>
      <c r="KV13" s="178"/>
      <c r="KW13" s="178"/>
      <c r="KX13" s="178"/>
      <c r="KY13" s="178"/>
      <c r="KZ13" s="178"/>
      <c r="LA13" s="178"/>
      <c r="LB13" s="178"/>
      <c r="LC13" s="178"/>
      <c r="LD13" s="178"/>
      <c r="LE13" s="178"/>
      <c r="LF13" s="178"/>
      <c r="LG13" s="178"/>
      <c r="LH13" s="178"/>
      <c r="LI13" s="178"/>
      <c r="LJ13" s="178"/>
      <c r="LK13" s="178"/>
      <c r="LL13" s="178"/>
      <c r="LM13" s="178"/>
      <c r="LN13" s="178"/>
      <c r="LO13" s="178"/>
      <c r="LP13" s="178"/>
      <c r="LQ13" s="178"/>
      <c r="LR13" s="178"/>
      <c r="LS13" s="178"/>
      <c r="LT13" s="178"/>
      <c r="LU13" s="178"/>
      <c r="LV13" s="178"/>
      <c r="LW13" s="178"/>
      <c r="LX13" s="178"/>
      <c r="LY13" s="178"/>
      <c r="LZ13" s="178"/>
      <c r="MA13" s="178"/>
      <c r="MB13" s="178"/>
      <c r="MC13" s="178"/>
      <c r="MD13" s="178"/>
      <c r="ME13" s="178"/>
      <c r="MF13" s="178"/>
      <c r="MG13" s="178"/>
      <c r="MH13" s="178"/>
      <c r="MI13" s="178"/>
      <c r="MJ13" s="178"/>
      <c r="MK13" s="178"/>
      <c r="ML13" s="178"/>
      <c r="MM13" s="178"/>
      <c r="MN13" s="178"/>
      <c r="MO13" s="178"/>
      <c r="MP13" s="178"/>
      <c r="MQ13" s="178"/>
      <c r="MR13" s="178"/>
      <c r="MS13" s="178"/>
      <c r="MT13" s="178"/>
      <c r="MU13" s="178"/>
      <c r="MV13" s="178"/>
      <c r="MW13" s="178"/>
      <c r="MX13" s="178"/>
      <c r="MY13" s="178"/>
      <c r="MZ13" s="178"/>
      <c r="NA13" s="178"/>
      <c r="NB13" s="178"/>
      <c r="NC13" s="178"/>
      <c r="ND13" s="178"/>
      <c r="NE13" s="178"/>
      <c r="NF13" s="178"/>
      <c r="NG13" s="178"/>
      <c r="NH13" s="178"/>
      <c r="NI13" s="178"/>
      <c r="NJ13" s="178"/>
      <c r="NK13" s="178"/>
      <c r="NL13" s="178"/>
      <c r="NM13" s="178"/>
      <c r="NN13" s="178"/>
      <c r="NO13" s="178"/>
      <c r="NP13" s="178"/>
      <c r="NQ13" s="178"/>
      <c r="NR13" s="178"/>
      <c r="NS13" s="178"/>
      <c r="NT13" s="178"/>
      <c r="NU13" s="178"/>
      <c r="NV13" s="178"/>
      <c r="NW13" s="178"/>
      <c r="NX13" s="178"/>
      <c r="NY13" s="178"/>
      <c r="NZ13" s="178"/>
      <c r="OA13" s="178"/>
      <c r="OB13" s="178"/>
      <c r="OC13" s="178"/>
      <c r="OD13" s="178"/>
      <c r="OE13" s="178"/>
      <c r="OF13" s="178"/>
      <c r="OG13" s="178"/>
      <c r="OH13" s="178"/>
      <c r="OI13" s="178"/>
      <c r="OJ13" s="178"/>
      <c r="OK13" s="178"/>
      <c r="OL13" s="178"/>
      <c r="OM13" s="178"/>
      <c r="ON13" s="178"/>
      <c r="OO13" s="178"/>
      <c r="OP13" s="178"/>
      <c r="OQ13" s="178"/>
      <c r="OR13" s="178"/>
      <c r="OS13" s="178"/>
      <c r="OT13" s="178"/>
      <c r="OU13" s="178"/>
      <c r="OV13" s="178"/>
      <c r="OW13" s="178"/>
      <c r="OX13" s="178"/>
      <c r="OY13" s="178"/>
      <c r="OZ13" s="178"/>
      <c r="PA13" s="178"/>
      <c r="PB13" s="178"/>
      <c r="PC13" s="178"/>
      <c r="PD13" s="178"/>
      <c r="PE13" s="178"/>
      <c r="PF13" s="178"/>
      <c r="PG13" s="178"/>
      <c r="PH13" s="178"/>
      <c r="PI13" s="178"/>
      <c r="PJ13" s="178"/>
      <c r="PK13" s="178"/>
      <c r="PL13" s="178"/>
      <c r="PM13" s="178"/>
      <c r="PN13" s="178"/>
      <c r="PO13" s="178"/>
      <c r="PP13" s="178"/>
      <c r="PQ13" s="178"/>
      <c r="PR13" s="178"/>
      <c r="PS13" s="178"/>
      <c r="PT13" s="178"/>
      <c r="PU13" s="178"/>
      <c r="PV13" s="178"/>
      <c r="PW13" s="178"/>
      <c r="PX13" s="178"/>
      <c r="PY13" s="178"/>
      <c r="PZ13" s="178"/>
      <c r="QA13" s="178"/>
      <c r="QB13" s="178"/>
      <c r="QC13" s="178"/>
      <c r="QD13" s="178"/>
      <c r="QE13" s="178"/>
      <c r="QF13" s="178"/>
      <c r="QG13" s="178"/>
      <c r="QH13" s="178"/>
      <c r="QI13" s="178"/>
      <c r="QJ13" s="178"/>
      <c r="QK13" s="178"/>
      <c r="QL13" s="178"/>
      <c r="QM13" s="178"/>
      <c r="QN13" s="178"/>
      <c r="QO13" s="178"/>
      <c r="QP13" s="178"/>
      <c r="QQ13" s="178"/>
      <c r="QR13" s="178"/>
      <c r="QS13" s="178"/>
      <c r="QT13" s="178"/>
      <c r="QU13" s="178"/>
      <c r="QV13" s="178"/>
      <c r="QW13" s="178"/>
      <c r="QX13" s="178"/>
      <c r="QY13" s="178"/>
      <c r="QZ13" s="178"/>
      <c r="RA13" s="178"/>
      <c r="RB13" s="178"/>
      <c r="RC13" s="178"/>
      <c r="RD13" s="178"/>
      <c r="RE13" s="178"/>
      <c r="RF13" s="178"/>
      <c r="RG13" s="178"/>
      <c r="RH13" s="178"/>
      <c r="RI13" s="178"/>
      <c r="RJ13" s="178"/>
      <c r="RK13" s="178"/>
      <c r="RL13" s="178"/>
      <c r="RM13" s="178"/>
      <c r="RN13" s="178"/>
      <c r="RO13" s="178"/>
      <c r="RP13" s="178"/>
      <c r="RQ13" s="178"/>
      <c r="RR13" s="178"/>
      <c r="RS13" s="178"/>
      <c r="RT13" s="178"/>
      <c r="RU13" s="178"/>
      <c r="RV13" s="178"/>
      <c r="RW13" s="178"/>
      <c r="RX13" s="178"/>
      <c r="RY13" s="178"/>
      <c r="RZ13" s="178"/>
      <c r="SA13" s="178"/>
      <c r="SB13" s="178"/>
      <c r="SC13" s="178"/>
      <c r="SD13" s="178"/>
      <c r="SE13" s="178"/>
      <c r="SF13" s="178"/>
      <c r="SG13" s="178"/>
      <c r="SH13" s="178"/>
      <c r="SI13" s="178"/>
      <c r="SJ13" s="178"/>
      <c r="SK13" s="178"/>
      <c r="SL13" s="178"/>
      <c r="SM13" s="178"/>
      <c r="SN13" s="178"/>
      <c r="SO13" s="178"/>
      <c r="SP13" s="178"/>
      <c r="SQ13" s="178"/>
      <c r="SR13" s="178"/>
      <c r="SS13" s="178"/>
      <c r="ST13" s="178"/>
      <c r="SU13" s="178"/>
      <c r="SV13" s="178"/>
      <c r="SW13" s="178"/>
      <c r="SX13" s="178"/>
      <c r="SY13" s="178"/>
      <c r="SZ13" s="178"/>
      <c r="TA13" s="178"/>
      <c r="TB13" s="178"/>
      <c r="TC13" s="178"/>
      <c r="TD13" s="178"/>
      <c r="TE13" s="178"/>
      <c r="TF13" s="178"/>
      <c r="TG13" s="178"/>
      <c r="TH13" s="178"/>
      <c r="TI13" s="178"/>
      <c r="TJ13" s="178"/>
      <c r="TK13" s="178"/>
      <c r="TL13" s="178"/>
      <c r="TM13" s="178"/>
      <c r="TN13" s="178"/>
      <c r="TO13" s="178"/>
      <c r="TP13" s="178"/>
      <c r="TQ13" s="178"/>
      <c r="TR13" s="178"/>
      <c r="TS13" s="178"/>
      <c r="TT13" s="178"/>
      <c r="TU13" s="178"/>
      <c r="TV13" s="178"/>
      <c r="TW13" s="178"/>
      <c r="TX13" s="178"/>
      <c r="TY13" s="178"/>
      <c r="TZ13" s="178"/>
      <c r="UA13" s="178"/>
      <c r="UB13" s="178"/>
      <c r="UC13" s="178"/>
      <c r="UD13" s="178"/>
      <c r="UE13" s="178"/>
      <c r="UF13" s="178"/>
      <c r="UG13" s="178"/>
      <c r="UH13" s="178"/>
      <c r="UI13" s="178"/>
      <c r="UJ13" s="178"/>
      <c r="UK13" s="178"/>
      <c r="UL13" s="178"/>
      <c r="UM13" s="178"/>
      <c r="UN13" s="178"/>
      <c r="UO13" s="178"/>
      <c r="UP13" s="178"/>
      <c r="UQ13" s="178"/>
      <c r="UR13" s="178"/>
      <c r="US13" s="178"/>
      <c r="UT13" s="178"/>
      <c r="UU13" s="178"/>
      <c r="UV13" s="178"/>
      <c r="UW13" s="178"/>
      <c r="UX13" s="178"/>
      <c r="UY13" s="178"/>
      <c r="UZ13" s="178"/>
      <c r="VA13" s="178"/>
      <c r="VB13" s="178"/>
      <c r="VC13" s="178"/>
      <c r="VD13" s="178"/>
      <c r="VE13" s="178"/>
      <c r="VF13" s="178"/>
      <c r="VG13" s="178"/>
      <c r="VH13" s="178"/>
      <c r="VI13" s="178"/>
      <c r="VJ13" s="178"/>
      <c r="VK13" s="178"/>
      <c r="VL13" s="178"/>
      <c r="VM13" s="178"/>
      <c r="VN13" s="178"/>
      <c r="VO13" s="178"/>
      <c r="VP13" s="178"/>
      <c r="VQ13" s="178"/>
      <c r="VR13" s="178"/>
      <c r="VS13" s="178"/>
      <c r="VT13" s="178"/>
      <c r="VU13" s="178"/>
      <c r="VV13" s="178"/>
      <c r="VW13" s="178"/>
      <c r="VX13" s="178"/>
      <c r="VY13" s="178"/>
      <c r="VZ13" s="178"/>
      <c r="WA13" s="178"/>
      <c r="WB13" s="178"/>
      <c r="WC13" s="178"/>
      <c r="WD13" s="178"/>
      <c r="WE13" s="178"/>
      <c r="WF13" s="178"/>
      <c r="WG13" s="178"/>
      <c r="WH13" s="178"/>
      <c r="WI13" s="178"/>
      <c r="WJ13" s="178"/>
      <c r="WK13" s="178"/>
      <c r="WL13" s="178"/>
      <c r="WM13" s="178"/>
      <c r="WN13" s="178"/>
      <c r="WO13" s="178"/>
      <c r="WP13" s="178"/>
      <c r="WQ13" s="178"/>
      <c r="WR13" s="178"/>
      <c r="WS13" s="178"/>
      <c r="WT13" s="178"/>
      <c r="WU13" s="178"/>
      <c r="WV13" s="178"/>
      <c r="WW13" s="178"/>
      <c r="WX13" s="178"/>
      <c r="WY13" s="178"/>
      <c r="WZ13" s="178"/>
      <c r="XA13" s="178"/>
      <c r="XB13" s="178"/>
      <c r="XC13" s="178"/>
      <c r="XD13" s="178"/>
      <c r="XE13" s="178"/>
      <c r="XF13" s="178"/>
      <c r="XG13" s="178"/>
      <c r="XH13" s="178"/>
      <c r="XI13" s="178"/>
      <c r="XJ13" s="178"/>
      <c r="XK13" s="178"/>
      <c r="XL13" s="178"/>
      <c r="XM13" s="178"/>
      <c r="XN13" s="178"/>
      <c r="XO13" s="178"/>
      <c r="XP13" s="178"/>
      <c r="XQ13" s="178"/>
      <c r="XR13" s="178"/>
      <c r="XS13" s="178"/>
      <c r="XT13" s="178"/>
      <c r="XU13" s="178"/>
      <c r="XV13" s="178"/>
      <c r="XW13" s="178"/>
      <c r="XX13" s="178"/>
      <c r="XY13" s="178"/>
      <c r="XZ13" s="178"/>
      <c r="YA13" s="178"/>
      <c r="YB13" s="178"/>
      <c r="YC13" s="178"/>
      <c r="YD13" s="178"/>
      <c r="YE13" s="178"/>
      <c r="YF13" s="178"/>
      <c r="YG13" s="178"/>
      <c r="YH13" s="178"/>
      <c r="YI13" s="178"/>
      <c r="YJ13" s="178"/>
      <c r="YK13" s="178"/>
      <c r="YL13" s="178"/>
      <c r="YM13" s="178"/>
      <c r="YN13" s="178"/>
      <c r="YO13" s="178"/>
      <c r="YP13" s="178"/>
      <c r="YQ13" s="178"/>
      <c r="YR13" s="178"/>
      <c r="YS13" s="178"/>
      <c r="YT13" s="178"/>
      <c r="YU13" s="178"/>
      <c r="YV13" s="178"/>
      <c r="YW13" s="178"/>
      <c r="YX13" s="178"/>
      <c r="YY13" s="178"/>
      <c r="YZ13" s="178"/>
      <c r="ZA13" s="178"/>
      <c r="ZB13" s="178"/>
      <c r="ZC13" s="178"/>
      <c r="ZD13" s="178"/>
      <c r="ZE13" s="178"/>
      <c r="ZF13" s="178"/>
      <c r="ZG13" s="178"/>
      <c r="ZH13" s="178"/>
      <c r="ZI13" s="178"/>
      <c r="ZJ13" s="178"/>
      <c r="ZK13" s="178"/>
      <c r="ZL13" s="178"/>
      <c r="ZM13" s="178"/>
      <c r="ZN13" s="178"/>
      <c r="ZO13" s="178"/>
      <c r="ZP13" s="178"/>
      <c r="ZQ13" s="178"/>
      <c r="ZR13" s="178"/>
      <c r="ZS13" s="178"/>
      <c r="ZT13" s="178"/>
      <c r="ZU13" s="178"/>
      <c r="ZV13" s="178"/>
      <c r="ZW13" s="178"/>
      <c r="ZX13" s="178"/>
      <c r="ZY13" s="178"/>
      <c r="ZZ13" s="178"/>
      <c r="AAA13" s="178"/>
      <c r="AAB13" s="178"/>
      <c r="AAC13" s="178"/>
      <c r="AAD13" s="178"/>
      <c r="AAE13" s="178"/>
      <c r="AAF13" s="178"/>
      <c r="AAG13" s="178"/>
      <c r="AAH13" s="178"/>
      <c r="AAI13" s="178"/>
      <c r="AAJ13" s="178"/>
      <c r="AAK13" s="178"/>
      <c r="AAL13" s="178"/>
      <c r="AAM13" s="178"/>
      <c r="AAN13" s="178"/>
      <c r="AAO13" s="178"/>
      <c r="AAP13" s="178"/>
      <c r="AAQ13" s="178"/>
      <c r="AAR13" s="178"/>
      <c r="AAS13" s="178"/>
      <c r="AAT13" s="178"/>
      <c r="AAU13" s="178"/>
      <c r="AAV13" s="178"/>
      <c r="AAW13" s="178"/>
      <c r="AAX13" s="178"/>
      <c r="AAY13" s="178"/>
      <c r="AAZ13" s="178"/>
      <c r="ABA13" s="178"/>
      <c r="ABB13" s="178"/>
      <c r="ABC13" s="178"/>
      <c r="ABD13" s="178"/>
      <c r="ABE13" s="178"/>
      <c r="ABF13" s="178"/>
      <c r="ABG13" s="178"/>
      <c r="ABH13" s="178"/>
      <c r="ABI13" s="178"/>
      <c r="ABJ13" s="178"/>
      <c r="ABK13" s="178"/>
      <c r="ABL13" s="178"/>
      <c r="ABM13" s="178"/>
      <c r="ABN13" s="178"/>
      <c r="ABO13" s="178"/>
      <c r="ABP13" s="178"/>
      <c r="ABQ13" s="178"/>
      <c r="ABR13" s="178"/>
      <c r="ABS13" s="178"/>
      <c r="ABT13" s="178"/>
      <c r="ABU13" s="178"/>
      <c r="ABV13" s="178"/>
      <c r="ABW13" s="178"/>
      <c r="ABX13" s="178"/>
      <c r="ABY13" s="178"/>
      <c r="ABZ13" s="178"/>
      <c r="ACA13" s="178"/>
      <c r="ACB13" s="178"/>
      <c r="ACC13" s="178"/>
      <c r="ACD13" s="178"/>
      <c r="ACE13" s="178"/>
      <c r="ACF13" s="178"/>
      <c r="ACG13" s="178"/>
      <c r="ACH13" s="178"/>
      <c r="ACI13" s="178"/>
      <c r="ACJ13" s="178"/>
      <c r="ACK13" s="178"/>
      <c r="ACL13" s="178"/>
      <c r="ACM13" s="178"/>
      <c r="ACN13" s="178"/>
      <c r="ACO13" s="178"/>
      <c r="ACP13" s="178"/>
      <c r="ACQ13" s="178"/>
      <c r="ACR13" s="178"/>
      <c r="ACS13" s="178"/>
      <c r="ACT13" s="178"/>
      <c r="ACU13" s="178"/>
      <c r="ACV13" s="178"/>
      <c r="ACW13" s="178"/>
      <c r="ACX13" s="178"/>
      <c r="ACY13" s="178"/>
      <c r="ACZ13" s="178"/>
      <c r="ADA13" s="178"/>
      <c r="ADB13" s="178"/>
      <c r="ADC13" s="178"/>
      <c r="ADD13" s="178"/>
      <c r="ADE13" s="178"/>
      <c r="ADF13" s="178"/>
      <c r="ADG13" s="178"/>
      <c r="ADH13" s="178"/>
      <c r="ADI13" s="178"/>
      <c r="ADJ13" s="178"/>
      <c r="ADK13" s="178"/>
      <c r="ADL13" s="178"/>
      <c r="ADM13" s="178"/>
      <c r="ADN13" s="178"/>
      <c r="ADO13" s="178"/>
      <c r="ADP13" s="178"/>
      <c r="ADQ13" s="178"/>
      <c r="ADR13" s="178"/>
      <c r="ADS13" s="178"/>
      <c r="ADT13" s="178"/>
      <c r="ADU13" s="178"/>
      <c r="ADV13" s="178"/>
      <c r="ADW13" s="178"/>
      <c r="ADX13" s="178"/>
      <c r="ADY13" s="178"/>
      <c r="ADZ13" s="178"/>
      <c r="AEA13" s="178"/>
      <c r="AEB13" s="178"/>
      <c r="AEC13" s="178"/>
      <c r="AED13" s="178"/>
      <c r="AEE13" s="178"/>
      <c r="AEF13" s="178"/>
      <c r="AEG13" s="178"/>
      <c r="AEH13" s="178"/>
      <c r="AEI13" s="178"/>
      <c r="AEJ13" s="178"/>
      <c r="AEK13" s="178"/>
      <c r="AEL13" s="178"/>
      <c r="AEM13" s="178"/>
      <c r="AEN13" s="178"/>
      <c r="AEO13" s="178"/>
      <c r="AEP13" s="178"/>
      <c r="AEQ13" s="178"/>
      <c r="AER13" s="178"/>
      <c r="AES13" s="178"/>
      <c r="AET13" s="178"/>
      <c r="AEU13" s="178"/>
      <c r="AEV13" s="178"/>
      <c r="AEW13" s="178"/>
      <c r="AEX13" s="178"/>
      <c r="AEY13" s="178"/>
      <c r="AEZ13" s="178"/>
      <c r="AFA13" s="178"/>
      <c r="AFB13" s="178"/>
      <c r="AFC13" s="178"/>
      <c r="AFD13" s="178"/>
      <c r="AFE13" s="178"/>
      <c r="AFF13" s="178"/>
      <c r="AFG13" s="178"/>
      <c r="AFH13" s="178"/>
      <c r="AFI13" s="178"/>
      <c r="AFJ13" s="178"/>
      <c r="AFK13" s="178"/>
      <c r="AFL13" s="178"/>
      <c r="AFM13" s="178"/>
      <c r="AFN13" s="178"/>
      <c r="AFO13" s="178"/>
      <c r="AFP13" s="178"/>
      <c r="AFQ13" s="178"/>
      <c r="AFR13" s="178"/>
      <c r="AFS13" s="178"/>
      <c r="AFT13" s="178"/>
      <c r="AFU13" s="178"/>
      <c r="AFV13" s="178"/>
      <c r="AFW13" s="178"/>
      <c r="AFX13" s="178"/>
      <c r="AFY13" s="178"/>
      <c r="AFZ13" s="178"/>
      <c r="AGA13" s="178"/>
      <c r="AGB13" s="178"/>
      <c r="AGC13" s="178"/>
      <c r="AGD13" s="178"/>
      <c r="AGE13" s="178"/>
      <c r="AGF13" s="178"/>
      <c r="AGG13" s="178"/>
      <c r="AGH13" s="178"/>
      <c r="AGI13" s="178"/>
      <c r="AGJ13" s="178"/>
      <c r="AGK13" s="178"/>
      <c r="AGL13" s="178"/>
      <c r="AGM13" s="178"/>
      <c r="AGN13" s="178"/>
      <c r="AGO13" s="178"/>
      <c r="AGP13" s="178"/>
      <c r="AGQ13" s="178"/>
      <c r="AGR13" s="178"/>
      <c r="AGS13" s="178"/>
      <c r="AGT13" s="178"/>
      <c r="AGU13" s="178"/>
      <c r="AGV13" s="178"/>
      <c r="AGW13" s="178"/>
      <c r="AGX13" s="178"/>
      <c r="AGY13" s="178"/>
      <c r="AGZ13" s="178"/>
      <c r="AHA13" s="178"/>
      <c r="AHB13" s="178"/>
      <c r="AHC13" s="178"/>
      <c r="AHD13" s="178"/>
      <c r="AHE13" s="178"/>
      <c r="AHF13" s="178"/>
      <c r="AHG13" s="178"/>
      <c r="AHH13" s="178"/>
      <c r="AHI13" s="178"/>
      <c r="AHJ13" s="178"/>
      <c r="AHK13" s="178"/>
      <c r="AHL13" s="178"/>
      <c r="AHM13" s="178"/>
      <c r="AHN13" s="178"/>
      <c r="AHO13" s="178"/>
      <c r="AHP13" s="178"/>
      <c r="AHQ13" s="178"/>
      <c r="AHR13" s="178"/>
      <c r="AHS13" s="178"/>
      <c r="AHT13" s="178"/>
      <c r="AHU13" s="178"/>
      <c r="AHV13" s="178"/>
      <c r="AHW13" s="178"/>
      <c r="AHX13" s="178"/>
      <c r="AHY13" s="178"/>
      <c r="AHZ13" s="178"/>
      <c r="AIA13" s="178"/>
      <c r="AIB13" s="178"/>
      <c r="AIC13" s="178"/>
      <c r="AID13" s="178"/>
      <c r="AIE13" s="178"/>
      <c r="AIF13" s="178"/>
      <c r="AIG13" s="178"/>
      <c r="AIH13" s="178"/>
      <c r="AII13" s="178"/>
      <c r="AIJ13" s="178"/>
      <c r="AIK13" s="178"/>
      <c r="AIL13" s="178"/>
      <c r="AIM13" s="178"/>
      <c r="AIN13" s="178"/>
      <c r="AIO13" s="178"/>
      <c r="AIP13" s="178"/>
      <c r="AIQ13" s="178"/>
      <c r="AIR13" s="178"/>
      <c r="AIS13" s="178"/>
      <c r="AIT13" s="178"/>
      <c r="AIU13" s="178"/>
      <c r="AIV13" s="178"/>
      <c r="AIW13" s="178"/>
      <c r="AIX13" s="178"/>
      <c r="AIY13" s="178"/>
      <c r="AIZ13" s="178"/>
      <c r="AJA13" s="178"/>
      <c r="AJB13" s="178"/>
      <c r="AJC13" s="178"/>
      <c r="AJD13" s="178"/>
      <c r="AJE13" s="178"/>
      <c r="AJF13" s="178"/>
      <c r="AJG13" s="178"/>
      <c r="AJH13" s="178"/>
      <c r="AJI13" s="178"/>
      <c r="AJJ13" s="178"/>
      <c r="AJK13" s="178"/>
      <c r="AJL13" s="178"/>
      <c r="AJM13" s="178"/>
      <c r="AJN13" s="178"/>
      <c r="AJO13" s="178"/>
      <c r="AJP13" s="178"/>
      <c r="AJQ13" s="178"/>
      <c r="AJR13" s="178"/>
      <c r="AJS13" s="178"/>
      <c r="AJT13" s="178"/>
      <c r="AJU13" s="178"/>
      <c r="AJV13" s="178"/>
      <c r="AJW13" s="178"/>
      <c r="AJX13" s="178"/>
      <c r="AJY13" s="178"/>
      <c r="AJZ13" s="178"/>
      <c r="AKA13" s="178"/>
      <c r="AKB13" s="178"/>
      <c r="AKC13" s="178"/>
      <c r="AKD13" s="178"/>
      <c r="AKE13" s="178"/>
      <c r="AKF13" s="178"/>
      <c r="AKG13" s="178"/>
      <c r="AKH13" s="178"/>
      <c r="AKI13" s="178"/>
      <c r="AKJ13" s="178"/>
      <c r="AKK13" s="178"/>
      <c r="AKL13" s="178"/>
      <c r="AKM13" s="178"/>
      <c r="AKN13" s="178"/>
      <c r="AKO13" s="178"/>
      <c r="AKP13" s="178"/>
      <c r="AKQ13" s="178"/>
      <c r="AKR13" s="178"/>
      <c r="AKS13" s="178"/>
      <c r="AKT13" s="178"/>
      <c r="AKU13" s="178"/>
      <c r="AKV13" s="178"/>
      <c r="AKW13" s="178"/>
      <c r="AKX13" s="178"/>
      <c r="AKY13" s="178"/>
      <c r="AKZ13" s="178"/>
      <c r="ALA13" s="178"/>
      <c r="ALB13" s="178"/>
      <c r="ALC13" s="178"/>
      <c r="ALD13" s="178"/>
      <c r="ALE13" s="178"/>
      <c r="ALF13" s="178"/>
      <c r="ALG13" s="178"/>
      <c r="ALH13" s="178"/>
      <c r="ALI13" s="178"/>
      <c r="ALJ13" s="178"/>
      <c r="ALK13" s="178"/>
      <c r="ALL13" s="178"/>
      <c r="ALM13" s="178"/>
      <c r="ALN13" s="178"/>
      <c r="ALO13" s="178"/>
      <c r="ALP13" s="178"/>
      <c r="ALQ13" s="178"/>
      <c r="ALR13" s="178"/>
      <c r="ALS13" s="178"/>
      <c r="ALT13" s="178"/>
      <c r="ALU13" s="178"/>
      <c r="ALV13" s="178"/>
      <c r="ALW13" s="178"/>
      <c r="ALX13" s="178"/>
      <c r="ALY13" s="178"/>
      <c r="ALZ13" s="178"/>
      <c r="AMA13" s="178"/>
      <c r="AMB13" s="178"/>
      <c r="AMC13" s="178"/>
      <c r="AMD13" s="178"/>
      <c r="AME13" s="178"/>
      <c r="AMF13" s="178"/>
      <c r="AMG13" s="178"/>
      <c r="AMH13" s="178"/>
      <c r="AMI13" s="178"/>
      <c r="AMJ13" s="178"/>
      <c r="AMK13" s="178"/>
      <c r="AML13" s="178"/>
      <c r="AMM13" s="178"/>
      <c r="AMN13" s="178"/>
      <c r="AMO13" s="178"/>
      <c r="AMP13" s="178"/>
      <c r="AMQ13" s="178"/>
      <c r="AMR13" s="178"/>
      <c r="AMS13" s="178"/>
      <c r="AMT13" s="178"/>
      <c r="AMU13" s="178"/>
      <c r="AMV13" s="178"/>
      <c r="AMW13" s="178"/>
      <c r="AMX13" s="178"/>
      <c r="AMY13" s="178"/>
      <c r="AMZ13" s="178"/>
      <c r="ANA13" s="178"/>
      <c r="ANB13" s="178"/>
      <c r="ANC13" s="178"/>
      <c r="AND13" s="178"/>
      <c r="ANE13" s="178"/>
      <c r="ANF13" s="178"/>
      <c r="ANG13" s="178"/>
      <c r="ANH13" s="178"/>
      <c r="ANI13" s="178"/>
      <c r="ANJ13" s="178"/>
      <c r="ANK13" s="178"/>
      <c r="ANL13" s="178"/>
      <c r="ANM13" s="178"/>
      <c r="ANN13" s="178"/>
      <c r="ANO13" s="178"/>
      <c r="ANP13" s="178"/>
      <c r="ANQ13" s="178"/>
      <c r="ANR13" s="178"/>
      <c r="ANS13" s="178"/>
      <c r="ANT13" s="178"/>
      <c r="ANU13" s="178"/>
      <c r="ANV13" s="178"/>
      <c r="ANW13" s="178"/>
      <c r="ANX13" s="178"/>
      <c r="ANY13" s="178"/>
      <c r="ANZ13" s="178"/>
      <c r="AOA13" s="178"/>
      <c r="AOB13" s="178"/>
      <c r="AOC13" s="178"/>
      <c r="AOD13" s="178"/>
      <c r="AOE13" s="178"/>
      <c r="AOF13" s="178"/>
      <c r="AOG13" s="178"/>
      <c r="AOH13" s="178"/>
      <c r="AOI13" s="178"/>
      <c r="AOJ13" s="178"/>
      <c r="AOK13" s="178"/>
      <c r="AOL13" s="178"/>
      <c r="AOM13" s="178"/>
      <c r="AON13" s="178"/>
      <c r="AOO13" s="178"/>
      <c r="AOP13" s="178"/>
      <c r="AOQ13" s="178"/>
      <c r="AOR13" s="178"/>
      <c r="AOS13" s="178"/>
      <c r="AOT13" s="178"/>
      <c r="AOU13" s="178"/>
      <c r="AOV13" s="178"/>
      <c r="AOW13" s="178"/>
      <c r="AOX13" s="178"/>
      <c r="AOY13" s="178"/>
      <c r="AOZ13" s="178"/>
      <c r="APA13" s="178"/>
      <c r="APB13" s="178"/>
      <c r="APC13" s="178"/>
      <c r="APD13" s="178"/>
      <c r="APE13" s="178"/>
      <c r="APF13" s="178"/>
      <c r="APG13" s="178"/>
      <c r="APH13" s="178"/>
      <c r="API13" s="178"/>
      <c r="APJ13" s="178"/>
      <c r="APK13" s="178"/>
      <c r="APL13" s="178"/>
      <c r="APM13" s="178"/>
      <c r="APN13" s="178"/>
      <c r="APO13" s="178"/>
      <c r="APP13" s="178"/>
      <c r="APQ13" s="178"/>
      <c r="APR13" s="178"/>
      <c r="APS13" s="178"/>
      <c r="APT13" s="178"/>
      <c r="APU13" s="178"/>
      <c r="APV13" s="178"/>
      <c r="APW13" s="178"/>
      <c r="APX13" s="178"/>
      <c r="APY13" s="178"/>
      <c r="APZ13" s="178"/>
      <c r="AQA13" s="178"/>
      <c r="AQB13" s="178"/>
      <c r="AQC13" s="178"/>
      <c r="AQD13" s="178"/>
      <c r="AQE13" s="178"/>
      <c r="AQF13" s="178"/>
      <c r="AQG13" s="178"/>
      <c r="AQH13" s="178"/>
      <c r="AQI13" s="178"/>
      <c r="AQJ13" s="178"/>
      <c r="AQK13" s="178"/>
      <c r="AQL13" s="178"/>
      <c r="AQM13" s="178"/>
      <c r="AQN13" s="178"/>
      <c r="AQO13" s="178"/>
      <c r="AQP13" s="178"/>
      <c r="AQQ13" s="178"/>
      <c r="AQR13" s="178"/>
      <c r="AQS13" s="178"/>
      <c r="AQT13" s="178"/>
      <c r="AQU13" s="178"/>
      <c r="AQV13" s="178"/>
      <c r="AQW13" s="178"/>
      <c r="AQX13" s="178"/>
      <c r="AQY13" s="178"/>
      <c r="AQZ13" s="178"/>
      <c r="ARA13" s="178"/>
      <c r="ARB13" s="178"/>
      <c r="ARC13" s="178"/>
      <c r="ARD13" s="178"/>
      <c r="ARE13" s="178"/>
      <c r="ARF13" s="178"/>
      <c r="ARG13" s="178"/>
      <c r="ARH13" s="178"/>
      <c r="ARI13" s="178"/>
      <c r="ARJ13" s="178"/>
      <c r="ARK13" s="178"/>
      <c r="ARL13" s="178"/>
      <c r="ARM13" s="178"/>
      <c r="ARN13" s="178"/>
      <c r="ARO13" s="178"/>
      <c r="ARP13" s="178"/>
      <c r="ARQ13" s="178"/>
      <c r="ARR13" s="178"/>
      <c r="ARS13" s="178"/>
      <c r="ART13" s="178"/>
      <c r="ARU13" s="178"/>
      <c r="ARV13" s="178"/>
      <c r="ARW13" s="178"/>
      <c r="ARX13" s="178"/>
      <c r="ARY13" s="178"/>
      <c r="ARZ13" s="178"/>
      <c r="ASA13" s="178"/>
      <c r="ASB13" s="178"/>
      <c r="ASC13" s="178"/>
      <c r="ASD13" s="178"/>
      <c r="ASE13" s="178"/>
      <c r="ASF13" s="178"/>
      <c r="ASG13" s="178"/>
      <c r="ASH13" s="178"/>
      <c r="ASI13" s="178"/>
      <c r="ASJ13" s="178"/>
      <c r="ASK13" s="178"/>
      <c r="ASL13" s="178"/>
      <c r="ASM13" s="178"/>
      <c r="ASN13" s="178"/>
      <c r="ASO13" s="178"/>
      <c r="ASP13" s="178"/>
      <c r="ASQ13" s="178"/>
      <c r="ASR13" s="178"/>
      <c r="ASS13" s="178"/>
      <c r="AST13" s="178"/>
      <c r="ASU13" s="178"/>
      <c r="ASV13" s="178"/>
      <c r="ASW13" s="178"/>
      <c r="ASX13" s="178"/>
      <c r="ASY13" s="178"/>
      <c r="ASZ13" s="178"/>
      <c r="ATA13" s="178"/>
      <c r="ATB13" s="178"/>
      <c r="ATC13" s="178"/>
      <c r="ATD13" s="178"/>
      <c r="ATE13" s="178"/>
      <c r="ATF13" s="178"/>
      <c r="ATG13" s="178"/>
      <c r="ATH13" s="178"/>
      <c r="ATI13" s="178"/>
      <c r="ATJ13" s="178"/>
      <c r="ATK13" s="178"/>
      <c r="ATL13" s="178"/>
      <c r="ATM13" s="178"/>
      <c r="ATN13" s="178"/>
      <c r="ATO13" s="178"/>
      <c r="ATP13" s="178"/>
      <c r="ATQ13" s="178"/>
      <c r="ATR13" s="178"/>
      <c r="ATS13" s="178"/>
      <c r="ATT13" s="178"/>
      <c r="ATU13" s="178"/>
      <c r="ATV13" s="178"/>
      <c r="ATW13" s="178"/>
      <c r="ATX13" s="178"/>
      <c r="ATY13" s="178"/>
      <c r="ATZ13" s="178"/>
      <c r="AUA13" s="178"/>
      <c r="AUB13" s="178"/>
      <c r="AUC13" s="178"/>
      <c r="AUD13" s="178"/>
      <c r="AUE13" s="178"/>
      <c r="AUF13" s="178"/>
      <c r="AUG13" s="178"/>
      <c r="AUH13" s="178"/>
      <c r="AUI13" s="178"/>
      <c r="AUJ13" s="178"/>
      <c r="AUK13" s="178"/>
      <c r="AUL13" s="178"/>
      <c r="AUM13" s="178"/>
      <c r="AUN13" s="178"/>
      <c r="AUO13" s="178"/>
      <c r="AUP13" s="178"/>
      <c r="AUQ13" s="178"/>
      <c r="AUR13" s="178"/>
      <c r="AUS13" s="178"/>
      <c r="AUT13" s="178"/>
      <c r="AUU13" s="178"/>
      <c r="AUV13" s="178"/>
      <c r="AUW13" s="178"/>
      <c r="AUX13" s="178"/>
      <c r="AUY13" s="178"/>
      <c r="AUZ13" s="178"/>
      <c r="AVA13" s="178"/>
      <c r="AVB13" s="178"/>
      <c r="AVC13" s="178"/>
      <c r="AVD13" s="178"/>
      <c r="AVE13" s="178"/>
      <c r="AVF13" s="178"/>
      <c r="AVG13" s="178"/>
      <c r="AVH13" s="178"/>
      <c r="AVI13" s="178"/>
      <c r="AVJ13" s="178"/>
      <c r="AVK13" s="178"/>
      <c r="AVL13" s="178"/>
      <c r="AVM13" s="178"/>
      <c r="AVN13" s="178"/>
      <c r="AVO13" s="178"/>
      <c r="AVP13" s="178"/>
      <c r="AVQ13" s="178"/>
      <c r="AVR13" s="178"/>
      <c r="AVS13" s="178"/>
      <c r="AVT13" s="178"/>
      <c r="AVU13" s="178"/>
      <c r="AVV13" s="178"/>
      <c r="AVW13" s="178"/>
      <c r="AVX13" s="178"/>
      <c r="AVY13" s="178"/>
      <c r="AVZ13" s="178"/>
      <c r="AWA13" s="178"/>
      <c r="AWB13" s="178"/>
      <c r="AWC13" s="178"/>
      <c r="AWD13" s="178"/>
      <c r="AWE13" s="178"/>
      <c r="AWF13" s="178"/>
      <c r="AWG13" s="178"/>
      <c r="AWH13" s="178"/>
      <c r="AWI13" s="178"/>
      <c r="AWJ13" s="178"/>
      <c r="AWK13" s="178"/>
      <c r="AWL13" s="178"/>
      <c r="AWM13" s="178"/>
      <c r="AWN13" s="178"/>
      <c r="AWO13" s="178"/>
      <c r="AWP13" s="178"/>
      <c r="AWQ13" s="178"/>
      <c r="AWR13" s="178"/>
      <c r="AWS13" s="178"/>
      <c r="AWT13" s="178"/>
      <c r="AWU13" s="178"/>
      <c r="AWV13" s="178"/>
      <c r="AWW13" s="178"/>
      <c r="AWX13" s="178"/>
      <c r="AWY13" s="178"/>
      <c r="AWZ13" s="178"/>
      <c r="AXA13" s="178"/>
      <c r="AXB13" s="178"/>
      <c r="AXC13" s="178"/>
      <c r="AXD13" s="178"/>
      <c r="AXE13" s="178"/>
      <c r="AXF13" s="178"/>
      <c r="AXG13" s="178"/>
      <c r="AXH13" s="178"/>
      <c r="AXI13" s="178"/>
      <c r="AXJ13" s="178"/>
      <c r="AXK13" s="178"/>
      <c r="AXL13" s="178"/>
      <c r="AXM13" s="178"/>
      <c r="AXN13" s="178"/>
      <c r="AXO13" s="178"/>
      <c r="AXP13" s="178"/>
      <c r="AXQ13" s="178"/>
      <c r="AXR13" s="178"/>
      <c r="AXS13" s="178"/>
      <c r="AXT13" s="178"/>
      <c r="AXU13" s="178"/>
      <c r="AXV13" s="178"/>
      <c r="AXW13" s="178"/>
      <c r="AXX13" s="178"/>
      <c r="AXY13" s="178"/>
      <c r="AXZ13" s="178"/>
      <c r="AYA13" s="178"/>
      <c r="AYB13" s="178"/>
      <c r="AYC13" s="178"/>
      <c r="AYD13" s="178"/>
      <c r="AYE13" s="178"/>
      <c r="AYF13" s="178"/>
      <c r="AYG13" s="178"/>
      <c r="AYH13" s="178"/>
      <c r="AYI13" s="178"/>
      <c r="AYJ13" s="178"/>
      <c r="AYK13" s="178"/>
      <c r="AYL13" s="178"/>
      <c r="AYM13" s="178"/>
      <c r="AYN13" s="178"/>
      <c r="AYO13" s="178"/>
      <c r="AYP13" s="178"/>
      <c r="AYQ13" s="178"/>
      <c r="AYR13" s="178"/>
      <c r="AYS13" s="178"/>
      <c r="AYT13" s="178"/>
      <c r="AYU13" s="178"/>
      <c r="AYV13" s="178"/>
      <c r="AYW13" s="178"/>
      <c r="AYX13" s="178"/>
      <c r="AYY13" s="178"/>
      <c r="AYZ13" s="178"/>
      <c r="AZA13" s="178"/>
      <c r="AZB13" s="178"/>
      <c r="AZC13" s="178"/>
      <c r="AZD13" s="178"/>
      <c r="AZE13" s="178"/>
      <c r="AZF13" s="178"/>
      <c r="AZG13" s="178"/>
      <c r="AZH13" s="178"/>
      <c r="AZI13" s="178"/>
      <c r="AZJ13" s="178"/>
      <c r="AZK13" s="178"/>
      <c r="AZL13" s="178"/>
      <c r="AZM13" s="178"/>
      <c r="AZN13" s="178"/>
      <c r="AZO13" s="178"/>
      <c r="AZP13" s="178"/>
      <c r="AZQ13" s="178"/>
      <c r="AZR13" s="178"/>
      <c r="AZS13" s="178"/>
      <c r="AZT13" s="178"/>
      <c r="AZU13" s="178"/>
      <c r="AZV13" s="178"/>
      <c r="AZW13" s="178"/>
      <c r="AZX13" s="178"/>
      <c r="AZY13" s="178"/>
      <c r="AZZ13" s="178"/>
      <c r="BAA13" s="178"/>
      <c r="BAB13" s="178"/>
      <c r="BAC13" s="178"/>
      <c r="BAD13" s="178"/>
      <c r="BAE13" s="178"/>
      <c r="BAF13" s="178"/>
      <c r="BAG13" s="178"/>
      <c r="BAH13" s="178"/>
      <c r="BAI13" s="178"/>
      <c r="BAJ13" s="178"/>
      <c r="BAK13" s="178"/>
      <c r="BAL13" s="178"/>
      <c r="BAM13" s="178"/>
      <c r="BAN13" s="178"/>
      <c r="BAO13" s="178"/>
      <c r="BAP13" s="178"/>
      <c r="BAQ13" s="178"/>
      <c r="BAR13" s="178"/>
      <c r="BAS13" s="178"/>
      <c r="BAT13" s="178"/>
      <c r="BAU13" s="178"/>
      <c r="BAV13" s="178"/>
      <c r="BAW13" s="178"/>
      <c r="BAX13" s="178"/>
      <c r="BAY13" s="178"/>
      <c r="BAZ13" s="178"/>
      <c r="BBA13" s="178"/>
      <c r="BBB13" s="178"/>
      <c r="BBC13" s="178"/>
      <c r="BBD13" s="178"/>
      <c r="BBE13" s="178"/>
      <c r="BBF13" s="178"/>
      <c r="BBG13" s="178"/>
      <c r="BBH13" s="178"/>
      <c r="BBI13" s="178"/>
      <c r="BBJ13" s="178"/>
      <c r="BBK13" s="178"/>
      <c r="BBL13" s="178"/>
      <c r="BBM13" s="178"/>
      <c r="BBN13" s="178"/>
      <c r="BBO13" s="178"/>
      <c r="BBP13" s="178"/>
      <c r="BBQ13" s="178"/>
      <c r="BBR13" s="178"/>
      <c r="BBS13" s="178"/>
      <c r="BBT13" s="178"/>
      <c r="BBU13" s="178"/>
      <c r="BBV13" s="178"/>
      <c r="BBW13" s="178"/>
      <c r="BBX13" s="178"/>
      <c r="BBY13" s="178"/>
      <c r="BBZ13" s="178"/>
      <c r="BCA13" s="178"/>
      <c r="BCB13" s="178"/>
      <c r="BCC13" s="178"/>
      <c r="BCD13" s="178"/>
      <c r="BCE13" s="178"/>
      <c r="BCF13" s="178"/>
      <c r="BCG13" s="178"/>
      <c r="BCH13" s="178"/>
      <c r="BCI13" s="178"/>
      <c r="BCJ13" s="178"/>
      <c r="BCK13" s="178"/>
      <c r="BCL13" s="178"/>
      <c r="BCM13" s="178"/>
      <c r="BCN13" s="178"/>
      <c r="BCO13" s="178"/>
      <c r="BCP13" s="178"/>
      <c r="BCQ13" s="178"/>
      <c r="BCR13" s="178"/>
      <c r="BCS13" s="178"/>
      <c r="BCT13" s="178"/>
      <c r="BCU13" s="178"/>
      <c r="BCV13" s="178"/>
      <c r="BCW13" s="178"/>
      <c r="BCX13" s="178"/>
      <c r="BCY13" s="178"/>
      <c r="BCZ13" s="178"/>
      <c r="BDA13" s="178"/>
      <c r="BDB13" s="178"/>
      <c r="BDC13" s="178"/>
      <c r="BDD13" s="178"/>
      <c r="BDE13" s="178"/>
      <c r="BDF13" s="178"/>
      <c r="BDG13" s="178"/>
      <c r="BDH13" s="178"/>
      <c r="BDI13" s="178"/>
      <c r="BDJ13" s="178"/>
      <c r="BDK13" s="178"/>
      <c r="BDL13" s="178"/>
      <c r="BDM13" s="178"/>
      <c r="BDN13" s="178"/>
      <c r="BDO13" s="178"/>
      <c r="BDP13" s="178"/>
      <c r="BDQ13" s="178"/>
      <c r="BDR13" s="178"/>
      <c r="BDS13" s="178"/>
      <c r="BDT13" s="178"/>
      <c r="BDU13" s="178"/>
      <c r="BDV13" s="178"/>
      <c r="BDW13" s="178"/>
      <c r="BDX13" s="178"/>
      <c r="BDY13" s="178"/>
      <c r="BDZ13" s="178"/>
      <c r="BEA13" s="178"/>
      <c r="BEB13" s="178"/>
      <c r="BEC13" s="178"/>
      <c r="BED13" s="178"/>
      <c r="BEE13" s="178"/>
      <c r="BEF13" s="178"/>
      <c r="BEG13" s="178"/>
      <c r="BEH13" s="178"/>
      <c r="BEI13" s="178"/>
      <c r="BEJ13" s="178"/>
      <c r="BEK13" s="178"/>
      <c r="BEL13" s="178"/>
      <c r="BEM13" s="178"/>
      <c r="BEN13" s="178"/>
      <c r="BEO13" s="178"/>
      <c r="BEP13" s="178"/>
      <c r="BEQ13" s="178"/>
      <c r="BER13" s="178"/>
      <c r="BES13" s="178"/>
      <c r="BET13" s="178"/>
      <c r="BEU13" s="178"/>
      <c r="BEV13" s="178"/>
      <c r="BEW13" s="178"/>
      <c r="BEX13" s="178"/>
      <c r="BEY13" s="178"/>
      <c r="BEZ13" s="178"/>
      <c r="BFA13" s="178"/>
      <c r="BFB13" s="178"/>
      <c r="BFC13" s="178"/>
      <c r="BFD13" s="178"/>
      <c r="BFE13" s="178"/>
      <c r="BFF13" s="178"/>
      <c r="BFG13" s="178"/>
      <c r="BFH13" s="178"/>
      <c r="BFI13" s="178"/>
      <c r="BFJ13" s="178"/>
      <c r="BFK13" s="178"/>
      <c r="BFL13" s="178"/>
      <c r="BFM13" s="178"/>
      <c r="BFN13" s="178"/>
      <c r="BFO13" s="178"/>
      <c r="BFP13" s="178"/>
      <c r="BFQ13" s="178"/>
      <c r="BFR13" s="178"/>
      <c r="BFS13" s="178"/>
      <c r="BFT13" s="178"/>
      <c r="BFU13" s="178"/>
      <c r="BFV13" s="178"/>
      <c r="BFW13" s="178"/>
      <c r="BFX13" s="178"/>
      <c r="BFY13" s="178"/>
      <c r="BFZ13" s="178"/>
      <c r="BGA13" s="178"/>
      <c r="BGB13" s="178"/>
      <c r="BGC13" s="178"/>
      <c r="BGD13" s="178"/>
      <c r="BGE13" s="178"/>
      <c r="BGF13" s="178"/>
      <c r="BGG13" s="178"/>
      <c r="BGH13" s="178"/>
      <c r="BGI13" s="178"/>
      <c r="BGJ13" s="178"/>
      <c r="BGK13" s="178"/>
      <c r="BGL13" s="178"/>
      <c r="BGM13" s="178"/>
      <c r="BGN13" s="178"/>
      <c r="BGO13" s="178"/>
      <c r="BGP13" s="178"/>
      <c r="BGQ13" s="178"/>
      <c r="BGR13" s="178"/>
      <c r="BGS13" s="178"/>
      <c r="BGT13" s="178"/>
      <c r="BGU13" s="178"/>
      <c r="BGV13" s="178"/>
      <c r="BGW13" s="178"/>
      <c r="BGX13" s="178"/>
      <c r="BGY13" s="178"/>
      <c r="BGZ13" s="178"/>
      <c r="BHA13" s="178"/>
      <c r="BHB13" s="178"/>
      <c r="BHC13" s="178"/>
      <c r="BHD13" s="178"/>
      <c r="BHE13" s="178"/>
      <c r="BHF13" s="178"/>
      <c r="BHG13" s="178"/>
      <c r="BHH13" s="178"/>
      <c r="BHI13" s="178"/>
      <c r="BHJ13" s="178"/>
      <c r="BHK13" s="178"/>
      <c r="BHL13" s="178"/>
      <c r="BHM13" s="178"/>
      <c r="BHN13" s="178"/>
      <c r="BHO13" s="178"/>
      <c r="BHP13" s="178"/>
      <c r="BHQ13" s="178"/>
      <c r="BHR13" s="178"/>
      <c r="BHS13" s="178"/>
      <c r="BHT13" s="178"/>
      <c r="BHU13" s="178"/>
      <c r="BHV13" s="178"/>
      <c r="BHW13" s="178"/>
      <c r="BHX13" s="178"/>
      <c r="BHY13" s="178"/>
      <c r="BHZ13" s="178"/>
      <c r="BIA13" s="178"/>
      <c r="BIB13" s="178"/>
      <c r="BIC13" s="178"/>
      <c r="BID13" s="178"/>
      <c r="BIE13" s="178"/>
      <c r="BIF13" s="178"/>
      <c r="BIG13" s="178"/>
      <c r="BIH13" s="178"/>
      <c r="BII13" s="178"/>
      <c r="BIJ13" s="178"/>
      <c r="BIK13" s="178"/>
      <c r="BIL13" s="178"/>
      <c r="BIM13" s="178"/>
      <c r="BIN13" s="178"/>
      <c r="BIO13" s="178"/>
      <c r="BIP13" s="178"/>
      <c r="BIQ13" s="178"/>
      <c r="BIR13" s="178"/>
      <c r="BIS13" s="178"/>
      <c r="BIT13" s="178"/>
      <c r="BIU13" s="178"/>
      <c r="BIV13" s="178"/>
      <c r="BIW13" s="178"/>
      <c r="BIX13" s="178"/>
      <c r="BIY13" s="178"/>
      <c r="BIZ13" s="178"/>
      <c r="BJA13" s="178"/>
      <c r="BJB13" s="178"/>
      <c r="BJC13" s="178"/>
      <c r="BJD13" s="178"/>
      <c r="BJE13" s="178"/>
      <c r="BJF13" s="178"/>
      <c r="BJG13" s="178"/>
      <c r="BJH13" s="178"/>
      <c r="BJI13" s="178"/>
      <c r="BJJ13" s="178"/>
      <c r="BJK13" s="178"/>
      <c r="BJL13" s="178"/>
      <c r="BJM13" s="178"/>
      <c r="BJN13" s="178"/>
      <c r="BJO13" s="178"/>
      <c r="BJP13" s="178"/>
      <c r="BJQ13" s="178"/>
      <c r="BJR13" s="178"/>
      <c r="BJS13" s="178"/>
      <c r="BJT13" s="178"/>
      <c r="BJU13" s="178"/>
      <c r="BJV13" s="178"/>
      <c r="BJW13" s="178"/>
      <c r="BJX13" s="178"/>
      <c r="BJY13" s="178"/>
      <c r="BJZ13" s="178"/>
      <c r="BKA13" s="178"/>
      <c r="BKB13" s="178"/>
      <c r="BKC13" s="178"/>
      <c r="BKD13" s="178"/>
      <c r="BKE13" s="178"/>
      <c r="BKF13" s="178"/>
      <c r="BKG13" s="178"/>
      <c r="BKH13" s="178"/>
      <c r="BKI13" s="178"/>
      <c r="BKJ13" s="178"/>
      <c r="BKK13" s="178"/>
      <c r="BKL13" s="178"/>
      <c r="BKM13" s="178"/>
      <c r="BKN13" s="178"/>
      <c r="BKO13" s="178"/>
      <c r="BKP13" s="178"/>
      <c r="BKQ13" s="178"/>
      <c r="BKR13" s="178"/>
      <c r="BKS13" s="178"/>
      <c r="BKT13" s="178"/>
      <c r="BKU13" s="178"/>
      <c r="BKV13" s="178"/>
      <c r="BKW13" s="178"/>
      <c r="BKX13" s="178"/>
      <c r="BKY13" s="178"/>
      <c r="BKZ13" s="178"/>
      <c r="BLA13" s="178"/>
      <c r="BLB13" s="178"/>
      <c r="BLC13" s="178"/>
      <c r="BLD13" s="178"/>
      <c r="BLE13" s="178"/>
      <c r="BLF13" s="178"/>
      <c r="BLG13" s="178"/>
      <c r="BLH13" s="178"/>
      <c r="BLI13" s="178"/>
      <c r="BLJ13" s="178"/>
      <c r="BLK13" s="178"/>
      <c r="BLL13" s="178"/>
      <c r="BLM13" s="178"/>
      <c r="BLN13" s="178"/>
      <c r="BLO13" s="178"/>
      <c r="BLP13" s="178"/>
      <c r="BLQ13" s="178"/>
      <c r="BLR13" s="178"/>
      <c r="BLS13" s="178"/>
      <c r="BLT13" s="178"/>
      <c r="BLU13" s="178"/>
      <c r="BLV13" s="178"/>
      <c r="BLW13" s="178"/>
      <c r="BLX13" s="178"/>
      <c r="BLY13" s="178"/>
      <c r="BLZ13" s="178"/>
      <c r="BMA13" s="178"/>
      <c r="BMB13" s="178"/>
      <c r="BMC13" s="178"/>
      <c r="BMD13" s="178"/>
      <c r="BME13" s="178"/>
      <c r="BMF13" s="178"/>
      <c r="BMG13" s="178"/>
      <c r="BMH13" s="178"/>
      <c r="BMI13" s="178"/>
      <c r="BMJ13" s="178"/>
      <c r="BMK13" s="178"/>
      <c r="BML13" s="178"/>
      <c r="BMM13" s="178"/>
      <c r="BMN13" s="178"/>
      <c r="BMO13" s="178"/>
      <c r="BMP13" s="178"/>
      <c r="BMQ13" s="178"/>
      <c r="BMR13" s="178"/>
      <c r="BMS13" s="178"/>
      <c r="BMT13" s="178"/>
      <c r="BMU13" s="178"/>
      <c r="BMV13" s="178"/>
      <c r="BMW13" s="178"/>
      <c r="BMX13" s="178"/>
      <c r="BMY13" s="178"/>
      <c r="BMZ13" s="178"/>
      <c r="BNA13" s="178"/>
      <c r="BNB13" s="178"/>
      <c r="BNC13" s="178"/>
      <c r="BND13" s="178"/>
      <c r="BNE13" s="178"/>
      <c r="BNF13" s="178"/>
      <c r="BNG13" s="178"/>
      <c r="BNH13" s="178"/>
      <c r="BNI13" s="178"/>
      <c r="BNJ13" s="178"/>
      <c r="BNK13" s="178"/>
      <c r="BNL13" s="178"/>
      <c r="BNM13" s="178"/>
      <c r="BNN13" s="178"/>
      <c r="BNO13" s="178"/>
      <c r="BNP13" s="178"/>
      <c r="BNQ13" s="178"/>
      <c r="BNR13" s="178"/>
      <c r="BNS13" s="178"/>
      <c r="BNT13" s="178"/>
      <c r="BNU13" s="178"/>
      <c r="BNV13" s="178"/>
      <c r="BNW13" s="178"/>
      <c r="BNX13" s="178"/>
      <c r="BNY13" s="178"/>
      <c r="BNZ13" s="178"/>
      <c r="BOA13" s="178"/>
      <c r="BOB13" s="178"/>
      <c r="BOC13" s="178"/>
      <c r="BOD13" s="178"/>
      <c r="BOE13" s="178"/>
      <c r="BOF13" s="178"/>
      <c r="BOG13" s="178"/>
      <c r="BOH13" s="178"/>
      <c r="BOI13" s="178"/>
      <c r="BOJ13" s="178"/>
      <c r="BOK13" s="178"/>
      <c r="BOL13" s="178"/>
      <c r="BOM13" s="178"/>
      <c r="BON13" s="178"/>
      <c r="BOO13" s="178"/>
      <c r="BOP13" s="178"/>
      <c r="BOQ13" s="178"/>
      <c r="BOR13" s="178"/>
      <c r="BOS13" s="178"/>
      <c r="BOT13" s="178"/>
      <c r="BOU13" s="178"/>
      <c r="BOV13" s="178"/>
      <c r="BOW13" s="178"/>
      <c r="BOX13" s="178"/>
      <c r="BOY13" s="178"/>
      <c r="BOZ13" s="178"/>
      <c r="BPA13" s="178"/>
      <c r="BPB13" s="178"/>
      <c r="BPC13" s="178"/>
      <c r="BPD13" s="178"/>
      <c r="BPE13" s="178"/>
      <c r="BPF13" s="178"/>
      <c r="BPG13" s="178"/>
      <c r="BPH13" s="178"/>
      <c r="BPI13" s="178"/>
      <c r="BPJ13" s="178"/>
      <c r="BPK13" s="178"/>
      <c r="BPL13" s="178"/>
      <c r="BPM13" s="178"/>
      <c r="BPN13" s="178"/>
      <c r="BPO13" s="178"/>
      <c r="BPP13" s="178"/>
      <c r="BPQ13" s="178"/>
      <c r="BPR13" s="178"/>
      <c r="BPS13" s="178"/>
      <c r="BPT13" s="178"/>
      <c r="BPU13" s="178"/>
      <c r="BPV13" s="178"/>
      <c r="BPW13" s="178"/>
      <c r="BPX13" s="178"/>
      <c r="BPY13" s="178"/>
      <c r="BPZ13" s="178"/>
      <c r="BQA13" s="178"/>
      <c r="BQB13" s="178"/>
      <c r="BQC13" s="178"/>
      <c r="BQD13" s="178"/>
      <c r="BQE13" s="178"/>
      <c r="BQF13" s="178"/>
      <c r="BQG13" s="178"/>
      <c r="BQH13" s="178"/>
      <c r="BQI13" s="178"/>
      <c r="BQJ13" s="178"/>
      <c r="BQK13" s="178"/>
      <c r="BQL13" s="178"/>
      <c r="BQM13" s="178"/>
      <c r="BQN13" s="178"/>
      <c r="BQO13" s="178"/>
      <c r="BQP13" s="178"/>
      <c r="BQQ13" s="178"/>
      <c r="BQR13" s="178"/>
      <c r="BQS13" s="178"/>
      <c r="BQT13" s="178"/>
      <c r="BQU13" s="178"/>
      <c r="BQV13" s="178"/>
      <c r="BQW13" s="178"/>
      <c r="BQX13" s="178"/>
      <c r="BQY13" s="178"/>
      <c r="BQZ13" s="178"/>
      <c r="BRA13" s="178"/>
      <c r="BRB13" s="178"/>
      <c r="BRC13" s="178"/>
      <c r="BRD13" s="178"/>
      <c r="BRE13" s="178"/>
      <c r="BRF13" s="178"/>
      <c r="BRG13" s="178"/>
      <c r="BRH13" s="178"/>
      <c r="BRI13" s="178"/>
      <c r="BRJ13" s="178"/>
      <c r="BRK13" s="178"/>
      <c r="BRL13" s="178"/>
      <c r="BRM13" s="178"/>
      <c r="BRN13" s="178"/>
      <c r="BRO13" s="178"/>
      <c r="BRP13" s="178"/>
      <c r="BRQ13" s="178"/>
      <c r="BRR13" s="178"/>
      <c r="BRS13" s="178"/>
      <c r="BRT13" s="178"/>
      <c r="BRU13" s="178"/>
      <c r="BRV13" s="178"/>
      <c r="BRW13" s="178"/>
      <c r="BRX13" s="178"/>
      <c r="BRY13" s="178"/>
      <c r="BRZ13" s="178"/>
      <c r="BSA13" s="178"/>
      <c r="BSB13" s="178"/>
      <c r="BSC13" s="178"/>
      <c r="BSD13" s="178"/>
      <c r="BSE13" s="178"/>
      <c r="BSF13" s="178"/>
      <c r="BSG13" s="178"/>
      <c r="BSH13" s="178"/>
      <c r="BSI13" s="178"/>
      <c r="BSJ13" s="178"/>
      <c r="BSK13" s="178"/>
      <c r="BSL13" s="178"/>
      <c r="BSM13" s="178"/>
      <c r="BSN13" s="178"/>
      <c r="BSO13" s="178"/>
      <c r="BSP13" s="178"/>
      <c r="BSQ13" s="178"/>
      <c r="BSR13" s="178"/>
      <c r="BSS13" s="178"/>
      <c r="BST13" s="178"/>
      <c r="BSU13" s="178"/>
      <c r="BSV13" s="178"/>
      <c r="BSW13" s="178"/>
      <c r="BSX13" s="178"/>
      <c r="BSY13" s="178"/>
      <c r="BSZ13" s="178"/>
      <c r="BTA13" s="178"/>
      <c r="BTB13" s="178"/>
      <c r="BTC13" s="178"/>
      <c r="BTD13" s="178"/>
      <c r="BTE13" s="178"/>
      <c r="BTF13" s="178"/>
      <c r="BTG13" s="178"/>
      <c r="BTH13" s="178"/>
      <c r="BTI13" s="178"/>
      <c r="BTJ13" s="178"/>
      <c r="BTK13" s="178"/>
      <c r="BTL13" s="178"/>
      <c r="BTM13" s="178"/>
      <c r="BTN13" s="178"/>
      <c r="BTO13" s="178"/>
      <c r="BTP13" s="178"/>
      <c r="BTQ13" s="178"/>
      <c r="BTR13" s="178"/>
      <c r="BTS13" s="178"/>
      <c r="BTT13" s="178"/>
      <c r="BTU13" s="178"/>
      <c r="BTV13" s="178"/>
      <c r="BTW13" s="178"/>
      <c r="BTX13" s="178"/>
      <c r="BTY13" s="178"/>
      <c r="BTZ13" s="178"/>
      <c r="BUA13" s="178"/>
      <c r="BUB13" s="178"/>
      <c r="BUC13" s="178"/>
      <c r="BUD13" s="178"/>
      <c r="BUE13" s="178"/>
      <c r="BUF13" s="178"/>
      <c r="BUG13" s="178"/>
      <c r="BUH13" s="178"/>
      <c r="BUI13" s="178"/>
      <c r="BUJ13" s="178"/>
      <c r="BUK13" s="178"/>
      <c r="BUL13" s="178"/>
      <c r="BUM13" s="178"/>
      <c r="BUN13" s="178"/>
      <c r="BUO13" s="178"/>
      <c r="BUP13" s="178"/>
      <c r="BUQ13" s="178"/>
      <c r="BUR13" s="178"/>
      <c r="BUS13" s="178"/>
      <c r="BUT13" s="178"/>
      <c r="BUU13" s="178"/>
      <c r="BUV13" s="178"/>
      <c r="BUW13" s="178"/>
      <c r="BUX13" s="178"/>
      <c r="BUY13" s="178"/>
      <c r="BUZ13" s="178"/>
      <c r="BVA13" s="178"/>
      <c r="BVB13" s="178"/>
      <c r="BVC13" s="178"/>
      <c r="BVD13" s="178"/>
      <c r="BVE13" s="178"/>
      <c r="BVF13" s="178"/>
      <c r="BVG13" s="178"/>
      <c r="BVH13" s="178"/>
      <c r="BVI13" s="178"/>
      <c r="BVJ13" s="178"/>
      <c r="BVK13" s="178"/>
      <c r="BVL13" s="178"/>
      <c r="BVM13" s="178"/>
      <c r="BVN13" s="178"/>
      <c r="BVO13" s="178"/>
      <c r="BVP13" s="178"/>
      <c r="BVQ13" s="178"/>
      <c r="BVR13" s="178"/>
      <c r="BVS13" s="178"/>
      <c r="BVT13" s="178"/>
      <c r="BVU13" s="178"/>
      <c r="BVV13" s="178"/>
      <c r="BVW13" s="178"/>
      <c r="BVX13" s="178"/>
      <c r="BVY13" s="178"/>
      <c r="BVZ13" s="178"/>
      <c r="BWA13" s="178"/>
      <c r="BWB13" s="178"/>
      <c r="BWC13" s="178"/>
      <c r="BWD13" s="178"/>
      <c r="BWE13" s="178"/>
      <c r="BWF13" s="178"/>
      <c r="BWG13" s="178"/>
      <c r="BWH13" s="178"/>
      <c r="BWI13" s="178"/>
      <c r="BWJ13" s="178"/>
      <c r="BWK13" s="178"/>
      <c r="BWL13" s="178"/>
      <c r="BWM13" s="178"/>
      <c r="BWN13" s="178"/>
      <c r="BWO13" s="178"/>
      <c r="BWP13" s="178"/>
      <c r="BWQ13" s="178"/>
      <c r="BWR13" s="178"/>
      <c r="BWS13" s="178"/>
      <c r="BWT13" s="178"/>
      <c r="BWU13" s="178"/>
      <c r="BWV13" s="178"/>
      <c r="BWW13" s="178"/>
      <c r="BWX13" s="178"/>
      <c r="BWY13" s="178"/>
      <c r="BWZ13" s="178"/>
      <c r="BXA13" s="178"/>
      <c r="BXB13" s="178"/>
      <c r="BXC13" s="178"/>
      <c r="BXD13" s="178"/>
      <c r="BXE13" s="178"/>
      <c r="BXF13" s="178"/>
      <c r="BXG13" s="178"/>
      <c r="BXH13" s="178"/>
      <c r="BXI13" s="178"/>
      <c r="BXJ13" s="178"/>
      <c r="BXK13" s="178"/>
      <c r="BXL13" s="178"/>
      <c r="BXM13" s="178"/>
      <c r="BXN13" s="178"/>
      <c r="BXO13" s="178"/>
      <c r="BXP13" s="178"/>
      <c r="BXQ13" s="178"/>
      <c r="BXR13" s="178"/>
      <c r="BXS13" s="178"/>
      <c r="BXT13" s="178"/>
      <c r="BXU13" s="178"/>
      <c r="BXV13" s="178"/>
      <c r="BXW13" s="178"/>
      <c r="BXX13" s="178"/>
      <c r="BXY13" s="178"/>
      <c r="BXZ13" s="178"/>
      <c r="BYA13" s="178"/>
      <c r="BYB13" s="178"/>
      <c r="BYC13" s="178"/>
      <c r="BYD13" s="178"/>
      <c r="BYE13" s="178"/>
      <c r="BYF13" s="178"/>
      <c r="BYG13" s="178"/>
      <c r="BYH13" s="178"/>
      <c r="BYI13" s="178"/>
      <c r="BYJ13" s="178"/>
      <c r="BYK13" s="178"/>
      <c r="BYL13" s="178"/>
      <c r="BYM13" s="178"/>
      <c r="BYN13" s="178"/>
      <c r="BYO13" s="178"/>
      <c r="BYP13" s="178"/>
      <c r="BYQ13" s="178"/>
      <c r="BYR13" s="178"/>
      <c r="BYS13" s="178"/>
      <c r="BYT13" s="178"/>
      <c r="BYU13" s="178"/>
      <c r="BYV13" s="178"/>
      <c r="BYW13" s="178"/>
      <c r="BYX13" s="178"/>
      <c r="BYY13" s="178"/>
      <c r="BYZ13" s="178"/>
      <c r="BZA13" s="178"/>
      <c r="BZB13" s="178"/>
      <c r="BZC13" s="178"/>
      <c r="BZD13" s="178"/>
      <c r="BZE13" s="178"/>
      <c r="BZF13" s="178"/>
      <c r="BZG13" s="178"/>
      <c r="BZH13" s="178"/>
      <c r="BZI13" s="178"/>
      <c r="BZJ13" s="178"/>
      <c r="BZK13" s="178"/>
      <c r="BZL13" s="178"/>
      <c r="BZM13" s="178"/>
      <c r="BZN13" s="178"/>
      <c r="BZO13" s="178"/>
      <c r="BZP13" s="178"/>
      <c r="BZQ13" s="178"/>
      <c r="BZR13" s="178"/>
      <c r="BZS13" s="178"/>
      <c r="BZT13" s="178"/>
      <c r="BZU13" s="178"/>
      <c r="BZV13" s="178"/>
      <c r="BZW13" s="178"/>
      <c r="BZX13" s="178"/>
      <c r="BZY13" s="178"/>
      <c r="BZZ13" s="178"/>
      <c r="CAA13" s="178"/>
      <c r="CAB13" s="178"/>
      <c r="CAC13" s="178"/>
      <c r="CAD13" s="178"/>
      <c r="CAE13" s="178"/>
      <c r="CAF13" s="178"/>
      <c r="CAG13" s="178"/>
      <c r="CAH13" s="178"/>
      <c r="CAI13" s="178"/>
      <c r="CAJ13" s="178"/>
      <c r="CAK13" s="178"/>
      <c r="CAL13" s="178"/>
      <c r="CAM13" s="178"/>
      <c r="CAN13" s="178"/>
      <c r="CAO13" s="178"/>
      <c r="CAP13" s="178"/>
      <c r="CAQ13" s="178"/>
      <c r="CAR13" s="178"/>
      <c r="CAS13" s="178"/>
      <c r="CAT13" s="178"/>
      <c r="CAU13" s="178"/>
      <c r="CAV13" s="178"/>
      <c r="CAW13" s="178"/>
      <c r="CAX13" s="178"/>
      <c r="CAY13" s="178"/>
      <c r="CAZ13" s="178"/>
      <c r="CBA13" s="178"/>
      <c r="CBB13" s="178"/>
      <c r="CBC13" s="178"/>
      <c r="CBD13" s="178"/>
      <c r="CBE13" s="178"/>
      <c r="CBF13" s="178"/>
      <c r="CBG13" s="178"/>
      <c r="CBH13" s="178"/>
      <c r="CBI13" s="178"/>
      <c r="CBJ13" s="178"/>
      <c r="CBK13" s="178"/>
      <c r="CBL13" s="178"/>
      <c r="CBM13" s="178"/>
      <c r="CBN13" s="178"/>
      <c r="CBO13" s="178"/>
      <c r="CBP13" s="178"/>
      <c r="CBQ13" s="178"/>
      <c r="CBR13" s="178"/>
      <c r="CBS13" s="178"/>
      <c r="CBT13" s="178"/>
      <c r="CBU13" s="178"/>
      <c r="CBV13" s="178"/>
      <c r="CBW13" s="178"/>
      <c r="CBX13" s="178"/>
      <c r="CBY13" s="178"/>
      <c r="CBZ13" s="178"/>
      <c r="CCA13" s="178"/>
      <c r="CCB13" s="178"/>
      <c r="CCC13" s="178"/>
      <c r="CCD13" s="178"/>
      <c r="CCE13" s="178"/>
      <c r="CCF13" s="178"/>
      <c r="CCG13" s="178"/>
      <c r="CCH13" s="178"/>
      <c r="CCI13" s="178"/>
      <c r="CCJ13" s="178"/>
      <c r="CCK13" s="178"/>
      <c r="CCL13" s="178"/>
      <c r="CCM13" s="178"/>
      <c r="CCN13" s="178"/>
      <c r="CCO13" s="178"/>
      <c r="CCP13" s="178"/>
      <c r="CCQ13" s="178"/>
      <c r="CCR13" s="178"/>
      <c r="CCS13" s="178"/>
      <c r="CCT13" s="178"/>
      <c r="CCU13" s="178"/>
      <c r="CCV13" s="178"/>
      <c r="CCW13" s="178"/>
      <c r="CCX13" s="178"/>
      <c r="CCY13" s="178"/>
      <c r="CCZ13" s="178"/>
      <c r="CDA13" s="178"/>
      <c r="CDB13" s="178"/>
      <c r="CDC13" s="178"/>
      <c r="CDD13" s="178"/>
      <c r="CDE13" s="178"/>
      <c r="CDF13" s="178"/>
      <c r="CDG13" s="178"/>
      <c r="CDH13" s="178"/>
      <c r="CDI13" s="178"/>
      <c r="CDJ13" s="178"/>
      <c r="CDK13" s="178"/>
      <c r="CDL13" s="178"/>
      <c r="CDM13" s="178"/>
      <c r="CDN13" s="178"/>
      <c r="CDO13" s="178"/>
      <c r="CDP13" s="178"/>
      <c r="CDQ13" s="178"/>
      <c r="CDR13" s="178"/>
      <c r="CDS13" s="178"/>
      <c r="CDT13" s="178"/>
      <c r="CDU13" s="178"/>
      <c r="CDV13" s="178"/>
      <c r="CDW13" s="178"/>
      <c r="CDX13" s="178"/>
      <c r="CDY13" s="178"/>
      <c r="CDZ13" s="178"/>
      <c r="CEA13" s="178"/>
      <c r="CEB13" s="178"/>
      <c r="CEC13" s="178"/>
      <c r="CED13" s="178"/>
      <c r="CEE13" s="178"/>
      <c r="CEF13" s="178"/>
      <c r="CEG13" s="178"/>
      <c r="CEH13" s="178"/>
      <c r="CEI13" s="178"/>
      <c r="CEJ13" s="178"/>
      <c r="CEK13" s="178"/>
      <c r="CEL13" s="178"/>
      <c r="CEM13" s="178"/>
      <c r="CEN13" s="178"/>
      <c r="CEO13" s="178"/>
      <c r="CEP13" s="178"/>
      <c r="CEQ13" s="178"/>
      <c r="CER13" s="178"/>
      <c r="CES13" s="178"/>
      <c r="CET13" s="178"/>
      <c r="CEU13" s="178"/>
      <c r="CEV13" s="178"/>
      <c r="CEW13" s="178"/>
      <c r="CEX13" s="178"/>
      <c r="CEY13" s="178"/>
      <c r="CEZ13" s="178"/>
      <c r="CFA13" s="178"/>
      <c r="CFB13" s="178"/>
      <c r="CFC13" s="178"/>
      <c r="CFD13" s="178"/>
      <c r="CFE13" s="178"/>
      <c r="CFF13" s="178"/>
      <c r="CFG13" s="178"/>
      <c r="CFH13" s="178"/>
      <c r="CFI13" s="178"/>
      <c r="CFJ13" s="178"/>
      <c r="CFK13" s="178"/>
      <c r="CFL13" s="178"/>
      <c r="CFM13" s="178"/>
      <c r="CFN13" s="178"/>
      <c r="CFO13" s="178"/>
      <c r="CFP13" s="178"/>
      <c r="CFQ13" s="178"/>
      <c r="CFR13" s="178"/>
      <c r="CFS13" s="178"/>
      <c r="CFT13" s="178"/>
      <c r="CFU13" s="178"/>
      <c r="CFV13" s="178"/>
      <c r="CFW13" s="178"/>
      <c r="CFX13" s="178"/>
      <c r="CFY13" s="178"/>
      <c r="CFZ13" s="178"/>
      <c r="CGA13" s="178"/>
      <c r="CGB13" s="178"/>
      <c r="CGC13" s="178"/>
      <c r="CGD13" s="178"/>
      <c r="CGE13" s="178"/>
      <c r="CGF13" s="178"/>
      <c r="CGG13" s="178"/>
      <c r="CGH13" s="178"/>
      <c r="CGI13" s="178"/>
      <c r="CGJ13" s="178"/>
      <c r="CGK13" s="178"/>
      <c r="CGL13" s="178"/>
      <c r="CGM13" s="178"/>
      <c r="CGN13" s="178"/>
      <c r="CGO13" s="178"/>
      <c r="CGP13" s="178"/>
      <c r="CGQ13" s="178"/>
      <c r="CGR13" s="178"/>
      <c r="CGS13" s="178"/>
      <c r="CGT13" s="178"/>
      <c r="CGU13" s="178"/>
      <c r="CGV13" s="178"/>
      <c r="CGW13" s="178"/>
      <c r="CGX13" s="178"/>
      <c r="CGY13" s="178"/>
      <c r="CGZ13" s="178"/>
      <c r="CHA13" s="178"/>
      <c r="CHB13" s="178"/>
      <c r="CHC13" s="178"/>
      <c r="CHD13" s="178"/>
      <c r="CHE13" s="178"/>
      <c r="CHF13" s="178"/>
      <c r="CHG13" s="178"/>
      <c r="CHH13" s="178"/>
      <c r="CHI13" s="178"/>
      <c r="CHJ13" s="178"/>
      <c r="CHK13" s="178"/>
      <c r="CHL13" s="178"/>
      <c r="CHM13" s="178"/>
      <c r="CHN13" s="178"/>
      <c r="CHO13" s="178"/>
      <c r="CHP13" s="178"/>
      <c r="CHQ13" s="178"/>
      <c r="CHR13" s="178"/>
      <c r="CHS13" s="178"/>
      <c r="CHT13" s="178"/>
      <c r="CHU13" s="178"/>
      <c r="CHV13" s="178"/>
      <c r="CHW13" s="178"/>
      <c r="CHX13" s="178"/>
      <c r="CHY13" s="178"/>
      <c r="CHZ13" s="178"/>
      <c r="CIA13" s="178"/>
      <c r="CIB13" s="178"/>
      <c r="CIC13" s="178"/>
      <c r="CID13" s="178"/>
      <c r="CIE13" s="178"/>
      <c r="CIF13" s="178"/>
      <c r="CIG13" s="178"/>
      <c r="CIH13" s="178"/>
      <c r="CII13" s="178"/>
      <c r="CIJ13" s="178"/>
      <c r="CIK13" s="178"/>
      <c r="CIL13" s="178"/>
      <c r="CIM13" s="178"/>
      <c r="CIN13" s="178"/>
      <c r="CIO13" s="178"/>
      <c r="CIP13" s="178"/>
      <c r="CIQ13" s="178"/>
      <c r="CIR13" s="178"/>
      <c r="CIS13" s="178"/>
      <c r="CIT13" s="178"/>
      <c r="CIU13" s="178"/>
      <c r="CIV13" s="178"/>
      <c r="CIW13" s="178"/>
      <c r="CIX13" s="178"/>
      <c r="CIY13" s="178"/>
      <c r="CIZ13" s="178"/>
      <c r="CJA13" s="178"/>
      <c r="CJB13" s="178"/>
      <c r="CJC13" s="178"/>
      <c r="CJD13" s="178"/>
      <c r="CJE13" s="178"/>
      <c r="CJF13" s="178"/>
      <c r="CJG13" s="178"/>
      <c r="CJH13" s="178"/>
      <c r="CJI13" s="178"/>
      <c r="CJJ13" s="178"/>
      <c r="CJK13" s="178"/>
      <c r="CJL13" s="178"/>
      <c r="CJM13" s="178"/>
      <c r="CJN13" s="178"/>
      <c r="CJO13" s="178"/>
      <c r="CJP13" s="178"/>
      <c r="CJQ13" s="178"/>
      <c r="CJR13" s="178"/>
      <c r="CJS13" s="178"/>
      <c r="CJT13" s="178"/>
      <c r="CJU13" s="178"/>
      <c r="CJV13" s="178"/>
      <c r="CJW13" s="178"/>
      <c r="CJX13" s="178"/>
      <c r="CJY13" s="178"/>
      <c r="CJZ13" s="178"/>
      <c r="CKA13" s="178"/>
      <c r="CKB13" s="178"/>
      <c r="CKC13" s="178"/>
      <c r="CKD13" s="178"/>
      <c r="CKE13" s="178"/>
      <c r="CKF13" s="178"/>
      <c r="CKG13" s="178"/>
      <c r="CKH13" s="178"/>
      <c r="CKI13" s="178"/>
      <c r="CKJ13" s="178"/>
      <c r="CKK13" s="178"/>
      <c r="CKL13" s="178"/>
      <c r="CKM13" s="178"/>
      <c r="CKN13" s="178"/>
      <c r="CKO13" s="178"/>
      <c r="CKP13" s="178"/>
      <c r="CKQ13" s="178"/>
      <c r="CKR13" s="178"/>
      <c r="CKS13" s="178"/>
      <c r="CKT13" s="178"/>
      <c r="CKU13" s="178"/>
      <c r="CKV13" s="178"/>
      <c r="CKW13" s="178"/>
      <c r="CKX13" s="178"/>
      <c r="CKY13" s="178"/>
      <c r="CKZ13" s="178"/>
      <c r="CLA13" s="178"/>
      <c r="CLB13" s="178"/>
      <c r="CLC13" s="178"/>
      <c r="CLD13" s="178"/>
      <c r="CLE13" s="178"/>
      <c r="CLF13" s="178"/>
      <c r="CLG13" s="178"/>
      <c r="CLH13" s="178"/>
      <c r="CLI13" s="178"/>
      <c r="CLJ13" s="178"/>
      <c r="CLK13" s="178"/>
      <c r="CLL13" s="178"/>
      <c r="CLM13" s="178"/>
      <c r="CLN13" s="178"/>
      <c r="CLO13" s="178"/>
      <c r="CLP13" s="178"/>
      <c r="CLQ13" s="178"/>
      <c r="CLR13" s="178"/>
      <c r="CLS13" s="178"/>
      <c r="CLT13" s="178"/>
      <c r="CLU13" s="178"/>
      <c r="CLV13" s="178"/>
      <c r="CLW13" s="178"/>
      <c r="CLX13" s="178"/>
      <c r="CLY13" s="178"/>
      <c r="CLZ13" s="178"/>
      <c r="CMA13" s="178"/>
      <c r="CMB13" s="178"/>
      <c r="CMC13" s="178"/>
      <c r="CMD13" s="178"/>
      <c r="CME13" s="178"/>
      <c r="CMF13" s="178"/>
      <c r="CMG13" s="178"/>
      <c r="CMH13" s="178"/>
      <c r="CMI13" s="178"/>
      <c r="CMJ13" s="178"/>
      <c r="CMK13" s="178"/>
      <c r="CML13" s="178"/>
      <c r="CMM13" s="178"/>
      <c r="CMN13" s="178"/>
      <c r="CMO13" s="178"/>
      <c r="CMP13" s="178"/>
      <c r="CMQ13" s="178"/>
      <c r="CMR13" s="178"/>
      <c r="CMS13" s="178"/>
      <c r="CMT13" s="178"/>
      <c r="CMU13" s="178"/>
      <c r="CMV13" s="178"/>
      <c r="CMW13" s="178"/>
      <c r="CMX13" s="178"/>
      <c r="CMY13" s="178"/>
      <c r="CMZ13" s="178"/>
      <c r="CNA13" s="178"/>
      <c r="CNB13" s="178"/>
      <c r="CNC13" s="178"/>
      <c r="CND13" s="178"/>
      <c r="CNE13" s="178"/>
      <c r="CNF13" s="178"/>
      <c r="CNG13" s="178"/>
      <c r="CNH13" s="178"/>
      <c r="CNI13" s="178"/>
      <c r="CNJ13" s="178"/>
      <c r="CNK13" s="178"/>
      <c r="CNL13" s="178"/>
      <c r="CNM13" s="178"/>
      <c r="CNN13" s="178"/>
      <c r="CNO13" s="178"/>
      <c r="CNP13" s="178"/>
      <c r="CNQ13" s="178"/>
      <c r="CNR13" s="178"/>
      <c r="CNS13" s="178"/>
      <c r="CNT13" s="178"/>
      <c r="CNU13" s="178"/>
      <c r="CNV13" s="178"/>
      <c r="CNW13" s="178"/>
      <c r="CNX13" s="178"/>
      <c r="CNY13" s="178"/>
      <c r="CNZ13" s="178"/>
      <c r="COA13" s="178"/>
      <c r="COB13" s="178"/>
      <c r="COC13" s="178"/>
      <c r="COD13" s="178"/>
      <c r="COE13" s="178"/>
      <c r="COF13" s="178"/>
      <c r="COG13" s="178"/>
      <c r="COH13" s="178"/>
      <c r="COI13" s="178"/>
      <c r="COJ13" s="178"/>
      <c r="COK13" s="178"/>
      <c r="COL13" s="178"/>
      <c r="COM13" s="178"/>
      <c r="CON13" s="178"/>
      <c r="COO13" s="178"/>
      <c r="COP13" s="178"/>
      <c r="COQ13" s="178"/>
      <c r="COR13" s="178"/>
      <c r="COS13" s="178"/>
      <c r="COT13" s="178"/>
      <c r="COU13" s="178"/>
      <c r="COV13" s="178"/>
      <c r="COW13" s="178"/>
      <c r="COX13" s="178"/>
      <c r="COY13" s="178"/>
      <c r="COZ13" s="178"/>
      <c r="CPA13" s="178"/>
      <c r="CPB13" s="178"/>
      <c r="CPC13" s="178"/>
      <c r="CPD13" s="178"/>
      <c r="CPE13" s="178"/>
      <c r="CPF13" s="178"/>
      <c r="CPG13" s="178"/>
      <c r="CPH13" s="178"/>
      <c r="CPI13" s="178"/>
      <c r="CPJ13" s="178"/>
      <c r="CPK13" s="178"/>
      <c r="CPL13" s="178"/>
      <c r="CPM13" s="178"/>
      <c r="CPN13" s="178"/>
      <c r="CPO13" s="178"/>
      <c r="CPP13" s="178"/>
      <c r="CPQ13" s="178"/>
      <c r="CPR13" s="178"/>
      <c r="CPS13" s="178"/>
      <c r="CPT13" s="178"/>
      <c r="CPU13" s="178"/>
      <c r="CPV13" s="178"/>
      <c r="CPW13" s="178"/>
      <c r="CPX13" s="178"/>
      <c r="CPY13" s="178"/>
      <c r="CPZ13" s="178"/>
      <c r="CQA13" s="178"/>
      <c r="CQB13" s="178"/>
      <c r="CQC13" s="178"/>
      <c r="CQD13" s="178"/>
      <c r="CQE13" s="178"/>
      <c r="CQF13" s="178"/>
      <c r="CQG13" s="178"/>
      <c r="CQH13" s="178"/>
      <c r="CQI13" s="178"/>
      <c r="CQJ13" s="178"/>
      <c r="CQK13" s="178"/>
      <c r="CQL13" s="178"/>
      <c r="CQM13" s="178"/>
      <c r="CQN13" s="178"/>
      <c r="CQO13" s="178"/>
      <c r="CQP13" s="178"/>
      <c r="CQQ13" s="178"/>
      <c r="CQR13" s="178"/>
      <c r="CQS13" s="178"/>
      <c r="CQT13" s="178"/>
      <c r="CQU13" s="178"/>
      <c r="CQV13" s="178"/>
      <c r="CQW13" s="178"/>
      <c r="CQX13" s="178"/>
      <c r="CQY13" s="178"/>
      <c r="CQZ13" s="178"/>
      <c r="CRA13" s="178"/>
      <c r="CRB13" s="178"/>
      <c r="CRC13" s="178"/>
      <c r="CRD13" s="178"/>
      <c r="CRE13" s="178"/>
      <c r="CRF13" s="178"/>
      <c r="CRG13" s="178"/>
      <c r="CRH13" s="178"/>
      <c r="CRI13" s="178"/>
      <c r="CRJ13" s="178"/>
      <c r="CRK13" s="178"/>
      <c r="CRL13" s="178"/>
      <c r="CRM13" s="178"/>
      <c r="CRN13" s="178"/>
      <c r="CRO13" s="178"/>
      <c r="CRP13" s="178"/>
      <c r="CRQ13" s="178"/>
      <c r="CRR13" s="178"/>
      <c r="CRS13" s="178"/>
      <c r="CRT13" s="178"/>
      <c r="CRU13" s="178"/>
      <c r="CRV13" s="178"/>
      <c r="CRW13" s="178"/>
      <c r="CRX13" s="178"/>
      <c r="CRY13" s="178"/>
      <c r="CRZ13" s="178"/>
      <c r="CSA13" s="178"/>
      <c r="CSB13" s="178"/>
      <c r="CSC13" s="178"/>
      <c r="CSD13" s="178"/>
      <c r="CSE13" s="178"/>
      <c r="CSF13" s="178"/>
      <c r="CSG13" s="178"/>
      <c r="CSH13" s="178"/>
      <c r="CSI13" s="178"/>
      <c r="CSJ13" s="178"/>
      <c r="CSK13" s="178"/>
      <c r="CSL13" s="178"/>
      <c r="CSM13" s="178"/>
      <c r="CSN13" s="178"/>
      <c r="CSO13" s="178"/>
      <c r="CSP13" s="178"/>
      <c r="CSQ13" s="178"/>
      <c r="CSR13" s="178"/>
      <c r="CSS13" s="178"/>
      <c r="CST13" s="178"/>
      <c r="CSU13" s="178"/>
      <c r="CSV13" s="178"/>
      <c r="CSW13" s="178"/>
      <c r="CSX13" s="178"/>
      <c r="CSY13" s="178"/>
      <c r="CSZ13" s="178"/>
      <c r="CTA13" s="178"/>
      <c r="CTB13" s="178"/>
      <c r="CTC13" s="178"/>
      <c r="CTD13" s="178"/>
      <c r="CTE13" s="178"/>
      <c r="CTF13" s="178"/>
      <c r="CTG13" s="178"/>
      <c r="CTH13" s="178"/>
      <c r="CTI13" s="178"/>
      <c r="CTJ13" s="178"/>
      <c r="CTK13" s="178"/>
      <c r="CTL13" s="178"/>
      <c r="CTM13" s="178"/>
      <c r="CTN13" s="178"/>
      <c r="CTO13" s="178"/>
      <c r="CTP13" s="178"/>
      <c r="CTQ13" s="178"/>
      <c r="CTR13" s="178"/>
      <c r="CTS13" s="178"/>
      <c r="CTT13" s="178"/>
      <c r="CTU13" s="178"/>
      <c r="CTV13" s="178"/>
      <c r="CTW13" s="178"/>
      <c r="CTX13" s="178"/>
      <c r="CTY13" s="178"/>
      <c r="CTZ13" s="178"/>
      <c r="CUA13" s="178"/>
      <c r="CUB13" s="178"/>
      <c r="CUC13" s="178"/>
      <c r="CUD13" s="178"/>
      <c r="CUE13" s="178"/>
      <c r="CUF13" s="178"/>
      <c r="CUG13" s="178"/>
      <c r="CUH13" s="178"/>
      <c r="CUI13" s="178"/>
      <c r="CUJ13" s="178"/>
      <c r="CUK13" s="178"/>
      <c r="CUL13" s="178"/>
      <c r="CUM13" s="178"/>
      <c r="CUN13" s="178"/>
      <c r="CUO13" s="178"/>
      <c r="CUP13" s="178"/>
      <c r="CUQ13" s="178"/>
      <c r="CUR13" s="178"/>
      <c r="CUS13" s="178"/>
      <c r="CUT13" s="178"/>
      <c r="CUU13" s="178"/>
      <c r="CUV13" s="178"/>
      <c r="CUW13" s="178"/>
      <c r="CUX13" s="178"/>
      <c r="CUY13" s="178"/>
      <c r="CUZ13" s="178"/>
      <c r="CVA13" s="178"/>
      <c r="CVB13" s="178"/>
      <c r="CVC13" s="178"/>
      <c r="CVD13" s="178"/>
      <c r="CVE13" s="178"/>
      <c r="CVF13" s="178"/>
      <c r="CVG13" s="178"/>
      <c r="CVH13" s="178"/>
      <c r="CVI13" s="178"/>
      <c r="CVJ13" s="178"/>
      <c r="CVK13" s="178"/>
      <c r="CVL13" s="178"/>
      <c r="CVM13" s="178"/>
      <c r="CVN13" s="178"/>
      <c r="CVO13" s="178"/>
      <c r="CVP13" s="178"/>
      <c r="CVQ13" s="178"/>
      <c r="CVR13" s="178"/>
      <c r="CVS13" s="178"/>
      <c r="CVT13" s="178"/>
      <c r="CVU13" s="178"/>
      <c r="CVV13" s="178"/>
      <c r="CVW13" s="178"/>
      <c r="CVX13" s="178"/>
      <c r="CVY13" s="178"/>
      <c r="CVZ13" s="178"/>
      <c r="CWA13" s="178"/>
      <c r="CWB13" s="178"/>
      <c r="CWC13" s="178"/>
      <c r="CWD13" s="178"/>
      <c r="CWE13" s="178"/>
      <c r="CWF13" s="178"/>
      <c r="CWG13" s="178"/>
      <c r="CWH13" s="178"/>
      <c r="CWI13" s="178"/>
      <c r="CWJ13" s="178"/>
      <c r="CWK13" s="178"/>
      <c r="CWL13" s="178"/>
      <c r="CWM13" s="178"/>
      <c r="CWN13" s="178"/>
      <c r="CWO13" s="178"/>
      <c r="CWP13" s="178"/>
      <c r="CWQ13" s="178"/>
      <c r="CWR13" s="178"/>
      <c r="CWS13" s="178"/>
      <c r="CWT13" s="178"/>
      <c r="CWU13" s="178"/>
      <c r="CWV13" s="178"/>
      <c r="CWW13" s="178"/>
      <c r="CWX13" s="178"/>
      <c r="CWY13" s="178"/>
      <c r="CWZ13" s="178"/>
      <c r="CXA13" s="178"/>
      <c r="CXB13" s="178"/>
      <c r="CXC13" s="178"/>
      <c r="CXD13" s="178"/>
      <c r="CXE13" s="178"/>
      <c r="CXF13" s="178"/>
      <c r="CXG13" s="178"/>
      <c r="CXH13" s="178"/>
      <c r="CXI13" s="178"/>
      <c r="CXJ13" s="178"/>
      <c r="CXK13" s="178"/>
      <c r="CXL13" s="178"/>
      <c r="CXM13" s="178"/>
      <c r="CXN13" s="178"/>
      <c r="CXO13" s="178"/>
      <c r="CXP13" s="178"/>
      <c r="CXQ13" s="178"/>
      <c r="CXR13" s="178"/>
      <c r="CXS13" s="178"/>
      <c r="CXT13" s="178"/>
      <c r="CXU13" s="178"/>
      <c r="CXV13" s="178"/>
      <c r="CXW13" s="178"/>
      <c r="CXX13" s="178"/>
      <c r="CXY13" s="178"/>
      <c r="CXZ13" s="178"/>
      <c r="CYA13" s="178"/>
      <c r="CYB13" s="178"/>
      <c r="CYC13" s="178"/>
      <c r="CYD13" s="178"/>
      <c r="CYE13" s="178"/>
      <c r="CYF13" s="178"/>
      <c r="CYG13" s="178"/>
      <c r="CYH13" s="178"/>
      <c r="CYI13" s="178"/>
      <c r="CYJ13" s="178"/>
      <c r="CYK13" s="178"/>
      <c r="CYL13" s="178"/>
      <c r="CYM13" s="178"/>
      <c r="CYN13" s="178"/>
      <c r="CYO13" s="178"/>
      <c r="CYP13" s="178"/>
      <c r="CYQ13" s="178"/>
      <c r="CYR13" s="178"/>
      <c r="CYS13" s="178"/>
      <c r="CYT13" s="178"/>
      <c r="CYU13" s="178"/>
      <c r="CYV13" s="178"/>
      <c r="CYW13" s="178"/>
      <c r="CYX13" s="178"/>
      <c r="CYY13" s="178"/>
      <c r="CYZ13" s="178"/>
      <c r="CZA13" s="178"/>
      <c r="CZB13" s="178"/>
      <c r="CZC13" s="178"/>
      <c r="CZD13" s="178"/>
      <c r="CZE13" s="178"/>
      <c r="CZF13" s="178"/>
      <c r="CZG13" s="178"/>
      <c r="CZH13" s="178"/>
      <c r="CZI13" s="178"/>
      <c r="CZJ13" s="178"/>
      <c r="CZK13" s="178"/>
      <c r="CZL13" s="178"/>
      <c r="CZM13" s="178"/>
      <c r="CZN13" s="178"/>
      <c r="CZO13" s="178"/>
      <c r="CZP13" s="178"/>
      <c r="CZQ13" s="178"/>
      <c r="CZR13" s="178"/>
      <c r="CZS13" s="178"/>
      <c r="CZT13" s="178"/>
      <c r="CZU13" s="178"/>
      <c r="CZV13" s="178"/>
      <c r="CZW13" s="178"/>
      <c r="CZX13" s="178"/>
      <c r="CZY13" s="178"/>
      <c r="CZZ13" s="178"/>
      <c r="DAA13" s="178"/>
      <c r="DAB13" s="178"/>
      <c r="DAC13" s="178"/>
      <c r="DAD13" s="178"/>
      <c r="DAE13" s="178"/>
      <c r="DAF13" s="178"/>
      <c r="DAG13" s="178"/>
      <c r="DAH13" s="178"/>
      <c r="DAI13" s="178"/>
      <c r="DAJ13" s="178"/>
      <c r="DAK13" s="178"/>
      <c r="DAL13" s="178"/>
      <c r="DAM13" s="178"/>
      <c r="DAN13" s="178"/>
      <c r="DAO13" s="178"/>
      <c r="DAP13" s="178"/>
      <c r="DAQ13" s="178"/>
      <c r="DAR13" s="178"/>
      <c r="DAS13" s="178"/>
      <c r="DAT13" s="178"/>
      <c r="DAU13" s="178"/>
      <c r="DAV13" s="178"/>
      <c r="DAW13" s="178"/>
      <c r="DAX13" s="178"/>
      <c r="DAY13" s="178"/>
      <c r="DAZ13" s="178"/>
      <c r="DBA13" s="178"/>
      <c r="DBB13" s="178"/>
      <c r="DBC13" s="178"/>
      <c r="DBD13" s="178"/>
      <c r="DBE13" s="178"/>
      <c r="DBF13" s="178"/>
      <c r="DBG13" s="178"/>
      <c r="DBH13" s="178"/>
      <c r="DBI13" s="178"/>
      <c r="DBJ13" s="178"/>
      <c r="DBK13" s="178"/>
      <c r="DBL13" s="178"/>
      <c r="DBM13" s="178"/>
      <c r="DBN13" s="178"/>
      <c r="DBO13" s="178"/>
      <c r="DBP13" s="178"/>
      <c r="DBQ13" s="178"/>
      <c r="DBR13" s="178"/>
      <c r="DBS13" s="178"/>
      <c r="DBT13" s="178"/>
      <c r="DBU13" s="178"/>
      <c r="DBV13" s="178"/>
      <c r="DBW13" s="178"/>
      <c r="DBX13" s="178"/>
      <c r="DBY13" s="178"/>
      <c r="DBZ13" s="178"/>
      <c r="DCA13" s="178"/>
      <c r="DCB13" s="178"/>
      <c r="DCC13" s="178"/>
      <c r="DCD13" s="178"/>
      <c r="DCE13" s="178"/>
      <c r="DCF13" s="178"/>
      <c r="DCG13" s="178"/>
      <c r="DCH13" s="178"/>
      <c r="DCI13" s="178"/>
      <c r="DCJ13" s="178"/>
      <c r="DCK13" s="178"/>
      <c r="DCL13" s="178"/>
      <c r="DCM13" s="178"/>
      <c r="DCN13" s="178"/>
      <c r="DCO13" s="178"/>
      <c r="DCP13" s="178"/>
      <c r="DCQ13" s="178"/>
      <c r="DCR13" s="178"/>
      <c r="DCS13" s="178"/>
      <c r="DCT13" s="178"/>
      <c r="DCU13" s="178"/>
      <c r="DCV13" s="178"/>
      <c r="DCW13" s="178"/>
      <c r="DCX13" s="178"/>
      <c r="DCY13" s="178"/>
      <c r="DCZ13" s="178"/>
      <c r="DDA13" s="178"/>
      <c r="DDB13" s="178"/>
      <c r="DDC13" s="178"/>
      <c r="DDD13" s="178"/>
      <c r="DDE13" s="178"/>
      <c r="DDF13" s="178"/>
      <c r="DDG13" s="178"/>
      <c r="DDH13" s="178"/>
      <c r="DDI13" s="178"/>
      <c r="DDJ13" s="178"/>
      <c r="DDK13" s="178"/>
      <c r="DDL13" s="178"/>
      <c r="DDM13" s="178"/>
      <c r="DDN13" s="178"/>
      <c r="DDO13" s="178"/>
      <c r="DDP13" s="178"/>
      <c r="DDQ13" s="178"/>
      <c r="DDR13" s="178"/>
      <c r="DDS13" s="178"/>
      <c r="DDT13" s="178"/>
      <c r="DDU13" s="178"/>
      <c r="DDV13" s="178"/>
      <c r="DDW13" s="178"/>
      <c r="DDX13" s="178"/>
      <c r="DDY13" s="178"/>
      <c r="DDZ13" s="178"/>
      <c r="DEA13" s="178"/>
      <c r="DEB13" s="178"/>
      <c r="DEC13" s="178"/>
      <c r="DED13" s="178"/>
      <c r="DEE13" s="178"/>
      <c r="DEF13" s="178"/>
      <c r="DEG13" s="178"/>
      <c r="DEH13" s="178"/>
      <c r="DEI13" s="178"/>
      <c r="DEJ13" s="178"/>
      <c r="DEK13" s="178"/>
      <c r="DEL13" s="178"/>
      <c r="DEM13" s="178"/>
      <c r="DEN13" s="178"/>
      <c r="DEO13" s="178"/>
      <c r="DEP13" s="178"/>
      <c r="DEQ13" s="178"/>
      <c r="DER13" s="178"/>
      <c r="DES13" s="178"/>
      <c r="DET13" s="178"/>
      <c r="DEU13" s="178"/>
      <c r="DEV13" s="178"/>
      <c r="DEW13" s="178"/>
      <c r="DEX13" s="178"/>
      <c r="DEY13" s="178"/>
      <c r="DEZ13" s="178"/>
      <c r="DFA13" s="178"/>
      <c r="DFB13" s="178"/>
      <c r="DFC13" s="178"/>
      <c r="DFD13" s="178"/>
      <c r="DFE13" s="178"/>
      <c r="DFF13" s="178"/>
      <c r="DFG13" s="178"/>
      <c r="DFH13" s="178"/>
      <c r="DFI13" s="178"/>
      <c r="DFJ13" s="178"/>
      <c r="DFK13" s="178"/>
      <c r="DFL13" s="178"/>
      <c r="DFM13" s="178"/>
      <c r="DFN13" s="178"/>
      <c r="DFO13" s="178"/>
      <c r="DFP13" s="178"/>
      <c r="DFQ13" s="178"/>
      <c r="DFR13" s="178"/>
      <c r="DFS13" s="178"/>
      <c r="DFT13" s="178"/>
      <c r="DFU13" s="178"/>
      <c r="DFV13" s="178"/>
      <c r="DFW13" s="178"/>
      <c r="DFX13" s="178"/>
      <c r="DFY13" s="178"/>
      <c r="DFZ13" s="178"/>
      <c r="DGA13" s="178"/>
      <c r="DGB13" s="178"/>
      <c r="DGC13" s="178"/>
      <c r="DGD13" s="178"/>
      <c r="DGE13" s="178"/>
      <c r="DGF13" s="178"/>
      <c r="DGG13" s="178"/>
      <c r="DGH13" s="178"/>
      <c r="DGI13" s="178"/>
      <c r="DGJ13" s="178"/>
      <c r="DGK13" s="178"/>
      <c r="DGL13" s="178"/>
      <c r="DGM13" s="178"/>
      <c r="DGN13" s="178"/>
      <c r="DGO13" s="178"/>
      <c r="DGP13" s="178"/>
      <c r="DGQ13" s="178"/>
      <c r="DGR13" s="178"/>
      <c r="DGS13" s="178"/>
      <c r="DGT13" s="178"/>
      <c r="DGU13" s="178"/>
      <c r="DGV13" s="178"/>
      <c r="DGW13" s="178"/>
      <c r="DGX13" s="178"/>
      <c r="DGY13" s="178"/>
      <c r="DGZ13" s="178"/>
      <c r="DHA13" s="178"/>
      <c r="DHB13" s="178"/>
      <c r="DHC13" s="178"/>
      <c r="DHD13" s="178"/>
      <c r="DHE13" s="178"/>
      <c r="DHF13" s="178"/>
      <c r="DHG13" s="178"/>
      <c r="DHH13" s="178"/>
      <c r="DHI13" s="178"/>
      <c r="DHJ13" s="178"/>
      <c r="DHK13" s="178"/>
      <c r="DHL13" s="178"/>
      <c r="DHM13" s="178"/>
      <c r="DHN13" s="178"/>
      <c r="DHO13" s="178"/>
      <c r="DHP13" s="178"/>
      <c r="DHQ13" s="178"/>
      <c r="DHR13" s="178"/>
      <c r="DHS13" s="178"/>
      <c r="DHT13" s="178"/>
      <c r="DHU13" s="178"/>
      <c r="DHV13" s="178"/>
      <c r="DHW13" s="178"/>
      <c r="DHX13" s="178"/>
      <c r="DHY13" s="178"/>
      <c r="DHZ13" s="178"/>
      <c r="DIA13" s="178"/>
      <c r="DIB13" s="178"/>
      <c r="DIC13" s="178"/>
      <c r="DID13" s="178"/>
      <c r="DIE13" s="178"/>
      <c r="DIF13" s="178"/>
      <c r="DIG13" s="178"/>
      <c r="DIH13" s="178"/>
      <c r="DII13" s="178"/>
      <c r="DIJ13" s="178"/>
      <c r="DIK13" s="178"/>
      <c r="DIL13" s="178"/>
      <c r="DIM13" s="178"/>
      <c r="DIN13" s="178"/>
      <c r="DIO13" s="178"/>
      <c r="DIP13" s="178"/>
      <c r="DIQ13" s="178"/>
      <c r="DIR13" s="178"/>
      <c r="DIS13" s="178"/>
      <c r="DIT13" s="178"/>
      <c r="DIU13" s="178"/>
      <c r="DIV13" s="178"/>
      <c r="DIW13" s="178"/>
      <c r="DIX13" s="178"/>
      <c r="DIY13" s="178"/>
      <c r="DIZ13" s="178"/>
      <c r="DJA13" s="178"/>
      <c r="DJB13" s="178"/>
      <c r="DJC13" s="178"/>
      <c r="DJD13" s="178"/>
      <c r="DJE13" s="178"/>
      <c r="DJF13" s="178"/>
      <c r="DJG13" s="178"/>
      <c r="DJH13" s="178"/>
      <c r="DJI13" s="178"/>
      <c r="DJJ13" s="178"/>
      <c r="DJK13" s="178"/>
      <c r="DJL13" s="178"/>
      <c r="DJM13" s="178"/>
      <c r="DJN13" s="178"/>
      <c r="DJO13" s="178"/>
      <c r="DJP13" s="178"/>
      <c r="DJQ13" s="178"/>
      <c r="DJR13" s="178"/>
      <c r="DJS13" s="178"/>
      <c r="DJT13" s="178"/>
      <c r="DJU13" s="178"/>
      <c r="DJV13" s="178"/>
      <c r="DJW13" s="178"/>
      <c r="DJX13" s="178"/>
      <c r="DJY13" s="178"/>
      <c r="DJZ13" s="178"/>
      <c r="DKA13" s="178"/>
      <c r="DKB13" s="178"/>
      <c r="DKC13" s="178"/>
      <c r="DKD13" s="178"/>
      <c r="DKE13" s="178"/>
      <c r="DKF13" s="178"/>
      <c r="DKG13" s="178"/>
      <c r="DKH13" s="178"/>
      <c r="DKI13" s="178"/>
      <c r="DKJ13" s="178"/>
      <c r="DKK13" s="178"/>
      <c r="DKL13" s="178"/>
      <c r="DKM13" s="178"/>
      <c r="DKN13" s="178"/>
      <c r="DKO13" s="178"/>
      <c r="DKP13" s="178"/>
      <c r="DKQ13" s="178"/>
      <c r="DKR13" s="178"/>
      <c r="DKS13" s="178"/>
      <c r="DKT13" s="178"/>
      <c r="DKU13" s="178"/>
      <c r="DKV13" s="178"/>
      <c r="DKW13" s="178"/>
      <c r="DKX13" s="178"/>
      <c r="DKY13" s="178"/>
      <c r="DKZ13" s="178"/>
      <c r="DLA13" s="178"/>
      <c r="DLB13" s="178"/>
      <c r="DLC13" s="178"/>
      <c r="DLD13" s="178"/>
      <c r="DLE13" s="178"/>
      <c r="DLF13" s="178"/>
      <c r="DLG13" s="178"/>
      <c r="DLH13" s="178"/>
      <c r="DLI13" s="178"/>
      <c r="DLJ13" s="178"/>
      <c r="DLK13" s="178"/>
      <c r="DLL13" s="178"/>
      <c r="DLM13" s="178"/>
      <c r="DLN13" s="178"/>
      <c r="DLO13" s="178"/>
      <c r="DLP13" s="178"/>
      <c r="DLQ13" s="178"/>
      <c r="DLR13" s="178"/>
      <c r="DLS13" s="178"/>
      <c r="DLT13" s="178"/>
      <c r="DLU13" s="178"/>
      <c r="DLV13" s="178"/>
      <c r="DLW13" s="178"/>
      <c r="DLX13" s="178"/>
      <c r="DLY13" s="178"/>
      <c r="DLZ13" s="178"/>
      <c r="DMA13" s="178"/>
      <c r="DMB13" s="178"/>
      <c r="DMC13" s="178"/>
      <c r="DMD13" s="178"/>
      <c r="DME13" s="178"/>
      <c r="DMF13" s="178"/>
      <c r="DMG13" s="178"/>
      <c r="DMH13" s="178"/>
      <c r="DMI13" s="178"/>
      <c r="DMJ13" s="178"/>
      <c r="DMK13" s="178"/>
      <c r="DML13" s="178"/>
      <c r="DMM13" s="178"/>
      <c r="DMN13" s="178"/>
      <c r="DMO13" s="178"/>
      <c r="DMP13" s="178"/>
      <c r="DMQ13" s="178"/>
      <c r="DMR13" s="178"/>
      <c r="DMS13" s="178"/>
      <c r="DMT13" s="178"/>
      <c r="DMU13" s="178"/>
      <c r="DMV13" s="178"/>
      <c r="DMW13" s="178"/>
      <c r="DMX13" s="178"/>
      <c r="DMY13" s="178"/>
      <c r="DMZ13" s="178"/>
      <c r="DNA13" s="178"/>
      <c r="DNB13" s="178"/>
      <c r="DNC13" s="178"/>
      <c r="DND13" s="178"/>
      <c r="DNE13" s="178"/>
      <c r="DNF13" s="178"/>
      <c r="DNG13" s="178"/>
      <c r="DNH13" s="178"/>
      <c r="DNI13" s="178"/>
      <c r="DNJ13" s="178"/>
      <c r="DNK13" s="178"/>
      <c r="DNL13" s="178"/>
      <c r="DNM13" s="178"/>
      <c r="DNN13" s="178"/>
      <c r="DNO13" s="178"/>
      <c r="DNP13" s="178"/>
      <c r="DNQ13" s="178"/>
      <c r="DNR13" s="178"/>
      <c r="DNS13" s="178"/>
      <c r="DNT13" s="178"/>
      <c r="DNU13" s="178"/>
      <c r="DNV13" s="178"/>
      <c r="DNW13" s="178"/>
      <c r="DNX13" s="178"/>
      <c r="DNY13" s="178"/>
      <c r="DNZ13" s="178"/>
      <c r="DOA13" s="178"/>
      <c r="DOB13" s="178"/>
      <c r="DOC13" s="178"/>
      <c r="DOD13" s="178"/>
      <c r="DOE13" s="178"/>
      <c r="DOF13" s="178"/>
      <c r="DOG13" s="178"/>
      <c r="DOH13" s="178"/>
      <c r="DOI13" s="178"/>
      <c r="DOJ13" s="178"/>
      <c r="DOK13" s="178"/>
      <c r="DOL13" s="178"/>
      <c r="DOM13" s="178"/>
      <c r="DON13" s="178"/>
      <c r="DOO13" s="178"/>
      <c r="DOP13" s="178"/>
      <c r="DOQ13" s="178"/>
      <c r="DOR13" s="178"/>
      <c r="DOS13" s="178"/>
      <c r="DOT13" s="178"/>
      <c r="DOU13" s="178"/>
      <c r="DOV13" s="178"/>
      <c r="DOW13" s="178"/>
      <c r="DOX13" s="178"/>
      <c r="DOY13" s="178"/>
      <c r="DOZ13" s="178"/>
      <c r="DPA13" s="178"/>
      <c r="DPB13" s="178"/>
      <c r="DPC13" s="178"/>
      <c r="DPD13" s="178"/>
      <c r="DPE13" s="178"/>
      <c r="DPF13" s="178"/>
      <c r="DPG13" s="178"/>
      <c r="DPH13" s="178"/>
      <c r="DPI13" s="178"/>
      <c r="DPJ13" s="178"/>
      <c r="DPK13" s="178"/>
      <c r="DPL13" s="178"/>
      <c r="DPM13" s="178"/>
      <c r="DPN13" s="178"/>
      <c r="DPO13" s="178"/>
      <c r="DPP13" s="178"/>
      <c r="DPQ13" s="178"/>
      <c r="DPR13" s="178"/>
      <c r="DPS13" s="178"/>
      <c r="DPT13" s="178"/>
      <c r="DPU13" s="178"/>
      <c r="DPV13" s="178"/>
      <c r="DPW13" s="178"/>
      <c r="DPX13" s="178"/>
      <c r="DPY13" s="178"/>
      <c r="DPZ13" s="178"/>
      <c r="DQA13" s="178"/>
      <c r="DQB13" s="178"/>
      <c r="DQC13" s="178"/>
      <c r="DQD13" s="178"/>
      <c r="DQE13" s="178"/>
      <c r="DQF13" s="178"/>
      <c r="DQG13" s="178"/>
      <c r="DQH13" s="178"/>
      <c r="DQI13" s="178"/>
      <c r="DQJ13" s="178"/>
      <c r="DQK13" s="178"/>
      <c r="DQL13" s="178"/>
      <c r="DQM13" s="178"/>
      <c r="DQN13" s="178"/>
      <c r="DQO13" s="178"/>
      <c r="DQP13" s="178"/>
      <c r="DQQ13" s="178"/>
      <c r="DQR13" s="178"/>
      <c r="DQS13" s="178"/>
      <c r="DQT13" s="178"/>
      <c r="DQU13" s="178"/>
      <c r="DQV13" s="178"/>
      <c r="DQW13" s="178"/>
      <c r="DQX13" s="178"/>
      <c r="DQY13" s="178"/>
      <c r="DQZ13" s="178"/>
      <c r="DRA13" s="178"/>
      <c r="DRB13" s="178"/>
      <c r="DRC13" s="178"/>
      <c r="DRD13" s="178"/>
      <c r="DRE13" s="178"/>
      <c r="DRF13" s="178"/>
      <c r="DRG13" s="178"/>
      <c r="DRH13" s="178"/>
      <c r="DRI13" s="178"/>
      <c r="DRJ13" s="178"/>
      <c r="DRK13" s="178"/>
      <c r="DRL13" s="178"/>
      <c r="DRM13" s="178"/>
      <c r="DRN13" s="178"/>
      <c r="DRO13" s="178"/>
      <c r="DRP13" s="178"/>
      <c r="DRQ13" s="178"/>
      <c r="DRR13" s="178"/>
      <c r="DRS13" s="178"/>
      <c r="DRT13" s="178"/>
      <c r="DRU13" s="178"/>
      <c r="DRV13" s="178"/>
      <c r="DRW13" s="178"/>
      <c r="DRX13" s="178"/>
      <c r="DRY13" s="178"/>
      <c r="DRZ13" s="178"/>
      <c r="DSA13" s="178"/>
      <c r="DSB13" s="178"/>
      <c r="DSC13" s="178"/>
      <c r="DSD13" s="178"/>
      <c r="DSE13" s="178"/>
      <c r="DSF13" s="178"/>
      <c r="DSG13" s="178"/>
      <c r="DSH13" s="178"/>
      <c r="DSI13" s="178"/>
      <c r="DSJ13" s="178"/>
      <c r="DSK13" s="178"/>
      <c r="DSL13" s="178"/>
      <c r="DSM13" s="178"/>
      <c r="DSN13" s="178"/>
      <c r="DSO13" s="178"/>
      <c r="DSP13" s="178"/>
      <c r="DSQ13" s="178"/>
      <c r="DSR13" s="178"/>
      <c r="DSS13" s="178"/>
      <c r="DST13" s="178"/>
      <c r="DSU13" s="178"/>
      <c r="DSV13" s="178"/>
      <c r="DSW13" s="178"/>
      <c r="DSX13" s="178"/>
      <c r="DSY13" s="178"/>
      <c r="DSZ13" s="178"/>
      <c r="DTA13" s="178"/>
      <c r="DTB13" s="178"/>
      <c r="DTC13" s="178"/>
      <c r="DTD13" s="178"/>
      <c r="DTE13" s="178"/>
      <c r="DTF13" s="178"/>
      <c r="DTG13" s="178"/>
      <c r="DTH13" s="178"/>
      <c r="DTI13" s="178"/>
      <c r="DTJ13" s="178"/>
      <c r="DTK13" s="178"/>
      <c r="DTL13" s="178"/>
      <c r="DTM13" s="178"/>
      <c r="DTN13" s="178"/>
      <c r="DTO13" s="178"/>
      <c r="DTP13" s="178"/>
      <c r="DTQ13" s="178"/>
      <c r="DTR13" s="178"/>
      <c r="DTS13" s="178"/>
      <c r="DTT13" s="178"/>
      <c r="DTU13" s="178"/>
      <c r="DTV13" s="178"/>
      <c r="DTW13" s="178"/>
      <c r="DTX13" s="178"/>
      <c r="DTY13" s="178"/>
      <c r="DTZ13" s="178"/>
      <c r="DUA13" s="178"/>
      <c r="DUB13" s="178"/>
      <c r="DUC13" s="178"/>
      <c r="DUD13" s="178"/>
      <c r="DUE13" s="178"/>
      <c r="DUF13" s="178"/>
      <c r="DUG13" s="178"/>
      <c r="DUH13" s="178"/>
      <c r="DUI13" s="178"/>
      <c r="DUJ13" s="178"/>
      <c r="DUK13" s="178"/>
      <c r="DUL13" s="178"/>
      <c r="DUM13" s="178"/>
      <c r="DUN13" s="178"/>
      <c r="DUO13" s="178"/>
      <c r="DUP13" s="178"/>
      <c r="DUQ13" s="178"/>
      <c r="DUR13" s="178"/>
      <c r="DUS13" s="178"/>
      <c r="DUT13" s="178"/>
      <c r="DUU13" s="178"/>
      <c r="DUV13" s="178"/>
      <c r="DUW13" s="178"/>
      <c r="DUX13" s="178"/>
      <c r="DUY13" s="178"/>
      <c r="DUZ13" s="178"/>
      <c r="DVA13" s="178"/>
      <c r="DVB13" s="178"/>
      <c r="DVC13" s="178"/>
      <c r="DVD13" s="178"/>
      <c r="DVE13" s="178"/>
      <c r="DVF13" s="178"/>
      <c r="DVG13" s="178"/>
      <c r="DVH13" s="178"/>
      <c r="DVI13" s="178"/>
      <c r="DVJ13" s="178"/>
      <c r="DVK13" s="178"/>
      <c r="DVL13" s="178"/>
      <c r="DVM13" s="178"/>
      <c r="DVN13" s="178"/>
      <c r="DVO13" s="178"/>
      <c r="DVP13" s="178"/>
      <c r="DVQ13" s="178"/>
      <c r="DVR13" s="178"/>
      <c r="DVS13" s="178"/>
      <c r="DVT13" s="178"/>
      <c r="DVU13" s="178"/>
      <c r="DVV13" s="178"/>
      <c r="DVW13" s="178"/>
      <c r="DVX13" s="178"/>
      <c r="DVY13" s="178"/>
      <c r="DVZ13" s="178"/>
      <c r="DWA13" s="178"/>
      <c r="DWB13" s="178"/>
      <c r="DWC13" s="178"/>
      <c r="DWD13" s="178"/>
      <c r="DWE13" s="178"/>
      <c r="DWF13" s="178"/>
      <c r="DWG13" s="178"/>
      <c r="DWH13" s="178"/>
      <c r="DWI13" s="178"/>
      <c r="DWJ13" s="178"/>
      <c r="DWK13" s="178"/>
      <c r="DWL13" s="178"/>
      <c r="DWM13" s="178"/>
      <c r="DWN13" s="178"/>
      <c r="DWO13" s="178"/>
      <c r="DWP13" s="178"/>
      <c r="DWQ13" s="178"/>
      <c r="DWR13" s="178"/>
      <c r="DWS13" s="178"/>
      <c r="DWT13" s="178"/>
      <c r="DWU13" s="178"/>
      <c r="DWV13" s="178"/>
      <c r="DWW13" s="178"/>
      <c r="DWX13" s="178"/>
      <c r="DWY13" s="178"/>
      <c r="DWZ13" s="178"/>
      <c r="DXA13" s="178"/>
      <c r="DXB13" s="178"/>
      <c r="DXC13" s="178"/>
      <c r="DXD13" s="178"/>
      <c r="DXE13" s="178"/>
      <c r="DXF13" s="178"/>
      <c r="DXG13" s="178"/>
      <c r="DXH13" s="178"/>
      <c r="DXI13" s="178"/>
      <c r="DXJ13" s="178"/>
      <c r="DXK13" s="178"/>
      <c r="DXL13" s="178"/>
      <c r="DXM13" s="178"/>
      <c r="DXN13" s="178"/>
      <c r="DXO13" s="178"/>
      <c r="DXP13" s="178"/>
      <c r="DXQ13" s="178"/>
      <c r="DXR13" s="178"/>
      <c r="DXS13" s="178"/>
      <c r="DXT13" s="178"/>
      <c r="DXU13" s="178"/>
      <c r="DXV13" s="178"/>
      <c r="DXW13" s="178"/>
      <c r="DXX13" s="178"/>
      <c r="DXY13" s="178"/>
      <c r="DXZ13" s="178"/>
      <c r="DYA13" s="178"/>
      <c r="DYB13" s="178"/>
      <c r="DYC13" s="178"/>
      <c r="DYD13" s="178"/>
      <c r="DYE13" s="178"/>
      <c r="DYF13" s="178"/>
      <c r="DYG13" s="178"/>
      <c r="DYH13" s="178"/>
      <c r="DYI13" s="178"/>
      <c r="DYJ13" s="178"/>
      <c r="DYK13" s="178"/>
      <c r="DYL13" s="178"/>
      <c r="DYM13" s="178"/>
      <c r="DYN13" s="178"/>
      <c r="DYO13" s="178"/>
      <c r="DYP13" s="178"/>
      <c r="DYQ13" s="178"/>
      <c r="DYR13" s="178"/>
      <c r="DYS13" s="178"/>
      <c r="DYT13" s="178"/>
      <c r="DYU13" s="178"/>
      <c r="DYV13" s="178"/>
      <c r="DYW13" s="178"/>
      <c r="DYX13" s="178"/>
      <c r="DYY13" s="178"/>
      <c r="DYZ13" s="178"/>
      <c r="DZA13" s="178"/>
      <c r="DZB13" s="178"/>
      <c r="DZC13" s="178"/>
      <c r="DZD13" s="178"/>
      <c r="DZE13" s="178"/>
      <c r="DZF13" s="178"/>
      <c r="DZG13" s="178"/>
      <c r="DZH13" s="178"/>
      <c r="DZI13" s="178"/>
      <c r="DZJ13" s="178"/>
      <c r="DZK13" s="178"/>
      <c r="DZL13" s="178"/>
      <c r="DZM13" s="178"/>
      <c r="DZN13" s="178"/>
      <c r="DZO13" s="178"/>
      <c r="DZP13" s="178"/>
      <c r="DZQ13" s="178"/>
      <c r="DZR13" s="178"/>
      <c r="DZS13" s="178"/>
      <c r="DZT13" s="178"/>
      <c r="DZU13" s="178"/>
      <c r="DZV13" s="178"/>
      <c r="DZW13" s="178"/>
      <c r="DZX13" s="178"/>
      <c r="DZY13" s="178"/>
      <c r="DZZ13" s="178"/>
      <c r="EAA13" s="178"/>
      <c r="EAB13" s="178"/>
      <c r="EAC13" s="178"/>
      <c r="EAD13" s="178"/>
      <c r="EAE13" s="178"/>
      <c r="EAF13" s="178"/>
      <c r="EAG13" s="178"/>
      <c r="EAH13" s="178"/>
      <c r="EAI13" s="178"/>
      <c r="EAJ13" s="178"/>
      <c r="EAK13" s="178"/>
      <c r="EAL13" s="178"/>
      <c r="EAM13" s="178"/>
      <c r="EAN13" s="178"/>
      <c r="EAO13" s="178"/>
      <c r="EAP13" s="178"/>
      <c r="EAQ13" s="178"/>
      <c r="EAR13" s="178"/>
      <c r="EAS13" s="178"/>
      <c r="EAT13" s="178"/>
      <c r="EAU13" s="178"/>
      <c r="EAV13" s="178"/>
      <c r="EAW13" s="178"/>
      <c r="EAX13" s="178"/>
      <c r="EAY13" s="178"/>
      <c r="EAZ13" s="178"/>
      <c r="EBA13" s="178"/>
      <c r="EBB13" s="178"/>
      <c r="EBC13" s="178"/>
      <c r="EBD13" s="178"/>
      <c r="EBE13" s="178"/>
      <c r="EBF13" s="178"/>
      <c r="EBG13" s="178"/>
      <c r="EBH13" s="178"/>
      <c r="EBI13" s="178"/>
      <c r="EBJ13" s="178"/>
      <c r="EBK13" s="178"/>
      <c r="EBL13" s="178"/>
      <c r="EBM13" s="178"/>
      <c r="EBN13" s="178"/>
      <c r="EBO13" s="178"/>
      <c r="EBP13" s="178"/>
      <c r="EBQ13" s="178"/>
      <c r="EBR13" s="178"/>
      <c r="EBS13" s="178"/>
      <c r="EBT13" s="178"/>
      <c r="EBU13" s="178"/>
      <c r="EBV13" s="178"/>
      <c r="EBW13" s="178"/>
      <c r="EBX13" s="178"/>
      <c r="EBY13" s="178"/>
      <c r="EBZ13" s="178"/>
      <c r="ECA13" s="178"/>
      <c r="ECB13" s="178"/>
      <c r="ECC13" s="178"/>
      <c r="ECD13" s="178"/>
      <c r="ECE13" s="178"/>
      <c r="ECF13" s="178"/>
      <c r="ECG13" s="178"/>
      <c r="ECH13" s="178"/>
      <c r="ECI13" s="178"/>
      <c r="ECJ13" s="178"/>
      <c r="ECK13" s="178"/>
      <c r="ECL13" s="178"/>
      <c r="ECM13" s="178"/>
      <c r="ECN13" s="178"/>
      <c r="ECO13" s="178"/>
      <c r="ECP13" s="178"/>
      <c r="ECQ13" s="178"/>
      <c r="ECR13" s="178"/>
      <c r="ECS13" s="178"/>
      <c r="ECT13" s="178"/>
      <c r="ECU13" s="178"/>
      <c r="ECV13" s="178"/>
      <c r="ECW13" s="178"/>
      <c r="ECX13" s="178"/>
      <c r="ECY13" s="178"/>
      <c r="ECZ13" s="178"/>
      <c r="EDA13" s="178"/>
      <c r="EDB13" s="178"/>
      <c r="EDC13" s="178"/>
      <c r="EDD13" s="178"/>
      <c r="EDE13" s="178"/>
      <c r="EDF13" s="178"/>
      <c r="EDG13" s="178"/>
      <c r="EDH13" s="178"/>
      <c r="EDI13" s="178"/>
      <c r="EDJ13" s="178"/>
      <c r="EDK13" s="178"/>
      <c r="EDL13" s="178"/>
      <c r="EDM13" s="178"/>
      <c r="EDN13" s="178"/>
      <c r="EDO13" s="178"/>
      <c r="EDP13" s="178"/>
      <c r="EDQ13" s="178"/>
      <c r="EDR13" s="178"/>
      <c r="EDS13" s="178"/>
      <c r="EDT13" s="178"/>
      <c r="EDU13" s="178"/>
      <c r="EDV13" s="178"/>
      <c r="EDW13" s="178"/>
      <c r="EDX13" s="178"/>
      <c r="EDY13" s="178"/>
      <c r="EDZ13" s="178"/>
      <c r="EEA13" s="178"/>
      <c r="EEB13" s="178"/>
      <c r="EEC13" s="178"/>
      <c r="EED13" s="178"/>
      <c r="EEE13" s="178"/>
      <c r="EEF13" s="178"/>
      <c r="EEG13" s="178"/>
      <c r="EEH13" s="178"/>
      <c r="EEI13" s="178"/>
      <c r="EEJ13" s="178"/>
      <c r="EEK13" s="178"/>
      <c r="EEL13" s="178"/>
      <c r="EEM13" s="178"/>
      <c r="EEN13" s="178"/>
      <c r="EEO13" s="178"/>
      <c r="EEP13" s="178"/>
      <c r="EEQ13" s="178"/>
      <c r="EER13" s="178"/>
      <c r="EES13" s="178"/>
      <c r="EET13" s="178"/>
      <c r="EEU13" s="178"/>
      <c r="EEV13" s="178"/>
      <c r="EEW13" s="178"/>
      <c r="EEX13" s="178"/>
      <c r="EEY13" s="178"/>
      <c r="EEZ13" s="178"/>
      <c r="EFA13" s="178"/>
      <c r="EFB13" s="178"/>
      <c r="EFC13" s="178"/>
      <c r="EFD13" s="178"/>
      <c r="EFE13" s="178"/>
      <c r="EFF13" s="178"/>
      <c r="EFG13" s="178"/>
      <c r="EFH13" s="178"/>
      <c r="EFI13" s="178"/>
      <c r="EFJ13" s="178"/>
      <c r="EFK13" s="178"/>
      <c r="EFL13" s="178"/>
      <c r="EFM13" s="178"/>
      <c r="EFN13" s="178"/>
      <c r="EFO13" s="178"/>
      <c r="EFP13" s="178"/>
      <c r="EFQ13" s="178"/>
      <c r="EFR13" s="178"/>
      <c r="EFS13" s="178"/>
      <c r="EFT13" s="178"/>
      <c r="EFU13" s="178"/>
      <c r="EFV13" s="178"/>
      <c r="EFW13" s="178"/>
      <c r="EFX13" s="178"/>
      <c r="EFY13" s="178"/>
      <c r="EFZ13" s="178"/>
      <c r="EGA13" s="178"/>
      <c r="EGB13" s="178"/>
      <c r="EGC13" s="178"/>
      <c r="EGD13" s="178"/>
      <c r="EGE13" s="178"/>
      <c r="EGF13" s="178"/>
      <c r="EGG13" s="178"/>
      <c r="EGH13" s="178"/>
      <c r="EGI13" s="178"/>
      <c r="EGJ13" s="178"/>
      <c r="EGK13" s="178"/>
      <c r="EGL13" s="178"/>
      <c r="EGM13" s="178"/>
      <c r="EGN13" s="178"/>
      <c r="EGO13" s="178"/>
      <c r="EGP13" s="178"/>
      <c r="EGQ13" s="178"/>
      <c r="EGR13" s="178"/>
      <c r="EGS13" s="178"/>
      <c r="EGT13" s="178"/>
      <c r="EGU13" s="178"/>
      <c r="EGV13" s="178"/>
      <c r="EGW13" s="178"/>
      <c r="EGX13" s="178"/>
      <c r="EGY13" s="178"/>
      <c r="EGZ13" s="178"/>
      <c r="EHA13" s="178"/>
      <c r="EHB13" s="178"/>
      <c r="EHC13" s="178"/>
      <c r="EHD13" s="178"/>
      <c r="EHE13" s="178"/>
      <c r="EHF13" s="178"/>
      <c r="EHG13" s="178"/>
      <c r="EHH13" s="178"/>
      <c r="EHI13" s="178"/>
      <c r="EHJ13" s="178"/>
      <c r="EHK13" s="178"/>
      <c r="EHL13" s="178"/>
      <c r="EHM13" s="178"/>
      <c r="EHN13" s="178"/>
      <c r="EHO13" s="178"/>
      <c r="EHP13" s="178"/>
      <c r="EHQ13" s="178"/>
      <c r="EHR13" s="178"/>
      <c r="EHS13" s="178"/>
      <c r="EHT13" s="178"/>
      <c r="EHU13" s="178"/>
      <c r="EHV13" s="178"/>
      <c r="EHW13" s="178"/>
      <c r="EHX13" s="178"/>
      <c r="EHY13" s="178"/>
      <c r="EHZ13" s="178"/>
      <c r="EIA13" s="178"/>
      <c r="EIB13" s="178"/>
      <c r="EIC13" s="178"/>
      <c r="EID13" s="178"/>
      <c r="EIE13" s="178"/>
      <c r="EIF13" s="178"/>
      <c r="EIG13" s="178"/>
      <c r="EIH13" s="178"/>
      <c r="EII13" s="178"/>
      <c r="EIJ13" s="178"/>
      <c r="EIK13" s="178"/>
      <c r="EIL13" s="178"/>
      <c r="EIM13" s="178"/>
      <c r="EIN13" s="178"/>
      <c r="EIO13" s="178"/>
      <c r="EIP13" s="178"/>
      <c r="EIQ13" s="178"/>
      <c r="EIR13" s="178"/>
      <c r="EIS13" s="178"/>
      <c r="EIT13" s="178"/>
      <c r="EIU13" s="178"/>
      <c r="EIV13" s="178"/>
      <c r="EIW13" s="178"/>
      <c r="EIX13" s="178"/>
      <c r="EIY13" s="178"/>
      <c r="EIZ13" s="178"/>
      <c r="EJA13" s="178"/>
      <c r="EJB13" s="178"/>
      <c r="EJC13" s="178"/>
      <c r="EJD13" s="178"/>
      <c r="EJE13" s="178"/>
      <c r="EJF13" s="178"/>
      <c r="EJG13" s="178"/>
      <c r="EJH13" s="178"/>
      <c r="EJI13" s="178"/>
      <c r="EJJ13" s="178"/>
      <c r="EJK13" s="178"/>
      <c r="EJL13" s="178"/>
      <c r="EJM13" s="178"/>
      <c r="EJN13" s="178"/>
      <c r="EJO13" s="178"/>
      <c r="EJP13" s="178"/>
      <c r="EJQ13" s="178"/>
      <c r="EJR13" s="178"/>
      <c r="EJS13" s="178"/>
      <c r="EJT13" s="178"/>
      <c r="EJU13" s="178"/>
      <c r="EJV13" s="178"/>
      <c r="EJW13" s="178"/>
      <c r="EJX13" s="178"/>
      <c r="EJY13" s="178"/>
      <c r="EJZ13" s="178"/>
      <c r="EKA13" s="178"/>
      <c r="EKB13" s="178"/>
      <c r="EKC13" s="178"/>
      <c r="EKD13" s="178"/>
      <c r="EKE13" s="178"/>
      <c r="EKF13" s="178"/>
      <c r="EKG13" s="178"/>
      <c r="EKH13" s="178"/>
      <c r="EKI13" s="178"/>
      <c r="EKJ13" s="178"/>
      <c r="EKK13" s="178"/>
      <c r="EKL13" s="178"/>
      <c r="EKM13" s="178"/>
      <c r="EKN13" s="178"/>
      <c r="EKO13" s="178"/>
      <c r="EKP13" s="178"/>
      <c r="EKQ13" s="178"/>
      <c r="EKR13" s="178"/>
      <c r="EKS13" s="178"/>
      <c r="EKT13" s="178"/>
      <c r="EKU13" s="178"/>
      <c r="EKV13" s="178"/>
      <c r="EKW13" s="178"/>
      <c r="EKX13" s="178"/>
      <c r="EKY13" s="178"/>
      <c r="EKZ13" s="178"/>
      <c r="ELA13" s="178"/>
      <c r="ELB13" s="178"/>
      <c r="ELC13" s="178"/>
      <c r="ELD13" s="178"/>
      <c r="ELE13" s="178"/>
      <c r="ELF13" s="178"/>
      <c r="ELG13" s="178"/>
      <c r="ELH13" s="178"/>
      <c r="ELI13" s="178"/>
      <c r="ELJ13" s="178"/>
      <c r="ELK13" s="178"/>
      <c r="ELL13" s="178"/>
      <c r="ELM13" s="178"/>
      <c r="ELN13" s="178"/>
      <c r="ELO13" s="178"/>
      <c r="ELP13" s="178"/>
      <c r="ELQ13" s="178"/>
      <c r="ELR13" s="178"/>
      <c r="ELS13" s="178"/>
      <c r="ELT13" s="178"/>
      <c r="ELU13" s="178"/>
      <c r="ELV13" s="178"/>
      <c r="ELW13" s="178"/>
      <c r="ELX13" s="178"/>
      <c r="ELY13" s="178"/>
      <c r="ELZ13" s="178"/>
      <c r="EMA13" s="178"/>
      <c r="EMB13" s="178"/>
      <c r="EMC13" s="178"/>
      <c r="EMD13" s="178"/>
      <c r="EME13" s="178"/>
      <c r="EMF13" s="178"/>
      <c r="EMG13" s="178"/>
      <c r="EMH13" s="178"/>
      <c r="EMI13" s="178"/>
      <c r="EMJ13" s="178"/>
      <c r="EMK13" s="178"/>
      <c r="EML13" s="178"/>
      <c r="EMM13" s="178"/>
      <c r="EMN13" s="178"/>
      <c r="EMO13" s="178"/>
      <c r="EMP13" s="178"/>
      <c r="EMQ13" s="178"/>
      <c r="EMR13" s="178"/>
      <c r="EMS13" s="178"/>
      <c r="EMT13" s="178"/>
      <c r="EMU13" s="178"/>
      <c r="EMV13" s="178"/>
      <c r="EMW13" s="178"/>
      <c r="EMX13" s="178"/>
      <c r="EMY13" s="178"/>
      <c r="EMZ13" s="178"/>
      <c r="ENA13" s="178"/>
      <c r="ENB13" s="178"/>
      <c r="ENC13" s="178"/>
      <c r="END13" s="178"/>
      <c r="ENE13" s="178"/>
      <c r="ENF13" s="178"/>
      <c r="ENG13" s="178"/>
      <c r="ENH13" s="178"/>
      <c r="ENI13" s="178"/>
      <c r="ENJ13" s="178"/>
      <c r="ENK13" s="178"/>
      <c r="ENL13" s="178"/>
      <c r="ENM13" s="178"/>
      <c r="ENN13" s="178"/>
      <c r="ENO13" s="178"/>
      <c r="ENP13" s="178"/>
      <c r="ENQ13" s="178"/>
      <c r="ENR13" s="178"/>
      <c r="ENS13" s="178"/>
      <c r="ENT13" s="178"/>
      <c r="ENU13" s="178"/>
      <c r="ENV13" s="178"/>
      <c r="ENW13" s="178"/>
      <c r="ENX13" s="178"/>
      <c r="ENY13" s="178"/>
      <c r="ENZ13" s="178"/>
      <c r="EOA13" s="178"/>
      <c r="EOB13" s="178"/>
      <c r="EOC13" s="178"/>
      <c r="EOD13" s="178"/>
      <c r="EOE13" s="178"/>
      <c r="EOF13" s="178"/>
      <c r="EOG13" s="178"/>
      <c r="EOH13" s="178"/>
      <c r="EOI13" s="178"/>
      <c r="EOJ13" s="178"/>
      <c r="EOK13" s="178"/>
      <c r="EOL13" s="178"/>
      <c r="EOM13" s="178"/>
      <c r="EON13" s="178"/>
      <c r="EOO13" s="178"/>
      <c r="EOP13" s="178"/>
      <c r="EOQ13" s="178"/>
      <c r="EOR13" s="178"/>
      <c r="EOS13" s="178"/>
      <c r="EOT13" s="178"/>
      <c r="EOU13" s="178"/>
      <c r="EOV13" s="178"/>
      <c r="EOW13" s="178"/>
      <c r="EOX13" s="178"/>
      <c r="EOY13" s="178"/>
      <c r="EOZ13" s="178"/>
      <c r="EPA13" s="178"/>
      <c r="EPB13" s="178"/>
      <c r="EPC13" s="178"/>
      <c r="EPD13" s="178"/>
      <c r="EPE13" s="178"/>
      <c r="EPF13" s="178"/>
      <c r="EPG13" s="178"/>
      <c r="EPH13" s="178"/>
      <c r="EPI13" s="178"/>
      <c r="EPJ13" s="178"/>
      <c r="EPK13" s="178"/>
      <c r="EPL13" s="178"/>
      <c r="EPM13" s="178"/>
      <c r="EPN13" s="178"/>
      <c r="EPO13" s="178"/>
      <c r="EPP13" s="178"/>
      <c r="EPQ13" s="178"/>
      <c r="EPR13" s="178"/>
      <c r="EPS13" s="178"/>
      <c r="EPT13" s="178"/>
      <c r="EPU13" s="178"/>
      <c r="EPV13" s="178"/>
      <c r="EPW13" s="178"/>
      <c r="EPX13" s="178"/>
      <c r="EPY13" s="178"/>
      <c r="EPZ13" s="178"/>
      <c r="EQA13" s="178"/>
      <c r="EQB13" s="178"/>
      <c r="EQC13" s="178"/>
      <c r="EQD13" s="178"/>
      <c r="EQE13" s="178"/>
      <c r="EQF13" s="178"/>
      <c r="EQG13" s="178"/>
      <c r="EQH13" s="178"/>
      <c r="EQI13" s="178"/>
      <c r="EQJ13" s="178"/>
      <c r="EQK13" s="178"/>
      <c r="EQL13" s="178"/>
      <c r="EQM13" s="178"/>
      <c r="EQN13" s="178"/>
      <c r="EQO13" s="178"/>
      <c r="EQP13" s="178"/>
      <c r="EQQ13" s="178"/>
      <c r="EQR13" s="178"/>
      <c r="EQS13" s="178"/>
      <c r="EQT13" s="178"/>
      <c r="EQU13" s="178"/>
      <c r="EQV13" s="178"/>
      <c r="EQW13" s="178"/>
      <c r="EQX13" s="178"/>
      <c r="EQY13" s="178"/>
      <c r="EQZ13" s="178"/>
      <c r="ERA13" s="178"/>
      <c r="ERB13" s="178"/>
      <c r="ERC13" s="178"/>
      <c r="ERD13" s="178"/>
      <c r="ERE13" s="178"/>
      <c r="ERF13" s="178"/>
      <c r="ERG13" s="178"/>
      <c r="ERH13" s="178"/>
      <c r="ERI13" s="178"/>
      <c r="ERJ13" s="178"/>
      <c r="ERK13" s="178"/>
      <c r="ERL13" s="178"/>
      <c r="ERM13" s="178"/>
      <c r="ERN13" s="178"/>
      <c r="ERO13" s="178"/>
      <c r="ERP13" s="178"/>
      <c r="ERQ13" s="178"/>
      <c r="ERR13" s="178"/>
      <c r="ERS13" s="178"/>
      <c r="ERT13" s="178"/>
      <c r="ERU13" s="178"/>
      <c r="ERV13" s="178"/>
      <c r="ERW13" s="178"/>
      <c r="ERX13" s="178"/>
      <c r="ERY13" s="178"/>
      <c r="ERZ13" s="178"/>
      <c r="ESA13" s="178"/>
      <c r="ESB13" s="178"/>
      <c r="ESC13" s="178"/>
      <c r="ESD13" s="178"/>
      <c r="ESE13" s="178"/>
      <c r="ESF13" s="178"/>
      <c r="ESG13" s="178"/>
      <c r="ESH13" s="178"/>
      <c r="ESI13" s="178"/>
      <c r="ESJ13" s="178"/>
      <c r="ESK13" s="178"/>
      <c r="ESL13" s="178"/>
      <c r="ESM13" s="178"/>
      <c r="ESN13" s="178"/>
      <c r="ESO13" s="178"/>
      <c r="ESP13" s="178"/>
      <c r="ESQ13" s="178"/>
      <c r="ESR13" s="178"/>
      <c r="ESS13" s="178"/>
      <c r="EST13" s="178"/>
      <c r="ESU13" s="178"/>
      <c r="ESV13" s="178"/>
      <c r="ESW13" s="178"/>
      <c r="ESX13" s="178"/>
      <c r="ESY13" s="178"/>
      <c r="ESZ13" s="178"/>
      <c r="ETA13" s="178"/>
      <c r="ETB13" s="178"/>
      <c r="ETC13" s="178"/>
      <c r="ETD13" s="178"/>
      <c r="ETE13" s="178"/>
      <c r="ETF13" s="178"/>
      <c r="ETG13" s="178"/>
      <c r="ETH13" s="178"/>
      <c r="ETI13" s="178"/>
      <c r="ETJ13" s="178"/>
      <c r="ETK13" s="178"/>
      <c r="ETL13" s="178"/>
      <c r="ETM13" s="178"/>
      <c r="ETN13" s="178"/>
      <c r="ETO13" s="178"/>
      <c r="ETP13" s="178"/>
      <c r="ETQ13" s="178"/>
      <c r="ETR13" s="178"/>
      <c r="ETS13" s="178"/>
      <c r="ETT13" s="178"/>
      <c r="ETU13" s="178"/>
      <c r="ETV13" s="178"/>
      <c r="ETW13" s="178"/>
      <c r="ETX13" s="178"/>
      <c r="ETY13" s="178"/>
      <c r="ETZ13" s="178"/>
      <c r="EUA13" s="178"/>
      <c r="EUB13" s="178"/>
      <c r="EUC13" s="178"/>
      <c r="EUD13" s="178"/>
      <c r="EUE13" s="178"/>
      <c r="EUF13" s="178"/>
      <c r="EUG13" s="178"/>
      <c r="EUH13" s="178"/>
      <c r="EUI13" s="178"/>
      <c r="EUJ13" s="178"/>
      <c r="EUK13" s="178"/>
      <c r="EUL13" s="178"/>
      <c r="EUM13" s="178"/>
      <c r="EUN13" s="178"/>
      <c r="EUO13" s="178"/>
      <c r="EUP13" s="178"/>
      <c r="EUQ13" s="178"/>
      <c r="EUR13" s="178"/>
      <c r="EUS13" s="178"/>
      <c r="EUT13" s="178"/>
      <c r="EUU13" s="178"/>
      <c r="EUV13" s="178"/>
      <c r="EUW13" s="178"/>
      <c r="EUX13" s="178"/>
      <c r="EUY13" s="178"/>
      <c r="EUZ13" s="178"/>
      <c r="EVA13" s="178"/>
      <c r="EVB13" s="178"/>
      <c r="EVC13" s="178"/>
      <c r="EVD13" s="178"/>
      <c r="EVE13" s="178"/>
      <c r="EVF13" s="178"/>
      <c r="EVG13" s="178"/>
      <c r="EVH13" s="178"/>
      <c r="EVI13" s="178"/>
      <c r="EVJ13" s="178"/>
      <c r="EVK13" s="178"/>
      <c r="EVL13" s="178"/>
      <c r="EVM13" s="178"/>
      <c r="EVN13" s="178"/>
      <c r="EVO13" s="178"/>
      <c r="EVP13" s="178"/>
      <c r="EVQ13" s="178"/>
      <c r="EVR13" s="178"/>
      <c r="EVS13" s="178"/>
      <c r="EVT13" s="178"/>
      <c r="EVU13" s="178"/>
      <c r="EVV13" s="178"/>
      <c r="EVW13" s="178"/>
      <c r="EVX13" s="178"/>
      <c r="EVY13" s="178"/>
      <c r="EVZ13" s="178"/>
      <c r="EWA13" s="178"/>
      <c r="EWB13" s="178"/>
      <c r="EWC13" s="178"/>
      <c r="EWD13" s="178"/>
      <c r="EWE13" s="178"/>
      <c r="EWF13" s="178"/>
      <c r="EWG13" s="178"/>
      <c r="EWH13" s="178"/>
      <c r="EWI13" s="178"/>
      <c r="EWJ13" s="178"/>
      <c r="EWK13" s="178"/>
      <c r="EWL13" s="178"/>
      <c r="EWM13" s="178"/>
      <c r="EWN13" s="178"/>
      <c r="EWO13" s="178"/>
      <c r="EWP13" s="178"/>
      <c r="EWQ13" s="178"/>
      <c r="EWR13" s="178"/>
      <c r="EWS13" s="178"/>
      <c r="EWT13" s="178"/>
      <c r="EWU13" s="178"/>
      <c r="EWV13" s="178"/>
      <c r="EWW13" s="178"/>
      <c r="EWX13" s="178"/>
      <c r="EWY13" s="178"/>
      <c r="EWZ13" s="178"/>
      <c r="EXA13" s="178"/>
      <c r="EXB13" s="178"/>
      <c r="EXC13" s="178"/>
      <c r="EXD13" s="178"/>
      <c r="EXE13" s="178"/>
      <c r="EXF13" s="178"/>
      <c r="EXG13" s="178"/>
      <c r="EXH13" s="178"/>
      <c r="EXI13" s="178"/>
      <c r="EXJ13" s="178"/>
      <c r="EXK13" s="178"/>
      <c r="EXL13" s="178"/>
      <c r="EXM13" s="178"/>
      <c r="EXN13" s="178"/>
      <c r="EXO13" s="178"/>
      <c r="EXP13" s="178"/>
      <c r="EXQ13" s="178"/>
      <c r="EXR13" s="178"/>
      <c r="EXS13" s="178"/>
      <c r="EXT13" s="178"/>
      <c r="EXU13" s="178"/>
      <c r="EXV13" s="178"/>
      <c r="EXW13" s="178"/>
      <c r="EXX13" s="178"/>
      <c r="EXY13" s="178"/>
      <c r="EXZ13" s="178"/>
      <c r="EYA13" s="178"/>
      <c r="EYB13" s="178"/>
      <c r="EYC13" s="178"/>
      <c r="EYD13" s="178"/>
      <c r="EYE13" s="178"/>
      <c r="EYF13" s="178"/>
      <c r="EYG13" s="178"/>
      <c r="EYH13" s="178"/>
      <c r="EYI13" s="178"/>
      <c r="EYJ13" s="178"/>
      <c r="EYK13" s="178"/>
      <c r="EYL13" s="178"/>
      <c r="EYM13" s="178"/>
      <c r="EYN13" s="178"/>
      <c r="EYO13" s="178"/>
      <c r="EYP13" s="178"/>
      <c r="EYQ13" s="178"/>
      <c r="EYR13" s="178"/>
      <c r="EYS13" s="178"/>
      <c r="EYT13" s="178"/>
      <c r="EYU13" s="178"/>
      <c r="EYV13" s="178"/>
      <c r="EYW13" s="178"/>
      <c r="EYX13" s="178"/>
      <c r="EYY13" s="178"/>
      <c r="EYZ13" s="178"/>
      <c r="EZA13" s="178"/>
      <c r="EZB13" s="178"/>
      <c r="EZC13" s="178"/>
      <c r="EZD13" s="178"/>
      <c r="EZE13" s="178"/>
      <c r="EZF13" s="178"/>
      <c r="EZG13" s="178"/>
      <c r="EZH13" s="178"/>
      <c r="EZI13" s="178"/>
      <c r="EZJ13" s="178"/>
      <c r="EZK13" s="178"/>
      <c r="EZL13" s="178"/>
      <c r="EZM13" s="178"/>
      <c r="EZN13" s="178"/>
      <c r="EZO13" s="178"/>
      <c r="EZP13" s="178"/>
      <c r="EZQ13" s="178"/>
      <c r="EZR13" s="178"/>
      <c r="EZS13" s="178"/>
      <c r="EZT13" s="178"/>
      <c r="EZU13" s="178"/>
      <c r="EZV13" s="178"/>
      <c r="EZW13" s="178"/>
      <c r="EZX13" s="178"/>
      <c r="EZY13" s="178"/>
      <c r="EZZ13" s="178"/>
      <c r="FAA13" s="178"/>
      <c r="FAB13" s="178"/>
      <c r="FAC13" s="178"/>
      <c r="FAD13" s="178"/>
      <c r="FAE13" s="178"/>
      <c r="FAF13" s="178"/>
      <c r="FAG13" s="178"/>
      <c r="FAH13" s="178"/>
      <c r="FAI13" s="178"/>
      <c r="FAJ13" s="178"/>
      <c r="FAK13" s="178"/>
      <c r="FAL13" s="178"/>
      <c r="FAM13" s="178"/>
      <c r="FAN13" s="178"/>
      <c r="FAO13" s="178"/>
      <c r="FAP13" s="178"/>
      <c r="FAQ13" s="178"/>
      <c r="FAR13" s="178"/>
      <c r="FAS13" s="178"/>
      <c r="FAT13" s="178"/>
      <c r="FAU13" s="178"/>
      <c r="FAV13" s="178"/>
      <c r="FAW13" s="178"/>
      <c r="FAX13" s="178"/>
      <c r="FAY13" s="178"/>
      <c r="FAZ13" s="178"/>
      <c r="FBA13" s="178"/>
      <c r="FBB13" s="178"/>
      <c r="FBC13" s="178"/>
      <c r="FBD13" s="178"/>
      <c r="FBE13" s="178"/>
      <c r="FBF13" s="178"/>
      <c r="FBG13" s="178"/>
      <c r="FBH13" s="178"/>
      <c r="FBI13" s="178"/>
      <c r="FBJ13" s="178"/>
      <c r="FBK13" s="178"/>
      <c r="FBL13" s="178"/>
      <c r="FBM13" s="178"/>
      <c r="FBN13" s="178"/>
      <c r="FBO13" s="178"/>
      <c r="FBP13" s="178"/>
      <c r="FBQ13" s="178"/>
      <c r="FBR13" s="178"/>
      <c r="FBS13" s="178"/>
      <c r="FBT13" s="178"/>
      <c r="FBU13" s="178"/>
      <c r="FBV13" s="178"/>
      <c r="FBW13" s="178"/>
      <c r="FBX13" s="178"/>
      <c r="FBY13" s="178"/>
      <c r="FBZ13" s="178"/>
      <c r="FCA13" s="178"/>
      <c r="FCB13" s="178"/>
      <c r="FCC13" s="178"/>
      <c r="FCD13" s="178"/>
      <c r="FCE13" s="178"/>
      <c r="FCF13" s="178"/>
      <c r="FCG13" s="178"/>
      <c r="FCH13" s="178"/>
      <c r="FCI13" s="178"/>
      <c r="FCJ13" s="178"/>
      <c r="FCK13" s="178"/>
      <c r="FCL13" s="178"/>
      <c r="FCM13" s="178"/>
      <c r="FCN13" s="178"/>
      <c r="FCO13" s="178"/>
      <c r="FCP13" s="178"/>
      <c r="FCQ13" s="178"/>
      <c r="FCR13" s="178"/>
      <c r="FCS13" s="178"/>
      <c r="FCT13" s="178"/>
      <c r="FCU13" s="178"/>
      <c r="FCV13" s="178"/>
      <c r="FCW13" s="178"/>
      <c r="FCX13" s="178"/>
      <c r="FCY13" s="178"/>
      <c r="FCZ13" s="178"/>
      <c r="FDA13" s="178"/>
      <c r="FDB13" s="178"/>
      <c r="FDC13" s="178"/>
      <c r="FDD13" s="178"/>
      <c r="FDE13" s="178"/>
      <c r="FDF13" s="178"/>
      <c r="FDG13" s="178"/>
      <c r="FDH13" s="178"/>
      <c r="FDI13" s="178"/>
      <c r="FDJ13" s="178"/>
      <c r="FDK13" s="178"/>
      <c r="FDL13" s="178"/>
      <c r="FDM13" s="178"/>
      <c r="FDN13" s="178"/>
      <c r="FDO13" s="178"/>
      <c r="FDP13" s="178"/>
      <c r="FDQ13" s="178"/>
      <c r="FDR13" s="178"/>
      <c r="FDS13" s="178"/>
      <c r="FDT13" s="178"/>
      <c r="FDU13" s="178"/>
      <c r="FDV13" s="178"/>
      <c r="FDW13" s="178"/>
      <c r="FDX13" s="178"/>
      <c r="FDY13" s="178"/>
      <c r="FDZ13" s="178"/>
      <c r="FEA13" s="178"/>
      <c r="FEB13" s="178"/>
      <c r="FEC13" s="178"/>
      <c r="FED13" s="178"/>
      <c r="FEE13" s="178"/>
      <c r="FEF13" s="178"/>
      <c r="FEG13" s="178"/>
      <c r="FEH13" s="178"/>
      <c r="FEI13" s="178"/>
      <c r="FEJ13" s="178"/>
      <c r="FEK13" s="178"/>
      <c r="FEL13" s="178"/>
      <c r="FEM13" s="178"/>
      <c r="FEN13" s="178"/>
      <c r="FEO13" s="178"/>
      <c r="FEP13" s="178"/>
      <c r="FEQ13" s="178"/>
      <c r="FER13" s="178"/>
      <c r="FES13" s="178"/>
      <c r="FET13" s="178"/>
      <c r="FEU13" s="178"/>
      <c r="FEV13" s="178"/>
      <c r="FEW13" s="178"/>
      <c r="FEX13" s="178"/>
      <c r="FEY13" s="178"/>
      <c r="FEZ13" s="178"/>
      <c r="FFA13" s="178"/>
      <c r="FFB13" s="178"/>
      <c r="FFC13" s="178"/>
      <c r="FFD13" s="178"/>
      <c r="FFE13" s="178"/>
      <c r="FFF13" s="178"/>
      <c r="FFG13" s="178"/>
      <c r="FFH13" s="178"/>
      <c r="FFI13" s="178"/>
      <c r="FFJ13" s="178"/>
      <c r="FFK13" s="178"/>
      <c r="FFL13" s="178"/>
      <c r="FFM13" s="178"/>
      <c r="FFN13" s="178"/>
      <c r="FFO13" s="178"/>
      <c r="FFP13" s="178"/>
      <c r="FFQ13" s="178"/>
      <c r="FFR13" s="178"/>
      <c r="FFS13" s="178"/>
      <c r="FFT13" s="178"/>
      <c r="FFU13" s="178"/>
      <c r="FFV13" s="178"/>
      <c r="FFW13" s="178"/>
      <c r="FFX13" s="178"/>
      <c r="FFY13" s="178"/>
      <c r="FFZ13" s="178"/>
      <c r="FGA13" s="178"/>
      <c r="FGB13" s="178"/>
      <c r="FGC13" s="178"/>
      <c r="FGD13" s="178"/>
      <c r="FGE13" s="178"/>
      <c r="FGF13" s="178"/>
      <c r="FGG13" s="178"/>
      <c r="FGH13" s="178"/>
      <c r="FGI13" s="178"/>
      <c r="FGJ13" s="178"/>
      <c r="FGK13" s="178"/>
      <c r="FGL13" s="178"/>
      <c r="FGM13" s="178"/>
      <c r="FGN13" s="178"/>
      <c r="FGO13" s="178"/>
      <c r="FGP13" s="178"/>
      <c r="FGQ13" s="178"/>
      <c r="FGR13" s="178"/>
      <c r="FGS13" s="178"/>
      <c r="FGT13" s="178"/>
      <c r="FGU13" s="178"/>
      <c r="FGV13" s="178"/>
      <c r="FGW13" s="178"/>
      <c r="FGX13" s="178"/>
      <c r="FGY13" s="178"/>
      <c r="FGZ13" s="178"/>
      <c r="FHA13" s="178"/>
      <c r="FHB13" s="178"/>
      <c r="FHC13" s="178"/>
      <c r="FHD13" s="178"/>
      <c r="FHE13" s="178"/>
      <c r="FHF13" s="178"/>
      <c r="FHG13" s="178"/>
      <c r="FHH13" s="178"/>
      <c r="FHI13" s="178"/>
      <c r="FHJ13" s="178"/>
      <c r="FHK13" s="178"/>
      <c r="FHL13" s="178"/>
      <c r="FHM13" s="178"/>
      <c r="FHN13" s="178"/>
      <c r="FHO13" s="178"/>
      <c r="FHP13" s="178"/>
      <c r="FHQ13" s="178"/>
      <c r="FHR13" s="178"/>
      <c r="FHS13" s="178"/>
      <c r="FHT13" s="178"/>
      <c r="FHU13" s="178"/>
      <c r="FHV13" s="178"/>
      <c r="FHW13" s="178"/>
      <c r="FHX13" s="178"/>
      <c r="FHY13" s="178"/>
      <c r="FHZ13" s="178"/>
      <c r="FIA13" s="178"/>
      <c r="FIB13" s="178"/>
      <c r="FIC13" s="178"/>
      <c r="FID13" s="178"/>
      <c r="FIE13" s="178"/>
      <c r="FIF13" s="178"/>
      <c r="FIG13" s="178"/>
      <c r="FIH13" s="178"/>
      <c r="FII13" s="178"/>
      <c r="FIJ13" s="178"/>
      <c r="FIK13" s="178"/>
      <c r="FIL13" s="178"/>
      <c r="FIM13" s="178"/>
      <c r="FIN13" s="178"/>
      <c r="FIO13" s="178"/>
      <c r="FIP13" s="178"/>
      <c r="FIQ13" s="178"/>
      <c r="FIR13" s="178"/>
      <c r="FIS13" s="178"/>
      <c r="FIT13" s="178"/>
      <c r="FIU13" s="178"/>
      <c r="FIV13" s="178"/>
      <c r="FIW13" s="178"/>
      <c r="FIX13" s="178"/>
      <c r="FIY13" s="178"/>
      <c r="FIZ13" s="178"/>
      <c r="FJA13" s="178"/>
      <c r="FJB13" s="178"/>
      <c r="FJC13" s="178"/>
      <c r="FJD13" s="178"/>
      <c r="FJE13" s="178"/>
      <c r="FJF13" s="178"/>
      <c r="FJG13" s="178"/>
      <c r="FJH13" s="178"/>
      <c r="FJI13" s="178"/>
      <c r="FJJ13" s="178"/>
      <c r="FJK13" s="178"/>
      <c r="FJL13" s="178"/>
      <c r="FJM13" s="178"/>
      <c r="FJN13" s="178"/>
      <c r="FJO13" s="178"/>
      <c r="FJP13" s="178"/>
      <c r="FJQ13" s="178"/>
      <c r="FJR13" s="178"/>
      <c r="FJS13" s="178"/>
      <c r="FJT13" s="178"/>
      <c r="FJU13" s="178"/>
      <c r="FJV13" s="178"/>
      <c r="FJW13" s="178"/>
      <c r="FJX13" s="178"/>
      <c r="FJY13" s="178"/>
      <c r="FJZ13" s="178"/>
      <c r="FKA13" s="178"/>
      <c r="FKB13" s="178"/>
      <c r="FKC13" s="178"/>
      <c r="FKD13" s="178"/>
      <c r="FKE13" s="178"/>
      <c r="FKF13" s="178"/>
      <c r="FKG13" s="178"/>
      <c r="FKH13" s="178"/>
      <c r="FKI13" s="178"/>
      <c r="FKJ13" s="178"/>
      <c r="FKK13" s="178"/>
      <c r="FKL13" s="178"/>
      <c r="FKM13" s="178"/>
      <c r="FKN13" s="178"/>
      <c r="FKO13" s="178"/>
      <c r="FKP13" s="178"/>
      <c r="FKQ13" s="178"/>
      <c r="FKR13" s="178"/>
      <c r="FKS13" s="178"/>
      <c r="FKT13" s="178"/>
      <c r="FKU13" s="178"/>
      <c r="FKV13" s="178"/>
      <c r="FKW13" s="178"/>
      <c r="FKX13" s="178"/>
      <c r="FKY13" s="178"/>
      <c r="FKZ13" s="178"/>
      <c r="FLA13" s="178"/>
      <c r="FLB13" s="178"/>
      <c r="FLC13" s="178"/>
      <c r="FLD13" s="178"/>
      <c r="FLE13" s="178"/>
      <c r="FLF13" s="178"/>
      <c r="FLG13" s="178"/>
      <c r="FLH13" s="178"/>
      <c r="FLI13" s="178"/>
      <c r="FLJ13" s="178"/>
      <c r="FLK13" s="178"/>
      <c r="FLL13" s="178"/>
      <c r="FLM13" s="178"/>
      <c r="FLN13" s="178"/>
      <c r="FLO13" s="178"/>
      <c r="FLP13" s="178"/>
      <c r="FLQ13" s="178"/>
      <c r="FLR13" s="178"/>
      <c r="FLS13" s="178"/>
      <c r="FLT13" s="178"/>
      <c r="FLU13" s="178"/>
      <c r="FLV13" s="178"/>
      <c r="FLW13" s="178"/>
      <c r="FLX13" s="178"/>
      <c r="FLY13" s="178"/>
      <c r="FLZ13" s="178"/>
      <c r="FMA13" s="178"/>
      <c r="FMB13" s="178"/>
      <c r="FMC13" s="178"/>
      <c r="FMD13" s="178"/>
      <c r="FME13" s="178"/>
      <c r="FMF13" s="178"/>
      <c r="FMG13" s="178"/>
      <c r="FMH13" s="178"/>
      <c r="FMI13" s="178"/>
      <c r="FMJ13" s="178"/>
      <c r="FMK13" s="178"/>
      <c r="FML13" s="178"/>
      <c r="FMM13" s="178"/>
      <c r="FMN13" s="178"/>
      <c r="FMO13" s="178"/>
      <c r="FMP13" s="178"/>
      <c r="FMQ13" s="178"/>
      <c r="FMR13" s="178"/>
      <c r="FMS13" s="178"/>
      <c r="FMT13" s="178"/>
      <c r="FMU13" s="178"/>
      <c r="FMV13" s="178"/>
      <c r="FMW13" s="178"/>
      <c r="FMX13" s="178"/>
      <c r="FMY13" s="178"/>
      <c r="FMZ13" s="178"/>
      <c r="FNA13" s="178"/>
      <c r="FNB13" s="178"/>
      <c r="FNC13" s="178"/>
      <c r="FND13" s="178"/>
      <c r="FNE13" s="178"/>
      <c r="FNF13" s="178"/>
      <c r="FNG13" s="178"/>
      <c r="FNH13" s="178"/>
      <c r="FNI13" s="178"/>
      <c r="FNJ13" s="178"/>
      <c r="FNK13" s="178"/>
      <c r="FNL13" s="178"/>
      <c r="FNM13" s="178"/>
      <c r="FNN13" s="178"/>
      <c r="FNO13" s="178"/>
      <c r="FNP13" s="178"/>
      <c r="FNQ13" s="178"/>
      <c r="FNR13" s="178"/>
      <c r="FNS13" s="178"/>
      <c r="FNT13" s="178"/>
      <c r="FNU13" s="178"/>
      <c r="FNV13" s="178"/>
      <c r="FNW13" s="178"/>
      <c r="FNX13" s="178"/>
      <c r="FNY13" s="178"/>
      <c r="FNZ13" s="178"/>
      <c r="FOA13" s="178"/>
      <c r="FOB13" s="178"/>
      <c r="FOC13" s="178"/>
      <c r="FOD13" s="178"/>
      <c r="FOE13" s="178"/>
      <c r="FOF13" s="178"/>
      <c r="FOG13" s="178"/>
      <c r="FOH13" s="178"/>
      <c r="FOI13" s="178"/>
      <c r="FOJ13" s="178"/>
      <c r="FOK13" s="178"/>
      <c r="FOL13" s="178"/>
      <c r="FOM13" s="178"/>
      <c r="FON13" s="178"/>
      <c r="FOO13" s="178"/>
      <c r="FOP13" s="178"/>
      <c r="FOQ13" s="178"/>
      <c r="FOR13" s="178"/>
      <c r="FOS13" s="178"/>
      <c r="FOT13" s="178"/>
      <c r="FOU13" s="178"/>
      <c r="FOV13" s="178"/>
      <c r="FOW13" s="178"/>
      <c r="FOX13" s="178"/>
      <c r="FOY13" s="178"/>
      <c r="FOZ13" s="178"/>
      <c r="FPA13" s="178"/>
      <c r="FPB13" s="178"/>
      <c r="FPC13" s="178"/>
      <c r="FPD13" s="178"/>
      <c r="FPE13" s="178"/>
      <c r="FPF13" s="178"/>
      <c r="FPG13" s="178"/>
      <c r="FPH13" s="178"/>
      <c r="FPI13" s="178"/>
      <c r="FPJ13" s="178"/>
      <c r="FPK13" s="178"/>
      <c r="FPL13" s="178"/>
      <c r="FPM13" s="178"/>
      <c r="FPN13" s="178"/>
      <c r="FPO13" s="178"/>
      <c r="FPP13" s="178"/>
      <c r="FPQ13" s="178"/>
      <c r="FPR13" s="178"/>
      <c r="FPS13" s="178"/>
      <c r="FPT13" s="178"/>
      <c r="FPU13" s="178"/>
      <c r="FPV13" s="178"/>
      <c r="FPW13" s="178"/>
      <c r="FPX13" s="178"/>
      <c r="FPY13" s="178"/>
      <c r="FPZ13" s="178"/>
      <c r="FQA13" s="178"/>
      <c r="FQB13" s="178"/>
      <c r="FQC13" s="178"/>
      <c r="FQD13" s="178"/>
      <c r="FQE13" s="178"/>
      <c r="FQF13" s="178"/>
      <c r="FQG13" s="178"/>
      <c r="FQH13" s="178"/>
      <c r="FQI13" s="178"/>
      <c r="FQJ13" s="178"/>
      <c r="FQK13" s="178"/>
      <c r="FQL13" s="178"/>
      <c r="FQM13" s="178"/>
      <c r="FQN13" s="178"/>
      <c r="FQO13" s="178"/>
      <c r="FQP13" s="178"/>
      <c r="FQQ13" s="178"/>
      <c r="FQR13" s="178"/>
      <c r="FQS13" s="178"/>
      <c r="FQT13" s="178"/>
      <c r="FQU13" s="178"/>
      <c r="FQV13" s="178"/>
      <c r="FQW13" s="178"/>
      <c r="FQX13" s="178"/>
      <c r="FQY13" s="178"/>
      <c r="FQZ13" s="178"/>
      <c r="FRA13" s="178"/>
      <c r="FRB13" s="178"/>
      <c r="FRC13" s="178"/>
      <c r="FRD13" s="178"/>
      <c r="FRE13" s="178"/>
      <c r="FRF13" s="178"/>
      <c r="FRG13" s="178"/>
      <c r="FRH13" s="178"/>
      <c r="FRI13" s="178"/>
      <c r="FRJ13" s="178"/>
      <c r="FRK13" s="178"/>
      <c r="FRL13" s="178"/>
      <c r="FRM13" s="178"/>
      <c r="FRN13" s="178"/>
      <c r="FRO13" s="178"/>
      <c r="FRP13" s="178"/>
      <c r="FRQ13" s="178"/>
      <c r="FRR13" s="178"/>
      <c r="FRS13" s="178"/>
      <c r="FRT13" s="178"/>
      <c r="FRU13" s="178"/>
      <c r="FRV13" s="178"/>
      <c r="FRW13" s="178"/>
      <c r="FRX13" s="178"/>
      <c r="FRY13" s="178"/>
      <c r="FRZ13" s="178"/>
      <c r="FSA13" s="178"/>
      <c r="FSB13" s="178"/>
      <c r="FSC13" s="178"/>
      <c r="FSD13" s="178"/>
      <c r="FSE13" s="178"/>
      <c r="FSF13" s="178"/>
      <c r="FSG13" s="178"/>
      <c r="FSH13" s="178"/>
      <c r="FSI13" s="178"/>
      <c r="FSJ13" s="178"/>
      <c r="FSK13" s="178"/>
      <c r="FSL13" s="178"/>
      <c r="FSM13" s="178"/>
      <c r="FSN13" s="178"/>
      <c r="FSO13" s="178"/>
      <c r="FSP13" s="178"/>
      <c r="FSQ13" s="178"/>
      <c r="FSR13" s="178"/>
      <c r="FSS13" s="178"/>
      <c r="FST13" s="178"/>
      <c r="FSU13" s="178"/>
      <c r="FSV13" s="178"/>
      <c r="FSW13" s="178"/>
      <c r="FSX13" s="178"/>
      <c r="FSY13" s="178"/>
      <c r="FSZ13" s="178"/>
      <c r="FTA13" s="178"/>
      <c r="FTB13" s="178"/>
      <c r="FTC13" s="178"/>
      <c r="FTD13" s="178"/>
      <c r="FTE13" s="178"/>
      <c r="FTF13" s="178"/>
      <c r="FTG13" s="178"/>
      <c r="FTH13" s="178"/>
      <c r="FTI13" s="178"/>
      <c r="FTJ13" s="178"/>
      <c r="FTK13" s="178"/>
      <c r="FTL13" s="178"/>
      <c r="FTM13" s="178"/>
      <c r="FTN13" s="178"/>
      <c r="FTO13" s="178"/>
      <c r="FTP13" s="178"/>
      <c r="FTQ13" s="178"/>
      <c r="FTR13" s="178"/>
      <c r="FTS13" s="178"/>
      <c r="FTT13" s="178"/>
      <c r="FTU13" s="178"/>
      <c r="FTV13" s="178"/>
      <c r="FTW13" s="178"/>
      <c r="FTX13" s="178"/>
      <c r="FTY13" s="178"/>
      <c r="FTZ13" s="178"/>
      <c r="FUA13" s="178"/>
      <c r="FUB13" s="178"/>
      <c r="FUC13" s="178"/>
      <c r="FUD13" s="178"/>
      <c r="FUE13" s="178"/>
      <c r="FUF13" s="178"/>
      <c r="FUG13" s="178"/>
      <c r="FUH13" s="178"/>
      <c r="FUI13" s="178"/>
      <c r="FUJ13" s="178"/>
      <c r="FUK13" s="178"/>
      <c r="FUL13" s="178"/>
      <c r="FUM13" s="178"/>
      <c r="FUN13" s="178"/>
      <c r="FUO13" s="178"/>
      <c r="FUP13" s="178"/>
      <c r="FUQ13" s="178"/>
      <c r="FUR13" s="178"/>
      <c r="FUS13" s="178"/>
      <c r="FUT13" s="178"/>
      <c r="FUU13" s="178"/>
      <c r="FUV13" s="178"/>
      <c r="FUW13" s="178"/>
      <c r="FUX13" s="178"/>
      <c r="FUY13" s="178"/>
      <c r="FUZ13" s="178"/>
      <c r="FVA13" s="178"/>
      <c r="FVB13" s="178"/>
      <c r="FVC13" s="178"/>
      <c r="FVD13" s="178"/>
      <c r="FVE13" s="178"/>
      <c r="FVF13" s="178"/>
      <c r="FVG13" s="178"/>
      <c r="FVH13" s="178"/>
      <c r="FVI13" s="178"/>
      <c r="FVJ13" s="178"/>
      <c r="FVK13" s="178"/>
      <c r="FVL13" s="178"/>
      <c r="FVM13" s="178"/>
      <c r="FVN13" s="178"/>
      <c r="FVO13" s="178"/>
      <c r="FVP13" s="178"/>
      <c r="FVQ13" s="178"/>
      <c r="FVR13" s="178"/>
      <c r="FVS13" s="178"/>
      <c r="FVT13" s="178"/>
      <c r="FVU13" s="178"/>
      <c r="FVV13" s="178"/>
      <c r="FVW13" s="178"/>
      <c r="FVX13" s="178"/>
      <c r="FVY13" s="178"/>
      <c r="FVZ13" s="178"/>
      <c r="FWA13" s="178"/>
      <c r="FWB13" s="178"/>
      <c r="FWC13" s="178"/>
      <c r="FWD13" s="178"/>
      <c r="FWE13" s="178"/>
      <c r="FWF13" s="178"/>
      <c r="FWG13" s="178"/>
      <c r="FWH13" s="178"/>
      <c r="FWI13" s="178"/>
      <c r="FWJ13" s="178"/>
      <c r="FWK13" s="178"/>
      <c r="FWL13" s="178"/>
      <c r="FWM13" s="178"/>
      <c r="FWN13" s="178"/>
      <c r="FWO13" s="178"/>
      <c r="FWP13" s="178"/>
      <c r="FWQ13" s="178"/>
      <c r="FWR13" s="178"/>
      <c r="FWS13" s="178"/>
      <c r="FWT13" s="178"/>
      <c r="FWU13" s="178"/>
      <c r="FWV13" s="178"/>
      <c r="FWW13" s="178"/>
      <c r="FWX13" s="178"/>
      <c r="FWY13" s="178"/>
      <c r="FWZ13" s="178"/>
      <c r="FXA13" s="178"/>
      <c r="FXB13" s="178"/>
      <c r="FXC13" s="178"/>
      <c r="FXD13" s="178"/>
      <c r="FXE13" s="178"/>
      <c r="FXF13" s="178"/>
      <c r="FXG13" s="178"/>
      <c r="FXH13" s="178"/>
      <c r="FXI13" s="178"/>
      <c r="FXJ13" s="178"/>
      <c r="FXK13" s="178"/>
      <c r="FXL13" s="178"/>
      <c r="FXM13" s="178"/>
      <c r="FXN13" s="178"/>
      <c r="FXO13" s="178"/>
      <c r="FXP13" s="178"/>
      <c r="FXQ13" s="178"/>
      <c r="FXR13" s="178"/>
      <c r="FXS13" s="178"/>
      <c r="FXT13" s="178"/>
      <c r="FXU13" s="178"/>
      <c r="FXV13" s="178"/>
      <c r="FXW13" s="178"/>
      <c r="FXX13" s="178"/>
      <c r="FXY13" s="178"/>
      <c r="FXZ13" s="178"/>
      <c r="FYA13" s="178"/>
      <c r="FYB13" s="178"/>
      <c r="FYC13" s="178"/>
      <c r="FYD13" s="178"/>
      <c r="FYE13" s="178"/>
      <c r="FYF13" s="178"/>
      <c r="FYG13" s="178"/>
      <c r="FYH13" s="178"/>
      <c r="FYI13" s="178"/>
      <c r="FYJ13" s="178"/>
      <c r="FYK13" s="178"/>
      <c r="FYL13" s="178"/>
      <c r="FYM13" s="178"/>
      <c r="FYN13" s="178"/>
      <c r="FYO13" s="178"/>
      <c r="FYP13" s="178"/>
      <c r="FYQ13" s="178"/>
      <c r="FYR13" s="178"/>
      <c r="FYS13" s="178"/>
      <c r="FYT13" s="178"/>
      <c r="FYU13" s="178"/>
      <c r="FYV13" s="178"/>
      <c r="FYW13" s="178"/>
      <c r="FYX13" s="178"/>
      <c r="FYY13" s="178"/>
      <c r="FYZ13" s="178"/>
      <c r="FZA13" s="178"/>
      <c r="FZB13" s="178"/>
      <c r="FZC13" s="178"/>
      <c r="FZD13" s="178"/>
      <c r="FZE13" s="178"/>
      <c r="FZF13" s="178"/>
      <c r="FZG13" s="178"/>
      <c r="FZH13" s="178"/>
      <c r="FZI13" s="178"/>
      <c r="FZJ13" s="178"/>
      <c r="FZK13" s="178"/>
      <c r="FZL13" s="178"/>
      <c r="FZM13" s="178"/>
      <c r="FZN13" s="178"/>
      <c r="FZO13" s="178"/>
      <c r="FZP13" s="178"/>
      <c r="FZQ13" s="178"/>
      <c r="FZR13" s="178"/>
      <c r="FZS13" s="178"/>
      <c r="FZT13" s="178"/>
      <c r="FZU13" s="178"/>
      <c r="FZV13" s="178"/>
      <c r="FZW13" s="178"/>
      <c r="FZX13" s="178"/>
      <c r="FZY13" s="178"/>
      <c r="FZZ13" s="178"/>
      <c r="GAA13" s="178"/>
      <c r="GAB13" s="178"/>
      <c r="GAC13" s="178"/>
      <c r="GAD13" s="178"/>
      <c r="GAE13" s="178"/>
      <c r="GAF13" s="178"/>
      <c r="GAG13" s="178"/>
      <c r="GAH13" s="178"/>
      <c r="GAI13" s="178"/>
      <c r="GAJ13" s="178"/>
      <c r="GAK13" s="178"/>
      <c r="GAL13" s="178"/>
      <c r="GAM13" s="178"/>
      <c r="GAN13" s="178"/>
      <c r="GAO13" s="178"/>
      <c r="GAP13" s="178"/>
      <c r="GAQ13" s="178"/>
      <c r="GAR13" s="178"/>
      <c r="GAS13" s="178"/>
      <c r="GAT13" s="178"/>
      <c r="GAU13" s="178"/>
      <c r="GAV13" s="178"/>
      <c r="GAW13" s="178"/>
      <c r="GAX13" s="178"/>
      <c r="GAY13" s="178"/>
      <c r="GAZ13" s="178"/>
      <c r="GBA13" s="178"/>
      <c r="GBB13" s="178"/>
      <c r="GBC13" s="178"/>
      <c r="GBD13" s="178"/>
      <c r="GBE13" s="178"/>
      <c r="GBF13" s="178"/>
      <c r="GBG13" s="178"/>
      <c r="GBH13" s="178"/>
      <c r="GBI13" s="178"/>
      <c r="GBJ13" s="178"/>
      <c r="GBK13" s="178"/>
      <c r="GBL13" s="178"/>
      <c r="GBM13" s="178"/>
      <c r="GBN13" s="178"/>
      <c r="GBO13" s="178"/>
      <c r="GBP13" s="178"/>
      <c r="GBQ13" s="178"/>
      <c r="GBR13" s="178"/>
      <c r="GBS13" s="178"/>
      <c r="GBT13" s="178"/>
      <c r="GBU13" s="178"/>
      <c r="GBV13" s="178"/>
      <c r="GBW13" s="178"/>
      <c r="GBX13" s="178"/>
      <c r="GBY13" s="178"/>
      <c r="GBZ13" s="178"/>
      <c r="GCA13" s="178"/>
      <c r="GCB13" s="178"/>
      <c r="GCC13" s="178"/>
      <c r="GCD13" s="178"/>
      <c r="GCE13" s="178"/>
      <c r="GCF13" s="178"/>
      <c r="GCG13" s="178"/>
      <c r="GCH13" s="178"/>
      <c r="GCI13" s="178"/>
      <c r="GCJ13" s="178"/>
      <c r="GCK13" s="178"/>
      <c r="GCL13" s="178"/>
      <c r="GCM13" s="178"/>
      <c r="GCN13" s="178"/>
      <c r="GCO13" s="178"/>
      <c r="GCP13" s="178"/>
      <c r="GCQ13" s="178"/>
      <c r="GCR13" s="178"/>
      <c r="GCS13" s="178"/>
      <c r="GCT13" s="178"/>
      <c r="GCU13" s="178"/>
      <c r="GCV13" s="178"/>
      <c r="GCW13" s="178"/>
      <c r="GCX13" s="178"/>
      <c r="GCY13" s="178"/>
      <c r="GCZ13" s="178"/>
      <c r="GDA13" s="178"/>
      <c r="GDB13" s="178"/>
      <c r="GDC13" s="178"/>
      <c r="GDD13" s="178"/>
      <c r="GDE13" s="178"/>
      <c r="GDF13" s="178"/>
      <c r="GDG13" s="178"/>
      <c r="GDH13" s="178"/>
      <c r="GDI13" s="178"/>
      <c r="GDJ13" s="178"/>
      <c r="GDK13" s="178"/>
      <c r="GDL13" s="178"/>
      <c r="GDM13" s="178"/>
      <c r="GDN13" s="178"/>
      <c r="GDO13" s="178"/>
      <c r="GDP13" s="178"/>
      <c r="GDQ13" s="178"/>
      <c r="GDR13" s="178"/>
      <c r="GDS13" s="178"/>
      <c r="GDT13" s="178"/>
      <c r="GDU13" s="178"/>
      <c r="GDV13" s="178"/>
      <c r="GDW13" s="178"/>
      <c r="GDX13" s="178"/>
      <c r="GDY13" s="178"/>
      <c r="GDZ13" s="178"/>
      <c r="GEA13" s="178"/>
      <c r="GEB13" s="178"/>
      <c r="GEC13" s="178"/>
      <c r="GED13" s="178"/>
      <c r="GEE13" s="178"/>
      <c r="GEF13" s="178"/>
      <c r="GEG13" s="178"/>
      <c r="GEH13" s="178"/>
      <c r="GEI13" s="178"/>
      <c r="GEJ13" s="178"/>
      <c r="GEK13" s="178"/>
      <c r="GEL13" s="178"/>
      <c r="GEM13" s="178"/>
      <c r="GEN13" s="178"/>
      <c r="GEO13" s="178"/>
      <c r="GEP13" s="178"/>
      <c r="GEQ13" s="178"/>
      <c r="GER13" s="178"/>
      <c r="GES13" s="178"/>
      <c r="GET13" s="178"/>
      <c r="GEU13" s="178"/>
      <c r="GEV13" s="178"/>
      <c r="GEW13" s="178"/>
      <c r="GEX13" s="178"/>
      <c r="GEY13" s="178"/>
      <c r="GEZ13" s="178"/>
      <c r="GFA13" s="178"/>
      <c r="GFB13" s="178"/>
      <c r="GFC13" s="178"/>
      <c r="GFD13" s="178"/>
      <c r="GFE13" s="178"/>
      <c r="GFF13" s="178"/>
      <c r="GFG13" s="178"/>
      <c r="GFH13" s="178"/>
      <c r="GFI13" s="178"/>
      <c r="GFJ13" s="178"/>
      <c r="GFK13" s="178"/>
      <c r="GFL13" s="178"/>
      <c r="GFM13" s="178"/>
      <c r="GFN13" s="178"/>
      <c r="GFO13" s="178"/>
      <c r="GFP13" s="178"/>
      <c r="GFQ13" s="178"/>
      <c r="GFR13" s="178"/>
      <c r="GFS13" s="178"/>
      <c r="GFT13" s="178"/>
      <c r="GFU13" s="178"/>
      <c r="GFV13" s="178"/>
      <c r="GFW13" s="178"/>
      <c r="GFX13" s="178"/>
      <c r="GFY13" s="178"/>
      <c r="GFZ13" s="178"/>
      <c r="GGA13" s="178"/>
      <c r="GGB13" s="178"/>
      <c r="GGC13" s="178"/>
      <c r="GGD13" s="178"/>
      <c r="GGE13" s="178"/>
      <c r="GGF13" s="178"/>
      <c r="GGG13" s="178"/>
      <c r="GGH13" s="178"/>
      <c r="GGI13" s="178"/>
      <c r="GGJ13" s="178"/>
      <c r="GGK13" s="178"/>
      <c r="GGL13" s="178"/>
      <c r="GGM13" s="178"/>
      <c r="GGN13" s="178"/>
      <c r="GGO13" s="178"/>
      <c r="GGP13" s="178"/>
      <c r="GGQ13" s="178"/>
      <c r="GGR13" s="178"/>
      <c r="GGS13" s="178"/>
      <c r="GGT13" s="178"/>
      <c r="GGU13" s="178"/>
      <c r="GGV13" s="178"/>
      <c r="GGW13" s="178"/>
      <c r="GGX13" s="178"/>
      <c r="GGY13" s="178"/>
      <c r="GGZ13" s="178"/>
      <c r="GHA13" s="178"/>
      <c r="GHB13" s="178"/>
      <c r="GHC13" s="178"/>
      <c r="GHD13" s="178"/>
      <c r="GHE13" s="178"/>
      <c r="GHF13" s="178"/>
      <c r="GHG13" s="178"/>
      <c r="GHH13" s="178"/>
      <c r="GHI13" s="178"/>
      <c r="GHJ13" s="178"/>
      <c r="GHK13" s="178"/>
      <c r="GHL13" s="178"/>
      <c r="GHM13" s="178"/>
      <c r="GHN13" s="178"/>
      <c r="GHO13" s="178"/>
      <c r="GHP13" s="178"/>
      <c r="GHQ13" s="178"/>
      <c r="GHR13" s="178"/>
      <c r="GHS13" s="178"/>
      <c r="GHT13" s="178"/>
      <c r="GHU13" s="178"/>
      <c r="GHV13" s="178"/>
      <c r="GHW13" s="178"/>
      <c r="GHX13" s="178"/>
      <c r="GHY13" s="178"/>
      <c r="GHZ13" s="178"/>
      <c r="GIA13" s="178"/>
      <c r="GIB13" s="178"/>
      <c r="GIC13" s="178"/>
      <c r="GID13" s="178"/>
      <c r="GIE13" s="178"/>
      <c r="GIF13" s="178"/>
      <c r="GIG13" s="178"/>
      <c r="GIH13" s="178"/>
      <c r="GII13" s="178"/>
      <c r="GIJ13" s="178"/>
      <c r="GIK13" s="178"/>
      <c r="GIL13" s="178"/>
      <c r="GIM13" s="178"/>
      <c r="GIN13" s="178"/>
      <c r="GIO13" s="178"/>
      <c r="GIP13" s="178"/>
      <c r="GIQ13" s="178"/>
      <c r="GIR13" s="178"/>
      <c r="GIS13" s="178"/>
      <c r="GIT13" s="178"/>
      <c r="GIU13" s="178"/>
      <c r="GIV13" s="178"/>
      <c r="GIW13" s="178"/>
      <c r="GIX13" s="178"/>
      <c r="GIY13" s="178"/>
      <c r="GIZ13" s="178"/>
      <c r="GJA13" s="178"/>
      <c r="GJB13" s="178"/>
      <c r="GJC13" s="178"/>
      <c r="GJD13" s="178"/>
      <c r="GJE13" s="178"/>
      <c r="GJF13" s="178"/>
      <c r="GJG13" s="178"/>
      <c r="GJH13" s="178"/>
      <c r="GJI13" s="178"/>
      <c r="GJJ13" s="178"/>
      <c r="GJK13" s="178"/>
      <c r="GJL13" s="178"/>
      <c r="GJM13" s="178"/>
      <c r="GJN13" s="178"/>
      <c r="GJO13" s="178"/>
      <c r="GJP13" s="178"/>
      <c r="GJQ13" s="178"/>
      <c r="GJR13" s="178"/>
      <c r="GJS13" s="178"/>
      <c r="GJT13" s="178"/>
      <c r="GJU13" s="178"/>
      <c r="GJV13" s="178"/>
      <c r="GJW13" s="178"/>
      <c r="GJX13" s="178"/>
      <c r="GJY13" s="178"/>
      <c r="GJZ13" s="178"/>
      <c r="GKA13" s="178"/>
      <c r="GKB13" s="178"/>
      <c r="GKC13" s="178"/>
      <c r="GKD13" s="178"/>
      <c r="GKE13" s="178"/>
      <c r="GKF13" s="178"/>
      <c r="GKG13" s="178"/>
      <c r="GKH13" s="178"/>
      <c r="GKI13" s="178"/>
      <c r="GKJ13" s="178"/>
      <c r="GKK13" s="178"/>
      <c r="GKL13" s="178"/>
      <c r="GKM13" s="178"/>
      <c r="GKN13" s="178"/>
      <c r="GKO13" s="178"/>
      <c r="GKP13" s="178"/>
      <c r="GKQ13" s="178"/>
      <c r="GKR13" s="178"/>
      <c r="GKS13" s="178"/>
      <c r="GKT13" s="178"/>
      <c r="GKU13" s="178"/>
      <c r="GKV13" s="178"/>
      <c r="GKW13" s="178"/>
      <c r="GKX13" s="178"/>
      <c r="GKY13" s="178"/>
      <c r="GKZ13" s="178"/>
      <c r="GLA13" s="178"/>
      <c r="GLB13" s="178"/>
      <c r="GLC13" s="178"/>
      <c r="GLD13" s="178"/>
      <c r="GLE13" s="178"/>
      <c r="GLF13" s="178"/>
      <c r="GLG13" s="178"/>
      <c r="GLH13" s="178"/>
      <c r="GLI13" s="178"/>
      <c r="GLJ13" s="178"/>
      <c r="GLK13" s="178"/>
      <c r="GLL13" s="178"/>
      <c r="GLM13" s="178"/>
      <c r="GLN13" s="178"/>
      <c r="GLO13" s="178"/>
      <c r="GLP13" s="178"/>
      <c r="GLQ13" s="178"/>
      <c r="GLR13" s="178"/>
      <c r="GLS13" s="178"/>
      <c r="GLT13" s="178"/>
      <c r="GLU13" s="178"/>
      <c r="GLV13" s="178"/>
      <c r="GLW13" s="178"/>
      <c r="GLX13" s="178"/>
      <c r="GLY13" s="178"/>
      <c r="GLZ13" s="178"/>
      <c r="GMA13" s="178"/>
      <c r="GMB13" s="178"/>
      <c r="GMC13" s="178"/>
      <c r="GMD13" s="178"/>
      <c r="GME13" s="178"/>
      <c r="GMF13" s="178"/>
      <c r="GMG13" s="178"/>
      <c r="GMH13" s="178"/>
      <c r="GMI13" s="178"/>
      <c r="GMJ13" s="178"/>
      <c r="GMK13" s="178"/>
      <c r="GML13" s="178"/>
      <c r="GMM13" s="178"/>
      <c r="GMN13" s="178"/>
      <c r="GMO13" s="178"/>
      <c r="GMP13" s="178"/>
      <c r="GMQ13" s="178"/>
      <c r="GMR13" s="178"/>
      <c r="GMS13" s="178"/>
      <c r="GMT13" s="178"/>
      <c r="GMU13" s="178"/>
      <c r="GMV13" s="178"/>
      <c r="GMW13" s="178"/>
      <c r="GMX13" s="178"/>
      <c r="GMY13" s="178"/>
      <c r="GMZ13" s="178"/>
      <c r="GNA13" s="178"/>
      <c r="GNB13" s="178"/>
      <c r="GNC13" s="178"/>
      <c r="GND13" s="178"/>
      <c r="GNE13" s="178"/>
      <c r="GNF13" s="178"/>
      <c r="GNG13" s="178"/>
      <c r="GNH13" s="178"/>
      <c r="GNI13" s="178"/>
      <c r="GNJ13" s="178"/>
      <c r="GNK13" s="178"/>
      <c r="GNL13" s="178"/>
      <c r="GNM13" s="178"/>
      <c r="GNN13" s="178"/>
      <c r="GNO13" s="178"/>
      <c r="GNP13" s="178"/>
      <c r="GNQ13" s="178"/>
      <c r="GNR13" s="178"/>
      <c r="GNS13" s="178"/>
      <c r="GNT13" s="178"/>
      <c r="GNU13" s="178"/>
      <c r="GNV13" s="178"/>
      <c r="GNW13" s="178"/>
      <c r="GNX13" s="178"/>
      <c r="GNY13" s="178"/>
      <c r="GNZ13" s="178"/>
      <c r="GOA13" s="178"/>
      <c r="GOB13" s="178"/>
      <c r="GOC13" s="178"/>
      <c r="GOD13" s="178"/>
      <c r="GOE13" s="178"/>
      <c r="GOF13" s="178"/>
      <c r="GOG13" s="178"/>
      <c r="GOH13" s="178"/>
      <c r="GOI13" s="178"/>
      <c r="GOJ13" s="178"/>
      <c r="GOK13" s="178"/>
      <c r="GOL13" s="178"/>
      <c r="GOM13" s="178"/>
      <c r="GON13" s="178"/>
      <c r="GOO13" s="178"/>
      <c r="GOP13" s="178"/>
      <c r="GOQ13" s="178"/>
      <c r="GOR13" s="178"/>
      <c r="GOS13" s="178"/>
      <c r="GOT13" s="178"/>
      <c r="GOU13" s="178"/>
      <c r="GOV13" s="178"/>
      <c r="GOW13" s="178"/>
      <c r="GOX13" s="178"/>
      <c r="GOY13" s="178"/>
      <c r="GOZ13" s="178"/>
      <c r="GPA13" s="178"/>
      <c r="GPB13" s="178"/>
      <c r="GPC13" s="178"/>
      <c r="GPD13" s="178"/>
      <c r="GPE13" s="178"/>
      <c r="GPF13" s="178"/>
      <c r="GPG13" s="178"/>
      <c r="GPH13" s="178"/>
      <c r="GPI13" s="178"/>
      <c r="GPJ13" s="178"/>
      <c r="GPK13" s="178"/>
      <c r="GPL13" s="178"/>
      <c r="GPM13" s="178"/>
      <c r="GPN13" s="178"/>
      <c r="GPO13" s="178"/>
      <c r="GPP13" s="178"/>
      <c r="GPQ13" s="178"/>
      <c r="GPR13" s="178"/>
      <c r="GPS13" s="178"/>
      <c r="GPT13" s="178"/>
      <c r="GPU13" s="178"/>
      <c r="GPV13" s="178"/>
      <c r="GPW13" s="178"/>
      <c r="GPX13" s="178"/>
      <c r="GPY13" s="178"/>
      <c r="GPZ13" s="178"/>
      <c r="GQA13" s="178"/>
      <c r="GQB13" s="178"/>
      <c r="GQC13" s="178"/>
      <c r="GQD13" s="178"/>
      <c r="GQE13" s="178"/>
      <c r="GQF13" s="178"/>
      <c r="GQG13" s="178"/>
      <c r="GQH13" s="178"/>
      <c r="GQI13" s="178"/>
      <c r="GQJ13" s="178"/>
      <c r="GQK13" s="178"/>
      <c r="GQL13" s="178"/>
      <c r="GQM13" s="178"/>
      <c r="GQN13" s="178"/>
      <c r="GQO13" s="178"/>
      <c r="GQP13" s="178"/>
      <c r="GQQ13" s="178"/>
      <c r="GQR13" s="178"/>
      <c r="GQS13" s="178"/>
      <c r="GQT13" s="178"/>
      <c r="GQU13" s="178"/>
      <c r="GQV13" s="178"/>
      <c r="GQW13" s="178"/>
      <c r="GQX13" s="178"/>
      <c r="GQY13" s="178"/>
      <c r="GQZ13" s="178"/>
      <c r="GRA13" s="178"/>
      <c r="GRB13" s="178"/>
      <c r="GRC13" s="178"/>
      <c r="GRD13" s="178"/>
      <c r="GRE13" s="178"/>
      <c r="GRF13" s="178"/>
      <c r="GRG13" s="178"/>
      <c r="GRH13" s="178"/>
      <c r="GRI13" s="178"/>
      <c r="GRJ13" s="178"/>
      <c r="GRK13" s="178"/>
      <c r="GRL13" s="178"/>
      <c r="GRM13" s="178"/>
      <c r="GRN13" s="178"/>
      <c r="GRO13" s="178"/>
      <c r="GRP13" s="178"/>
      <c r="GRQ13" s="178"/>
      <c r="GRR13" s="178"/>
      <c r="GRS13" s="178"/>
      <c r="GRT13" s="178"/>
      <c r="GRU13" s="178"/>
      <c r="GRV13" s="178"/>
      <c r="GRW13" s="178"/>
      <c r="GRX13" s="178"/>
      <c r="GRY13" s="178"/>
      <c r="GRZ13" s="178"/>
      <c r="GSA13" s="178"/>
      <c r="GSB13" s="178"/>
      <c r="GSC13" s="178"/>
      <c r="GSD13" s="178"/>
      <c r="GSE13" s="178"/>
      <c r="GSF13" s="178"/>
      <c r="GSG13" s="178"/>
      <c r="GSH13" s="178"/>
      <c r="GSI13" s="178"/>
      <c r="GSJ13" s="178"/>
      <c r="GSK13" s="178"/>
      <c r="GSL13" s="178"/>
      <c r="GSM13" s="178"/>
      <c r="GSN13" s="178"/>
      <c r="GSO13" s="178"/>
      <c r="GSP13" s="178"/>
      <c r="GSQ13" s="178"/>
      <c r="GSR13" s="178"/>
      <c r="GSS13" s="178"/>
      <c r="GST13" s="178"/>
      <c r="GSU13" s="178"/>
      <c r="GSV13" s="178"/>
      <c r="GSW13" s="178"/>
      <c r="GSX13" s="178"/>
      <c r="GSY13" s="178"/>
      <c r="GSZ13" s="178"/>
      <c r="GTA13" s="178"/>
      <c r="GTB13" s="178"/>
      <c r="GTC13" s="178"/>
      <c r="GTD13" s="178"/>
      <c r="GTE13" s="178"/>
      <c r="GTF13" s="178"/>
      <c r="GTG13" s="178"/>
      <c r="GTH13" s="178"/>
      <c r="GTI13" s="178"/>
      <c r="GTJ13" s="178"/>
      <c r="GTK13" s="178"/>
      <c r="GTL13" s="178"/>
      <c r="GTM13" s="178"/>
      <c r="GTN13" s="178"/>
      <c r="GTO13" s="178"/>
      <c r="GTP13" s="178"/>
      <c r="GTQ13" s="178"/>
      <c r="GTR13" s="178"/>
      <c r="GTS13" s="178"/>
      <c r="GTT13" s="178"/>
      <c r="GTU13" s="178"/>
      <c r="GTV13" s="178"/>
      <c r="GTW13" s="178"/>
      <c r="GTX13" s="178"/>
      <c r="GTY13" s="178"/>
      <c r="GTZ13" s="178"/>
      <c r="GUA13" s="178"/>
      <c r="GUB13" s="178"/>
      <c r="GUC13" s="178"/>
      <c r="GUD13" s="178"/>
      <c r="GUE13" s="178"/>
      <c r="GUF13" s="178"/>
      <c r="GUG13" s="178"/>
      <c r="GUH13" s="178"/>
      <c r="GUI13" s="178"/>
      <c r="GUJ13" s="178"/>
      <c r="GUK13" s="178"/>
      <c r="GUL13" s="178"/>
      <c r="GUM13" s="178"/>
      <c r="GUN13" s="178"/>
      <c r="GUO13" s="178"/>
      <c r="GUP13" s="178"/>
      <c r="GUQ13" s="178"/>
      <c r="GUR13" s="178"/>
      <c r="GUS13" s="178"/>
      <c r="GUT13" s="178"/>
      <c r="GUU13" s="178"/>
      <c r="GUV13" s="178"/>
      <c r="GUW13" s="178"/>
      <c r="GUX13" s="178"/>
      <c r="GUY13" s="178"/>
      <c r="GUZ13" s="178"/>
      <c r="GVA13" s="178"/>
      <c r="GVB13" s="178"/>
      <c r="GVC13" s="178"/>
      <c r="GVD13" s="178"/>
      <c r="GVE13" s="178"/>
      <c r="GVF13" s="178"/>
      <c r="GVG13" s="178"/>
      <c r="GVH13" s="178"/>
      <c r="GVI13" s="178"/>
      <c r="GVJ13" s="178"/>
      <c r="GVK13" s="178"/>
      <c r="GVL13" s="178"/>
      <c r="GVM13" s="178"/>
      <c r="GVN13" s="178"/>
      <c r="GVO13" s="178"/>
      <c r="GVP13" s="178"/>
      <c r="GVQ13" s="178"/>
      <c r="GVR13" s="178"/>
      <c r="GVS13" s="178"/>
      <c r="GVT13" s="178"/>
      <c r="GVU13" s="178"/>
      <c r="GVV13" s="178"/>
      <c r="GVW13" s="178"/>
      <c r="GVX13" s="178"/>
      <c r="GVY13" s="178"/>
      <c r="GVZ13" s="178"/>
      <c r="GWA13" s="178"/>
      <c r="GWB13" s="178"/>
      <c r="GWC13" s="178"/>
      <c r="GWD13" s="178"/>
      <c r="GWE13" s="178"/>
      <c r="GWF13" s="178"/>
      <c r="GWG13" s="178"/>
      <c r="GWH13" s="178"/>
      <c r="GWI13" s="178"/>
      <c r="GWJ13" s="178"/>
      <c r="GWK13" s="178"/>
      <c r="GWL13" s="178"/>
      <c r="GWM13" s="178"/>
      <c r="GWN13" s="178"/>
      <c r="GWO13" s="178"/>
      <c r="GWP13" s="178"/>
      <c r="GWQ13" s="178"/>
      <c r="GWR13" s="178"/>
      <c r="GWS13" s="178"/>
      <c r="GWT13" s="178"/>
      <c r="GWU13" s="178"/>
      <c r="GWV13" s="178"/>
      <c r="GWW13" s="178"/>
      <c r="GWX13" s="178"/>
      <c r="GWY13" s="178"/>
      <c r="GWZ13" s="178"/>
      <c r="GXA13" s="178"/>
      <c r="GXB13" s="178"/>
      <c r="GXC13" s="178"/>
      <c r="GXD13" s="178"/>
      <c r="GXE13" s="178"/>
      <c r="GXF13" s="178"/>
      <c r="GXG13" s="178"/>
      <c r="GXH13" s="178"/>
      <c r="GXI13" s="178"/>
      <c r="GXJ13" s="178"/>
      <c r="GXK13" s="178"/>
      <c r="GXL13" s="178"/>
      <c r="GXM13" s="178"/>
      <c r="GXN13" s="178"/>
      <c r="GXO13" s="178"/>
      <c r="GXP13" s="178"/>
      <c r="GXQ13" s="178"/>
      <c r="GXR13" s="178"/>
      <c r="GXS13" s="178"/>
      <c r="GXT13" s="178"/>
      <c r="GXU13" s="178"/>
      <c r="GXV13" s="178"/>
      <c r="GXW13" s="178"/>
      <c r="GXX13" s="178"/>
      <c r="GXY13" s="178"/>
      <c r="GXZ13" s="178"/>
      <c r="GYA13" s="178"/>
      <c r="GYB13" s="178"/>
      <c r="GYC13" s="178"/>
      <c r="GYD13" s="178"/>
      <c r="GYE13" s="178"/>
      <c r="GYF13" s="178"/>
      <c r="GYG13" s="178"/>
      <c r="GYH13" s="178"/>
      <c r="GYI13" s="178"/>
      <c r="GYJ13" s="178"/>
      <c r="GYK13" s="178"/>
      <c r="GYL13" s="178"/>
      <c r="GYM13" s="178"/>
      <c r="GYN13" s="178"/>
      <c r="GYO13" s="178"/>
      <c r="GYP13" s="178"/>
      <c r="GYQ13" s="178"/>
      <c r="GYR13" s="178"/>
      <c r="GYS13" s="178"/>
      <c r="GYT13" s="178"/>
      <c r="GYU13" s="178"/>
      <c r="GYV13" s="178"/>
      <c r="GYW13" s="178"/>
      <c r="GYX13" s="178"/>
      <c r="GYY13" s="178"/>
      <c r="GYZ13" s="178"/>
      <c r="GZA13" s="178"/>
      <c r="GZB13" s="178"/>
      <c r="GZC13" s="178"/>
      <c r="GZD13" s="178"/>
      <c r="GZE13" s="178"/>
      <c r="GZF13" s="178"/>
      <c r="GZG13" s="178"/>
      <c r="GZH13" s="178"/>
      <c r="GZI13" s="178"/>
      <c r="GZJ13" s="178"/>
      <c r="GZK13" s="178"/>
      <c r="GZL13" s="178"/>
      <c r="GZM13" s="178"/>
      <c r="GZN13" s="178"/>
      <c r="GZO13" s="178"/>
      <c r="GZP13" s="178"/>
      <c r="GZQ13" s="178"/>
      <c r="GZR13" s="178"/>
      <c r="GZS13" s="178"/>
      <c r="GZT13" s="178"/>
      <c r="GZU13" s="178"/>
      <c r="GZV13" s="178"/>
      <c r="GZW13" s="178"/>
      <c r="GZX13" s="178"/>
      <c r="GZY13" s="178"/>
      <c r="GZZ13" s="178"/>
      <c r="HAA13" s="178"/>
      <c r="HAB13" s="178"/>
      <c r="HAC13" s="178"/>
      <c r="HAD13" s="178"/>
      <c r="HAE13" s="178"/>
      <c r="HAF13" s="178"/>
      <c r="HAG13" s="178"/>
      <c r="HAH13" s="178"/>
      <c r="HAI13" s="178"/>
      <c r="HAJ13" s="178"/>
      <c r="HAK13" s="178"/>
      <c r="HAL13" s="178"/>
      <c r="HAM13" s="178"/>
      <c r="HAN13" s="178"/>
      <c r="HAO13" s="178"/>
      <c r="HAP13" s="178"/>
      <c r="HAQ13" s="178"/>
      <c r="HAR13" s="178"/>
      <c r="HAS13" s="178"/>
      <c r="HAT13" s="178"/>
      <c r="HAU13" s="178"/>
      <c r="HAV13" s="178"/>
      <c r="HAW13" s="178"/>
      <c r="HAX13" s="178"/>
      <c r="HAY13" s="178"/>
      <c r="HAZ13" s="178"/>
      <c r="HBA13" s="178"/>
      <c r="HBB13" s="178"/>
      <c r="HBC13" s="178"/>
      <c r="HBD13" s="178"/>
      <c r="HBE13" s="178"/>
      <c r="HBF13" s="178"/>
      <c r="HBG13" s="178"/>
      <c r="HBH13" s="178"/>
      <c r="HBI13" s="178"/>
      <c r="HBJ13" s="178"/>
      <c r="HBK13" s="178"/>
      <c r="HBL13" s="178"/>
      <c r="HBM13" s="178"/>
      <c r="HBN13" s="178"/>
      <c r="HBO13" s="178"/>
      <c r="HBP13" s="178"/>
      <c r="HBQ13" s="178"/>
      <c r="HBR13" s="178"/>
      <c r="HBS13" s="178"/>
      <c r="HBT13" s="178"/>
      <c r="HBU13" s="178"/>
      <c r="HBV13" s="178"/>
      <c r="HBW13" s="178"/>
      <c r="HBX13" s="178"/>
      <c r="HBY13" s="178"/>
      <c r="HBZ13" s="178"/>
      <c r="HCA13" s="178"/>
      <c r="HCB13" s="178"/>
      <c r="HCC13" s="178"/>
      <c r="HCD13" s="178"/>
      <c r="HCE13" s="178"/>
      <c r="HCF13" s="178"/>
      <c r="HCG13" s="178"/>
      <c r="HCH13" s="178"/>
      <c r="HCI13" s="178"/>
      <c r="HCJ13" s="178"/>
      <c r="HCK13" s="178"/>
      <c r="HCL13" s="178"/>
      <c r="HCM13" s="178"/>
      <c r="HCN13" s="178"/>
      <c r="HCO13" s="178"/>
      <c r="HCP13" s="178"/>
      <c r="HCQ13" s="178"/>
      <c r="HCR13" s="178"/>
      <c r="HCS13" s="178"/>
      <c r="HCT13" s="178"/>
      <c r="HCU13" s="178"/>
      <c r="HCV13" s="178"/>
      <c r="HCW13" s="178"/>
      <c r="HCX13" s="178"/>
      <c r="HCY13" s="178"/>
      <c r="HCZ13" s="178"/>
      <c r="HDA13" s="178"/>
      <c r="HDB13" s="178"/>
      <c r="HDC13" s="178"/>
      <c r="HDD13" s="178"/>
      <c r="HDE13" s="178"/>
      <c r="HDF13" s="178"/>
      <c r="HDG13" s="178"/>
      <c r="HDH13" s="178"/>
      <c r="HDI13" s="178"/>
      <c r="HDJ13" s="178"/>
      <c r="HDK13" s="178"/>
      <c r="HDL13" s="178"/>
      <c r="HDM13" s="178"/>
      <c r="HDN13" s="178"/>
      <c r="HDO13" s="178"/>
      <c r="HDP13" s="178"/>
      <c r="HDQ13" s="178"/>
      <c r="HDR13" s="178"/>
      <c r="HDS13" s="178"/>
      <c r="HDT13" s="178"/>
      <c r="HDU13" s="178"/>
      <c r="HDV13" s="178"/>
      <c r="HDW13" s="178"/>
      <c r="HDX13" s="178"/>
      <c r="HDY13" s="178"/>
      <c r="HDZ13" s="178"/>
      <c r="HEA13" s="178"/>
      <c r="HEB13" s="178"/>
      <c r="HEC13" s="178"/>
      <c r="HED13" s="178"/>
      <c r="HEE13" s="178"/>
      <c r="HEF13" s="178"/>
      <c r="HEG13" s="178"/>
      <c r="HEH13" s="178"/>
      <c r="HEI13" s="178"/>
      <c r="HEJ13" s="178"/>
      <c r="HEK13" s="178"/>
      <c r="HEL13" s="178"/>
      <c r="HEM13" s="178"/>
      <c r="HEN13" s="178"/>
      <c r="HEO13" s="178"/>
      <c r="HEP13" s="178"/>
      <c r="HEQ13" s="178"/>
      <c r="HER13" s="178"/>
      <c r="HES13" s="178"/>
      <c r="HET13" s="178"/>
      <c r="HEU13" s="178"/>
      <c r="HEV13" s="178"/>
      <c r="HEW13" s="178"/>
      <c r="HEX13" s="178"/>
      <c r="HEY13" s="178"/>
      <c r="HEZ13" s="178"/>
      <c r="HFA13" s="178"/>
      <c r="HFB13" s="178"/>
      <c r="HFC13" s="178"/>
      <c r="HFD13" s="178"/>
      <c r="HFE13" s="178"/>
      <c r="HFF13" s="178"/>
      <c r="HFG13" s="178"/>
      <c r="HFH13" s="178"/>
      <c r="HFI13" s="178"/>
      <c r="HFJ13" s="178"/>
      <c r="HFK13" s="178"/>
      <c r="HFL13" s="178"/>
      <c r="HFM13" s="178"/>
      <c r="HFN13" s="178"/>
      <c r="HFO13" s="178"/>
      <c r="HFP13" s="178"/>
      <c r="HFQ13" s="178"/>
      <c r="HFR13" s="178"/>
      <c r="HFS13" s="178"/>
      <c r="HFT13" s="178"/>
      <c r="HFU13" s="178"/>
      <c r="HFV13" s="178"/>
      <c r="HFW13" s="178"/>
      <c r="HFX13" s="178"/>
      <c r="HFY13" s="178"/>
      <c r="HFZ13" s="178"/>
      <c r="HGA13" s="178"/>
      <c r="HGB13" s="178"/>
      <c r="HGC13" s="178"/>
      <c r="HGD13" s="178"/>
      <c r="HGE13" s="178"/>
      <c r="HGF13" s="178"/>
      <c r="HGG13" s="178"/>
      <c r="HGH13" s="178"/>
      <c r="HGI13" s="178"/>
      <c r="HGJ13" s="178"/>
      <c r="HGK13" s="178"/>
      <c r="HGL13" s="178"/>
      <c r="HGM13" s="178"/>
      <c r="HGN13" s="178"/>
      <c r="HGO13" s="178"/>
      <c r="HGP13" s="178"/>
      <c r="HGQ13" s="178"/>
      <c r="HGR13" s="178"/>
      <c r="HGS13" s="178"/>
      <c r="HGT13" s="178"/>
      <c r="HGU13" s="178"/>
      <c r="HGV13" s="178"/>
      <c r="HGW13" s="178"/>
      <c r="HGX13" s="178"/>
      <c r="HGY13" s="178"/>
      <c r="HGZ13" s="178"/>
      <c r="HHA13" s="178"/>
      <c r="HHB13" s="178"/>
      <c r="HHC13" s="178"/>
      <c r="HHD13" s="178"/>
      <c r="HHE13" s="178"/>
      <c r="HHF13" s="178"/>
      <c r="HHG13" s="178"/>
      <c r="HHH13" s="178"/>
      <c r="HHI13" s="178"/>
      <c r="HHJ13" s="178"/>
      <c r="HHK13" s="178"/>
      <c r="HHL13" s="178"/>
      <c r="HHM13" s="178"/>
      <c r="HHN13" s="178"/>
      <c r="HHO13" s="178"/>
      <c r="HHP13" s="178"/>
      <c r="HHQ13" s="178"/>
      <c r="HHR13" s="178"/>
      <c r="HHS13" s="178"/>
      <c r="HHT13" s="178"/>
      <c r="HHU13" s="178"/>
      <c r="HHV13" s="178"/>
      <c r="HHW13" s="178"/>
      <c r="HHX13" s="178"/>
      <c r="HHY13" s="178"/>
      <c r="HHZ13" s="178"/>
      <c r="HIA13" s="178"/>
      <c r="HIB13" s="178"/>
      <c r="HIC13" s="178"/>
      <c r="HID13" s="178"/>
      <c r="HIE13" s="178"/>
      <c r="HIF13" s="178"/>
      <c r="HIG13" s="178"/>
      <c r="HIH13" s="178"/>
      <c r="HII13" s="178"/>
      <c r="HIJ13" s="178"/>
      <c r="HIK13" s="178"/>
      <c r="HIL13" s="178"/>
      <c r="HIM13" s="178"/>
      <c r="HIN13" s="178"/>
      <c r="HIO13" s="178"/>
      <c r="HIP13" s="178"/>
      <c r="HIQ13" s="178"/>
      <c r="HIR13" s="178"/>
      <c r="HIS13" s="178"/>
      <c r="HIT13" s="178"/>
      <c r="HIU13" s="178"/>
      <c r="HIV13" s="178"/>
      <c r="HIW13" s="178"/>
      <c r="HIX13" s="178"/>
      <c r="HIY13" s="178"/>
      <c r="HIZ13" s="178"/>
      <c r="HJA13" s="178"/>
      <c r="HJB13" s="178"/>
      <c r="HJC13" s="178"/>
      <c r="HJD13" s="178"/>
      <c r="HJE13" s="178"/>
      <c r="HJF13" s="178"/>
      <c r="HJG13" s="178"/>
      <c r="HJH13" s="178"/>
      <c r="HJI13" s="178"/>
      <c r="HJJ13" s="178"/>
      <c r="HJK13" s="178"/>
      <c r="HJL13" s="178"/>
      <c r="HJM13" s="178"/>
      <c r="HJN13" s="178"/>
      <c r="HJO13" s="178"/>
      <c r="HJP13" s="178"/>
      <c r="HJQ13" s="178"/>
      <c r="HJR13" s="178"/>
      <c r="HJS13" s="178"/>
      <c r="HJT13" s="178"/>
      <c r="HJU13" s="178"/>
      <c r="HJV13" s="178"/>
      <c r="HJW13" s="178"/>
      <c r="HJX13" s="178"/>
      <c r="HJY13" s="178"/>
      <c r="HJZ13" s="178"/>
      <c r="HKA13" s="178"/>
      <c r="HKB13" s="178"/>
      <c r="HKC13" s="178"/>
      <c r="HKD13" s="178"/>
      <c r="HKE13" s="178"/>
      <c r="HKF13" s="178"/>
      <c r="HKG13" s="178"/>
      <c r="HKH13" s="178"/>
      <c r="HKI13" s="178"/>
      <c r="HKJ13" s="178"/>
      <c r="HKK13" s="178"/>
      <c r="HKL13" s="178"/>
      <c r="HKM13" s="178"/>
      <c r="HKN13" s="178"/>
      <c r="HKO13" s="178"/>
      <c r="HKP13" s="178"/>
      <c r="HKQ13" s="178"/>
      <c r="HKR13" s="178"/>
      <c r="HKS13" s="178"/>
      <c r="HKT13" s="178"/>
      <c r="HKU13" s="178"/>
      <c r="HKV13" s="178"/>
      <c r="HKW13" s="178"/>
      <c r="HKX13" s="178"/>
      <c r="HKY13" s="178"/>
      <c r="HKZ13" s="178"/>
      <c r="HLA13" s="178"/>
      <c r="HLB13" s="178"/>
      <c r="HLC13" s="178"/>
      <c r="HLD13" s="178"/>
      <c r="HLE13" s="178"/>
      <c r="HLF13" s="178"/>
      <c r="HLG13" s="178"/>
      <c r="HLH13" s="178"/>
      <c r="HLI13" s="178"/>
      <c r="HLJ13" s="178"/>
      <c r="HLK13" s="178"/>
      <c r="HLL13" s="178"/>
      <c r="HLM13" s="178"/>
      <c r="HLN13" s="178"/>
      <c r="HLO13" s="178"/>
      <c r="HLP13" s="178"/>
      <c r="HLQ13" s="178"/>
      <c r="HLR13" s="178"/>
      <c r="HLS13" s="178"/>
      <c r="HLT13" s="178"/>
      <c r="HLU13" s="178"/>
      <c r="HLV13" s="178"/>
      <c r="HLW13" s="178"/>
      <c r="HLX13" s="178"/>
      <c r="HLY13" s="178"/>
      <c r="HLZ13" s="178"/>
      <c r="HMA13" s="178"/>
      <c r="HMB13" s="178"/>
      <c r="HMC13" s="178"/>
      <c r="HMD13" s="178"/>
      <c r="HME13" s="178"/>
      <c r="HMF13" s="178"/>
      <c r="HMG13" s="178"/>
      <c r="HMH13" s="178"/>
      <c r="HMI13" s="178"/>
      <c r="HMJ13" s="178"/>
      <c r="HMK13" s="178"/>
      <c r="HML13" s="178"/>
      <c r="HMM13" s="178"/>
      <c r="HMN13" s="178"/>
      <c r="HMO13" s="178"/>
      <c r="HMP13" s="178"/>
      <c r="HMQ13" s="178"/>
      <c r="HMR13" s="178"/>
      <c r="HMS13" s="178"/>
      <c r="HMT13" s="178"/>
      <c r="HMU13" s="178"/>
      <c r="HMV13" s="178"/>
      <c r="HMW13" s="178"/>
      <c r="HMX13" s="178"/>
      <c r="HMY13" s="178"/>
      <c r="HMZ13" s="178"/>
      <c r="HNA13" s="178"/>
      <c r="HNB13" s="178"/>
      <c r="HNC13" s="178"/>
      <c r="HND13" s="178"/>
      <c r="HNE13" s="178"/>
      <c r="HNF13" s="178"/>
      <c r="HNG13" s="178"/>
      <c r="HNH13" s="178"/>
      <c r="HNI13" s="178"/>
      <c r="HNJ13" s="178"/>
      <c r="HNK13" s="178"/>
      <c r="HNL13" s="178"/>
      <c r="HNM13" s="178"/>
      <c r="HNN13" s="178"/>
      <c r="HNO13" s="178"/>
      <c r="HNP13" s="178"/>
      <c r="HNQ13" s="178"/>
      <c r="HNR13" s="178"/>
      <c r="HNS13" s="178"/>
      <c r="HNT13" s="178"/>
      <c r="HNU13" s="178"/>
      <c r="HNV13" s="178"/>
      <c r="HNW13" s="178"/>
      <c r="HNX13" s="178"/>
      <c r="HNY13" s="178"/>
      <c r="HNZ13" s="178"/>
      <c r="HOA13" s="178"/>
      <c r="HOB13" s="178"/>
      <c r="HOC13" s="178"/>
      <c r="HOD13" s="178"/>
      <c r="HOE13" s="178"/>
      <c r="HOF13" s="178"/>
      <c r="HOG13" s="178"/>
      <c r="HOH13" s="178"/>
      <c r="HOI13" s="178"/>
      <c r="HOJ13" s="178"/>
      <c r="HOK13" s="178"/>
      <c r="HOL13" s="178"/>
      <c r="HOM13" s="178"/>
      <c r="HON13" s="178"/>
      <c r="HOO13" s="178"/>
      <c r="HOP13" s="178"/>
      <c r="HOQ13" s="178"/>
      <c r="HOR13" s="178"/>
      <c r="HOS13" s="178"/>
      <c r="HOT13" s="178"/>
      <c r="HOU13" s="178"/>
      <c r="HOV13" s="178"/>
      <c r="HOW13" s="178"/>
      <c r="HOX13" s="178"/>
      <c r="HOY13" s="178"/>
      <c r="HOZ13" s="178"/>
      <c r="HPA13" s="178"/>
      <c r="HPB13" s="178"/>
      <c r="HPC13" s="178"/>
      <c r="HPD13" s="178"/>
      <c r="HPE13" s="178"/>
      <c r="HPF13" s="178"/>
      <c r="HPG13" s="178"/>
      <c r="HPH13" s="178"/>
      <c r="HPI13" s="178"/>
      <c r="HPJ13" s="178"/>
      <c r="HPK13" s="178"/>
      <c r="HPL13" s="178"/>
      <c r="HPM13" s="178"/>
      <c r="HPN13" s="178"/>
      <c r="HPO13" s="178"/>
      <c r="HPP13" s="178"/>
      <c r="HPQ13" s="178"/>
      <c r="HPR13" s="178"/>
      <c r="HPS13" s="178"/>
      <c r="HPT13" s="178"/>
      <c r="HPU13" s="178"/>
      <c r="HPV13" s="178"/>
      <c r="HPW13" s="178"/>
      <c r="HPX13" s="178"/>
      <c r="HPY13" s="178"/>
      <c r="HPZ13" s="178"/>
      <c r="HQA13" s="178"/>
      <c r="HQB13" s="178"/>
      <c r="HQC13" s="178"/>
      <c r="HQD13" s="178"/>
      <c r="HQE13" s="178"/>
      <c r="HQF13" s="178"/>
      <c r="HQG13" s="178"/>
      <c r="HQH13" s="178"/>
      <c r="HQI13" s="178"/>
      <c r="HQJ13" s="178"/>
      <c r="HQK13" s="178"/>
      <c r="HQL13" s="178"/>
      <c r="HQM13" s="178"/>
      <c r="HQN13" s="178"/>
      <c r="HQO13" s="178"/>
      <c r="HQP13" s="178"/>
      <c r="HQQ13" s="178"/>
      <c r="HQR13" s="178"/>
      <c r="HQS13" s="178"/>
      <c r="HQT13" s="178"/>
      <c r="HQU13" s="178"/>
      <c r="HQV13" s="178"/>
      <c r="HQW13" s="178"/>
      <c r="HQX13" s="178"/>
      <c r="HQY13" s="178"/>
      <c r="HQZ13" s="178"/>
      <c r="HRA13" s="178"/>
      <c r="HRB13" s="178"/>
      <c r="HRC13" s="178"/>
      <c r="HRD13" s="178"/>
      <c r="HRE13" s="178"/>
      <c r="HRF13" s="178"/>
      <c r="HRG13" s="178"/>
      <c r="HRH13" s="178"/>
      <c r="HRI13" s="178"/>
      <c r="HRJ13" s="178"/>
      <c r="HRK13" s="178"/>
      <c r="HRL13" s="178"/>
      <c r="HRM13" s="178"/>
      <c r="HRN13" s="178"/>
      <c r="HRO13" s="178"/>
      <c r="HRP13" s="178"/>
      <c r="HRQ13" s="178"/>
      <c r="HRR13" s="178"/>
      <c r="HRS13" s="178"/>
      <c r="HRT13" s="178"/>
      <c r="HRU13" s="178"/>
      <c r="HRV13" s="178"/>
      <c r="HRW13" s="178"/>
      <c r="HRX13" s="178"/>
      <c r="HRY13" s="178"/>
      <c r="HRZ13" s="178"/>
      <c r="HSA13" s="178"/>
      <c r="HSB13" s="178"/>
      <c r="HSC13" s="178"/>
      <c r="HSD13" s="178"/>
      <c r="HSE13" s="178"/>
      <c r="HSF13" s="178"/>
      <c r="HSG13" s="178"/>
      <c r="HSH13" s="178"/>
      <c r="HSI13" s="178"/>
      <c r="HSJ13" s="178"/>
      <c r="HSK13" s="178"/>
      <c r="HSL13" s="178"/>
      <c r="HSM13" s="178"/>
      <c r="HSN13" s="178"/>
      <c r="HSO13" s="178"/>
      <c r="HSP13" s="178"/>
      <c r="HSQ13" s="178"/>
      <c r="HSR13" s="178"/>
      <c r="HSS13" s="178"/>
      <c r="HST13" s="178"/>
      <c r="HSU13" s="178"/>
      <c r="HSV13" s="178"/>
      <c r="HSW13" s="178"/>
      <c r="HSX13" s="178"/>
      <c r="HSY13" s="178"/>
      <c r="HSZ13" s="178"/>
      <c r="HTA13" s="178"/>
      <c r="HTB13" s="178"/>
      <c r="HTC13" s="178"/>
      <c r="HTD13" s="178"/>
      <c r="HTE13" s="178"/>
      <c r="HTF13" s="178"/>
      <c r="HTG13" s="178"/>
      <c r="HTH13" s="178"/>
      <c r="HTI13" s="178"/>
      <c r="HTJ13" s="178"/>
      <c r="HTK13" s="178"/>
      <c r="HTL13" s="178"/>
      <c r="HTM13" s="178"/>
      <c r="HTN13" s="178"/>
      <c r="HTO13" s="178"/>
      <c r="HTP13" s="178"/>
      <c r="HTQ13" s="178"/>
      <c r="HTR13" s="178"/>
      <c r="HTS13" s="178"/>
      <c r="HTT13" s="178"/>
      <c r="HTU13" s="178"/>
      <c r="HTV13" s="178"/>
      <c r="HTW13" s="178"/>
      <c r="HTX13" s="178"/>
      <c r="HTY13" s="178"/>
      <c r="HTZ13" s="178"/>
      <c r="HUA13" s="178"/>
      <c r="HUB13" s="178"/>
      <c r="HUC13" s="178"/>
      <c r="HUD13" s="178"/>
      <c r="HUE13" s="178"/>
      <c r="HUF13" s="178"/>
      <c r="HUG13" s="178"/>
      <c r="HUH13" s="178"/>
      <c r="HUI13" s="178"/>
      <c r="HUJ13" s="178"/>
      <c r="HUK13" s="178"/>
      <c r="HUL13" s="178"/>
      <c r="HUM13" s="178"/>
      <c r="HUN13" s="178"/>
      <c r="HUO13" s="178"/>
      <c r="HUP13" s="178"/>
      <c r="HUQ13" s="178"/>
      <c r="HUR13" s="178"/>
      <c r="HUS13" s="178"/>
      <c r="HUT13" s="178"/>
      <c r="HUU13" s="178"/>
      <c r="HUV13" s="178"/>
      <c r="HUW13" s="178"/>
      <c r="HUX13" s="178"/>
      <c r="HUY13" s="178"/>
      <c r="HUZ13" s="178"/>
      <c r="HVA13" s="178"/>
      <c r="HVB13" s="178"/>
      <c r="HVC13" s="178"/>
      <c r="HVD13" s="178"/>
      <c r="HVE13" s="178"/>
      <c r="HVF13" s="178"/>
      <c r="HVG13" s="178"/>
      <c r="HVH13" s="178"/>
      <c r="HVI13" s="178"/>
      <c r="HVJ13" s="178"/>
      <c r="HVK13" s="178"/>
      <c r="HVL13" s="178"/>
      <c r="HVM13" s="178"/>
      <c r="HVN13" s="178"/>
      <c r="HVO13" s="178"/>
      <c r="HVP13" s="178"/>
      <c r="HVQ13" s="178"/>
      <c r="HVR13" s="178"/>
      <c r="HVS13" s="178"/>
      <c r="HVT13" s="178"/>
      <c r="HVU13" s="178"/>
      <c r="HVV13" s="178"/>
      <c r="HVW13" s="178"/>
      <c r="HVX13" s="178"/>
      <c r="HVY13" s="178"/>
      <c r="HVZ13" s="178"/>
      <c r="HWA13" s="178"/>
      <c r="HWB13" s="178"/>
      <c r="HWC13" s="178"/>
      <c r="HWD13" s="178"/>
      <c r="HWE13" s="178"/>
      <c r="HWF13" s="178"/>
      <c r="HWG13" s="178"/>
      <c r="HWH13" s="178"/>
      <c r="HWI13" s="178"/>
      <c r="HWJ13" s="178"/>
      <c r="HWK13" s="178"/>
      <c r="HWL13" s="178"/>
      <c r="HWM13" s="178"/>
      <c r="HWN13" s="178"/>
      <c r="HWO13" s="178"/>
      <c r="HWP13" s="178"/>
      <c r="HWQ13" s="178"/>
      <c r="HWR13" s="178"/>
      <c r="HWS13" s="178"/>
      <c r="HWT13" s="178"/>
      <c r="HWU13" s="178"/>
      <c r="HWV13" s="178"/>
      <c r="HWW13" s="178"/>
      <c r="HWX13" s="178"/>
      <c r="HWY13" s="178"/>
      <c r="HWZ13" s="178"/>
      <c r="HXA13" s="178"/>
      <c r="HXB13" s="178"/>
      <c r="HXC13" s="178"/>
      <c r="HXD13" s="178"/>
      <c r="HXE13" s="178"/>
      <c r="HXF13" s="178"/>
      <c r="HXG13" s="178"/>
      <c r="HXH13" s="178"/>
      <c r="HXI13" s="178"/>
      <c r="HXJ13" s="178"/>
      <c r="HXK13" s="178"/>
      <c r="HXL13" s="178"/>
      <c r="HXM13" s="178"/>
      <c r="HXN13" s="178"/>
      <c r="HXO13" s="178"/>
      <c r="HXP13" s="178"/>
      <c r="HXQ13" s="178"/>
      <c r="HXR13" s="178"/>
      <c r="HXS13" s="178"/>
      <c r="HXT13" s="178"/>
      <c r="HXU13" s="178"/>
      <c r="HXV13" s="178"/>
      <c r="HXW13" s="178"/>
      <c r="HXX13" s="178"/>
      <c r="HXY13" s="178"/>
      <c r="HXZ13" s="178"/>
      <c r="HYA13" s="178"/>
      <c r="HYB13" s="178"/>
      <c r="HYC13" s="178"/>
      <c r="HYD13" s="178"/>
      <c r="HYE13" s="178"/>
      <c r="HYF13" s="178"/>
      <c r="HYG13" s="178"/>
      <c r="HYH13" s="178"/>
      <c r="HYI13" s="178"/>
      <c r="HYJ13" s="178"/>
      <c r="HYK13" s="178"/>
      <c r="HYL13" s="178"/>
      <c r="HYM13" s="178"/>
      <c r="HYN13" s="178"/>
      <c r="HYO13" s="178"/>
      <c r="HYP13" s="178"/>
      <c r="HYQ13" s="178"/>
      <c r="HYR13" s="178"/>
      <c r="HYS13" s="178"/>
      <c r="HYT13" s="178"/>
      <c r="HYU13" s="178"/>
      <c r="HYV13" s="178"/>
      <c r="HYW13" s="178"/>
      <c r="HYX13" s="178"/>
      <c r="HYY13" s="178"/>
      <c r="HYZ13" s="178"/>
      <c r="HZA13" s="178"/>
      <c r="HZB13" s="178"/>
      <c r="HZC13" s="178"/>
      <c r="HZD13" s="178"/>
      <c r="HZE13" s="178"/>
      <c r="HZF13" s="178"/>
      <c r="HZG13" s="178"/>
      <c r="HZH13" s="178"/>
      <c r="HZI13" s="178"/>
      <c r="HZJ13" s="178"/>
      <c r="HZK13" s="178"/>
      <c r="HZL13" s="178"/>
      <c r="HZM13" s="178"/>
      <c r="HZN13" s="178"/>
      <c r="HZO13" s="178"/>
      <c r="HZP13" s="178"/>
      <c r="HZQ13" s="178"/>
      <c r="HZR13" s="178"/>
      <c r="HZS13" s="178"/>
      <c r="HZT13" s="178"/>
      <c r="HZU13" s="178"/>
      <c r="HZV13" s="178"/>
      <c r="HZW13" s="178"/>
      <c r="HZX13" s="178"/>
      <c r="HZY13" s="178"/>
      <c r="HZZ13" s="178"/>
      <c r="IAA13" s="178"/>
      <c r="IAB13" s="178"/>
      <c r="IAC13" s="178"/>
      <c r="IAD13" s="178"/>
      <c r="IAE13" s="178"/>
      <c r="IAF13" s="178"/>
      <c r="IAG13" s="178"/>
      <c r="IAH13" s="178"/>
      <c r="IAI13" s="178"/>
      <c r="IAJ13" s="178"/>
      <c r="IAK13" s="178"/>
      <c r="IAL13" s="178"/>
      <c r="IAM13" s="178"/>
      <c r="IAN13" s="178"/>
      <c r="IAO13" s="178"/>
      <c r="IAP13" s="178"/>
      <c r="IAQ13" s="178"/>
      <c r="IAR13" s="178"/>
      <c r="IAS13" s="178"/>
      <c r="IAT13" s="178"/>
      <c r="IAU13" s="178"/>
      <c r="IAV13" s="178"/>
      <c r="IAW13" s="178"/>
      <c r="IAX13" s="178"/>
      <c r="IAY13" s="178"/>
      <c r="IAZ13" s="178"/>
      <c r="IBA13" s="178"/>
      <c r="IBB13" s="178"/>
      <c r="IBC13" s="178"/>
      <c r="IBD13" s="178"/>
      <c r="IBE13" s="178"/>
      <c r="IBF13" s="178"/>
      <c r="IBG13" s="178"/>
      <c r="IBH13" s="178"/>
      <c r="IBI13" s="178"/>
      <c r="IBJ13" s="178"/>
      <c r="IBK13" s="178"/>
      <c r="IBL13" s="178"/>
      <c r="IBM13" s="178"/>
      <c r="IBN13" s="178"/>
      <c r="IBO13" s="178"/>
      <c r="IBP13" s="178"/>
      <c r="IBQ13" s="178"/>
      <c r="IBR13" s="178"/>
      <c r="IBS13" s="178"/>
      <c r="IBT13" s="178"/>
      <c r="IBU13" s="178"/>
      <c r="IBV13" s="178"/>
      <c r="IBW13" s="178"/>
      <c r="IBX13" s="178"/>
      <c r="IBY13" s="178"/>
      <c r="IBZ13" s="178"/>
      <c r="ICA13" s="178"/>
      <c r="ICB13" s="178"/>
      <c r="ICC13" s="178"/>
      <c r="ICD13" s="178"/>
      <c r="ICE13" s="178"/>
      <c r="ICF13" s="178"/>
      <c r="ICG13" s="178"/>
      <c r="ICH13" s="178"/>
      <c r="ICI13" s="178"/>
      <c r="ICJ13" s="178"/>
      <c r="ICK13" s="178"/>
      <c r="ICL13" s="178"/>
      <c r="ICM13" s="178"/>
      <c r="ICN13" s="178"/>
      <c r="ICO13" s="178"/>
      <c r="ICP13" s="178"/>
      <c r="ICQ13" s="178"/>
      <c r="ICR13" s="178"/>
      <c r="ICS13" s="178"/>
      <c r="ICT13" s="178"/>
      <c r="ICU13" s="178"/>
      <c r="ICV13" s="178"/>
      <c r="ICW13" s="178"/>
      <c r="ICX13" s="178"/>
      <c r="ICY13" s="178"/>
      <c r="ICZ13" s="178"/>
      <c r="IDA13" s="178"/>
      <c r="IDB13" s="178"/>
      <c r="IDC13" s="178"/>
      <c r="IDD13" s="178"/>
      <c r="IDE13" s="178"/>
      <c r="IDF13" s="178"/>
      <c r="IDG13" s="178"/>
      <c r="IDH13" s="178"/>
      <c r="IDI13" s="178"/>
      <c r="IDJ13" s="178"/>
      <c r="IDK13" s="178"/>
      <c r="IDL13" s="178"/>
      <c r="IDM13" s="178"/>
      <c r="IDN13" s="178"/>
      <c r="IDO13" s="178"/>
      <c r="IDP13" s="178"/>
      <c r="IDQ13" s="178"/>
      <c r="IDR13" s="178"/>
      <c r="IDS13" s="178"/>
      <c r="IDT13" s="178"/>
      <c r="IDU13" s="178"/>
      <c r="IDV13" s="178"/>
      <c r="IDW13" s="178"/>
      <c r="IDX13" s="178"/>
      <c r="IDY13" s="178"/>
      <c r="IDZ13" s="178"/>
      <c r="IEA13" s="178"/>
      <c r="IEB13" s="178"/>
      <c r="IEC13" s="178"/>
      <c r="IED13" s="178"/>
      <c r="IEE13" s="178"/>
      <c r="IEF13" s="178"/>
      <c r="IEG13" s="178"/>
      <c r="IEH13" s="178"/>
      <c r="IEI13" s="178"/>
      <c r="IEJ13" s="178"/>
      <c r="IEK13" s="178"/>
      <c r="IEL13" s="178"/>
      <c r="IEM13" s="178"/>
      <c r="IEN13" s="178"/>
      <c r="IEO13" s="178"/>
      <c r="IEP13" s="178"/>
      <c r="IEQ13" s="178"/>
      <c r="IER13" s="178"/>
      <c r="IES13" s="178"/>
      <c r="IET13" s="178"/>
      <c r="IEU13" s="178"/>
      <c r="IEV13" s="178"/>
      <c r="IEW13" s="178"/>
      <c r="IEX13" s="178"/>
      <c r="IEY13" s="178"/>
      <c r="IEZ13" s="178"/>
      <c r="IFA13" s="178"/>
      <c r="IFB13" s="178"/>
      <c r="IFC13" s="178"/>
      <c r="IFD13" s="178"/>
      <c r="IFE13" s="178"/>
      <c r="IFF13" s="178"/>
      <c r="IFG13" s="178"/>
      <c r="IFH13" s="178"/>
      <c r="IFI13" s="178"/>
      <c r="IFJ13" s="178"/>
      <c r="IFK13" s="178"/>
      <c r="IFL13" s="178"/>
      <c r="IFM13" s="178"/>
      <c r="IFN13" s="178"/>
      <c r="IFO13" s="178"/>
      <c r="IFP13" s="178"/>
      <c r="IFQ13" s="178"/>
      <c r="IFR13" s="178"/>
      <c r="IFS13" s="178"/>
      <c r="IFT13" s="178"/>
      <c r="IFU13" s="178"/>
      <c r="IFV13" s="178"/>
      <c r="IFW13" s="178"/>
      <c r="IFX13" s="178"/>
      <c r="IFY13" s="178"/>
      <c r="IFZ13" s="178"/>
      <c r="IGA13" s="178"/>
      <c r="IGB13" s="178"/>
      <c r="IGC13" s="178"/>
      <c r="IGD13" s="178"/>
      <c r="IGE13" s="178"/>
      <c r="IGF13" s="178"/>
      <c r="IGG13" s="178"/>
      <c r="IGH13" s="178"/>
      <c r="IGI13" s="178"/>
      <c r="IGJ13" s="178"/>
      <c r="IGK13" s="178"/>
      <c r="IGL13" s="178"/>
      <c r="IGM13" s="178"/>
      <c r="IGN13" s="178"/>
      <c r="IGO13" s="178"/>
      <c r="IGP13" s="178"/>
      <c r="IGQ13" s="178"/>
      <c r="IGR13" s="178"/>
      <c r="IGS13" s="178"/>
      <c r="IGT13" s="178"/>
      <c r="IGU13" s="178"/>
      <c r="IGV13" s="178"/>
      <c r="IGW13" s="178"/>
      <c r="IGX13" s="178"/>
      <c r="IGY13" s="178"/>
      <c r="IGZ13" s="178"/>
      <c r="IHA13" s="178"/>
      <c r="IHB13" s="178"/>
      <c r="IHC13" s="178"/>
      <c r="IHD13" s="178"/>
      <c r="IHE13" s="178"/>
      <c r="IHF13" s="178"/>
      <c r="IHG13" s="178"/>
      <c r="IHH13" s="178"/>
      <c r="IHI13" s="178"/>
      <c r="IHJ13" s="178"/>
      <c r="IHK13" s="178"/>
      <c r="IHL13" s="178"/>
      <c r="IHM13" s="178"/>
      <c r="IHN13" s="178"/>
      <c r="IHO13" s="178"/>
      <c r="IHP13" s="178"/>
      <c r="IHQ13" s="178"/>
      <c r="IHR13" s="178"/>
      <c r="IHS13" s="178"/>
      <c r="IHT13" s="178"/>
      <c r="IHU13" s="178"/>
      <c r="IHV13" s="178"/>
      <c r="IHW13" s="178"/>
      <c r="IHX13" s="178"/>
      <c r="IHY13" s="178"/>
      <c r="IHZ13" s="178"/>
      <c r="IIA13" s="178"/>
      <c r="IIB13" s="178"/>
      <c r="IIC13" s="178"/>
      <c r="IID13" s="178"/>
      <c r="IIE13" s="178"/>
      <c r="IIF13" s="178"/>
      <c r="IIG13" s="178"/>
      <c r="IIH13" s="178"/>
      <c r="III13" s="178"/>
      <c r="IIJ13" s="178"/>
      <c r="IIK13" s="178"/>
      <c r="IIL13" s="178"/>
      <c r="IIM13" s="178"/>
      <c r="IIN13" s="178"/>
      <c r="IIO13" s="178"/>
      <c r="IIP13" s="178"/>
      <c r="IIQ13" s="178"/>
      <c r="IIR13" s="178"/>
      <c r="IIS13" s="178"/>
      <c r="IIT13" s="178"/>
      <c r="IIU13" s="178"/>
      <c r="IIV13" s="178"/>
      <c r="IIW13" s="178"/>
      <c r="IIX13" s="178"/>
      <c r="IIY13" s="178"/>
      <c r="IIZ13" s="178"/>
      <c r="IJA13" s="178"/>
      <c r="IJB13" s="178"/>
      <c r="IJC13" s="178"/>
      <c r="IJD13" s="178"/>
      <c r="IJE13" s="178"/>
      <c r="IJF13" s="178"/>
      <c r="IJG13" s="178"/>
      <c r="IJH13" s="178"/>
      <c r="IJI13" s="178"/>
      <c r="IJJ13" s="178"/>
      <c r="IJK13" s="178"/>
      <c r="IJL13" s="178"/>
      <c r="IJM13" s="178"/>
      <c r="IJN13" s="178"/>
      <c r="IJO13" s="178"/>
      <c r="IJP13" s="178"/>
      <c r="IJQ13" s="178"/>
      <c r="IJR13" s="178"/>
      <c r="IJS13" s="178"/>
      <c r="IJT13" s="178"/>
      <c r="IJU13" s="178"/>
      <c r="IJV13" s="178"/>
      <c r="IJW13" s="178"/>
      <c r="IJX13" s="178"/>
      <c r="IJY13" s="178"/>
      <c r="IJZ13" s="178"/>
      <c r="IKA13" s="178"/>
      <c r="IKB13" s="178"/>
      <c r="IKC13" s="178"/>
      <c r="IKD13" s="178"/>
      <c r="IKE13" s="178"/>
      <c r="IKF13" s="178"/>
      <c r="IKG13" s="178"/>
      <c r="IKH13" s="178"/>
      <c r="IKI13" s="178"/>
      <c r="IKJ13" s="178"/>
      <c r="IKK13" s="178"/>
      <c r="IKL13" s="178"/>
      <c r="IKM13" s="178"/>
      <c r="IKN13" s="178"/>
      <c r="IKO13" s="178"/>
      <c r="IKP13" s="178"/>
      <c r="IKQ13" s="178"/>
      <c r="IKR13" s="178"/>
      <c r="IKS13" s="178"/>
      <c r="IKT13" s="178"/>
      <c r="IKU13" s="178"/>
      <c r="IKV13" s="178"/>
      <c r="IKW13" s="178"/>
      <c r="IKX13" s="178"/>
      <c r="IKY13" s="178"/>
      <c r="IKZ13" s="178"/>
      <c r="ILA13" s="178"/>
      <c r="ILB13" s="178"/>
      <c r="ILC13" s="178"/>
      <c r="ILD13" s="178"/>
      <c r="ILE13" s="178"/>
      <c r="ILF13" s="178"/>
      <c r="ILG13" s="178"/>
      <c r="ILH13" s="178"/>
      <c r="ILI13" s="178"/>
      <c r="ILJ13" s="178"/>
      <c r="ILK13" s="178"/>
      <c r="ILL13" s="178"/>
      <c r="ILM13" s="178"/>
      <c r="ILN13" s="178"/>
      <c r="ILO13" s="178"/>
      <c r="ILP13" s="178"/>
      <c r="ILQ13" s="178"/>
      <c r="ILR13" s="178"/>
      <c r="ILS13" s="178"/>
      <c r="ILT13" s="178"/>
      <c r="ILU13" s="178"/>
      <c r="ILV13" s="178"/>
      <c r="ILW13" s="178"/>
      <c r="ILX13" s="178"/>
      <c r="ILY13" s="178"/>
      <c r="ILZ13" s="178"/>
      <c r="IMA13" s="178"/>
      <c r="IMB13" s="178"/>
      <c r="IMC13" s="178"/>
      <c r="IMD13" s="178"/>
      <c r="IME13" s="178"/>
      <c r="IMF13" s="178"/>
      <c r="IMG13" s="178"/>
      <c r="IMH13" s="178"/>
      <c r="IMI13" s="178"/>
      <c r="IMJ13" s="178"/>
      <c r="IMK13" s="178"/>
      <c r="IML13" s="178"/>
      <c r="IMM13" s="178"/>
      <c r="IMN13" s="178"/>
      <c r="IMO13" s="178"/>
      <c r="IMP13" s="178"/>
      <c r="IMQ13" s="178"/>
      <c r="IMR13" s="178"/>
      <c r="IMS13" s="178"/>
      <c r="IMT13" s="178"/>
      <c r="IMU13" s="178"/>
      <c r="IMV13" s="178"/>
      <c r="IMW13" s="178"/>
      <c r="IMX13" s="178"/>
      <c r="IMY13" s="178"/>
      <c r="IMZ13" s="178"/>
      <c r="INA13" s="178"/>
      <c r="INB13" s="178"/>
      <c r="INC13" s="178"/>
      <c r="IND13" s="178"/>
      <c r="INE13" s="178"/>
      <c r="INF13" s="178"/>
      <c r="ING13" s="178"/>
      <c r="INH13" s="178"/>
      <c r="INI13" s="178"/>
      <c r="INJ13" s="178"/>
      <c r="INK13" s="178"/>
      <c r="INL13" s="178"/>
      <c r="INM13" s="178"/>
      <c r="INN13" s="178"/>
      <c r="INO13" s="178"/>
      <c r="INP13" s="178"/>
      <c r="INQ13" s="178"/>
      <c r="INR13" s="178"/>
      <c r="INS13" s="178"/>
      <c r="INT13" s="178"/>
      <c r="INU13" s="178"/>
      <c r="INV13" s="178"/>
      <c r="INW13" s="178"/>
      <c r="INX13" s="178"/>
      <c r="INY13" s="178"/>
      <c r="INZ13" s="178"/>
      <c r="IOA13" s="178"/>
      <c r="IOB13" s="178"/>
      <c r="IOC13" s="178"/>
      <c r="IOD13" s="178"/>
      <c r="IOE13" s="178"/>
      <c r="IOF13" s="178"/>
      <c r="IOG13" s="178"/>
      <c r="IOH13" s="178"/>
      <c r="IOI13" s="178"/>
      <c r="IOJ13" s="178"/>
      <c r="IOK13" s="178"/>
      <c r="IOL13" s="178"/>
      <c r="IOM13" s="178"/>
      <c r="ION13" s="178"/>
      <c r="IOO13" s="178"/>
      <c r="IOP13" s="178"/>
      <c r="IOQ13" s="178"/>
      <c r="IOR13" s="178"/>
      <c r="IOS13" s="178"/>
      <c r="IOT13" s="178"/>
      <c r="IOU13" s="178"/>
      <c r="IOV13" s="178"/>
      <c r="IOW13" s="178"/>
      <c r="IOX13" s="178"/>
      <c r="IOY13" s="178"/>
      <c r="IOZ13" s="178"/>
      <c r="IPA13" s="178"/>
      <c r="IPB13" s="178"/>
      <c r="IPC13" s="178"/>
      <c r="IPD13" s="178"/>
      <c r="IPE13" s="178"/>
      <c r="IPF13" s="178"/>
      <c r="IPG13" s="178"/>
      <c r="IPH13" s="178"/>
      <c r="IPI13" s="178"/>
      <c r="IPJ13" s="178"/>
      <c r="IPK13" s="178"/>
      <c r="IPL13" s="178"/>
      <c r="IPM13" s="178"/>
      <c r="IPN13" s="178"/>
      <c r="IPO13" s="178"/>
      <c r="IPP13" s="178"/>
      <c r="IPQ13" s="178"/>
      <c r="IPR13" s="178"/>
      <c r="IPS13" s="178"/>
      <c r="IPT13" s="178"/>
      <c r="IPU13" s="178"/>
      <c r="IPV13" s="178"/>
      <c r="IPW13" s="178"/>
      <c r="IPX13" s="178"/>
      <c r="IPY13" s="178"/>
      <c r="IPZ13" s="178"/>
      <c r="IQA13" s="178"/>
      <c r="IQB13" s="178"/>
      <c r="IQC13" s="178"/>
      <c r="IQD13" s="178"/>
      <c r="IQE13" s="178"/>
      <c r="IQF13" s="178"/>
      <c r="IQG13" s="178"/>
      <c r="IQH13" s="178"/>
      <c r="IQI13" s="178"/>
      <c r="IQJ13" s="178"/>
      <c r="IQK13" s="178"/>
      <c r="IQL13" s="178"/>
      <c r="IQM13" s="178"/>
      <c r="IQN13" s="178"/>
      <c r="IQO13" s="178"/>
      <c r="IQP13" s="178"/>
      <c r="IQQ13" s="178"/>
      <c r="IQR13" s="178"/>
      <c r="IQS13" s="178"/>
      <c r="IQT13" s="178"/>
      <c r="IQU13" s="178"/>
      <c r="IQV13" s="178"/>
      <c r="IQW13" s="178"/>
      <c r="IQX13" s="178"/>
      <c r="IQY13" s="178"/>
      <c r="IQZ13" s="178"/>
      <c r="IRA13" s="178"/>
      <c r="IRB13" s="178"/>
      <c r="IRC13" s="178"/>
      <c r="IRD13" s="178"/>
      <c r="IRE13" s="178"/>
      <c r="IRF13" s="178"/>
      <c r="IRG13" s="178"/>
      <c r="IRH13" s="178"/>
      <c r="IRI13" s="178"/>
      <c r="IRJ13" s="178"/>
      <c r="IRK13" s="178"/>
      <c r="IRL13" s="178"/>
      <c r="IRM13" s="178"/>
      <c r="IRN13" s="178"/>
      <c r="IRO13" s="178"/>
      <c r="IRP13" s="178"/>
      <c r="IRQ13" s="178"/>
      <c r="IRR13" s="178"/>
      <c r="IRS13" s="178"/>
      <c r="IRT13" s="178"/>
      <c r="IRU13" s="178"/>
      <c r="IRV13" s="178"/>
      <c r="IRW13" s="178"/>
      <c r="IRX13" s="178"/>
      <c r="IRY13" s="178"/>
      <c r="IRZ13" s="178"/>
      <c r="ISA13" s="178"/>
      <c r="ISB13" s="178"/>
      <c r="ISC13" s="178"/>
      <c r="ISD13" s="178"/>
      <c r="ISE13" s="178"/>
      <c r="ISF13" s="178"/>
      <c r="ISG13" s="178"/>
      <c r="ISH13" s="178"/>
      <c r="ISI13" s="178"/>
      <c r="ISJ13" s="178"/>
      <c r="ISK13" s="178"/>
      <c r="ISL13" s="178"/>
      <c r="ISM13" s="178"/>
      <c r="ISN13" s="178"/>
      <c r="ISO13" s="178"/>
      <c r="ISP13" s="178"/>
      <c r="ISQ13" s="178"/>
      <c r="ISR13" s="178"/>
      <c r="ISS13" s="178"/>
      <c r="IST13" s="178"/>
      <c r="ISU13" s="178"/>
      <c r="ISV13" s="178"/>
      <c r="ISW13" s="178"/>
      <c r="ISX13" s="178"/>
      <c r="ISY13" s="178"/>
      <c r="ISZ13" s="178"/>
      <c r="ITA13" s="178"/>
      <c r="ITB13" s="178"/>
      <c r="ITC13" s="178"/>
      <c r="ITD13" s="178"/>
      <c r="ITE13" s="178"/>
      <c r="ITF13" s="178"/>
      <c r="ITG13" s="178"/>
      <c r="ITH13" s="178"/>
      <c r="ITI13" s="178"/>
      <c r="ITJ13" s="178"/>
      <c r="ITK13" s="178"/>
      <c r="ITL13" s="178"/>
      <c r="ITM13" s="178"/>
      <c r="ITN13" s="178"/>
      <c r="ITO13" s="178"/>
      <c r="ITP13" s="178"/>
      <c r="ITQ13" s="178"/>
      <c r="ITR13" s="178"/>
      <c r="ITS13" s="178"/>
      <c r="ITT13" s="178"/>
      <c r="ITU13" s="178"/>
      <c r="ITV13" s="178"/>
      <c r="ITW13" s="178"/>
      <c r="ITX13" s="178"/>
      <c r="ITY13" s="178"/>
      <c r="ITZ13" s="178"/>
      <c r="IUA13" s="178"/>
      <c r="IUB13" s="178"/>
      <c r="IUC13" s="178"/>
      <c r="IUD13" s="178"/>
      <c r="IUE13" s="178"/>
      <c r="IUF13" s="178"/>
      <c r="IUG13" s="178"/>
      <c r="IUH13" s="178"/>
      <c r="IUI13" s="178"/>
      <c r="IUJ13" s="178"/>
      <c r="IUK13" s="178"/>
      <c r="IUL13" s="178"/>
      <c r="IUM13" s="178"/>
      <c r="IUN13" s="178"/>
      <c r="IUO13" s="178"/>
      <c r="IUP13" s="178"/>
      <c r="IUQ13" s="178"/>
      <c r="IUR13" s="178"/>
      <c r="IUS13" s="178"/>
      <c r="IUT13" s="178"/>
      <c r="IUU13" s="178"/>
      <c r="IUV13" s="178"/>
      <c r="IUW13" s="178"/>
      <c r="IUX13" s="178"/>
      <c r="IUY13" s="178"/>
      <c r="IUZ13" s="178"/>
      <c r="IVA13" s="178"/>
      <c r="IVB13" s="178"/>
      <c r="IVC13" s="178"/>
      <c r="IVD13" s="178"/>
      <c r="IVE13" s="178"/>
      <c r="IVF13" s="178"/>
      <c r="IVG13" s="178"/>
      <c r="IVH13" s="178"/>
      <c r="IVI13" s="178"/>
      <c r="IVJ13" s="178"/>
      <c r="IVK13" s="178"/>
      <c r="IVL13" s="178"/>
      <c r="IVM13" s="178"/>
      <c r="IVN13" s="178"/>
      <c r="IVO13" s="178"/>
      <c r="IVP13" s="178"/>
      <c r="IVQ13" s="178"/>
      <c r="IVR13" s="178"/>
      <c r="IVS13" s="178"/>
      <c r="IVT13" s="178"/>
      <c r="IVU13" s="178"/>
      <c r="IVV13" s="178"/>
      <c r="IVW13" s="178"/>
      <c r="IVX13" s="178"/>
      <c r="IVY13" s="178"/>
      <c r="IVZ13" s="178"/>
      <c r="IWA13" s="178"/>
      <c r="IWB13" s="178"/>
      <c r="IWC13" s="178"/>
      <c r="IWD13" s="178"/>
      <c r="IWE13" s="178"/>
      <c r="IWF13" s="178"/>
      <c r="IWG13" s="178"/>
      <c r="IWH13" s="178"/>
      <c r="IWI13" s="178"/>
      <c r="IWJ13" s="178"/>
      <c r="IWK13" s="178"/>
      <c r="IWL13" s="178"/>
      <c r="IWM13" s="178"/>
      <c r="IWN13" s="178"/>
      <c r="IWO13" s="178"/>
      <c r="IWP13" s="178"/>
      <c r="IWQ13" s="178"/>
      <c r="IWR13" s="178"/>
      <c r="IWS13" s="178"/>
      <c r="IWT13" s="178"/>
      <c r="IWU13" s="178"/>
      <c r="IWV13" s="178"/>
      <c r="IWW13" s="178"/>
      <c r="IWX13" s="178"/>
      <c r="IWY13" s="178"/>
      <c r="IWZ13" s="178"/>
      <c r="IXA13" s="178"/>
      <c r="IXB13" s="178"/>
      <c r="IXC13" s="178"/>
      <c r="IXD13" s="178"/>
      <c r="IXE13" s="178"/>
      <c r="IXF13" s="178"/>
      <c r="IXG13" s="178"/>
      <c r="IXH13" s="178"/>
      <c r="IXI13" s="178"/>
      <c r="IXJ13" s="178"/>
      <c r="IXK13" s="178"/>
      <c r="IXL13" s="178"/>
      <c r="IXM13" s="178"/>
      <c r="IXN13" s="178"/>
      <c r="IXO13" s="178"/>
      <c r="IXP13" s="178"/>
      <c r="IXQ13" s="178"/>
      <c r="IXR13" s="178"/>
      <c r="IXS13" s="178"/>
      <c r="IXT13" s="178"/>
      <c r="IXU13" s="178"/>
      <c r="IXV13" s="178"/>
      <c r="IXW13" s="178"/>
      <c r="IXX13" s="178"/>
      <c r="IXY13" s="178"/>
      <c r="IXZ13" s="178"/>
      <c r="IYA13" s="178"/>
      <c r="IYB13" s="178"/>
      <c r="IYC13" s="178"/>
      <c r="IYD13" s="178"/>
      <c r="IYE13" s="178"/>
      <c r="IYF13" s="178"/>
      <c r="IYG13" s="178"/>
      <c r="IYH13" s="178"/>
      <c r="IYI13" s="178"/>
      <c r="IYJ13" s="178"/>
      <c r="IYK13" s="178"/>
      <c r="IYL13" s="178"/>
      <c r="IYM13" s="178"/>
      <c r="IYN13" s="178"/>
      <c r="IYO13" s="178"/>
      <c r="IYP13" s="178"/>
      <c r="IYQ13" s="178"/>
      <c r="IYR13" s="178"/>
      <c r="IYS13" s="178"/>
      <c r="IYT13" s="178"/>
      <c r="IYU13" s="178"/>
      <c r="IYV13" s="178"/>
      <c r="IYW13" s="178"/>
      <c r="IYX13" s="178"/>
      <c r="IYY13" s="178"/>
      <c r="IYZ13" s="178"/>
      <c r="IZA13" s="178"/>
      <c r="IZB13" s="178"/>
      <c r="IZC13" s="178"/>
      <c r="IZD13" s="178"/>
      <c r="IZE13" s="178"/>
      <c r="IZF13" s="178"/>
      <c r="IZG13" s="178"/>
      <c r="IZH13" s="178"/>
      <c r="IZI13" s="178"/>
      <c r="IZJ13" s="178"/>
      <c r="IZK13" s="178"/>
      <c r="IZL13" s="178"/>
      <c r="IZM13" s="178"/>
      <c r="IZN13" s="178"/>
      <c r="IZO13" s="178"/>
      <c r="IZP13" s="178"/>
      <c r="IZQ13" s="178"/>
      <c r="IZR13" s="178"/>
      <c r="IZS13" s="178"/>
      <c r="IZT13" s="178"/>
      <c r="IZU13" s="178"/>
      <c r="IZV13" s="178"/>
      <c r="IZW13" s="178"/>
      <c r="IZX13" s="178"/>
      <c r="IZY13" s="178"/>
      <c r="IZZ13" s="178"/>
      <c r="JAA13" s="178"/>
      <c r="JAB13" s="178"/>
      <c r="JAC13" s="178"/>
      <c r="JAD13" s="178"/>
      <c r="JAE13" s="178"/>
      <c r="JAF13" s="178"/>
      <c r="JAG13" s="178"/>
      <c r="JAH13" s="178"/>
      <c r="JAI13" s="178"/>
      <c r="JAJ13" s="178"/>
      <c r="JAK13" s="178"/>
      <c r="JAL13" s="178"/>
      <c r="JAM13" s="178"/>
      <c r="JAN13" s="178"/>
      <c r="JAO13" s="178"/>
      <c r="JAP13" s="178"/>
      <c r="JAQ13" s="178"/>
      <c r="JAR13" s="178"/>
      <c r="JAS13" s="178"/>
      <c r="JAT13" s="178"/>
      <c r="JAU13" s="178"/>
      <c r="JAV13" s="178"/>
      <c r="JAW13" s="178"/>
      <c r="JAX13" s="178"/>
      <c r="JAY13" s="178"/>
      <c r="JAZ13" s="178"/>
      <c r="JBA13" s="178"/>
      <c r="JBB13" s="178"/>
      <c r="JBC13" s="178"/>
      <c r="JBD13" s="178"/>
      <c r="JBE13" s="178"/>
      <c r="JBF13" s="178"/>
      <c r="JBG13" s="178"/>
      <c r="JBH13" s="178"/>
      <c r="JBI13" s="178"/>
      <c r="JBJ13" s="178"/>
      <c r="JBK13" s="178"/>
      <c r="JBL13" s="178"/>
      <c r="JBM13" s="178"/>
      <c r="JBN13" s="178"/>
      <c r="JBO13" s="178"/>
      <c r="JBP13" s="178"/>
      <c r="JBQ13" s="178"/>
      <c r="JBR13" s="178"/>
      <c r="JBS13" s="178"/>
      <c r="JBT13" s="178"/>
      <c r="JBU13" s="178"/>
      <c r="JBV13" s="178"/>
      <c r="JBW13" s="178"/>
      <c r="JBX13" s="178"/>
      <c r="JBY13" s="178"/>
      <c r="JBZ13" s="178"/>
      <c r="JCA13" s="178"/>
      <c r="JCB13" s="178"/>
      <c r="JCC13" s="178"/>
      <c r="JCD13" s="178"/>
      <c r="JCE13" s="178"/>
      <c r="JCF13" s="178"/>
      <c r="JCG13" s="178"/>
      <c r="JCH13" s="178"/>
      <c r="JCI13" s="178"/>
      <c r="JCJ13" s="178"/>
      <c r="JCK13" s="178"/>
      <c r="JCL13" s="178"/>
      <c r="JCM13" s="178"/>
      <c r="JCN13" s="178"/>
      <c r="JCO13" s="178"/>
      <c r="JCP13" s="178"/>
      <c r="JCQ13" s="178"/>
      <c r="JCR13" s="178"/>
      <c r="JCS13" s="178"/>
      <c r="JCT13" s="178"/>
      <c r="JCU13" s="178"/>
      <c r="JCV13" s="178"/>
      <c r="JCW13" s="178"/>
      <c r="JCX13" s="178"/>
      <c r="JCY13" s="178"/>
      <c r="JCZ13" s="178"/>
      <c r="JDA13" s="178"/>
      <c r="JDB13" s="178"/>
      <c r="JDC13" s="178"/>
      <c r="JDD13" s="178"/>
      <c r="JDE13" s="178"/>
      <c r="JDF13" s="178"/>
      <c r="JDG13" s="178"/>
      <c r="JDH13" s="178"/>
      <c r="JDI13" s="178"/>
      <c r="JDJ13" s="178"/>
      <c r="JDK13" s="178"/>
      <c r="JDL13" s="178"/>
      <c r="JDM13" s="178"/>
      <c r="JDN13" s="178"/>
      <c r="JDO13" s="178"/>
      <c r="JDP13" s="178"/>
      <c r="JDQ13" s="178"/>
      <c r="JDR13" s="178"/>
      <c r="JDS13" s="178"/>
      <c r="JDT13" s="178"/>
      <c r="JDU13" s="178"/>
      <c r="JDV13" s="178"/>
      <c r="JDW13" s="178"/>
      <c r="JDX13" s="178"/>
      <c r="JDY13" s="178"/>
      <c r="JDZ13" s="178"/>
      <c r="JEA13" s="178"/>
      <c r="JEB13" s="178"/>
      <c r="JEC13" s="178"/>
      <c r="JED13" s="178"/>
      <c r="JEE13" s="178"/>
      <c r="JEF13" s="178"/>
      <c r="JEG13" s="178"/>
      <c r="JEH13" s="178"/>
      <c r="JEI13" s="178"/>
      <c r="JEJ13" s="178"/>
      <c r="JEK13" s="178"/>
      <c r="JEL13" s="178"/>
      <c r="JEM13" s="178"/>
      <c r="JEN13" s="178"/>
      <c r="JEO13" s="178"/>
      <c r="JEP13" s="178"/>
      <c r="JEQ13" s="178"/>
      <c r="JER13" s="178"/>
      <c r="JES13" s="178"/>
      <c r="JET13" s="178"/>
      <c r="JEU13" s="178"/>
      <c r="JEV13" s="178"/>
      <c r="JEW13" s="178"/>
      <c r="JEX13" s="178"/>
      <c r="JEY13" s="178"/>
      <c r="JEZ13" s="178"/>
      <c r="JFA13" s="178"/>
      <c r="JFB13" s="178"/>
      <c r="JFC13" s="178"/>
      <c r="JFD13" s="178"/>
      <c r="JFE13" s="178"/>
      <c r="JFF13" s="178"/>
      <c r="JFG13" s="178"/>
      <c r="JFH13" s="178"/>
      <c r="JFI13" s="178"/>
      <c r="JFJ13" s="178"/>
      <c r="JFK13" s="178"/>
      <c r="JFL13" s="178"/>
      <c r="JFM13" s="178"/>
      <c r="JFN13" s="178"/>
      <c r="JFO13" s="178"/>
      <c r="JFP13" s="178"/>
      <c r="JFQ13" s="178"/>
      <c r="JFR13" s="178"/>
      <c r="JFS13" s="178"/>
      <c r="JFT13" s="178"/>
      <c r="JFU13" s="178"/>
      <c r="JFV13" s="178"/>
      <c r="JFW13" s="178"/>
      <c r="JFX13" s="178"/>
      <c r="JFY13" s="178"/>
      <c r="JFZ13" s="178"/>
      <c r="JGA13" s="178"/>
      <c r="JGB13" s="178"/>
      <c r="JGC13" s="178"/>
      <c r="JGD13" s="178"/>
      <c r="JGE13" s="178"/>
      <c r="JGF13" s="178"/>
      <c r="JGG13" s="178"/>
      <c r="JGH13" s="178"/>
      <c r="JGI13" s="178"/>
      <c r="JGJ13" s="178"/>
      <c r="JGK13" s="178"/>
      <c r="JGL13" s="178"/>
      <c r="JGM13" s="178"/>
      <c r="JGN13" s="178"/>
      <c r="JGO13" s="178"/>
      <c r="JGP13" s="178"/>
      <c r="JGQ13" s="178"/>
      <c r="JGR13" s="178"/>
      <c r="JGS13" s="178"/>
      <c r="JGT13" s="178"/>
      <c r="JGU13" s="178"/>
      <c r="JGV13" s="178"/>
      <c r="JGW13" s="178"/>
      <c r="JGX13" s="178"/>
      <c r="JGY13" s="178"/>
      <c r="JGZ13" s="178"/>
      <c r="JHA13" s="178"/>
      <c r="JHB13" s="178"/>
      <c r="JHC13" s="178"/>
      <c r="JHD13" s="178"/>
      <c r="JHE13" s="178"/>
      <c r="JHF13" s="178"/>
      <c r="JHG13" s="178"/>
      <c r="JHH13" s="178"/>
      <c r="JHI13" s="178"/>
      <c r="JHJ13" s="178"/>
      <c r="JHK13" s="178"/>
      <c r="JHL13" s="178"/>
      <c r="JHM13" s="178"/>
      <c r="JHN13" s="178"/>
      <c r="JHO13" s="178"/>
      <c r="JHP13" s="178"/>
      <c r="JHQ13" s="178"/>
      <c r="JHR13" s="178"/>
      <c r="JHS13" s="178"/>
      <c r="JHT13" s="178"/>
      <c r="JHU13" s="178"/>
      <c r="JHV13" s="178"/>
      <c r="JHW13" s="178"/>
      <c r="JHX13" s="178"/>
      <c r="JHY13" s="178"/>
      <c r="JHZ13" s="178"/>
      <c r="JIA13" s="178"/>
      <c r="JIB13" s="178"/>
      <c r="JIC13" s="178"/>
      <c r="JID13" s="178"/>
      <c r="JIE13" s="178"/>
      <c r="JIF13" s="178"/>
      <c r="JIG13" s="178"/>
      <c r="JIH13" s="178"/>
      <c r="JII13" s="178"/>
      <c r="JIJ13" s="178"/>
      <c r="JIK13" s="178"/>
      <c r="JIL13" s="178"/>
      <c r="JIM13" s="178"/>
      <c r="JIN13" s="178"/>
      <c r="JIO13" s="178"/>
      <c r="JIP13" s="178"/>
      <c r="JIQ13" s="178"/>
      <c r="JIR13" s="178"/>
      <c r="JIS13" s="178"/>
      <c r="JIT13" s="178"/>
      <c r="JIU13" s="178"/>
      <c r="JIV13" s="178"/>
      <c r="JIW13" s="178"/>
      <c r="JIX13" s="178"/>
      <c r="JIY13" s="178"/>
      <c r="JIZ13" s="178"/>
      <c r="JJA13" s="178"/>
      <c r="JJB13" s="178"/>
      <c r="JJC13" s="178"/>
      <c r="JJD13" s="178"/>
      <c r="JJE13" s="178"/>
      <c r="JJF13" s="178"/>
      <c r="JJG13" s="178"/>
      <c r="JJH13" s="178"/>
      <c r="JJI13" s="178"/>
      <c r="JJJ13" s="178"/>
      <c r="JJK13" s="178"/>
      <c r="JJL13" s="178"/>
      <c r="JJM13" s="178"/>
      <c r="JJN13" s="178"/>
      <c r="JJO13" s="178"/>
      <c r="JJP13" s="178"/>
      <c r="JJQ13" s="178"/>
      <c r="JJR13" s="178"/>
      <c r="JJS13" s="178"/>
      <c r="JJT13" s="178"/>
      <c r="JJU13" s="178"/>
      <c r="JJV13" s="178"/>
      <c r="JJW13" s="178"/>
      <c r="JJX13" s="178"/>
      <c r="JJY13" s="178"/>
      <c r="JJZ13" s="178"/>
      <c r="JKA13" s="178"/>
      <c r="JKB13" s="178"/>
      <c r="JKC13" s="178"/>
      <c r="JKD13" s="178"/>
      <c r="JKE13" s="178"/>
      <c r="JKF13" s="178"/>
      <c r="JKG13" s="178"/>
      <c r="JKH13" s="178"/>
      <c r="JKI13" s="178"/>
      <c r="JKJ13" s="178"/>
      <c r="JKK13" s="178"/>
      <c r="JKL13" s="178"/>
      <c r="JKM13" s="178"/>
      <c r="JKN13" s="178"/>
      <c r="JKO13" s="178"/>
      <c r="JKP13" s="178"/>
      <c r="JKQ13" s="178"/>
      <c r="JKR13" s="178"/>
      <c r="JKS13" s="178"/>
      <c r="JKT13" s="178"/>
      <c r="JKU13" s="178"/>
      <c r="JKV13" s="178"/>
      <c r="JKW13" s="178"/>
      <c r="JKX13" s="178"/>
      <c r="JKY13" s="178"/>
      <c r="JKZ13" s="178"/>
      <c r="JLA13" s="178"/>
      <c r="JLB13" s="178"/>
      <c r="JLC13" s="178"/>
      <c r="JLD13" s="178"/>
      <c r="JLE13" s="178"/>
      <c r="JLF13" s="178"/>
      <c r="JLG13" s="178"/>
      <c r="JLH13" s="178"/>
      <c r="JLI13" s="178"/>
      <c r="JLJ13" s="178"/>
      <c r="JLK13" s="178"/>
      <c r="JLL13" s="178"/>
      <c r="JLM13" s="178"/>
      <c r="JLN13" s="178"/>
      <c r="JLO13" s="178"/>
      <c r="JLP13" s="178"/>
      <c r="JLQ13" s="178"/>
      <c r="JLR13" s="178"/>
      <c r="JLS13" s="178"/>
      <c r="JLT13" s="178"/>
      <c r="JLU13" s="178"/>
      <c r="JLV13" s="178"/>
      <c r="JLW13" s="178"/>
      <c r="JLX13" s="178"/>
      <c r="JLY13" s="178"/>
      <c r="JLZ13" s="178"/>
      <c r="JMA13" s="178"/>
      <c r="JMB13" s="178"/>
      <c r="JMC13" s="178"/>
      <c r="JMD13" s="178"/>
      <c r="JME13" s="178"/>
      <c r="JMF13" s="178"/>
      <c r="JMG13" s="178"/>
      <c r="JMH13" s="178"/>
      <c r="JMI13" s="178"/>
      <c r="JMJ13" s="178"/>
      <c r="JMK13" s="178"/>
      <c r="JML13" s="178"/>
      <c r="JMM13" s="178"/>
      <c r="JMN13" s="178"/>
      <c r="JMO13" s="178"/>
      <c r="JMP13" s="178"/>
      <c r="JMQ13" s="178"/>
      <c r="JMR13" s="178"/>
      <c r="JMS13" s="178"/>
      <c r="JMT13" s="178"/>
      <c r="JMU13" s="178"/>
      <c r="JMV13" s="178"/>
      <c r="JMW13" s="178"/>
      <c r="JMX13" s="178"/>
      <c r="JMY13" s="178"/>
      <c r="JMZ13" s="178"/>
      <c r="JNA13" s="178"/>
      <c r="JNB13" s="178"/>
      <c r="JNC13" s="178"/>
      <c r="JND13" s="178"/>
      <c r="JNE13" s="178"/>
      <c r="JNF13" s="178"/>
      <c r="JNG13" s="178"/>
      <c r="JNH13" s="178"/>
      <c r="JNI13" s="178"/>
      <c r="JNJ13" s="178"/>
      <c r="JNK13" s="178"/>
      <c r="JNL13" s="178"/>
      <c r="JNM13" s="178"/>
      <c r="JNN13" s="178"/>
      <c r="JNO13" s="178"/>
      <c r="JNP13" s="178"/>
      <c r="JNQ13" s="178"/>
      <c r="JNR13" s="178"/>
      <c r="JNS13" s="178"/>
      <c r="JNT13" s="178"/>
      <c r="JNU13" s="178"/>
      <c r="JNV13" s="178"/>
      <c r="JNW13" s="178"/>
      <c r="JNX13" s="178"/>
      <c r="JNY13" s="178"/>
      <c r="JNZ13" s="178"/>
      <c r="JOA13" s="178"/>
      <c r="JOB13" s="178"/>
      <c r="JOC13" s="178"/>
      <c r="JOD13" s="178"/>
      <c r="JOE13" s="178"/>
      <c r="JOF13" s="178"/>
      <c r="JOG13" s="178"/>
      <c r="JOH13" s="178"/>
      <c r="JOI13" s="178"/>
      <c r="JOJ13" s="178"/>
      <c r="JOK13" s="178"/>
      <c r="JOL13" s="178"/>
      <c r="JOM13" s="178"/>
      <c r="JON13" s="178"/>
      <c r="JOO13" s="178"/>
      <c r="JOP13" s="178"/>
      <c r="JOQ13" s="178"/>
      <c r="JOR13" s="178"/>
      <c r="JOS13" s="178"/>
      <c r="JOT13" s="178"/>
      <c r="JOU13" s="178"/>
      <c r="JOV13" s="178"/>
      <c r="JOW13" s="178"/>
      <c r="JOX13" s="178"/>
      <c r="JOY13" s="178"/>
      <c r="JOZ13" s="178"/>
      <c r="JPA13" s="178"/>
      <c r="JPB13" s="178"/>
      <c r="JPC13" s="178"/>
      <c r="JPD13" s="178"/>
      <c r="JPE13" s="178"/>
      <c r="JPF13" s="178"/>
      <c r="JPG13" s="178"/>
      <c r="JPH13" s="178"/>
      <c r="JPI13" s="178"/>
      <c r="JPJ13" s="178"/>
      <c r="JPK13" s="178"/>
      <c r="JPL13" s="178"/>
      <c r="JPM13" s="178"/>
      <c r="JPN13" s="178"/>
      <c r="JPO13" s="178"/>
      <c r="JPP13" s="178"/>
      <c r="JPQ13" s="178"/>
      <c r="JPR13" s="178"/>
      <c r="JPS13" s="178"/>
      <c r="JPT13" s="178"/>
      <c r="JPU13" s="178"/>
      <c r="JPV13" s="178"/>
      <c r="JPW13" s="178"/>
      <c r="JPX13" s="178"/>
      <c r="JPY13" s="178"/>
      <c r="JPZ13" s="178"/>
      <c r="JQA13" s="178"/>
      <c r="JQB13" s="178"/>
      <c r="JQC13" s="178"/>
      <c r="JQD13" s="178"/>
      <c r="JQE13" s="178"/>
      <c r="JQF13" s="178"/>
      <c r="JQG13" s="178"/>
      <c r="JQH13" s="178"/>
      <c r="JQI13" s="178"/>
      <c r="JQJ13" s="178"/>
      <c r="JQK13" s="178"/>
      <c r="JQL13" s="178"/>
      <c r="JQM13" s="178"/>
      <c r="JQN13" s="178"/>
      <c r="JQO13" s="178"/>
      <c r="JQP13" s="178"/>
      <c r="JQQ13" s="178"/>
      <c r="JQR13" s="178"/>
      <c r="JQS13" s="178"/>
      <c r="JQT13" s="178"/>
      <c r="JQU13" s="178"/>
      <c r="JQV13" s="178"/>
      <c r="JQW13" s="178"/>
      <c r="JQX13" s="178"/>
      <c r="JQY13" s="178"/>
      <c r="JQZ13" s="178"/>
      <c r="JRA13" s="178"/>
      <c r="JRB13" s="178"/>
      <c r="JRC13" s="178"/>
      <c r="JRD13" s="178"/>
      <c r="JRE13" s="178"/>
      <c r="JRF13" s="178"/>
      <c r="JRG13" s="178"/>
      <c r="JRH13" s="178"/>
      <c r="JRI13" s="178"/>
      <c r="JRJ13" s="178"/>
      <c r="JRK13" s="178"/>
      <c r="JRL13" s="178"/>
      <c r="JRM13" s="178"/>
      <c r="JRN13" s="178"/>
      <c r="JRO13" s="178"/>
      <c r="JRP13" s="178"/>
      <c r="JRQ13" s="178"/>
      <c r="JRR13" s="178"/>
      <c r="JRS13" s="178"/>
      <c r="JRT13" s="178"/>
      <c r="JRU13" s="178"/>
      <c r="JRV13" s="178"/>
      <c r="JRW13" s="178"/>
      <c r="JRX13" s="178"/>
      <c r="JRY13" s="178"/>
      <c r="JRZ13" s="178"/>
      <c r="JSA13" s="178"/>
      <c r="JSB13" s="178"/>
      <c r="JSC13" s="178"/>
      <c r="JSD13" s="178"/>
      <c r="JSE13" s="178"/>
      <c r="JSF13" s="178"/>
      <c r="JSG13" s="178"/>
      <c r="JSH13" s="178"/>
      <c r="JSI13" s="178"/>
      <c r="JSJ13" s="178"/>
      <c r="JSK13" s="178"/>
      <c r="JSL13" s="178"/>
      <c r="JSM13" s="178"/>
      <c r="JSN13" s="178"/>
      <c r="JSO13" s="178"/>
      <c r="JSP13" s="178"/>
      <c r="JSQ13" s="178"/>
      <c r="JSR13" s="178"/>
      <c r="JSS13" s="178"/>
      <c r="JST13" s="178"/>
      <c r="JSU13" s="178"/>
      <c r="JSV13" s="178"/>
      <c r="JSW13" s="178"/>
      <c r="JSX13" s="178"/>
      <c r="JSY13" s="178"/>
      <c r="JSZ13" s="178"/>
      <c r="JTA13" s="178"/>
      <c r="JTB13" s="178"/>
      <c r="JTC13" s="178"/>
      <c r="JTD13" s="178"/>
      <c r="JTE13" s="178"/>
      <c r="JTF13" s="178"/>
      <c r="JTG13" s="178"/>
      <c r="JTH13" s="178"/>
      <c r="JTI13" s="178"/>
      <c r="JTJ13" s="178"/>
      <c r="JTK13" s="178"/>
      <c r="JTL13" s="178"/>
      <c r="JTM13" s="178"/>
      <c r="JTN13" s="178"/>
      <c r="JTO13" s="178"/>
      <c r="JTP13" s="178"/>
      <c r="JTQ13" s="178"/>
      <c r="JTR13" s="178"/>
      <c r="JTS13" s="178"/>
      <c r="JTT13" s="178"/>
      <c r="JTU13" s="178"/>
      <c r="JTV13" s="178"/>
      <c r="JTW13" s="178"/>
      <c r="JTX13" s="178"/>
      <c r="JTY13" s="178"/>
      <c r="JTZ13" s="178"/>
      <c r="JUA13" s="178"/>
      <c r="JUB13" s="178"/>
      <c r="JUC13" s="178"/>
      <c r="JUD13" s="178"/>
      <c r="JUE13" s="178"/>
      <c r="JUF13" s="178"/>
      <c r="JUG13" s="178"/>
      <c r="JUH13" s="178"/>
      <c r="JUI13" s="178"/>
      <c r="JUJ13" s="178"/>
      <c r="JUK13" s="178"/>
      <c r="JUL13" s="178"/>
      <c r="JUM13" s="178"/>
      <c r="JUN13" s="178"/>
      <c r="JUO13" s="178"/>
      <c r="JUP13" s="178"/>
      <c r="JUQ13" s="178"/>
      <c r="JUR13" s="178"/>
      <c r="JUS13" s="178"/>
      <c r="JUT13" s="178"/>
      <c r="JUU13" s="178"/>
      <c r="JUV13" s="178"/>
      <c r="JUW13" s="178"/>
      <c r="JUX13" s="178"/>
      <c r="JUY13" s="178"/>
      <c r="JUZ13" s="178"/>
      <c r="JVA13" s="178"/>
      <c r="JVB13" s="178"/>
      <c r="JVC13" s="178"/>
      <c r="JVD13" s="178"/>
      <c r="JVE13" s="178"/>
      <c r="JVF13" s="178"/>
      <c r="JVG13" s="178"/>
      <c r="JVH13" s="178"/>
      <c r="JVI13" s="178"/>
      <c r="JVJ13" s="178"/>
      <c r="JVK13" s="178"/>
      <c r="JVL13" s="178"/>
      <c r="JVM13" s="178"/>
      <c r="JVN13" s="178"/>
      <c r="JVO13" s="178"/>
      <c r="JVP13" s="178"/>
      <c r="JVQ13" s="178"/>
      <c r="JVR13" s="178"/>
      <c r="JVS13" s="178"/>
      <c r="JVT13" s="178"/>
      <c r="JVU13" s="178"/>
      <c r="JVV13" s="178"/>
      <c r="JVW13" s="178"/>
      <c r="JVX13" s="178"/>
      <c r="JVY13" s="178"/>
      <c r="JVZ13" s="178"/>
      <c r="JWA13" s="178"/>
      <c r="JWB13" s="178"/>
      <c r="JWC13" s="178"/>
      <c r="JWD13" s="178"/>
      <c r="JWE13" s="178"/>
      <c r="JWF13" s="178"/>
      <c r="JWG13" s="178"/>
      <c r="JWH13" s="178"/>
      <c r="JWI13" s="178"/>
      <c r="JWJ13" s="178"/>
      <c r="JWK13" s="178"/>
      <c r="JWL13" s="178"/>
      <c r="JWM13" s="178"/>
      <c r="JWN13" s="178"/>
      <c r="JWO13" s="178"/>
      <c r="JWP13" s="178"/>
      <c r="JWQ13" s="178"/>
      <c r="JWR13" s="178"/>
      <c r="JWS13" s="178"/>
      <c r="JWT13" s="178"/>
      <c r="JWU13" s="178"/>
      <c r="JWV13" s="178"/>
      <c r="JWW13" s="178"/>
      <c r="JWX13" s="178"/>
      <c r="JWY13" s="178"/>
      <c r="JWZ13" s="178"/>
      <c r="JXA13" s="178"/>
      <c r="JXB13" s="178"/>
      <c r="JXC13" s="178"/>
      <c r="JXD13" s="178"/>
      <c r="JXE13" s="178"/>
      <c r="JXF13" s="178"/>
      <c r="JXG13" s="178"/>
      <c r="JXH13" s="178"/>
      <c r="JXI13" s="178"/>
      <c r="JXJ13" s="178"/>
      <c r="JXK13" s="178"/>
      <c r="JXL13" s="178"/>
      <c r="JXM13" s="178"/>
      <c r="JXN13" s="178"/>
      <c r="JXO13" s="178"/>
      <c r="JXP13" s="178"/>
      <c r="JXQ13" s="178"/>
      <c r="JXR13" s="178"/>
      <c r="JXS13" s="178"/>
      <c r="JXT13" s="178"/>
      <c r="JXU13" s="178"/>
      <c r="JXV13" s="178"/>
      <c r="JXW13" s="178"/>
      <c r="JXX13" s="178"/>
      <c r="JXY13" s="178"/>
      <c r="JXZ13" s="178"/>
      <c r="JYA13" s="178"/>
      <c r="JYB13" s="178"/>
      <c r="JYC13" s="178"/>
      <c r="JYD13" s="178"/>
      <c r="JYE13" s="178"/>
      <c r="JYF13" s="178"/>
      <c r="JYG13" s="178"/>
      <c r="JYH13" s="178"/>
      <c r="JYI13" s="178"/>
      <c r="JYJ13" s="178"/>
      <c r="JYK13" s="178"/>
      <c r="JYL13" s="178"/>
      <c r="JYM13" s="178"/>
      <c r="JYN13" s="178"/>
      <c r="JYO13" s="178"/>
      <c r="JYP13" s="178"/>
      <c r="JYQ13" s="178"/>
      <c r="JYR13" s="178"/>
      <c r="JYS13" s="178"/>
      <c r="JYT13" s="178"/>
      <c r="JYU13" s="178"/>
      <c r="JYV13" s="178"/>
      <c r="JYW13" s="178"/>
      <c r="JYX13" s="178"/>
      <c r="JYY13" s="178"/>
      <c r="JYZ13" s="178"/>
      <c r="JZA13" s="178"/>
      <c r="JZB13" s="178"/>
      <c r="JZC13" s="178"/>
      <c r="JZD13" s="178"/>
      <c r="JZE13" s="178"/>
      <c r="JZF13" s="178"/>
      <c r="JZG13" s="178"/>
      <c r="JZH13" s="178"/>
      <c r="JZI13" s="178"/>
      <c r="JZJ13" s="178"/>
      <c r="JZK13" s="178"/>
      <c r="JZL13" s="178"/>
      <c r="JZM13" s="178"/>
      <c r="JZN13" s="178"/>
      <c r="JZO13" s="178"/>
      <c r="JZP13" s="178"/>
      <c r="JZQ13" s="178"/>
      <c r="JZR13" s="178"/>
      <c r="JZS13" s="178"/>
      <c r="JZT13" s="178"/>
      <c r="JZU13" s="178"/>
      <c r="JZV13" s="178"/>
      <c r="JZW13" s="178"/>
      <c r="JZX13" s="178"/>
      <c r="JZY13" s="178"/>
      <c r="JZZ13" s="178"/>
      <c r="KAA13" s="178"/>
      <c r="KAB13" s="178"/>
      <c r="KAC13" s="178"/>
      <c r="KAD13" s="178"/>
      <c r="KAE13" s="178"/>
      <c r="KAF13" s="178"/>
      <c r="KAG13" s="178"/>
      <c r="KAH13" s="178"/>
      <c r="KAI13" s="178"/>
      <c r="KAJ13" s="178"/>
      <c r="KAK13" s="178"/>
      <c r="KAL13" s="178"/>
      <c r="KAM13" s="178"/>
      <c r="KAN13" s="178"/>
      <c r="KAO13" s="178"/>
      <c r="KAP13" s="178"/>
      <c r="KAQ13" s="178"/>
      <c r="KAR13" s="178"/>
      <c r="KAS13" s="178"/>
      <c r="KAT13" s="178"/>
      <c r="KAU13" s="178"/>
      <c r="KAV13" s="178"/>
      <c r="KAW13" s="178"/>
      <c r="KAX13" s="178"/>
      <c r="KAY13" s="178"/>
      <c r="KAZ13" s="178"/>
      <c r="KBA13" s="178"/>
      <c r="KBB13" s="178"/>
      <c r="KBC13" s="178"/>
      <c r="KBD13" s="178"/>
      <c r="KBE13" s="178"/>
      <c r="KBF13" s="178"/>
      <c r="KBG13" s="178"/>
      <c r="KBH13" s="178"/>
      <c r="KBI13" s="178"/>
      <c r="KBJ13" s="178"/>
      <c r="KBK13" s="178"/>
      <c r="KBL13" s="178"/>
      <c r="KBM13" s="178"/>
      <c r="KBN13" s="178"/>
      <c r="KBO13" s="178"/>
      <c r="KBP13" s="178"/>
      <c r="KBQ13" s="178"/>
      <c r="KBR13" s="178"/>
      <c r="KBS13" s="178"/>
      <c r="KBT13" s="178"/>
      <c r="KBU13" s="178"/>
      <c r="KBV13" s="178"/>
      <c r="KBW13" s="178"/>
      <c r="KBX13" s="178"/>
      <c r="KBY13" s="178"/>
      <c r="KBZ13" s="178"/>
      <c r="KCA13" s="178"/>
      <c r="KCB13" s="178"/>
      <c r="KCC13" s="178"/>
      <c r="KCD13" s="178"/>
      <c r="KCE13" s="178"/>
      <c r="KCF13" s="178"/>
      <c r="KCG13" s="178"/>
      <c r="KCH13" s="178"/>
      <c r="KCI13" s="178"/>
      <c r="KCJ13" s="178"/>
      <c r="KCK13" s="178"/>
      <c r="KCL13" s="178"/>
      <c r="KCM13" s="178"/>
      <c r="KCN13" s="178"/>
      <c r="KCO13" s="178"/>
      <c r="KCP13" s="178"/>
      <c r="KCQ13" s="178"/>
      <c r="KCR13" s="178"/>
      <c r="KCS13" s="178"/>
      <c r="KCT13" s="178"/>
      <c r="KCU13" s="178"/>
      <c r="KCV13" s="178"/>
      <c r="KCW13" s="178"/>
      <c r="KCX13" s="178"/>
      <c r="KCY13" s="178"/>
      <c r="KCZ13" s="178"/>
      <c r="KDA13" s="178"/>
      <c r="KDB13" s="178"/>
      <c r="KDC13" s="178"/>
      <c r="KDD13" s="178"/>
      <c r="KDE13" s="178"/>
      <c r="KDF13" s="178"/>
      <c r="KDG13" s="178"/>
      <c r="KDH13" s="178"/>
      <c r="KDI13" s="178"/>
      <c r="KDJ13" s="178"/>
      <c r="KDK13" s="178"/>
      <c r="KDL13" s="178"/>
      <c r="KDM13" s="178"/>
      <c r="KDN13" s="178"/>
      <c r="KDO13" s="178"/>
      <c r="KDP13" s="178"/>
      <c r="KDQ13" s="178"/>
      <c r="KDR13" s="178"/>
      <c r="KDS13" s="178"/>
      <c r="KDT13" s="178"/>
      <c r="KDU13" s="178"/>
      <c r="KDV13" s="178"/>
      <c r="KDW13" s="178"/>
      <c r="KDX13" s="178"/>
      <c r="KDY13" s="178"/>
      <c r="KDZ13" s="178"/>
      <c r="KEA13" s="178"/>
      <c r="KEB13" s="178"/>
      <c r="KEC13" s="178"/>
      <c r="KED13" s="178"/>
      <c r="KEE13" s="178"/>
      <c r="KEF13" s="178"/>
      <c r="KEG13" s="178"/>
      <c r="KEH13" s="178"/>
      <c r="KEI13" s="178"/>
      <c r="KEJ13" s="178"/>
      <c r="KEK13" s="178"/>
      <c r="KEL13" s="178"/>
      <c r="KEM13" s="178"/>
      <c r="KEN13" s="178"/>
      <c r="KEO13" s="178"/>
      <c r="KEP13" s="178"/>
      <c r="KEQ13" s="178"/>
      <c r="KER13" s="178"/>
      <c r="KES13" s="178"/>
      <c r="KET13" s="178"/>
      <c r="KEU13" s="178"/>
      <c r="KEV13" s="178"/>
      <c r="KEW13" s="178"/>
      <c r="KEX13" s="178"/>
      <c r="KEY13" s="178"/>
      <c r="KEZ13" s="178"/>
      <c r="KFA13" s="178"/>
      <c r="KFB13" s="178"/>
      <c r="KFC13" s="178"/>
      <c r="KFD13" s="178"/>
      <c r="KFE13" s="178"/>
      <c r="KFF13" s="178"/>
      <c r="KFG13" s="178"/>
      <c r="KFH13" s="178"/>
      <c r="KFI13" s="178"/>
      <c r="KFJ13" s="178"/>
      <c r="KFK13" s="178"/>
      <c r="KFL13" s="178"/>
      <c r="KFM13" s="178"/>
      <c r="KFN13" s="178"/>
      <c r="KFO13" s="178"/>
      <c r="KFP13" s="178"/>
      <c r="KFQ13" s="178"/>
      <c r="KFR13" s="178"/>
      <c r="KFS13" s="178"/>
      <c r="KFT13" s="178"/>
      <c r="KFU13" s="178"/>
      <c r="KFV13" s="178"/>
      <c r="KFW13" s="178"/>
      <c r="KFX13" s="178"/>
      <c r="KFY13" s="178"/>
      <c r="KFZ13" s="178"/>
      <c r="KGA13" s="178"/>
      <c r="KGB13" s="178"/>
      <c r="KGC13" s="178"/>
      <c r="KGD13" s="178"/>
      <c r="KGE13" s="178"/>
      <c r="KGF13" s="178"/>
      <c r="KGG13" s="178"/>
      <c r="KGH13" s="178"/>
      <c r="KGI13" s="178"/>
      <c r="KGJ13" s="178"/>
      <c r="KGK13" s="178"/>
      <c r="KGL13" s="178"/>
      <c r="KGM13" s="178"/>
      <c r="KGN13" s="178"/>
      <c r="KGO13" s="178"/>
      <c r="KGP13" s="178"/>
      <c r="KGQ13" s="178"/>
      <c r="KGR13" s="178"/>
      <c r="KGS13" s="178"/>
      <c r="KGT13" s="178"/>
      <c r="KGU13" s="178"/>
      <c r="KGV13" s="178"/>
      <c r="KGW13" s="178"/>
      <c r="KGX13" s="178"/>
      <c r="KGY13" s="178"/>
      <c r="KGZ13" s="178"/>
      <c r="KHA13" s="178"/>
      <c r="KHB13" s="178"/>
      <c r="KHC13" s="178"/>
      <c r="KHD13" s="178"/>
      <c r="KHE13" s="178"/>
      <c r="KHF13" s="178"/>
      <c r="KHG13" s="178"/>
      <c r="KHH13" s="178"/>
      <c r="KHI13" s="178"/>
      <c r="KHJ13" s="178"/>
      <c r="KHK13" s="178"/>
      <c r="KHL13" s="178"/>
      <c r="KHM13" s="178"/>
      <c r="KHN13" s="178"/>
      <c r="KHO13" s="178"/>
      <c r="KHP13" s="178"/>
      <c r="KHQ13" s="178"/>
      <c r="KHR13" s="178"/>
      <c r="KHS13" s="178"/>
      <c r="KHT13" s="178"/>
      <c r="KHU13" s="178"/>
      <c r="KHV13" s="178"/>
      <c r="KHW13" s="178"/>
      <c r="KHX13" s="178"/>
      <c r="KHY13" s="178"/>
      <c r="KHZ13" s="178"/>
      <c r="KIA13" s="178"/>
      <c r="KIB13" s="178"/>
      <c r="KIC13" s="178"/>
      <c r="KID13" s="178"/>
      <c r="KIE13" s="178"/>
      <c r="KIF13" s="178"/>
      <c r="KIG13" s="178"/>
      <c r="KIH13" s="178"/>
      <c r="KII13" s="178"/>
      <c r="KIJ13" s="178"/>
      <c r="KIK13" s="178"/>
      <c r="KIL13" s="178"/>
      <c r="KIM13" s="178"/>
      <c r="KIN13" s="178"/>
      <c r="KIO13" s="178"/>
      <c r="KIP13" s="178"/>
      <c r="KIQ13" s="178"/>
      <c r="KIR13" s="178"/>
      <c r="KIS13" s="178"/>
      <c r="KIT13" s="178"/>
      <c r="KIU13" s="178"/>
      <c r="KIV13" s="178"/>
      <c r="KIW13" s="178"/>
      <c r="KIX13" s="178"/>
      <c r="KIY13" s="178"/>
      <c r="KIZ13" s="178"/>
      <c r="KJA13" s="178"/>
      <c r="KJB13" s="178"/>
      <c r="KJC13" s="178"/>
      <c r="KJD13" s="178"/>
      <c r="KJE13" s="178"/>
      <c r="KJF13" s="178"/>
      <c r="KJG13" s="178"/>
      <c r="KJH13" s="178"/>
      <c r="KJI13" s="178"/>
      <c r="KJJ13" s="178"/>
      <c r="KJK13" s="178"/>
      <c r="KJL13" s="178"/>
      <c r="KJM13" s="178"/>
      <c r="KJN13" s="178"/>
      <c r="KJO13" s="178"/>
      <c r="KJP13" s="178"/>
      <c r="KJQ13" s="178"/>
      <c r="KJR13" s="178"/>
      <c r="KJS13" s="178"/>
      <c r="KJT13" s="178"/>
      <c r="KJU13" s="178"/>
      <c r="KJV13" s="178"/>
      <c r="KJW13" s="178"/>
      <c r="KJX13" s="178"/>
      <c r="KJY13" s="178"/>
      <c r="KJZ13" s="178"/>
      <c r="KKA13" s="178"/>
      <c r="KKB13" s="178"/>
      <c r="KKC13" s="178"/>
      <c r="KKD13" s="178"/>
      <c r="KKE13" s="178"/>
      <c r="KKF13" s="178"/>
      <c r="KKG13" s="178"/>
      <c r="KKH13" s="178"/>
      <c r="KKI13" s="178"/>
      <c r="KKJ13" s="178"/>
      <c r="KKK13" s="178"/>
      <c r="KKL13" s="178"/>
      <c r="KKM13" s="178"/>
      <c r="KKN13" s="178"/>
      <c r="KKO13" s="178"/>
      <c r="KKP13" s="178"/>
      <c r="KKQ13" s="178"/>
      <c r="KKR13" s="178"/>
      <c r="KKS13" s="178"/>
      <c r="KKT13" s="178"/>
      <c r="KKU13" s="178"/>
      <c r="KKV13" s="178"/>
      <c r="KKW13" s="178"/>
      <c r="KKX13" s="178"/>
      <c r="KKY13" s="178"/>
      <c r="KKZ13" s="178"/>
      <c r="KLA13" s="178"/>
      <c r="KLB13" s="178"/>
      <c r="KLC13" s="178"/>
      <c r="KLD13" s="178"/>
      <c r="KLE13" s="178"/>
      <c r="KLF13" s="178"/>
      <c r="KLG13" s="178"/>
      <c r="KLH13" s="178"/>
      <c r="KLI13" s="178"/>
      <c r="KLJ13" s="178"/>
      <c r="KLK13" s="178"/>
      <c r="KLL13" s="178"/>
      <c r="KLM13" s="178"/>
      <c r="KLN13" s="178"/>
      <c r="KLO13" s="178"/>
      <c r="KLP13" s="178"/>
      <c r="KLQ13" s="178"/>
      <c r="KLR13" s="178"/>
      <c r="KLS13" s="178"/>
      <c r="KLT13" s="178"/>
      <c r="KLU13" s="178"/>
      <c r="KLV13" s="178"/>
      <c r="KLW13" s="178"/>
      <c r="KLX13" s="178"/>
      <c r="KLY13" s="178"/>
      <c r="KLZ13" s="178"/>
      <c r="KMA13" s="178"/>
      <c r="KMB13" s="178"/>
      <c r="KMC13" s="178"/>
      <c r="KMD13" s="178"/>
      <c r="KME13" s="178"/>
      <c r="KMF13" s="178"/>
      <c r="KMG13" s="178"/>
      <c r="KMH13" s="178"/>
      <c r="KMI13" s="178"/>
      <c r="KMJ13" s="178"/>
      <c r="KMK13" s="178"/>
      <c r="KML13" s="178"/>
      <c r="KMM13" s="178"/>
      <c r="KMN13" s="178"/>
      <c r="KMO13" s="178"/>
      <c r="KMP13" s="178"/>
      <c r="KMQ13" s="178"/>
      <c r="KMR13" s="178"/>
      <c r="KMS13" s="178"/>
      <c r="KMT13" s="178"/>
      <c r="KMU13" s="178"/>
      <c r="KMV13" s="178"/>
      <c r="KMW13" s="178"/>
      <c r="KMX13" s="178"/>
      <c r="KMY13" s="178"/>
      <c r="KMZ13" s="178"/>
      <c r="KNA13" s="178"/>
      <c r="KNB13" s="178"/>
      <c r="KNC13" s="178"/>
      <c r="KND13" s="178"/>
      <c r="KNE13" s="178"/>
      <c r="KNF13" s="178"/>
      <c r="KNG13" s="178"/>
      <c r="KNH13" s="178"/>
      <c r="KNI13" s="178"/>
      <c r="KNJ13" s="178"/>
      <c r="KNK13" s="178"/>
      <c r="KNL13" s="178"/>
      <c r="KNM13" s="178"/>
      <c r="KNN13" s="178"/>
      <c r="KNO13" s="178"/>
      <c r="KNP13" s="178"/>
      <c r="KNQ13" s="178"/>
      <c r="KNR13" s="178"/>
      <c r="KNS13" s="178"/>
      <c r="KNT13" s="178"/>
      <c r="KNU13" s="178"/>
      <c r="KNV13" s="178"/>
      <c r="KNW13" s="178"/>
      <c r="KNX13" s="178"/>
      <c r="KNY13" s="178"/>
      <c r="KNZ13" s="178"/>
      <c r="KOA13" s="178"/>
      <c r="KOB13" s="178"/>
      <c r="KOC13" s="178"/>
      <c r="KOD13" s="178"/>
      <c r="KOE13" s="178"/>
      <c r="KOF13" s="178"/>
      <c r="KOG13" s="178"/>
      <c r="KOH13" s="178"/>
      <c r="KOI13" s="178"/>
      <c r="KOJ13" s="178"/>
      <c r="KOK13" s="178"/>
      <c r="KOL13" s="178"/>
      <c r="KOM13" s="178"/>
      <c r="KON13" s="178"/>
      <c r="KOO13" s="178"/>
      <c r="KOP13" s="178"/>
      <c r="KOQ13" s="178"/>
      <c r="KOR13" s="178"/>
      <c r="KOS13" s="178"/>
      <c r="KOT13" s="178"/>
      <c r="KOU13" s="178"/>
      <c r="KOV13" s="178"/>
      <c r="KOW13" s="178"/>
      <c r="KOX13" s="178"/>
      <c r="KOY13" s="178"/>
      <c r="KOZ13" s="178"/>
      <c r="KPA13" s="178"/>
      <c r="KPB13" s="178"/>
      <c r="KPC13" s="178"/>
      <c r="KPD13" s="178"/>
      <c r="KPE13" s="178"/>
      <c r="KPF13" s="178"/>
      <c r="KPG13" s="178"/>
      <c r="KPH13" s="178"/>
      <c r="KPI13" s="178"/>
      <c r="KPJ13" s="178"/>
      <c r="KPK13" s="178"/>
      <c r="KPL13" s="178"/>
      <c r="KPM13" s="178"/>
      <c r="KPN13" s="178"/>
      <c r="KPO13" s="178"/>
      <c r="KPP13" s="178"/>
      <c r="KPQ13" s="178"/>
      <c r="KPR13" s="178"/>
      <c r="KPS13" s="178"/>
      <c r="KPT13" s="178"/>
      <c r="KPU13" s="178"/>
      <c r="KPV13" s="178"/>
      <c r="KPW13" s="178"/>
      <c r="KPX13" s="178"/>
      <c r="KPY13" s="178"/>
      <c r="KPZ13" s="178"/>
      <c r="KQA13" s="178"/>
      <c r="KQB13" s="178"/>
      <c r="KQC13" s="178"/>
      <c r="KQD13" s="178"/>
      <c r="KQE13" s="178"/>
      <c r="KQF13" s="178"/>
      <c r="KQG13" s="178"/>
      <c r="KQH13" s="178"/>
      <c r="KQI13" s="178"/>
      <c r="KQJ13" s="178"/>
      <c r="KQK13" s="178"/>
      <c r="KQL13" s="178"/>
      <c r="KQM13" s="178"/>
      <c r="KQN13" s="178"/>
      <c r="KQO13" s="178"/>
      <c r="KQP13" s="178"/>
      <c r="KQQ13" s="178"/>
      <c r="KQR13" s="178"/>
      <c r="KQS13" s="178"/>
      <c r="KQT13" s="178"/>
      <c r="KQU13" s="178"/>
      <c r="KQV13" s="178"/>
      <c r="KQW13" s="178"/>
      <c r="KQX13" s="178"/>
      <c r="KQY13" s="178"/>
      <c r="KQZ13" s="178"/>
      <c r="KRA13" s="178"/>
      <c r="KRB13" s="178"/>
      <c r="KRC13" s="178"/>
      <c r="KRD13" s="178"/>
      <c r="KRE13" s="178"/>
      <c r="KRF13" s="178"/>
      <c r="KRG13" s="178"/>
      <c r="KRH13" s="178"/>
      <c r="KRI13" s="178"/>
      <c r="KRJ13" s="178"/>
      <c r="KRK13" s="178"/>
      <c r="KRL13" s="178"/>
      <c r="KRM13" s="178"/>
      <c r="KRN13" s="178"/>
      <c r="KRO13" s="178"/>
      <c r="KRP13" s="178"/>
      <c r="KRQ13" s="178"/>
      <c r="KRR13" s="178"/>
      <c r="KRS13" s="178"/>
      <c r="KRT13" s="178"/>
      <c r="KRU13" s="178"/>
      <c r="KRV13" s="178"/>
      <c r="KRW13" s="178"/>
      <c r="KRX13" s="178"/>
      <c r="KRY13" s="178"/>
      <c r="KRZ13" s="178"/>
      <c r="KSA13" s="178"/>
      <c r="KSB13" s="178"/>
      <c r="KSC13" s="178"/>
      <c r="KSD13" s="178"/>
      <c r="KSE13" s="178"/>
      <c r="KSF13" s="178"/>
      <c r="KSG13" s="178"/>
      <c r="KSH13" s="178"/>
      <c r="KSI13" s="178"/>
      <c r="KSJ13" s="178"/>
      <c r="KSK13" s="178"/>
      <c r="KSL13" s="178"/>
      <c r="KSM13" s="178"/>
      <c r="KSN13" s="178"/>
      <c r="KSO13" s="178"/>
      <c r="KSP13" s="178"/>
      <c r="KSQ13" s="178"/>
      <c r="KSR13" s="178"/>
      <c r="KSS13" s="178"/>
      <c r="KST13" s="178"/>
      <c r="KSU13" s="178"/>
      <c r="KSV13" s="178"/>
      <c r="KSW13" s="178"/>
      <c r="KSX13" s="178"/>
      <c r="KSY13" s="178"/>
      <c r="KSZ13" s="178"/>
      <c r="KTA13" s="178"/>
      <c r="KTB13" s="178"/>
      <c r="KTC13" s="178"/>
      <c r="KTD13" s="178"/>
      <c r="KTE13" s="178"/>
      <c r="KTF13" s="178"/>
      <c r="KTG13" s="178"/>
      <c r="KTH13" s="178"/>
      <c r="KTI13" s="178"/>
      <c r="KTJ13" s="178"/>
      <c r="KTK13" s="178"/>
      <c r="KTL13" s="178"/>
      <c r="KTM13" s="178"/>
      <c r="KTN13" s="178"/>
      <c r="KTO13" s="178"/>
      <c r="KTP13" s="178"/>
      <c r="KTQ13" s="178"/>
      <c r="KTR13" s="178"/>
      <c r="KTS13" s="178"/>
      <c r="KTT13" s="178"/>
      <c r="KTU13" s="178"/>
      <c r="KTV13" s="178"/>
      <c r="KTW13" s="178"/>
      <c r="KTX13" s="178"/>
      <c r="KTY13" s="178"/>
      <c r="KTZ13" s="178"/>
      <c r="KUA13" s="178"/>
      <c r="KUB13" s="178"/>
      <c r="KUC13" s="178"/>
      <c r="KUD13" s="178"/>
      <c r="KUE13" s="178"/>
      <c r="KUF13" s="178"/>
      <c r="KUG13" s="178"/>
      <c r="KUH13" s="178"/>
      <c r="KUI13" s="178"/>
      <c r="KUJ13" s="178"/>
      <c r="KUK13" s="178"/>
      <c r="KUL13" s="178"/>
      <c r="KUM13" s="178"/>
      <c r="KUN13" s="178"/>
      <c r="KUO13" s="178"/>
      <c r="KUP13" s="178"/>
      <c r="KUQ13" s="178"/>
      <c r="KUR13" s="178"/>
      <c r="KUS13" s="178"/>
      <c r="KUT13" s="178"/>
      <c r="KUU13" s="178"/>
      <c r="KUV13" s="178"/>
      <c r="KUW13" s="178"/>
      <c r="KUX13" s="178"/>
      <c r="KUY13" s="178"/>
      <c r="KUZ13" s="178"/>
      <c r="KVA13" s="178"/>
      <c r="KVB13" s="178"/>
      <c r="KVC13" s="178"/>
      <c r="KVD13" s="178"/>
      <c r="KVE13" s="178"/>
      <c r="KVF13" s="178"/>
      <c r="KVG13" s="178"/>
      <c r="KVH13" s="178"/>
      <c r="KVI13" s="178"/>
      <c r="KVJ13" s="178"/>
      <c r="KVK13" s="178"/>
      <c r="KVL13" s="178"/>
      <c r="KVM13" s="178"/>
      <c r="KVN13" s="178"/>
      <c r="KVO13" s="178"/>
      <c r="KVP13" s="178"/>
      <c r="KVQ13" s="178"/>
      <c r="KVR13" s="178"/>
      <c r="KVS13" s="178"/>
      <c r="KVT13" s="178"/>
      <c r="KVU13" s="178"/>
      <c r="KVV13" s="178"/>
      <c r="KVW13" s="178"/>
      <c r="KVX13" s="178"/>
      <c r="KVY13" s="178"/>
      <c r="KVZ13" s="178"/>
      <c r="KWA13" s="178"/>
      <c r="KWB13" s="178"/>
      <c r="KWC13" s="178"/>
      <c r="KWD13" s="178"/>
      <c r="KWE13" s="178"/>
      <c r="KWF13" s="178"/>
      <c r="KWG13" s="178"/>
      <c r="KWH13" s="178"/>
      <c r="KWI13" s="178"/>
      <c r="KWJ13" s="178"/>
      <c r="KWK13" s="178"/>
      <c r="KWL13" s="178"/>
      <c r="KWM13" s="178"/>
      <c r="KWN13" s="178"/>
      <c r="KWO13" s="178"/>
      <c r="KWP13" s="178"/>
      <c r="KWQ13" s="178"/>
      <c r="KWR13" s="178"/>
      <c r="KWS13" s="178"/>
      <c r="KWT13" s="178"/>
      <c r="KWU13" s="178"/>
      <c r="KWV13" s="178"/>
      <c r="KWW13" s="178"/>
      <c r="KWX13" s="178"/>
      <c r="KWY13" s="178"/>
      <c r="KWZ13" s="178"/>
      <c r="KXA13" s="178"/>
      <c r="KXB13" s="178"/>
      <c r="KXC13" s="178"/>
      <c r="KXD13" s="178"/>
      <c r="KXE13" s="178"/>
      <c r="KXF13" s="178"/>
      <c r="KXG13" s="178"/>
      <c r="KXH13" s="178"/>
      <c r="KXI13" s="178"/>
      <c r="KXJ13" s="178"/>
      <c r="KXK13" s="178"/>
      <c r="KXL13" s="178"/>
      <c r="KXM13" s="178"/>
      <c r="KXN13" s="178"/>
      <c r="KXO13" s="178"/>
      <c r="KXP13" s="178"/>
      <c r="KXQ13" s="178"/>
      <c r="KXR13" s="178"/>
      <c r="KXS13" s="178"/>
      <c r="KXT13" s="178"/>
      <c r="KXU13" s="178"/>
      <c r="KXV13" s="178"/>
      <c r="KXW13" s="178"/>
      <c r="KXX13" s="178"/>
      <c r="KXY13" s="178"/>
      <c r="KXZ13" s="178"/>
      <c r="KYA13" s="178"/>
      <c r="KYB13" s="178"/>
      <c r="KYC13" s="178"/>
      <c r="KYD13" s="178"/>
      <c r="KYE13" s="178"/>
      <c r="KYF13" s="178"/>
      <c r="KYG13" s="178"/>
      <c r="KYH13" s="178"/>
      <c r="KYI13" s="178"/>
      <c r="KYJ13" s="178"/>
      <c r="KYK13" s="178"/>
      <c r="KYL13" s="178"/>
      <c r="KYM13" s="178"/>
      <c r="KYN13" s="178"/>
      <c r="KYO13" s="178"/>
      <c r="KYP13" s="178"/>
      <c r="KYQ13" s="178"/>
      <c r="KYR13" s="178"/>
      <c r="KYS13" s="178"/>
      <c r="KYT13" s="178"/>
      <c r="KYU13" s="178"/>
      <c r="KYV13" s="178"/>
      <c r="KYW13" s="178"/>
      <c r="KYX13" s="178"/>
      <c r="KYY13" s="178"/>
      <c r="KYZ13" s="178"/>
      <c r="KZA13" s="178"/>
      <c r="KZB13" s="178"/>
      <c r="KZC13" s="178"/>
      <c r="KZD13" s="178"/>
      <c r="KZE13" s="178"/>
      <c r="KZF13" s="178"/>
      <c r="KZG13" s="178"/>
      <c r="KZH13" s="178"/>
      <c r="KZI13" s="178"/>
      <c r="KZJ13" s="178"/>
      <c r="KZK13" s="178"/>
      <c r="KZL13" s="178"/>
      <c r="KZM13" s="178"/>
      <c r="KZN13" s="178"/>
      <c r="KZO13" s="178"/>
      <c r="KZP13" s="178"/>
      <c r="KZQ13" s="178"/>
      <c r="KZR13" s="178"/>
      <c r="KZS13" s="178"/>
      <c r="KZT13" s="178"/>
      <c r="KZU13" s="178"/>
      <c r="KZV13" s="178"/>
      <c r="KZW13" s="178"/>
      <c r="KZX13" s="178"/>
      <c r="KZY13" s="178"/>
      <c r="KZZ13" s="178"/>
      <c r="LAA13" s="178"/>
      <c r="LAB13" s="178"/>
      <c r="LAC13" s="178"/>
      <c r="LAD13" s="178"/>
      <c r="LAE13" s="178"/>
      <c r="LAF13" s="178"/>
      <c r="LAG13" s="178"/>
      <c r="LAH13" s="178"/>
      <c r="LAI13" s="178"/>
      <c r="LAJ13" s="178"/>
      <c r="LAK13" s="178"/>
      <c r="LAL13" s="178"/>
      <c r="LAM13" s="178"/>
      <c r="LAN13" s="178"/>
      <c r="LAO13" s="178"/>
      <c r="LAP13" s="178"/>
      <c r="LAQ13" s="178"/>
      <c r="LAR13" s="178"/>
      <c r="LAS13" s="178"/>
      <c r="LAT13" s="178"/>
      <c r="LAU13" s="178"/>
      <c r="LAV13" s="178"/>
      <c r="LAW13" s="178"/>
      <c r="LAX13" s="178"/>
      <c r="LAY13" s="178"/>
      <c r="LAZ13" s="178"/>
      <c r="LBA13" s="178"/>
      <c r="LBB13" s="178"/>
      <c r="LBC13" s="178"/>
      <c r="LBD13" s="178"/>
      <c r="LBE13" s="178"/>
      <c r="LBF13" s="178"/>
      <c r="LBG13" s="178"/>
      <c r="LBH13" s="178"/>
      <c r="LBI13" s="178"/>
      <c r="LBJ13" s="178"/>
      <c r="LBK13" s="178"/>
      <c r="LBL13" s="178"/>
      <c r="LBM13" s="178"/>
      <c r="LBN13" s="178"/>
      <c r="LBO13" s="178"/>
      <c r="LBP13" s="178"/>
      <c r="LBQ13" s="178"/>
      <c r="LBR13" s="178"/>
      <c r="LBS13" s="178"/>
      <c r="LBT13" s="178"/>
      <c r="LBU13" s="178"/>
      <c r="LBV13" s="178"/>
      <c r="LBW13" s="178"/>
      <c r="LBX13" s="178"/>
      <c r="LBY13" s="178"/>
      <c r="LBZ13" s="178"/>
      <c r="LCA13" s="178"/>
      <c r="LCB13" s="178"/>
      <c r="LCC13" s="178"/>
      <c r="LCD13" s="178"/>
      <c r="LCE13" s="178"/>
      <c r="LCF13" s="178"/>
      <c r="LCG13" s="178"/>
      <c r="LCH13" s="178"/>
      <c r="LCI13" s="178"/>
      <c r="LCJ13" s="178"/>
      <c r="LCK13" s="178"/>
      <c r="LCL13" s="178"/>
      <c r="LCM13" s="178"/>
      <c r="LCN13" s="178"/>
      <c r="LCO13" s="178"/>
      <c r="LCP13" s="178"/>
      <c r="LCQ13" s="178"/>
      <c r="LCR13" s="178"/>
      <c r="LCS13" s="178"/>
      <c r="LCT13" s="178"/>
      <c r="LCU13" s="178"/>
      <c r="LCV13" s="178"/>
      <c r="LCW13" s="178"/>
      <c r="LCX13" s="178"/>
      <c r="LCY13" s="178"/>
      <c r="LCZ13" s="178"/>
      <c r="LDA13" s="178"/>
      <c r="LDB13" s="178"/>
      <c r="LDC13" s="178"/>
      <c r="LDD13" s="178"/>
      <c r="LDE13" s="178"/>
      <c r="LDF13" s="178"/>
      <c r="LDG13" s="178"/>
      <c r="LDH13" s="178"/>
      <c r="LDI13" s="178"/>
      <c r="LDJ13" s="178"/>
      <c r="LDK13" s="178"/>
      <c r="LDL13" s="178"/>
      <c r="LDM13" s="178"/>
      <c r="LDN13" s="178"/>
      <c r="LDO13" s="178"/>
      <c r="LDP13" s="178"/>
      <c r="LDQ13" s="178"/>
      <c r="LDR13" s="178"/>
      <c r="LDS13" s="178"/>
      <c r="LDT13" s="178"/>
      <c r="LDU13" s="178"/>
      <c r="LDV13" s="178"/>
      <c r="LDW13" s="178"/>
      <c r="LDX13" s="178"/>
      <c r="LDY13" s="178"/>
      <c r="LDZ13" s="178"/>
      <c r="LEA13" s="178"/>
      <c r="LEB13" s="178"/>
      <c r="LEC13" s="178"/>
      <c r="LED13" s="178"/>
      <c r="LEE13" s="178"/>
      <c r="LEF13" s="178"/>
      <c r="LEG13" s="178"/>
      <c r="LEH13" s="178"/>
      <c r="LEI13" s="178"/>
      <c r="LEJ13" s="178"/>
      <c r="LEK13" s="178"/>
      <c r="LEL13" s="178"/>
      <c r="LEM13" s="178"/>
      <c r="LEN13" s="178"/>
      <c r="LEO13" s="178"/>
      <c r="LEP13" s="178"/>
      <c r="LEQ13" s="178"/>
      <c r="LER13" s="178"/>
      <c r="LES13" s="178"/>
      <c r="LET13" s="178"/>
      <c r="LEU13" s="178"/>
      <c r="LEV13" s="178"/>
      <c r="LEW13" s="178"/>
      <c r="LEX13" s="178"/>
      <c r="LEY13" s="178"/>
      <c r="LEZ13" s="178"/>
      <c r="LFA13" s="178"/>
      <c r="LFB13" s="178"/>
      <c r="LFC13" s="178"/>
      <c r="LFD13" s="178"/>
      <c r="LFE13" s="178"/>
      <c r="LFF13" s="178"/>
      <c r="LFG13" s="178"/>
      <c r="LFH13" s="178"/>
      <c r="LFI13" s="178"/>
      <c r="LFJ13" s="178"/>
      <c r="LFK13" s="178"/>
      <c r="LFL13" s="178"/>
      <c r="LFM13" s="178"/>
      <c r="LFN13" s="178"/>
      <c r="LFO13" s="178"/>
      <c r="LFP13" s="178"/>
      <c r="LFQ13" s="178"/>
      <c r="LFR13" s="178"/>
      <c r="LFS13" s="178"/>
      <c r="LFT13" s="178"/>
      <c r="LFU13" s="178"/>
      <c r="LFV13" s="178"/>
      <c r="LFW13" s="178"/>
      <c r="LFX13" s="178"/>
      <c r="LFY13" s="178"/>
      <c r="LFZ13" s="178"/>
      <c r="LGA13" s="178"/>
      <c r="LGB13" s="178"/>
      <c r="LGC13" s="178"/>
      <c r="LGD13" s="178"/>
      <c r="LGE13" s="178"/>
      <c r="LGF13" s="178"/>
      <c r="LGG13" s="178"/>
      <c r="LGH13" s="178"/>
      <c r="LGI13" s="178"/>
      <c r="LGJ13" s="178"/>
      <c r="LGK13" s="178"/>
      <c r="LGL13" s="178"/>
      <c r="LGM13" s="178"/>
      <c r="LGN13" s="178"/>
      <c r="LGO13" s="178"/>
      <c r="LGP13" s="178"/>
      <c r="LGQ13" s="178"/>
      <c r="LGR13" s="178"/>
      <c r="LGS13" s="178"/>
      <c r="LGT13" s="178"/>
      <c r="LGU13" s="178"/>
      <c r="LGV13" s="178"/>
      <c r="LGW13" s="178"/>
      <c r="LGX13" s="178"/>
      <c r="LGY13" s="178"/>
      <c r="LGZ13" s="178"/>
      <c r="LHA13" s="178"/>
      <c r="LHB13" s="178"/>
      <c r="LHC13" s="178"/>
      <c r="LHD13" s="178"/>
      <c r="LHE13" s="178"/>
      <c r="LHF13" s="178"/>
      <c r="LHG13" s="178"/>
      <c r="LHH13" s="178"/>
      <c r="LHI13" s="178"/>
      <c r="LHJ13" s="178"/>
      <c r="LHK13" s="178"/>
      <c r="LHL13" s="178"/>
      <c r="LHM13" s="178"/>
      <c r="LHN13" s="178"/>
      <c r="LHO13" s="178"/>
      <c r="LHP13" s="178"/>
      <c r="LHQ13" s="178"/>
      <c r="LHR13" s="178"/>
      <c r="LHS13" s="178"/>
      <c r="LHT13" s="178"/>
      <c r="LHU13" s="178"/>
      <c r="LHV13" s="178"/>
      <c r="LHW13" s="178"/>
      <c r="LHX13" s="178"/>
      <c r="LHY13" s="178"/>
      <c r="LHZ13" s="178"/>
      <c r="LIA13" s="178"/>
      <c r="LIB13" s="178"/>
      <c r="LIC13" s="178"/>
      <c r="LID13" s="178"/>
      <c r="LIE13" s="178"/>
      <c r="LIF13" s="178"/>
      <c r="LIG13" s="178"/>
      <c r="LIH13" s="178"/>
      <c r="LII13" s="178"/>
      <c r="LIJ13" s="178"/>
      <c r="LIK13" s="178"/>
      <c r="LIL13" s="178"/>
      <c r="LIM13" s="178"/>
      <c r="LIN13" s="178"/>
      <c r="LIO13" s="178"/>
      <c r="LIP13" s="178"/>
      <c r="LIQ13" s="178"/>
      <c r="LIR13" s="178"/>
      <c r="LIS13" s="178"/>
      <c r="LIT13" s="178"/>
      <c r="LIU13" s="178"/>
      <c r="LIV13" s="178"/>
      <c r="LIW13" s="178"/>
      <c r="LIX13" s="178"/>
      <c r="LIY13" s="178"/>
      <c r="LIZ13" s="178"/>
      <c r="LJA13" s="178"/>
      <c r="LJB13" s="178"/>
      <c r="LJC13" s="178"/>
      <c r="LJD13" s="178"/>
      <c r="LJE13" s="178"/>
      <c r="LJF13" s="178"/>
      <c r="LJG13" s="178"/>
      <c r="LJH13" s="178"/>
      <c r="LJI13" s="178"/>
      <c r="LJJ13" s="178"/>
      <c r="LJK13" s="178"/>
      <c r="LJL13" s="178"/>
      <c r="LJM13" s="178"/>
      <c r="LJN13" s="178"/>
      <c r="LJO13" s="178"/>
      <c r="LJP13" s="178"/>
      <c r="LJQ13" s="178"/>
      <c r="LJR13" s="178"/>
      <c r="LJS13" s="178"/>
      <c r="LJT13" s="178"/>
      <c r="LJU13" s="178"/>
      <c r="LJV13" s="178"/>
      <c r="LJW13" s="178"/>
      <c r="LJX13" s="178"/>
      <c r="LJY13" s="178"/>
      <c r="LJZ13" s="178"/>
      <c r="LKA13" s="178"/>
      <c r="LKB13" s="178"/>
      <c r="LKC13" s="178"/>
      <c r="LKD13" s="178"/>
      <c r="LKE13" s="178"/>
      <c r="LKF13" s="178"/>
      <c r="LKG13" s="178"/>
      <c r="LKH13" s="178"/>
      <c r="LKI13" s="178"/>
      <c r="LKJ13" s="178"/>
      <c r="LKK13" s="178"/>
      <c r="LKL13" s="178"/>
      <c r="LKM13" s="178"/>
      <c r="LKN13" s="178"/>
      <c r="LKO13" s="178"/>
      <c r="LKP13" s="178"/>
      <c r="LKQ13" s="178"/>
      <c r="LKR13" s="178"/>
      <c r="LKS13" s="178"/>
      <c r="LKT13" s="178"/>
      <c r="LKU13" s="178"/>
      <c r="LKV13" s="178"/>
      <c r="LKW13" s="178"/>
      <c r="LKX13" s="178"/>
      <c r="LKY13" s="178"/>
      <c r="LKZ13" s="178"/>
      <c r="LLA13" s="178"/>
      <c r="LLB13" s="178"/>
      <c r="LLC13" s="178"/>
      <c r="LLD13" s="178"/>
      <c r="LLE13" s="178"/>
      <c r="LLF13" s="178"/>
      <c r="LLG13" s="178"/>
      <c r="LLH13" s="178"/>
      <c r="LLI13" s="178"/>
      <c r="LLJ13" s="178"/>
      <c r="LLK13" s="178"/>
      <c r="LLL13" s="178"/>
      <c r="LLM13" s="178"/>
      <c r="LLN13" s="178"/>
      <c r="LLO13" s="178"/>
      <c r="LLP13" s="178"/>
      <c r="LLQ13" s="178"/>
      <c r="LLR13" s="178"/>
      <c r="LLS13" s="178"/>
      <c r="LLT13" s="178"/>
      <c r="LLU13" s="178"/>
      <c r="LLV13" s="178"/>
      <c r="LLW13" s="178"/>
      <c r="LLX13" s="178"/>
      <c r="LLY13" s="178"/>
      <c r="LLZ13" s="178"/>
      <c r="LMA13" s="178"/>
      <c r="LMB13" s="178"/>
      <c r="LMC13" s="178"/>
      <c r="LMD13" s="178"/>
      <c r="LME13" s="178"/>
      <c r="LMF13" s="178"/>
      <c r="LMG13" s="178"/>
      <c r="LMH13" s="178"/>
      <c r="LMI13" s="178"/>
      <c r="LMJ13" s="178"/>
      <c r="LMK13" s="178"/>
      <c r="LML13" s="178"/>
      <c r="LMM13" s="178"/>
      <c r="LMN13" s="178"/>
      <c r="LMO13" s="178"/>
      <c r="LMP13" s="178"/>
      <c r="LMQ13" s="178"/>
      <c r="LMR13" s="178"/>
      <c r="LMS13" s="178"/>
      <c r="LMT13" s="178"/>
      <c r="LMU13" s="178"/>
      <c r="LMV13" s="178"/>
      <c r="LMW13" s="178"/>
      <c r="LMX13" s="178"/>
      <c r="LMY13" s="178"/>
      <c r="LMZ13" s="178"/>
      <c r="LNA13" s="178"/>
      <c r="LNB13" s="178"/>
      <c r="LNC13" s="178"/>
      <c r="LND13" s="178"/>
      <c r="LNE13" s="178"/>
      <c r="LNF13" s="178"/>
      <c r="LNG13" s="178"/>
      <c r="LNH13" s="178"/>
      <c r="LNI13" s="178"/>
      <c r="LNJ13" s="178"/>
      <c r="LNK13" s="178"/>
      <c r="LNL13" s="178"/>
      <c r="LNM13" s="178"/>
      <c r="LNN13" s="178"/>
      <c r="LNO13" s="178"/>
      <c r="LNP13" s="178"/>
      <c r="LNQ13" s="178"/>
      <c r="LNR13" s="178"/>
      <c r="LNS13" s="178"/>
      <c r="LNT13" s="178"/>
      <c r="LNU13" s="178"/>
      <c r="LNV13" s="178"/>
      <c r="LNW13" s="178"/>
      <c r="LNX13" s="178"/>
      <c r="LNY13" s="178"/>
      <c r="LNZ13" s="178"/>
      <c r="LOA13" s="178"/>
      <c r="LOB13" s="178"/>
      <c r="LOC13" s="178"/>
      <c r="LOD13" s="178"/>
      <c r="LOE13" s="178"/>
      <c r="LOF13" s="178"/>
      <c r="LOG13" s="178"/>
      <c r="LOH13" s="178"/>
      <c r="LOI13" s="178"/>
      <c r="LOJ13" s="178"/>
      <c r="LOK13" s="178"/>
      <c r="LOL13" s="178"/>
      <c r="LOM13" s="178"/>
      <c r="LON13" s="178"/>
      <c r="LOO13" s="178"/>
      <c r="LOP13" s="178"/>
      <c r="LOQ13" s="178"/>
      <c r="LOR13" s="178"/>
      <c r="LOS13" s="178"/>
      <c r="LOT13" s="178"/>
      <c r="LOU13" s="178"/>
      <c r="LOV13" s="178"/>
      <c r="LOW13" s="178"/>
      <c r="LOX13" s="178"/>
      <c r="LOY13" s="178"/>
      <c r="LOZ13" s="178"/>
      <c r="LPA13" s="178"/>
      <c r="LPB13" s="178"/>
      <c r="LPC13" s="178"/>
      <c r="LPD13" s="178"/>
      <c r="LPE13" s="178"/>
      <c r="LPF13" s="178"/>
      <c r="LPG13" s="178"/>
      <c r="LPH13" s="178"/>
      <c r="LPI13" s="178"/>
      <c r="LPJ13" s="178"/>
      <c r="LPK13" s="178"/>
      <c r="LPL13" s="178"/>
      <c r="LPM13" s="178"/>
      <c r="LPN13" s="178"/>
      <c r="LPO13" s="178"/>
      <c r="LPP13" s="178"/>
      <c r="LPQ13" s="178"/>
      <c r="LPR13" s="178"/>
      <c r="LPS13" s="178"/>
      <c r="LPT13" s="178"/>
      <c r="LPU13" s="178"/>
      <c r="LPV13" s="178"/>
      <c r="LPW13" s="178"/>
      <c r="LPX13" s="178"/>
      <c r="LPY13" s="178"/>
      <c r="LPZ13" s="178"/>
      <c r="LQA13" s="178"/>
      <c r="LQB13" s="178"/>
      <c r="LQC13" s="178"/>
      <c r="LQD13" s="178"/>
      <c r="LQE13" s="178"/>
      <c r="LQF13" s="178"/>
      <c r="LQG13" s="178"/>
      <c r="LQH13" s="178"/>
      <c r="LQI13" s="178"/>
      <c r="LQJ13" s="178"/>
      <c r="LQK13" s="178"/>
      <c r="LQL13" s="178"/>
      <c r="LQM13" s="178"/>
      <c r="LQN13" s="178"/>
      <c r="LQO13" s="178"/>
      <c r="LQP13" s="178"/>
      <c r="LQQ13" s="178"/>
      <c r="LQR13" s="178"/>
      <c r="LQS13" s="178"/>
      <c r="LQT13" s="178"/>
      <c r="LQU13" s="178"/>
      <c r="LQV13" s="178"/>
      <c r="LQW13" s="178"/>
      <c r="LQX13" s="178"/>
      <c r="LQY13" s="178"/>
      <c r="LQZ13" s="178"/>
      <c r="LRA13" s="178"/>
      <c r="LRB13" s="178"/>
      <c r="LRC13" s="178"/>
      <c r="LRD13" s="178"/>
      <c r="LRE13" s="178"/>
      <c r="LRF13" s="178"/>
      <c r="LRG13" s="178"/>
      <c r="LRH13" s="178"/>
      <c r="LRI13" s="178"/>
      <c r="LRJ13" s="178"/>
      <c r="LRK13" s="178"/>
      <c r="LRL13" s="178"/>
      <c r="LRM13" s="178"/>
      <c r="LRN13" s="178"/>
      <c r="LRO13" s="178"/>
      <c r="LRP13" s="178"/>
      <c r="LRQ13" s="178"/>
      <c r="LRR13" s="178"/>
      <c r="LRS13" s="178"/>
      <c r="LRT13" s="178"/>
      <c r="LRU13" s="178"/>
      <c r="LRV13" s="178"/>
      <c r="LRW13" s="178"/>
      <c r="LRX13" s="178"/>
      <c r="LRY13" s="178"/>
      <c r="LRZ13" s="178"/>
      <c r="LSA13" s="178"/>
      <c r="LSB13" s="178"/>
      <c r="LSC13" s="178"/>
      <c r="LSD13" s="178"/>
      <c r="LSE13" s="178"/>
      <c r="LSF13" s="178"/>
      <c r="LSG13" s="178"/>
      <c r="LSH13" s="178"/>
      <c r="LSI13" s="178"/>
      <c r="LSJ13" s="178"/>
      <c r="LSK13" s="178"/>
      <c r="LSL13" s="178"/>
      <c r="LSM13" s="178"/>
      <c r="LSN13" s="178"/>
      <c r="LSO13" s="178"/>
      <c r="LSP13" s="178"/>
      <c r="LSQ13" s="178"/>
      <c r="LSR13" s="178"/>
      <c r="LSS13" s="178"/>
      <c r="LST13" s="178"/>
      <c r="LSU13" s="178"/>
      <c r="LSV13" s="178"/>
      <c r="LSW13" s="178"/>
      <c r="LSX13" s="178"/>
      <c r="LSY13" s="178"/>
      <c r="LSZ13" s="178"/>
      <c r="LTA13" s="178"/>
      <c r="LTB13" s="178"/>
      <c r="LTC13" s="178"/>
      <c r="LTD13" s="178"/>
      <c r="LTE13" s="178"/>
      <c r="LTF13" s="178"/>
      <c r="LTG13" s="178"/>
      <c r="LTH13" s="178"/>
      <c r="LTI13" s="178"/>
      <c r="LTJ13" s="178"/>
      <c r="LTK13" s="178"/>
      <c r="LTL13" s="178"/>
      <c r="LTM13" s="178"/>
      <c r="LTN13" s="178"/>
      <c r="LTO13" s="178"/>
      <c r="LTP13" s="178"/>
      <c r="LTQ13" s="178"/>
      <c r="LTR13" s="178"/>
      <c r="LTS13" s="178"/>
      <c r="LTT13" s="178"/>
      <c r="LTU13" s="178"/>
      <c r="LTV13" s="178"/>
      <c r="LTW13" s="178"/>
      <c r="LTX13" s="178"/>
      <c r="LTY13" s="178"/>
      <c r="LTZ13" s="178"/>
      <c r="LUA13" s="178"/>
      <c r="LUB13" s="178"/>
      <c r="LUC13" s="178"/>
      <c r="LUD13" s="178"/>
      <c r="LUE13" s="178"/>
      <c r="LUF13" s="178"/>
      <c r="LUG13" s="178"/>
      <c r="LUH13" s="178"/>
      <c r="LUI13" s="178"/>
      <c r="LUJ13" s="178"/>
      <c r="LUK13" s="178"/>
      <c r="LUL13" s="178"/>
      <c r="LUM13" s="178"/>
      <c r="LUN13" s="178"/>
      <c r="LUO13" s="178"/>
      <c r="LUP13" s="178"/>
      <c r="LUQ13" s="178"/>
      <c r="LUR13" s="178"/>
      <c r="LUS13" s="178"/>
      <c r="LUT13" s="178"/>
      <c r="LUU13" s="178"/>
      <c r="LUV13" s="178"/>
      <c r="LUW13" s="178"/>
      <c r="LUX13" s="178"/>
      <c r="LUY13" s="178"/>
      <c r="LUZ13" s="178"/>
      <c r="LVA13" s="178"/>
      <c r="LVB13" s="178"/>
      <c r="LVC13" s="178"/>
      <c r="LVD13" s="178"/>
      <c r="LVE13" s="178"/>
      <c r="LVF13" s="178"/>
      <c r="LVG13" s="178"/>
      <c r="LVH13" s="178"/>
      <c r="LVI13" s="178"/>
      <c r="LVJ13" s="178"/>
      <c r="LVK13" s="178"/>
      <c r="LVL13" s="178"/>
      <c r="LVM13" s="178"/>
      <c r="LVN13" s="178"/>
      <c r="LVO13" s="178"/>
      <c r="LVP13" s="178"/>
      <c r="LVQ13" s="178"/>
      <c r="LVR13" s="178"/>
      <c r="LVS13" s="178"/>
      <c r="LVT13" s="178"/>
      <c r="LVU13" s="178"/>
      <c r="LVV13" s="178"/>
      <c r="LVW13" s="178"/>
      <c r="LVX13" s="178"/>
      <c r="LVY13" s="178"/>
      <c r="LVZ13" s="178"/>
      <c r="LWA13" s="178"/>
      <c r="LWB13" s="178"/>
      <c r="LWC13" s="178"/>
      <c r="LWD13" s="178"/>
      <c r="LWE13" s="178"/>
      <c r="LWF13" s="178"/>
      <c r="LWG13" s="178"/>
      <c r="LWH13" s="178"/>
      <c r="LWI13" s="178"/>
      <c r="LWJ13" s="178"/>
      <c r="LWK13" s="178"/>
      <c r="LWL13" s="178"/>
      <c r="LWM13" s="178"/>
      <c r="LWN13" s="178"/>
      <c r="LWO13" s="178"/>
      <c r="LWP13" s="178"/>
      <c r="LWQ13" s="178"/>
      <c r="LWR13" s="178"/>
      <c r="LWS13" s="178"/>
      <c r="LWT13" s="178"/>
      <c r="LWU13" s="178"/>
      <c r="LWV13" s="178"/>
      <c r="LWW13" s="178"/>
      <c r="LWX13" s="178"/>
      <c r="LWY13" s="178"/>
      <c r="LWZ13" s="178"/>
      <c r="LXA13" s="178"/>
      <c r="LXB13" s="178"/>
      <c r="LXC13" s="178"/>
      <c r="LXD13" s="178"/>
      <c r="LXE13" s="178"/>
      <c r="LXF13" s="178"/>
      <c r="LXG13" s="178"/>
      <c r="LXH13" s="178"/>
      <c r="LXI13" s="178"/>
      <c r="LXJ13" s="178"/>
      <c r="LXK13" s="178"/>
      <c r="LXL13" s="178"/>
      <c r="LXM13" s="178"/>
      <c r="LXN13" s="178"/>
      <c r="LXO13" s="178"/>
      <c r="LXP13" s="178"/>
      <c r="LXQ13" s="178"/>
      <c r="LXR13" s="178"/>
      <c r="LXS13" s="178"/>
      <c r="LXT13" s="178"/>
      <c r="LXU13" s="178"/>
      <c r="LXV13" s="178"/>
      <c r="LXW13" s="178"/>
      <c r="LXX13" s="178"/>
      <c r="LXY13" s="178"/>
      <c r="LXZ13" s="178"/>
      <c r="LYA13" s="178"/>
      <c r="LYB13" s="178"/>
      <c r="LYC13" s="178"/>
      <c r="LYD13" s="178"/>
      <c r="LYE13" s="178"/>
      <c r="LYF13" s="178"/>
      <c r="LYG13" s="178"/>
      <c r="LYH13" s="178"/>
      <c r="LYI13" s="178"/>
      <c r="LYJ13" s="178"/>
      <c r="LYK13" s="178"/>
      <c r="LYL13" s="178"/>
      <c r="LYM13" s="178"/>
      <c r="LYN13" s="178"/>
      <c r="LYO13" s="178"/>
      <c r="LYP13" s="178"/>
      <c r="LYQ13" s="178"/>
      <c r="LYR13" s="178"/>
      <c r="LYS13" s="178"/>
      <c r="LYT13" s="178"/>
      <c r="LYU13" s="178"/>
      <c r="LYV13" s="178"/>
      <c r="LYW13" s="178"/>
      <c r="LYX13" s="178"/>
      <c r="LYY13" s="178"/>
      <c r="LYZ13" s="178"/>
      <c r="LZA13" s="178"/>
      <c r="LZB13" s="178"/>
      <c r="LZC13" s="178"/>
      <c r="LZD13" s="178"/>
      <c r="LZE13" s="178"/>
      <c r="LZF13" s="178"/>
      <c r="LZG13" s="178"/>
      <c r="LZH13" s="178"/>
      <c r="LZI13" s="178"/>
      <c r="LZJ13" s="178"/>
      <c r="LZK13" s="178"/>
      <c r="LZL13" s="178"/>
      <c r="LZM13" s="178"/>
      <c r="LZN13" s="178"/>
      <c r="LZO13" s="178"/>
      <c r="LZP13" s="178"/>
      <c r="LZQ13" s="178"/>
      <c r="LZR13" s="178"/>
      <c r="LZS13" s="178"/>
      <c r="LZT13" s="178"/>
      <c r="LZU13" s="178"/>
      <c r="LZV13" s="178"/>
      <c r="LZW13" s="178"/>
      <c r="LZX13" s="178"/>
      <c r="LZY13" s="178"/>
      <c r="LZZ13" s="178"/>
      <c r="MAA13" s="178"/>
      <c r="MAB13" s="178"/>
      <c r="MAC13" s="178"/>
      <c r="MAD13" s="178"/>
      <c r="MAE13" s="178"/>
      <c r="MAF13" s="178"/>
      <c r="MAG13" s="178"/>
      <c r="MAH13" s="178"/>
      <c r="MAI13" s="178"/>
      <c r="MAJ13" s="178"/>
      <c r="MAK13" s="178"/>
      <c r="MAL13" s="178"/>
      <c r="MAM13" s="178"/>
      <c r="MAN13" s="178"/>
      <c r="MAO13" s="178"/>
      <c r="MAP13" s="178"/>
      <c r="MAQ13" s="178"/>
      <c r="MAR13" s="178"/>
      <c r="MAS13" s="178"/>
      <c r="MAT13" s="178"/>
      <c r="MAU13" s="178"/>
      <c r="MAV13" s="178"/>
      <c r="MAW13" s="178"/>
      <c r="MAX13" s="178"/>
      <c r="MAY13" s="178"/>
      <c r="MAZ13" s="178"/>
      <c r="MBA13" s="178"/>
      <c r="MBB13" s="178"/>
      <c r="MBC13" s="178"/>
      <c r="MBD13" s="178"/>
      <c r="MBE13" s="178"/>
      <c r="MBF13" s="178"/>
      <c r="MBG13" s="178"/>
      <c r="MBH13" s="178"/>
      <c r="MBI13" s="178"/>
      <c r="MBJ13" s="178"/>
      <c r="MBK13" s="178"/>
      <c r="MBL13" s="178"/>
      <c r="MBM13" s="178"/>
      <c r="MBN13" s="178"/>
      <c r="MBO13" s="178"/>
      <c r="MBP13" s="178"/>
      <c r="MBQ13" s="178"/>
      <c r="MBR13" s="178"/>
      <c r="MBS13" s="178"/>
      <c r="MBT13" s="178"/>
      <c r="MBU13" s="178"/>
      <c r="MBV13" s="178"/>
      <c r="MBW13" s="178"/>
      <c r="MBX13" s="178"/>
      <c r="MBY13" s="178"/>
      <c r="MBZ13" s="178"/>
      <c r="MCA13" s="178"/>
      <c r="MCB13" s="178"/>
      <c r="MCC13" s="178"/>
      <c r="MCD13" s="178"/>
      <c r="MCE13" s="178"/>
      <c r="MCF13" s="178"/>
      <c r="MCG13" s="178"/>
      <c r="MCH13" s="178"/>
      <c r="MCI13" s="178"/>
      <c r="MCJ13" s="178"/>
      <c r="MCK13" s="178"/>
      <c r="MCL13" s="178"/>
      <c r="MCM13" s="178"/>
      <c r="MCN13" s="178"/>
      <c r="MCO13" s="178"/>
      <c r="MCP13" s="178"/>
      <c r="MCQ13" s="178"/>
      <c r="MCR13" s="178"/>
      <c r="MCS13" s="178"/>
      <c r="MCT13" s="178"/>
      <c r="MCU13" s="178"/>
      <c r="MCV13" s="178"/>
      <c r="MCW13" s="178"/>
      <c r="MCX13" s="178"/>
      <c r="MCY13" s="178"/>
      <c r="MCZ13" s="178"/>
      <c r="MDA13" s="178"/>
      <c r="MDB13" s="178"/>
      <c r="MDC13" s="178"/>
      <c r="MDD13" s="178"/>
      <c r="MDE13" s="178"/>
      <c r="MDF13" s="178"/>
      <c r="MDG13" s="178"/>
      <c r="MDH13" s="178"/>
      <c r="MDI13" s="178"/>
      <c r="MDJ13" s="178"/>
      <c r="MDK13" s="178"/>
      <c r="MDL13" s="178"/>
      <c r="MDM13" s="178"/>
      <c r="MDN13" s="178"/>
      <c r="MDO13" s="178"/>
      <c r="MDP13" s="178"/>
      <c r="MDQ13" s="178"/>
      <c r="MDR13" s="178"/>
      <c r="MDS13" s="178"/>
      <c r="MDT13" s="178"/>
      <c r="MDU13" s="178"/>
      <c r="MDV13" s="178"/>
      <c r="MDW13" s="178"/>
      <c r="MDX13" s="178"/>
      <c r="MDY13" s="178"/>
      <c r="MDZ13" s="178"/>
      <c r="MEA13" s="178"/>
      <c r="MEB13" s="178"/>
      <c r="MEC13" s="178"/>
      <c r="MED13" s="178"/>
      <c r="MEE13" s="178"/>
      <c r="MEF13" s="178"/>
      <c r="MEG13" s="178"/>
      <c r="MEH13" s="178"/>
      <c r="MEI13" s="178"/>
      <c r="MEJ13" s="178"/>
      <c r="MEK13" s="178"/>
      <c r="MEL13" s="178"/>
      <c r="MEM13" s="178"/>
      <c r="MEN13" s="178"/>
      <c r="MEO13" s="178"/>
      <c r="MEP13" s="178"/>
      <c r="MEQ13" s="178"/>
      <c r="MER13" s="178"/>
      <c r="MES13" s="178"/>
      <c r="MET13" s="178"/>
      <c r="MEU13" s="178"/>
      <c r="MEV13" s="178"/>
      <c r="MEW13" s="178"/>
      <c r="MEX13" s="178"/>
      <c r="MEY13" s="178"/>
      <c r="MEZ13" s="178"/>
      <c r="MFA13" s="178"/>
      <c r="MFB13" s="178"/>
      <c r="MFC13" s="178"/>
      <c r="MFD13" s="178"/>
      <c r="MFE13" s="178"/>
      <c r="MFF13" s="178"/>
      <c r="MFG13" s="178"/>
      <c r="MFH13" s="178"/>
      <c r="MFI13" s="178"/>
      <c r="MFJ13" s="178"/>
      <c r="MFK13" s="178"/>
      <c r="MFL13" s="178"/>
      <c r="MFM13" s="178"/>
      <c r="MFN13" s="178"/>
      <c r="MFO13" s="178"/>
      <c r="MFP13" s="178"/>
      <c r="MFQ13" s="178"/>
      <c r="MFR13" s="178"/>
      <c r="MFS13" s="178"/>
      <c r="MFT13" s="178"/>
      <c r="MFU13" s="178"/>
      <c r="MFV13" s="178"/>
      <c r="MFW13" s="178"/>
      <c r="MFX13" s="178"/>
      <c r="MFY13" s="178"/>
      <c r="MFZ13" s="178"/>
      <c r="MGA13" s="178"/>
      <c r="MGB13" s="178"/>
      <c r="MGC13" s="178"/>
      <c r="MGD13" s="178"/>
      <c r="MGE13" s="178"/>
      <c r="MGF13" s="178"/>
      <c r="MGG13" s="178"/>
      <c r="MGH13" s="178"/>
      <c r="MGI13" s="178"/>
      <c r="MGJ13" s="178"/>
      <c r="MGK13" s="178"/>
      <c r="MGL13" s="178"/>
      <c r="MGM13" s="178"/>
      <c r="MGN13" s="178"/>
      <c r="MGO13" s="178"/>
      <c r="MGP13" s="178"/>
      <c r="MGQ13" s="178"/>
      <c r="MGR13" s="178"/>
      <c r="MGS13" s="178"/>
      <c r="MGT13" s="178"/>
      <c r="MGU13" s="178"/>
      <c r="MGV13" s="178"/>
      <c r="MGW13" s="178"/>
      <c r="MGX13" s="178"/>
      <c r="MGY13" s="178"/>
      <c r="MGZ13" s="178"/>
      <c r="MHA13" s="178"/>
      <c r="MHB13" s="178"/>
      <c r="MHC13" s="178"/>
      <c r="MHD13" s="178"/>
      <c r="MHE13" s="178"/>
      <c r="MHF13" s="178"/>
      <c r="MHG13" s="178"/>
      <c r="MHH13" s="178"/>
      <c r="MHI13" s="178"/>
      <c r="MHJ13" s="178"/>
      <c r="MHK13" s="178"/>
      <c r="MHL13" s="178"/>
      <c r="MHM13" s="178"/>
      <c r="MHN13" s="178"/>
      <c r="MHO13" s="178"/>
      <c r="MHP13" s="178"/>
      <c r="MHQ13" s="178"/>
      <c r="MHR13" s="178"/>
      <c r="MHS13" s="178"/>
      <c r="MHT13" s="178"/>
      <c r="MHU13" s="178"/>
      <c r="MHV13" s="178"/>
      <c r="MHW13" s="178"/>
      <c r="MHX13" s="178"/>
      <c r="MHY13" s="178"/>
      <c r="MHZ13" s="178"/>
      <c r="MIA13" s="178"/>
      <c r="MIB13" s="178"/>
      <c r="MIC13" s="178"/>
      <c r="MID13" s="178"/>
      <c r="MIE13" s="178"/>
      <c r="MIF13" s="178"/>
      <c r="MIG13" s="178"/>
      <c r="MIH13" s="178"/>
      <c r="MII13" s="178"/>
      <c r="MIJ13" s="178"/>
      <c r="MIK13" s="178"/>
      <c r="MIL13" s="178"/>
      <c r="MIM13" s="178"/>
      <c r="MIN13" s="178"/>
      <c r="MIO13" s="178"/>
      <c r="MIP13" s="178"/>
      <c r="MIQ13" s="178"/>
      <c r="MIR13" s="178"/>
      <c r="MIS13" s="178"/>
      <c r="MIT13" s="178"/>
      <c r="MIU13" s="178"/>
      <c r="MIV13" s="178"/>
      <c r="MIW13" s="178"/>
      <c r="MIX13" s="178"/>
      <c r="MIY13" s="178"/>
      <c r="MIZ13" s="178"/>
      <c r="MJA13" s="178"/>
      <c r="MJB13" s="178"/>
      <c r="MJC13" s="178"/>
      <c r="MJD13" s="178"/>
      <c r="MJE13" s="178"/>
      <c r="MJF13" s="178"/>
      <c r="MJG13" s="178"/>
      <c r="MJH13" s="178"/>
      <c r="MJI13" s="178"/>
      <c r="MJJ13" s="178"/>
      <c r="MJK13" s="178"/>
      <c r="MJL13" s="178"/>
      <c r="MJM13" s="178"/>
      <c r="MJN13" s="178"/>
      <c r="MJO13" s="178"/>
      <c r="MJP13" s="178"/>
      <c r="MJQ13" s="178"/>
      <c r="MJR13" s="178"/>
      <c r="MJS13" s="178"/>
      <c r="MJT13" s="178"/>
      <c r="MJU13" s="178"/>
      <c r="MJV13" s="178"/>
      <c r="MJW13" s="178"/>
      <c r="MJX13" s="178"/>
      <c r="MJY13" s="178"/>
      <c r="MJZ13" s="178"/>
      <c r="MKA13" s="178"/>
      <c r="MKB13" s="178"/>
      <c r="MKC13" s="178"/>
      <c r="MKD13" s="178"/>
      <c r="MKE13" s="178"/>
      <c r="MKF13" s="178"/>
      <c r="MKG13" s="178"/>
      <c r="MKH13" s="178"/>
      <c r="MKI13" s="178"/>
      <c r="MKJ13" s="178"/>
      <c r="MKK13" s="178"/>
      <c r="MKL13" s="178"/>
      <c r="MKM13" s="178"/>
      <c r="MKN13" s="178"/>
      <c r="MKO13" s="178"/>
      <c r="MKP13" s="178"/>
      <c r="MKQ13" s="178"/>
      <c r="MKR13" s="178"/>
      <c r="MKS13" s="178"/>
      <c r="MKT13" s="178"/>
      <c r="MKU13" s="178"/>
      <c r="MKV13" s="178"/>
      <c r="MKW13" s="178"/>
      <c r="MKX13" s="178"/>
      <c r="MKY13" s="178"/>
      <c r="MKZ13" s="178"/>
      <c r="MLA13" s="178"/>
      <c r="MLB13" s="178"/>
      <c r="MLC13" s="178"/>
      <c r="MLD13" s="178"/>
      <c r="MLE13" s="178"/>
      <c r="MLF13" s="178"/>
      <c r="MLG13" s="178"/>
      <c r="MLH13" s="178"/>
      <c r="MLI13" s="178"/>
      <c r="MLJ13" s="178"/>
      <c r="MLK13" s="178"/>
      <c r="MLL13" s="178"/>
      <c r="MLM13" s="178"/>
      <c r="MLN13" s="178"/>
      <c r="MLO13" s="178"/>
      <c r="MLP13" s="178"/>
      <c r="MLQ13" s="178"/>
      <c r="MLR13" s="178"/>
      <c r="MLS13" s="178"/>
      <c r="MLT13" s="178"/>
      <c r="MLU13" s="178"/>
      <c r="MLV13" s="178"/>
      <c r="MLW13" s="178"/>
      <c r="MLX13" s="178"/>
      <c r="MLY13" s="178"/>
      <c r="MLZ13" s="178"/>
      <c r="MMA13" s="178"/>
      <c r="MMB13" s="178"/>
      <c r="MMC13" s="178"/>
      <c r="MMD13" s="178"/>
      <c r="MME13" s="178"/>
      <c r="MMF13" s="178"/>
      <c r="MMG13" s="178"/>
      <c r="MMH13" s="178"/>
      <c r="MMI13" s="178"/>
      <c r="MMJ13" s="178"/>
      <c r="MMK13" s="178"/>
      <c r="MML13" s="178"/>
      <c r="MMM13" s="178"/>
      <c r="MMN13" s="178"/>
      <c r="MMO13" s="178"/>
      <c r="MMP13" s="178"/>
      <c r="MMQ13" s="178"/>
      <c r="MMR13" s="178"/>
      <c r="MMS13" s="178"/>
      <c r="MMT13" s="178"/>
      <c r="MMU13" s="178"/>
      <c r="MMV13" s="178"/>
      <c r="MMW13" s="178"/>
      <c r="MMX13" s="178"/>
      <c r="MMY13" s="178"/>
      <c r="MMZ13" s="178"/>
      <c r="MNA13" s="178"/>
      <c r="MNB13" s="178"/>
      <c r="MNC13" s="178"/>
      <c r="MND13" s="178"/>
      <c r="MNE13" s="178"/>
      <c r="MNF13" s="178"/>
      <c r="MNG13" s="178"/>
      <c r="MNH13" s="178"/>
      <c r="MNI13" s="178"/>
      <c r="MNJ13" s="178"/>
      <c r="MNK13" s="178"/>
      <c r="MNL13" s="178"/>
      <c r="MNM13" s="178"/>
      <c r="MNN13" s="178"/>
      <c r="MNO13" s="178"/>
      <c r="MNP13" s="178"/>
      <c r="MNQ13" s="178"/>
      <c r="MNR13" s="178"/>
      <c r="MNS13" s="178"/>
      <c r="MNT13" s="178"/>
      <c r="MNU13" s="178"/>
      <c r="MNV13" s="178"/>
      <c r="MNW13" s="178"/>
      <c r="MNX13" s="178"/>
      <c r="MNY13" s="178"/>
      <c r="MNZ13" s="178"/>
      <c r="MOA13" s="178"/>
      <c r="MOB13" s="178"/>
      <c r="MOC13" s="178"/>
      <c r="MOD13" s="178"/>
      <c r="MOE13" s="178"/>
      <c r="MOF13" s="178"/>
      <c r="MOG13" s="178"/>
      <c r="MOH13" s="178"/>
      <c r="MOI13" s="178"/>
      <c r="MOJ13" s="178"/>
      <c r="MOK13" s="178"/>
      <c r="MOL13" s="178"/>
      <c r="MOM13" s="178"/>
      <c r="MON13" s="178"/>
      <c r="MOO13" s="178"/>
      <c r="MOP13" s="178"/>
      <c r="MOQ13" s="178"/>
      <c r="MOR13" s="178"/>
      <c r="MOS13" s="178"/>
      <c r="MOT13" s="178"/>
      <c r="MOU13" s="178"/>
      <c r="MOV13" s="178"/>
      <c r="MOW13" s="178"/>
      <c r="MOX13" s="178"/>
      <c r="MOY13" s="178"/>
      <c r="MOZ13" s="178"/>
      <c r="MPA13" s="178"/>
      <c r="MPB13" s="178"/>
      <c r="MPC13" s="178"/>
      <c r="MPD13" s="178"/>
      <c r="MPE13" s="178"/>
      <c r="MPF13" s="178"/>
      <c r="MPG13" s="178"/>
      <c r="MPH13" s="178"/>
      <c r="MPI13" s="178"/>
      <c r="MPJ13" s="178"/>
      <c r="MPK13" s="178"/>
      <c r="MPL13" s="178"/>
      <c r="MPM13" s="178"/>
      <c r="MPN13" s="178"/>
      <c r="MPO13" s="178"/>
      <c r="MPP13" s="178"/>
      <c r="MPQ13" s="178"/>
      <c r="MPR13" s="178"/>
      <c r="MPS13" s="178"/>
      <c r="MPT13" s="178"/>
      <c r="MPU13" s="178"/>
      <c r="MPV13" s="178"/>
      <c r="MPW13" s="178"/>
      <c r="MPX13" s="178"/>
      <c r="MPY13" s="178"/>
      <c r="MPZ13" s="178"/>
      <c r="MQA13" s="178"/>
      <c r="MQB13" s="178"/>
      <c r="MQC13" s="178"/>
      <c r="MQD13" s="178"/>
      <c r="MQE13" s="178"/>
      <c r="MQF13" s="178"/>
      <c r="MQG13" s="178"/>
      <c r="MQH13" s="178"/>
      <c r="MQI13" s="178"/>
      <c r="MQJ13" s="178"/>
      <c r="MQK13" s="178"/>
      <c r="MQL13" s="178"/>
      <c r="MQM13" s="178"/>
      <c r="MQN13" s="178"/>
      <c r="MQO13" s="178"/>
      <c r="MQP13" s="178"/>
      <c r="MQQ13" s="178"/>
      <c r="MQR13" s="178"/>
      <c r="MQS13" s="178"/>
      <c r="MQT13" s="178"/>
      <c r="MQU13" s="178"/>
      <c r="MQV13" s="178"/>
      <c r="MQW13" s="178"/>
      <c r="MQX13" s="178"/>
      <c r="MQY13" s="178"/>
      <c r="MQZ13" s="178"/>
      <c r="MRA13" s="178"/>
      <c r="MRB13" s="178"/>
      <c r="MRC13" s="178"/>
      <c r="MRD13" s="178"/>
      <c r="MRE13" s="178"/>
      <c r="MRF13" s="178"/>
      <c r="MRG13" s="178"/>
      <c r="MRH13" s="178"/>
      <c r="MRI13" s="178"/>
      <c r="MRJ13" s="178"/>
      <c r="MRK13" s="178"/>
      <c r="MRL13" s="178"/>
      <c r="MRM13" s="178"/>
      <c r="MRN13" s="178"/>
      <c r="MRO13" s="178"/>
      <c r="MRP13" s="178"/>
      <c r="MRQ13" s="178"/>
      <c r="MRR13" s="178"/>
      <c r="MRS13" s="178"/>
      <c r="MRT13" s="178"/>
      <c r="MRU13" s="178"/>
      <c r="MRV13" s="178"/>
      <c r="MRW13" s="178"/>
      <c r="MRX13" s="178"/>
      <c r="MRY13" s="178"/>
      <c r="MRZ13" s="178"/>
      <c r="MSA13" s="178"/>
      <c r="MSB13" s="178"/>
      <c r="MSC13" s="178"/>
      <c r="MSD13" s="178"/>
      <c r="MSE13" s="178"/>
      <c r="MSF13" s="178"/>
      <c r="MSG13" s="178"/>
      <c r="MSH13" s="178"/>
      <c r="MSI13" s="178"/>
      <c r="MSJ13" s="178"/>
      <c r="MSK13" s="178"/>
      <c r="MSL13" s="178"/>
      <c r="MSM13" s="178"/>
      <c r="MSN13" s="178"/>
      <c r="MSO13" s="178"/>
      <c r="MSP13" s="178"/>
      <c r="MSQ13" s="178"/>
      <c r="MSR13" s="178"/>
      <c r="MSS13" s="178"/>
      <c r="MST13" s="178"/>
      <c r="MSU13" s="178"/>
      <c r="MSV13" s="178"/>
      <c r="MSW13" s="178"/>
      <c r="MSX13" s="178"/>
      <c r="MSY13" s="178"/>
      <c r="MSZ13" s="178"/>
      <c r="MTA13" s="178"/>
      <c r="MTB13" s="178"/>
      <c r="MTC13" s="178"/>
      <c r="MTD13" s="178"/>
      <c r="MTE13" s="178"/>
      <c r="MTF13" s="178"/>
      <c r="MTG13" s="178"/>
      <c r="MTH13" s="178"/>
      <c r="MTI13" s="178"/>
      <c r="MTJ13" s="178"/>
      <c r="MTK13" s="178"/>
      <c r="MTL13" s="178"/>
      <c r="MTM13" s="178"/>
      <c r="MTN13" s="178"/>
      <c r="MTO13" s="178"/>
      <c r="MTP13" s="178"/>
      <c r="MTQ13" s="178"/>
      <c r="MTR13" s="178"/>
      <c r="MTS13" s="178"/>
      <c r="MTT13" s="178"/>
      <c r="MTU13" s="178"/>
      <c r="MTV13" s="178"/>
      <c r="MTW13" s="178"/>
      <c r="MTX13" s="178"/>
      <c r="MTY13" s="178"/>
      <c r="MTZ13" s="178"/>
      <c r="MUA13" s="178"/>
      <c r="MUB13" s="178"/>
      <c r="MUC13" s="178"/>
      <c r="MUD13" s="178"/>
      <c r="MUE13" s="178"/>
      <c r="MUF13" s="178"/>
      <c r="MUG13" s="178"/>
      <c r="MUH13" s="178"/>
      <c r="MUI13" s="178"/>
      <c r="MUJ13" s="178"/>
      <c r="MUK13" s="178"/>
      <c r="MUL13" s="178"/>
      <c r="MUM13" s="178"/>
      <c r="MUN13" s="178"/>
      <c r="MUO13" s="178"/>
      <c r="MUP13" s="178"/>
      <c r="MUQ13" s="178"/>
      <c r="MUR13" s="178"/>
      <c r="MUS13" s="178"/>
      <c r="MUT13" s="178"/>
      <c r="MUU13" s="178"/>
      <c r="MUV13" s="178"/>
      <c r="MUW13" s="178"/>
      <c r="MUX13" s="178"/>
      <c r="MUY13" s="178"/>
      <c r="MUZ13" s="178"/>
      <c r="MVA13" s="178"/>
      <c r="MVB13" s="178"/>
      <c r="MVC13" s="178"/>
      <c r="MVD13" s="178"/>
      <c r="MVE13" s="178"/>
      <c r="MVF13" s="178"/>
      <c r="MVG13" s="178"/>
      <c r="MVH13" s="178"/>
      <c r="MVI13" s="178"/>
      <c r="MVJ13" s="178"/>
      <c r="MVK13" s="178"/>
      <c r="MVL13" s="178"/>
      <c r="MVM13" s="178"/>
      <c r="MVN13" s="178"/>
      <c r="MVO13" s="178"/>
      <c r="MVP13" s="178"/>
      <c r="MVQ13" s="178"/>
      <c r="MVR13" s="178"/>
      <c r="MVS13" s="178"/>
      <c r="MVT13" s="178"/>
      <c r="MVU13" s="178"/>
      <c r="MVV13" s="178"/>
      <c r="MVW13" s="178"/>
      <c r="MVX13" s="178"/>
      <c r="MVY13" s="178"/>
      <c r="MVZ13" s="178"/>
      <c r="MWA13" s="178"/>
      <c r="MWB13" s="178"/>
      <c r="MWC13" s="178"/>
      <c r="MWD13" s="178"/>
      <c r="MWE13" s="178"/>
      <c r="MWF13" s="178"/>
      <c r="MWG13" s="178"/>
      <c r="MWH13" s="178"/>
      <c r="MWI13" s="178"/>
      <c r="MWJ13" s="178"/>
      <c r="MWK13" s="178"/>
      <c r="MWL13" s="178"/>
      <c r="MWM13" s="178"/>
      <c r="MWN13" s="178"/>
      <c r="MWO13" s="178"/>
      <c r="MWP13" s="178"/>
      <c r="MWQ13" s="178"/>
      <c r="MWR13" s="178"/>
      <c r="MWS13" s="178"/>
      <c r="MWT13" s="178"/>
      <c r="MWU13" s="178"/>
      <c r="MWV13" s="178"/>
      <c r="MWW13" s="178"/>
      <c r="MWX13" s="178"/>
      <c r="MWY13" s="178"/>
      <c r="MWZ13" s="178"/>
      <c r="MXA13" s="178"/>
      <c r="MXB13" s="178"/>
      <c r="MXC13" s="178"/>
      <c r="MXD13" s="178"/>
      <c r="MXE13" s="178"/>
      <c r="MXF13" s="178"/>
      <c r="MXG13" s="178"/>
      <c r="MXH13" s="178"/>
      <c r="MXI13" s="178"/>
      <c r="MXJ13" s="178"/>
      <c r="MXK13" s="178"/>
      <c r="MXL13" s="178"/>
      <c r="MXM13" s="178"/>
      <c r="MXN13" s="178"/>
      <c r="MXO13" s="178"/>
      <c r="MXP13" s="178"/>
      <c r="MXQ13" s="178"/>
      <c r="MXR13" s="178"/>
      <c r="MXS13" s="178"/>
      <c r="MXT13" s="178"/>
      <c r="MXU13" s="178"/>
      <c r="MXV13" s="178"/>
      <c r="MXW13" s="178"/>
      <c r="MXX13" s="178"/>
      <c r="MXY13" s="178"/>
      <c r="MXZ13" s="178"/>
      <c r="MYA13" s="178"/>
      <c r="MYB13" s="178"/>
      <c r="MYC13" s="178"/>
      <c r="MYD13" s="178"/>
      <c r="MYE13" s="178"/>
      <c r="MYF13" s="178"/>
      <c r="MYG13" s="178"/>
      <c r="MYH13" s="178"/>
      <c r="MYI13" s="178"/>
      <c r="MYJ13" s="178"/>
      <c r="MYK13" s="178"/>
      <c r="MYL13" s="178"/>
      <c r="MYM13" s="178"/>
      <c r="MYN13" s="178"/>
      <c r="MYO13" s="178"/>
      <c r="MYP13" s="178"/>
      <c r="MYQ13" s="178"/>
      <c r="MYR13" s="178"/>
      <c r="MYS13" s="178"/>
      <c r="MYT13" s="178"/>
      <c r="MYU13" s="178"/>
      <c r="MYV13" s="178"/>
      <c r="MYW13" s="178"/>
      <c r="MYX13" s="178"/>
      <c r="MYY13" s="178"/>
      <c r="MYZ13" s="178"/>
      <c r="MZA13" s="178"/>
      <c r="MZB13" s="178"/>
      <c r="MZC13" s="178"/>
      <c r="MZD13" s="178"/>
      <c r="MZE13" s="178"/>
      <c r="MZF13" s="178"/>
      <c r="MZG13" s="178"/>
      <c r="MZH13" s="178"/>
      <c r="MZI13" s="178"/>
      <c r="MZJ13" s="178"/>
      <c r="MZK13" s="178"/>
      <c r="MZL13" s="178"/>
      <c r="MZM13" s="178"/>
      <c r="MZN13" s="178"/>
      <c r="MZO13" s="178"/>
      <c r="MZP13" s="178"/>
      <c r="MZQ13" s="178"/>
      <c r="MZR13" s="178"/>
      <c r="MZS13" s="178"/>
      <c r="MZT13" s="178"/>
      <c r="MZU13" s="178"/>
      <c r="MZV13" s="178"/>
      <c r="MZW13" s="178"/>
      <c r="MZX13" s="178"/>
      <c r="MZY13" s="178"/>
      <c r="MZZ13" s="178"/>
      <c r="NAA13" s="178"/>
      <c r="NAB13" s="178"/>
      <c r="NAC13" s="178"/>
      <c r="NAD13" s="178"/>
      <c r="NAE13" s="178"/>
      <c r="NAF13" s="178"/>
      <c r="NAG13" s="178"/>
      <c r="NAH13" s="178"/>
      <c r="NAI13" s="178"/>
      <c r="NAJ13" s="178"/>
      <c r="NAK13" s="178"/>
      <c r="NAL13" s="178"/>
      <c r="NAM13" s="178"/>
      <c r="NAN13" s="178"/>
      <c r="NAO13" s="178"/>
      <c r="NAP13" s="178"/>
      <c r="NAQ13" s="178"/>
      <c r="NAR13" s="178"/>
      <c r="NAS13" s="178"/>
      <c r="NAT13" s="178"/>
      <c r="NAU13" s="178"/>
      <c r="NAV13" s="178"/>
      <c r="NAW13" s="178"/>
      <c r="NAX13" s="178"/>
      <c r="NAY13" s="178"/>
      <c r="NAZ13" s="178"/>
      <c r="NBA13" s="178"/>
      <c r="NBB13" s="178"/>
      <c r="NBC13" s="178"/>
      <c r="NBD13" s="178"/>
      <c r="NBE13" s="178"/>
      <c r="NBF13" s="178"/>
      <c r="NBG13" s="178"/>
      <c r="NBH13" s="178"/>
      <c r="NBI13" s="178"/>
      <c r="NBJ13" s="178"/>
      <c r="NBK13" s="178"/>
      <c r="NBL13" s="178"/>
      <c r="NBM13" s="178"/>
      <c r="NBN13" s="178"/>
      <c r="NBO13" s="178"/>
      <c r="NBP13" s="178"/>
      <c r="NBQ13" s="178"/>
      <c r="NBR13" s="178"/>
      <c r="NBS13" s="178"/>
      <c r="NBT13" s="178"/>
      <c r="NBU13" s="178"/>
      <c r="NBV13" s="178"/>
      <c r="NBW13" s="178"/>
      <c r="NBX13" s="178"/>
      <c r="NBY13" s="178"/>
      <c r="NBZ13" s="178"/>
      <c r="NCA13" s="178"/>
      <c r="NCB13" s="178"/>
      <c r="NCC13" s="178"/>
      <c r="NCD13" s="178"/>
      <c r="NCE13" s="178"/>
      <c r="NCF13" s="178"/>
      <c r="NCG13" s="178"/>
      <c r="NCH13" s="178"/>
      <c r="NCI13" s="178"/>
      <c r="NCJ13" s="178"/>
      <c r="NCK13" s="178"/>
      <c r="NCL13" s="178"/>
      <c r="NCM13" s="178"/>
      <c r="NCN13" s="178"/>
      <c r="NCO13" s="178"/>
      <c r="NCP13" s="178"/>
      <c r="NCQ13" s="178"/>
      <c r="NCR13" s="178"/>
      <c r="NCS13" s="178"/>
      <c r="NCT13" s="178"/>
      <c r="NCU13" s="178"/>
      <c r="NCV13" s="178"/>
      <c r="NCW13" s="178"/>
      <c r="NCX13" s="178"/>
      <c r="NCY13" s="178"/>
      <c r="NCZ13" s="178"/>
      <c r="NDA13" s="178"/>
      <c r="NDB13" s="178"/>
      <c r="NDC13" s="178"/>
      <c r="NDD13" s="178"/>
      <c r="NDE13" s="178"/>
      <c r="NDF13" s="178"/>
      <c r="NDG13" s="178"/>
      <c r="NDH13" s="178"/>
      <c r="NDI13" s="178"/>
      <c r="NDJ13" s="178"/>
      <c r="NDK13" s="178"/>
      <c r="NDL13" s="178"/>
      <c r="NDM13" s="178"/>
      <c r="NDN13" s="178"/>
      <c r="NDO13" s="178"/>
      <c r="NDP13" s="178"/>
      <c r="NDQ13" s="178"/>
      <c r="NDR13" s="178"/>
      <c r="NDS13" s="178"/>
      <c r="NDT13" s="178"/>
      <c r="NDU13" s="178"/>
      <c r="NDV13" s="178"/>
      <c r="NDW13" s="178"/>
      <c r="NDX13" s="178"/>
      <c r="NDY13" s="178"/>
      <c r="NDZ13" s="178"/>
      <c r="NEA13" s="178"/>
      <c r="NEB13" s="178"/>
      <c r="NEC13" s="178"/>
      <c r="NED13" s="178"/>
      <c r="NEE13" s="178"/>
      <c r="NEF13" s="178"/>
      <c r="NEG13" s="178"/>
      <c r="NEH13" s="178"/>
      <c r="NEI13" s="178"/>
      <c r="NEJ13" s="178"/>
      <c r="NEK13" s="178"/>
      <c r="NEL13" s="178"/>
      <c r="NEM13" s="178"/>
      <c r="NEN13" s="178"/>
      <c r="NEO13" s="178"/>
      <c r="NEP13" s="178"/>
      <c r="NEQ13" s="178"/>
      <c r="NER13" s="178"/>
      <c r="NES13" s="178"/>
      <c r="NET13" s="178"/>
      <c r="NEU13" s="178"/>
      <c r="NEV13" s="178"/>
      <c r="NEW13" s="178"/>
      <c r="NEX13" s="178"/>
      <c r="NEY13" s="178"/>
      <c r="NEZ13" s="178"/>
      <c r="NFA13" s="178"/>
      <c r="NFB13" s="178"/>
      <c r="NFC13" s="178"/>
      <c r="NFD13" s="178"/>
      <c r="NFE13" s="178"/>
      <c r="NFF13" s="178"/>
      <c r="NFG13" s="178"/>
      <c r="NFH13" s="178"/>
      <c r="NFI13" s="178"/>
      <c r="NFJ13" s="178"/>
      <c r="NFK13" s="178"/>
      <c r="NFL13" s="178"/>
      <c r="NFM13" s="178"/>
      <c r="NFN13" s="178"/>
      <c r="NFO13" s="178"/>
      <c r="NFP13" s="178"/>
      <c r="NFQ13" s="178"/>
      <c r="NFR13" s="178"/>
      <c r="NFS13" s="178"/>
      <c r="NFT13" s="178"/>
      <c r="NFU13" s="178"/>
      <c r="NFV13" s="178"/>
      <c r="NFW13" s="178"/>
      <c r="NFX13" s="178"/>
      <c r="NFY13" s="178"/>
      <c r="NFZ13" s="178"/>
      <c r="NGA13" s="178"/>
      <c r="NGB13" s="178"/>
      <c r="NGC13" s="178"/>
      <c r="NGD13" s="178"/>
      <c r="NGE13" s="178"/>
      <c r="NGF13" s="178"/>
      <c r="NGG13" s="178"/>
      <c r="NGH13" s="178"/>
      <c r="NGI13" s="178"/>
      <c r="NGJ13" s="178"/>
      <c r="NGK13" s="178"/>
      <c r="NGL13" s="178"/>
      <c r="NGM13" s="178"/>
      <c r="NGN13" s="178"/>
      <c r="NGO13" s="178"/>
      <c r="NGP13" s="178"/>
      <c r="NGQ13" s="178"/>
      <c r="NGR13" s="178"/>
      <c r="NGS13" s="178"/>
      <c r="NGT13" s="178"/>
      <c r="NGU13" s="178"/>
      <c r="NGV13" s="178"/>
      <c r="NGW13" s="178"/>
      <c r="NGX13" s="178"/>
      <c r="NGY13" s="178"/>
      <c r="NGZ13" s="178"/>
      <c r="NHA13" s="178"/>
      <c r="NHB13" s="178"/>
      <c r="NHC13" s="178"/>
      <c r="NHD13" s="178"/>
      <c r="NHE13" s="178"/>
      <c r="NHF13" s="178"/>
      <c r="NHG13" s="178"/>
      <c r="NHH13" s="178"/>
      <c r="NHI13" s="178"/>
      <c r="NHJ13" s="178"/>
      <c r="NHK13" s="178"/>
      <c r="NHL13" s="178"/>
      <c r="NHM13" s="178"/>
      <c r="NHN13" s="178"/>
      <c r="NHO13" s="178"/>
      <c r="NHP13" s="178"/>
      <c r="NHQ13" s="178"/>
      <c r="NHR13" s="178"/>
      <c r="NHS13" s="178"/>
      <c r="NHT13" s="178"/>
      <c r="NHU13" s="178"/>
      <c r="NHV13" s="178"/>
      <c r="NHW13" s="178"/>
      <c r="NHX13" s="178"/>
      <c r="NHY13" s="178"/>
      <c r="NHZ13" s="178"/>
      <c r="NIA13" s="178"/>
      <c r="NIB13" s="178"/>
      <c r="NIC13" s="178"/>
      <c r="NID13" s="178"/>
      <c r="NIE13" s="178"/>
      <c r="NIF13" s="178"/>
      <c r="NIG13" s="178"/>
      <c r="NIH13" s="178"/>
      <c r="NII13" s="178"/>
      <c r="NIJ13" s="178"/>
      <c r="NIK13" s="178"/>
      <c r="NIL13" s="178"/>
      <c r="NIM13" s="178"/>
      <c r="NIN13" s="178"/>
      <c r="NIO13" s="178"/>
      <c r="NIP13" s="178"/>
      <c r="NIQ13" s="178"/>
      <c r="NIR13" s="178"/>
      <c r="NIS13" s="178"/>
      <c r="NIT13" s="178"/>
      <c r="NIU13" s="178"/>
      <c r="NIV13" s="178"/>
      <c r="NIW13" s="178"/>
      <c r="NIX13" s="178"/>
      <c r="NIY13" s="178"/>
      <c r="NIZ13" s="178"/>
      <c r="NJA13" s="178"/>
      <c r="NJB13" s="178"/>
      <c r="NJC13" s="178"/>
      <c r="NJD13" s="178"/>
      <c r="NJE13" s="178"/>
      <c r="NJF13" s="178"/>
      <c r="NJG13" s="178"/>
      <c r="NJH13" s="178"/>
      <c r="NJI13" s="178"/>
      <c r="NJJ13" s="178"/>
      <c r="NJK13" s="178"/>
      <c r="NJL13" s="178"/>
      <c r="NJM13" s="178"/>
      <c r="NJN13" s="178"/>
      <c r="NJO13" s="178"/>
      <c r="NJP13" s="178"/>
      <c r="NJQ13" s="178"/>
      <c r="NJR13" s="178"/>
      <c r="NJS13" s="178"/>
      <c r="NJT13" s="178"/>
      <c r="NJU13" s="178"/>
      <c r="NJV13" s="178"/>
      <c r="NJW13" s="178"/>
      <c r="NJX13" s="178"/>
      <c r="NJY13" s="178"/>
      <c r="NJZ13" s="178"/>
      <c r="NKA13" s="178"/>
      <c r="NKB13" s="178"/>
      <c r="NKC13" s="178"/>
      <c r="NKD13" s="178"/>
      <c r="NKE13" s="178"/>
      <c r="NKF13" s="178"/>
      <c r="NKG13" s="178"/>
      <c r="NKH13" s="178"/>
      <c r="NKI13" s="178"/>
      <c r="NKJ13" s="178"/>
      <c r="NKK13" s="178"/>
      <c r="NKL13" s="178"/>
      <c r="NKM13" s="178"/>
      <c r="NKN13" s="178"/>
      <c r="NKO13" s="178"/>
      <c r="NKP13" s="178"/>
      <c r="NKQ13" s="178"/>
      <c r="NKR13" s="178"/>
      <c r="NKS13" s="178"/>
      <c r="NKT13" s="178"/>
      <c r="NKU13" s="178"/>
      <c r="NKV13" s="178"/>
      <c r="NKW13" s="178"/>
      <c r="NKX13" s="178"/>
      <c r="NKY13" s="178"/>
      <c r="NKZ13" s="178"/>
      <c r="NLA13" s="178"/>
      <c r="NLB13" s="178"/>
      <c r="NLC13" s="178"/>
      <c r="NLD13" s="178"/>
      <c r="NLE13" s="178"/>
      <c r="NLF13" s="178"/>
      <c r="NLG13" s="178"/>
      <c r="NLH13" s="178"/>
      <c r="NLI13" s="178"/>
      <c r="NLJ13" s="178"/>
      <c r="NLK13" s="178"/>
      <c r="NLL13" s="178"/>
      <c r="NLM13" s="178"/>
      <c r="NLN13" s="178"/>
      <c r="NLO13" s="178"/>
      <c r="NLP13" s="178"/>
      <c r="NLQ13" s="178"/>
      <c r="NLR13" s="178"/>
      <c r="NLS13" s="178"/>
      <c r="NLT13" s="178"/>
      <c r="NLU13" s="178"/>
      <c r="NLV13" s="178"/>
      <c r="NLW13" s="178"/>
      <c r="NLX13" s="178"/>
      <c r="NLY13" s="178"/>
      <c r="NLZ13" s="178"/>
      <c r="NMA13" s="178"/>
      <c r="NMB13" s="178"/>
      <c r="NMC13" s="178"/>
      <c r="NMD13" s="178"/>
      <c r="NME13" s="178"/>
      <c r="NMF13" s="178"/>
      <c r="NMG13" s="178"/>
      <c r="NMH13" s="178"/>
      <c r="NMI13" s="178"/>
      <c r="NMJ13" s="178"/>
      <c r="NMK13" s="178"/>
      <c r="NML13" s="178"/>
      <c r="NMM13" s="178"/>
      <c r="NMN13" s="178"/>
      <c r="NMO13" s="178"/>
      <c r="NMP13" s="178"/>
      <c r="NMQ13" s="178"/>
      <c r="NMR13" s="178"/>
      <c r="NMS13" s="178"/>
      <c r="NMT13" s="178"/>
      <c r="NMU13" s="178"/>
      <c r="NMV13" s="178"/>
      <c r="NMW13" s="178"/>
      <c r="NMX13" s="178"/>
      <c r="NMY13" s="178"/>
      <c r="NMZ13" s="178"/>
      <c r="NNA13" s="178"/>
      <c r="NNB13" s="178"/>
      <c r="NNC13" s="178"/>
      <c r="NND13" s="178"/>
      <c r="NNE13" s="178"/>
      <c r="NNF13" s="178"/>
      <c r="NNG13" s="178"/>
      <c r="NNH13" s="178"/>
      <c r="NNI13" s="178"/>
      <c r="NNJ13" s="178"/>
      <c r="NNK13" s="178"/>
      <c r="NNL13" s="178"/>
      <c r="NNM13" s="178"/>
      <c r="NNN13" s="178"/>
      <c r="NNO13" s="178"/>
      <c r="NNP13" s="178"/>
      <c r="NNQ13" s="178"/>
      <c r="NNR13" s="178"/>
      <c r="NNS13" s="178"/>
      <c r="NNT13" s="178"/>
      <c r="NNU13" s="178"/>
      <c r="NNV13" s="178"/>
      <c r="NNW13" s="178"/>
      <c r="NNX13" s="178"/>
      <c r="NNY13" s="178"/>
      <c r="NNZ13" s="178"/>
      <c r="NOA13" s="178"/>
      <c r="NOB13" s="178"/>
      <c r="NOC13" s="178"/>
      <c r="NOD13" s="178"/>
      <c r="NOE13" s="178"/>
      <c r="NOF13" s="178"/>
      <c r="NOG13" s="178"/>
      <c r="NOH13" s="178"/>
      <c r="NOI13" s="178"/>
      <c r="NOJ13" s="178"/>
      <c r="NOK13" s="178"/>
      <c r="NOL13" s="178"/>
      <c r="NOM13" s="178"/>
      <c r="NON13" s="178"/>
      <c r="NOO13" s="178"/>
      <c r="NOP13" s="178"/>
      <c r="NOQ13" s="178"/>
      <c r="NOR13" s="178"/>
      <c r="NOS13" s="178"/>
      <c r="NOT13" s="178"/>
      <c r="NOU13" s="178"/>
      <c r="NOV13" s="178"/>
      <c r="NOW13" s="178"/>
      <c r="NOX13" s="178"/>
      <c r="NOY13" s="178"/>
      <c r="NOZ13" s="178"/>
      <c r="NPA13" s="178"/>
      <c r="NPB13" s="178"/>
      <c r="NPC13" s="178"/>
      <c r="NPD13" s="178"/>
      <c r="NPE13" s="178"/>
      <c r="NPF13" s="178"/>
      <c r="NPG13" s="178"/>
      <c r="NPH13" s="178"/>
      <c r="NPI13" s="178"/>
      <c r="NPJ13" s="178"/>
      <c r="NPK13" s="178"/>
      <c r="NPL13" s="178"/>
      <c r="NPM13" s="178"/>
      <c r="NPN13" s="178"/>
      <c r="NPO13" s="178"/>
      <c r="NPP13" s="178"/>
      <c r="NPQ13" s="178"/>
      <c r="NPR13" s="178"/>
      <c r="NPS13" s="178"/>
      <c r="NPT13" s="178"/>
      <c r="NPU13" s="178"/>
      <c r="NPV13" s="178"/>
      <c r="NPW13" s="178"/>
      <c r="NPX13" s="178"/>
      <c r="NPY13" s="178"/>
      <c r="NPZ13" s="178"/>
      <c r="NQA13" s="178"/>
      <c r="NQB13" s="178"/>
      <c r="NQC13" s="178"/>
      <c r="NQD13" s="178"/>
      <c r="NQE13" s="178"/>
      <c r="NQF13" s="178"/>
      <c r="NQG13" s="178"/>
      <c r="NQH13" s="178"/>
      <c r="NQI13" s="178"/>
      <c r="NQJ13" s="178"/>
      <c r="NQK13" s="178"/>
      <c r="NQL13" s="178"/>
      <c r="NQM13" s="178"/>
      <c r="NQN13" s="178"/>
      <c r="NQO13" s="178"/>
      <c r="NQP13" s="178"/>
      <c r="NQQ13" s="178"/>
      <c r="NQR13" s="178"/>
      <c r="NQS13" s="178"/>
      <c r="NQT13" s="178"/>
      <c r="NQU13" s="178"/>
      <c r="NQV13" s="178"/>
      <c r="NQW13" s="178"/>
      <c r="NQX13" s="178"/>
      <c r="NQY13" s="178"/>
      <c r="NQZ13" s="178"/>
      <c r="NRA13" s="178"/>
      <c r="NRB13" s="178"/>
      <c r="NRC13" s="178"/>
      <c r="NRD13" s="178"/>
      <c r="NRE13" s="178"/>
      <c r="NRF13" s="178"/>
      <c r="NRG13" s="178"/>
      <c r="NRH13" s="178"/>
      <c r="NRI13" s="178"/>
      <c r="NRJ13" s="178"/>
      <c r="NRK13" s="178"/>
      <c r="NRL13" s="178"/>
      <c r="NRM13" s="178"/>
      <c r="NRN13" s="178"/>
      <c r="NRO13" s="178"/>
      <c r="NRP13" s="178"/>
      <c r="NRQ13" s="178"/>
      <c r="NRR13" s="178"/>
      <c r="NRS13" s="178"/>
      <c r="NRT13" s="178"/>
      <c r="NRU13" s="178"/>
      <c r="NRV13" s="178"/>
      <c r="NRW13" s="178"/>
      <c r="NRX13" s="178"/>
      <c r="NRY13" s="178"/>
      <c r="NRZ13" s="178"/>
      <c r="NSA13" s="178"/>
      <c r="NSB13" s="178"/>
      <c r="NSC13" s="178"/>
      <c r="NSD13" s="178"/>
      <c r="NSE13" s="178"/>
      <c r="NSF13" s="178"/>
      <c r="NSG13" s="178"/>
      <c r="NSH13" s="178"/>
      <c r="NSI13" s="178"/>
      <c r="NSJ13" s="178"/>
      <c r="NSK13" s="178"/>
      <c r="NSL13" s="178"/>
      <c r="NSM13" s="178"/>
      <c r="NSN13" s="178"/>
      <c r="NSO13" s="178"/>
      <c r="NSP13" s="178"/>
      <c r="NSQ13" s="178"/>
      <c r="NSR13" s="178"/>
      <c r="NSS13" s="178"/>
      <c r="NST13" s="178"/>
      <c r="NSU13" s="178"/>
      <c r="NSV13" s="178"/>
      <c r="NSW13" s="178"/>
      <c r="NSX13" s="178"/>
      <c r="NSY13" s="178"/>
      <c r="NSZ13" s="178"/>
      <c r="NTA13" s="178"/>
      <c r="NTB13" s="178"/>
      <c r="NTC13" s="178"/>
      <c r="NTD13" s="178"/>
      <c r="NTE13" s="178"/>
      <c r="NTF13" s="178"/>
      <c r="NTG13" s="178"/>
      <c r="NTH13" s="178"/>
      <c r="NTI13" s="178"/>
      <c r="NTJ13" s="178"/>
      <c r="NTK13" s="178"/>
      <c r="NTL13" s="178"/>
      <c r="NTM13" s="178"/>
      <c r="NTN13" s="178"/>
      <c r="NTO13" s="178"/>
      <c r="NTP13" s="178"/>
      <c r="NTQ13" s="178"/>
      <c r="NTR13" s="178"/>
      <c r="NTS13" s="178"/>
      <c r="NTT13" s="178"/>
      <c r="NTU13" s="178"/>
      <c r="NTV13" s="178"/>
      <c r="NTW13" s="178"/>
      <c r="NTX13" s="178"/>
      <c r="NTY13" s="178"/>
      <c r="NTZ13" s="178"/>
      <c r="NUA13" s="178"/>
      <c r="NUB13" s="178"/>
      <c r="NUC13" s="178"/>
      <c r="NUD13" s="178"/>
      <c r="NUE13" s="178"/>
      <c r="NUF13" s="178"/>
      <c r="NUG13" s="178"/>
      <c r="NUH13" s="178"/>
      <c r="NUI13" s="178"/>
      <c r="NUJ13" s="178"/>
      <c r="NUK13" s="178"/>
      <c r="NUL13" s="178"/>
      <c r="NUM13" s="178"/>
      <c r="NUN13" s="178"/>
      <c r="NUO13" s="178"/>
      <c r="NUP13" s="178"/>
      <c r="NUQ13" s="178"/>
      <c r="NUR13" s="178"/>
      <c r="NUS13" s="178"/>
      <c r="NUT13" s="178"/>
      <c r="NUU13" s="178"/>
      <c r="NUV13" s="178"/>
      <c r="NUW13" s="178"/>
      <c r="NUX13" s="178"/>
      <c r="NUY13" s="178"/>
      <c r="NUZ13" s="178"/>
      <c r="NVA13" s="178"/>
      <c r="NVB13" s="178"/>
      <c r="NVC13" s="178"/>
      <c r="NVD13" s="178"/>
      <c r="NVE13" s="178"/>
      <c r="NVF13" s="178"/>
      <c r="NVG13" s="178"/>
      <c r="NVH13" s="178"/>
      <c r="NVI13" s="178"/>
      <c r="NVJ13" s="178"/>
      <c r="NVK13" s="178"/>
      <c r="NVL13" s="178"/>
      <c r="NVM13" s="178"/>
      <c r="NVN13" s="178"/>
      <c r="NVO13" s="178"/>
      <c r="NVP13" s="178"/>
      <c r="NVQ13" s="178"/>
      <c r="NVR13" s="178"/>
      <c r="NVS13" s="178"/>
      <c r="NVT13" s="178"/>
      <c r="NVU13" s="178"/>
      <c r="NVV13" s="178"/>
      <c r="NVW13" s="178"/>
      <c r="NVX13" s="178"/>
      <c r="NVY13" s="178"/>
      <c r="NVZ13" s="178"/>
      <c r="NWA13" s="178"/>
      <c r="NWB13" s="178"/>
      <c r="NWC13" s="178"/>
      <c r="NWD13" s="178"/>
      <c r="NWE13" s="178"/>
      <c r="NWF13" s="178"/>
      <c r="NWG13" s="178"/>
      <c r="NWH13" s="178"/>
      <c r="NWI13" s="178"/>
      <c r="NWJ13" s="178"/>
      <c r="NWK13" s="178"/>
      <c r="NWL13" s="178"/>
      <c r="NWM13" s="178"/>
      <c r="NWN13" s="178"/>
      <c r="NWO13" s="178"/>
      <c r="NWP13" s="178"/>
      <c r="NWQ13" s="178"/>
      <c r="NWR13" s="178"/>
      <c r="NWS13" s="178"/>
      <c r="NWT13" s="178"/>
      <c r="NWU13" s="178"/>
      <c r="NWV13" s="178"/>
      <c r="NWW13" s="178"/>
      <c r="NWX13" s="178"/>
      <c r="NWY13" s="178"/>
      <c r="NWZ13" s="178"/>
      <c r="NXA13" s="178"/>
      <c r="NXB13" s="178"/>
      <c r="NXC13" s="178"/>
      <c r="NXD13" s="178"/>
      <c r="NXE13" s="178"/>
      <c r="NXF13" s="178"/>
      <c r="NXG13" s="178"/>
      <c r="NXH13" s="178"/>
      <c r="NXI13" s="178"/>
      <c r="NXJ13" s="178"/>
      <c r="NXK13" s="178"/>
      <c r="NXL13" s="178"/>
      <c r="NXM13" s="178"/>
      <c r="NXN13" s="178"/>
      <c r="NXO13" s="178"/>
      <c r="NXP13" s="178"/>
      <c r="NXQ13" s="178"/>
      <c r="NXR13" s="178"/>
      <c r="NXS13" s="178"/>
      <c r="NXT13" s="178"/>
      <c r="NXU13" s="178"/>
      <c r="NXV13" s="178"/>
      <c r="NXW13" s="178"/>
      <c r="NXX13" s="178"/>
      <c r="NXY13" s="178"/>
      <c r="NXZ13" s="178"/>
      <c r="NYA13" s="178"/>
      <c r="NYB13" s="178"/>
      <c r="NYC13" s="178"/>
      <c r="NYD13" s="178"/>
      <c r="NYE13" s="178"/>
      <c r="NYF13" s="178"/>
      <c r="NYG13" s="178"/>
      <c r="NYH13" s="178"/>
      <c r="NYI13" s="178"/>
      <c r="NYJ13" s="178"/>
      <c r="NYK13" s="178"/>
      <c r="NYL13" s="178"/>
      <c r="NYM13" s="178"/>
      <c r="NYN13" s="178"/>
      <c r="NYO13" s="178"/>
      <c r="NYP13" s="178"/>
      <c r="NYQ13" s="178"/>
      <c r="NYR13" s="178"/>
      <c r="NYS13" s="178"/>
      <c r="NYT13" s="178"/>
      <c r="NYU13" s="178"/>
      <c r="NYV13" s="178"/>
      <c r="NYW13" s="178"/>
      <c r="NYX13" s="178"/>
      <c r="NYY13" s="178"/>
      <c r="NYZ13" s="178"/>
      <c r="NZA13" s="178"/>
      <c r="NZB13" s="178"/>
      <c r="NZC13" s="178"/>
      <c r="NZD13" s="178"/>
      <c r="NZE13" s="178"/>
      <c r="NZF13" s="178"/>
      <c r="NZG13" s="178"/>
      <c r="NZH13" s="178"/>
      <c r="NZI13" s="178"/>
      <c r="NZJ13" s="178"/>
      <c r="NZK13" s="178"/>
      <c r="NZL13" s="178"/>
      <c r="NZM13" s="178"/>
      <c r="NZN13" s="178"/>
      <c r="NZO13" s="178"/>
      <c r="NZP13" s="178"/>
      <c r="NZQ13" s="178"/>
      <c r="NZR13" s="178"/>
      <c r="NZS13" s="178"/>
      <c r="NZT13" s="178"/>
      <c r="NZU13" s="178"/>
      <c r="NZV13" s="178"/>
      <c r="NZW13" s="178"/>
      <c r="NZX13" s="178"/>
      <c r="NZY13" s="178"/>
      <c r="NZZ13" s="178"/>
      <c r="OAA13" s="178"/>
      <c r="OAB13" s="178"/>
      <c r="OAC13" s="178"/>
      <c r="OAD13" s="178"/>
      <c r="OAE13" s="178"/>
      <c r="OAF13" s="178"/>
      <c r="OAG13" s="178"/>
      <c r="OAH13" s="178"/>
      <c r="OAI13" s="178"/>
      <c r="OAJ13" s="178"/>
      <c r="OAK13" s="178"/>
      <c r="OAL13" s="178"/>
      <c r="OAM13" s="178"/>
      <c r="OAN13" s="178"/>
      <c r="OAO13" s="178"/>
      <c r="OAP13" s="178"/>
      <c r="OAQ13" s="178"/>
      <c r="OAR13" s="178"/>
      <c r="OAS13" s="178"/>
      <c r="OAT13" s="178"/>
      <c r="OAU13" s="178"/>
      <c r="OAV13" s="178"/>
      <c r="OAW13" s="178"/>
      <c r="OAX13" s="178"/>
      <c r="OAY13" s="178"/>
      <c r="OAZ13" s="178"/>
      <c r="OBA13" s="178"/>
      <c r="OBB13" s="178"/>
      <c r="OBC13" s="178"/>
      <c r="OBD13" s="178"/>
      <c r="OBE13" s="178"/>
      <c r="OBF13" s="178"/>
      <c r="OBG13" s="178"/>
      <c r="OBH13" s="178"/>
      <c r="OBI13" s="178"/>
      <c r="OBJ13" s="178"/>
      <c r="OBK13" s="178"/>
      <c r="OBL13" s="178"/>
      <c r="OBM13" s="178"/>
      <c r="OBN13" s="178"/>
      <c r="OBO13" s="178"/>
      <c r="OBP13" s="178"/>
      <c r="OBQ13" s="178"/>
      <c r="OBR13" s="178"/>
      <c r="OBS13" s="178"/>
      <c r="OBT13" s="178"/>
      <c r="OBU13" s="178"/>
      <c r="OBV13" s="178"/>
      <c r="OBW13" s="178"/>
      <c r="OBX13" s="178"/>
      <c r="OBY13" s="178"/>
      <c r="OBZ13" s="178"/>
      <c r="OCA13" s="178"/>
      <c r="OCB13" s="178"/>
      <c r="OCC13" s="178"/>
      <c r="OCD13" s="178"/>
      <c r="OCE13" s="178"/>
      <c r="OCF13" s="178"/>
      <c r="OCG13" s="178"/>
      <c r="OCH13" s="178"/>
      <c r="OCI13" s="178"/>
      <c r="OCJ13" s="178"/>
      <c r="OCK13" s="178"/>
      <c r="OCL13" s="178"/>
      <c r="OCM13" s="178"/>
      <c r="OCN13" s="178"/>
      <c r="OCO13" s="178"/>
      <c r="OCP13" s="178"/>
      <c r="OCQ13" s="178"/>
      <c r="OCR13" s="178"/>
      <c r="OCS13" s="178"/>
      <c r="OCT13" s="178"/>
      <c r="OCU13" s="178"/>
      <c r="OCV13" s="178"/>
      <c r="OCW13" s="178"/>
      <c r="OCX13" s="178"/>
      <c r="OCY13" s="178"/>
      <c r="OCZ13" s="178"/>
      <c r="ODA13" s="178"/>
      <c r="ODB13" s="178"/>
      <c r="ODC13" s="178"/>
      <c r="ODD13" s="178"/>
      <c r="ODE13" s="178"/>
      <c r="ODF13" s="178"/>
      <c r="ODG13" s="178"/>
      <c r="ODH13" s="178"/>
      <c r="ODI13" s="178"/>
      <c r="ODJ13" s="178"/>
      <c r="ODK13" s="178"/>
      <c r="ODL13" s="178"/>
      <c r="ODM13" s="178"/>
      <c r="ODN13" s="178"/>
      <c r="ODO13" s="178"/>
      <c r="ODP13" s="178"/>
      <c r="ODQ13" s="178"/>
      <c r="ODR13" s="178"/>
      <c r="ODS13" s="178"/>
      <c r="ODT13" s="178"/>
      <c r="ODU13" s="178"/>
      <c r="ODV13" s="178"/>
      <c r="ODW13" s="178"/>
      <c r="ODX13" s="178"/>
      <c r="ODY13" s="178"/>
      <c r="ODZ13" s="178"/>
      <c r="OEA13" s="178"/>
      <c r="OEB13" s="178"/>
      <c r="OEC13" s="178"/>
      <c r="OED13" s="178"/>
      <c r="OEE13" s="178"/>
      <c r="OEF13" s="178"/>
      <c r="OEG13" s="178"/>
      <c r="OEH13" s="178"/>
      <c r="OEI13" s="178"/>
      <c r="OEJ13" s="178"/>
      <c r="OEK13" s="178"/>
      <c r="OEL13" s="178"/>
      <c r="OEM13" s="178"/>
      <c r="OEN13" s="178"/>
      <c r="OEO13" s="178"/>
      <c r="OEP13" s="178"/>
      <c r="OEQ13" s="178"/>
      <c r="OER13" s="178"/>
      <c r="OES13" s="178"/>
      <c r="OET13" s="178"/>
      <c r="OEU13" s="178"/>
      <c r="OEV13" s="178"/>
      <c r="OEW13" s="178"/>
      <c r="OEX13" s="178"/>
      <c r="OEY13" s="178"/>
      <c r="OEZ13" s="178"/>
      <c r="OFA13" s="178"/>
      <c r="OFB13" s="178"/>
      <c r="OFC13" s="178"/>
      <c r="OFD13" s="178"/>
      <c r="OFE13" s="178"/>
      <c r="OFF13" s="178"/>
      <c r="OFG13" s="178"/>
      <c r="OFH13" s="178"/>
      <c r="OFI13" s="178"/>
      <c r="OFJ13" s="178"/>
      <c r="OFK13" s="178"/>
      <c r="OFL13" s="178"/>
      <c r="OFM13" s="178"/>
      <c r="OFN13" s="178"/>
      <c r="OFO13" s="178"/>
      <c r="OFP13" s="178"/>
      <c r="OFQ13" s="178"/>
      <c r="OFR13" s="178"/>
      <c r="OFS13" s="178"/>
      <c r="OFT13" s="178"/>
      <c r="OFU13" s="178"/>
      <c r="OFV13" s="178"/>
      <c r="OFW13" s="178"/>
      <c r="OFX13" s="178"/>
      <c r="OFY13" s="178"/>
      <c r="OFZ13" s="178"/>
      <c r="OGA13" s="178"/>
      <c r="OGB13" s="178"/>
      <c r="OGC13" s="178"/>
      <c r="OGD13" s="178"/>
      <c r="OGE13" s="178"/>
      <c r="OGF13" s="178"/>
      <c r="OGG13" s="178"/>
      <c r="OGH13" s="178"/>
      <c r="OGI13" s="178"/>
      <c r="OGJ13" s="178"/>
      <c r="OGK13" s="178"/>
      <c r="OGL13" s="178"/>
      <c r="OGM13" s="178"/>
      <c r="OGN13" s="178"/>
      <c r="OGO13" s="178"/>
      <c r="OGP13" s="178"/>
      <c r="OGQ13" s="178"/>
      <c r="OGR13" s="178"/>
      <c r="OGS13" s="178"/>
      <c r="OGT13" s="178"/>
      <c r="OGU13" s="178"/>
      <c r="OGV13" s="178"/>
      <c r="OGW13" s="178"/>
      <c r="OGX13" s="178"/>
      <c r="OGY13" s="178"/>
      <c r="OGZ13" s="178"/>
      <c r="OHA13" s="178"/>
      <c r="OHB13" s="178"/>
      <c r="OHC13" s="178"/>
      <c r="OHD13" s="178"/>
      <c r="OHE13" s="178"/>
      <c r="OHF13" s="178"/>
      <c r="OHG13" s="178"/>
      <c r="OHH13" s="178"/>
      <c r="OHI13" s="178"/>
      <c r="OHJ13" s="178"/>
      <c r="OHK13" s="178"/>
      <c r="OHL13" s="178"/>
      <c r="OHM13" s="178"/>
      <c r="OHN13" s="178"/>
      <c r="OHO13" s="178"/>
      <c r="OHP13" s="178"/>
      <c r="OHQ13" s="178"/>
      <c r="OHR13" s="178"/>
      <c r="OHS13" s="178"/>
      <c r="OHT13" s="178"/>
      <c r="OHU13" s="178"/>
      <c r="OHV13" s="178"/>
      <c r="OHW13" s="178"/>
      <c r="OHX13" s="178"/>
      <c r="OHY13" s="178"/>
      <c r="OHZ13" s="178"/>
      <c r="OIA13" s="178"/>
      <c r="OIB13" s="178"/>
      <c r="OIC13" s="178"/>
      <c r="OID13" s="178"/>
      <c r="OIE13" s="178"/>
      <c r="OIF13" s="178"/>
      <c r="OIG13" s="178"/>
      <c r="OIH13" s="178"/>
      <c r="OII13" s="178"/>
      <c r="OIJ13" s="178"/>
      <c r="OIK13" s="178"/>
      <c r="OIL13" s="178"/>
      <c r="OIM13" s="178"/>
      <c r="OIN13" s="178"/>
      <c r="OIO13" s="178"/>
      <c r="OIP13" s="178"/>
      <c r="OIQ13" s="178"/>
      <c r="OIR13" s="178"/>
      <c r="OIS13" s="178"/>
      <c r="OIT13" s="178"/>
      <c r="OIU13" s="178"/>
      <c r="OIV13" s="178"/>
      <c r="OIW13" s="178"/>
      <c r="OIX13" s="178"/>
      <c r="OIY13" s="178"/>
      <c r="OIZ13" s="178"/>
      <c r="OJA13" s="178"/>
      <c r="OJB13" s="178"/>
      <c r="OJC13" s="178"/>
      <c r="OJD13" s="178"/>
      <c r="OJE13" s="178"/>
      <c r="OJF13" s="178"/>
      <c r="OJG13" s="178"/>
      <c r="OJH13" s="178"/>
      <c r="OJI13" s="178"/>
      <c r="OJJ13" s="178"/>
      <c r="OJK13" s="178"/>
      <c r="OJL13" s="178"/>
      <c r="OJM13" s="178"/>
      <c r="OJN13" s="178"/>
      <c r="OJO13" s="178"/>
      <c r="OJP13" s="178"/>
      <c r="OJQ13" s="178"/>
      <c r="OJR13" s="178"/>
      <c r="OJS13" s="178"/>
      <c r="OJT13" s="178"/>
      <c r="OJU13" s="178"/>
      <c r="OJV13" s="178"/>
      <c r="OJW13" s="178"/>
      <c r="OJX13" s="178"/>
      <c r="OJY13" s="178"/>
      <c r="OJZ13" s="178"/>
      <c r="OKA13" s="178"/>
      <c r="OKB13" s="178"/>
      <c r="OKC13" s="178"/>
      <c r="OKD13" s="178"/>
      <c r="OKE13" s="178"/>
      <c r="OKF13" s="178"/>
      <c r="OKG13" s="178"/>
      <c r="OKH13" s="178"/>
      <c r="OKI13" s="178"/>
      <c r="OKJ13" s="178"/>
      <c r="OKK13" s="178"/>
      <c r="OKL13" s="178"/>
      <c r="OKM13" s="178"/>
      <c r="OKN13" s="178"/>
      <c r="OKO13" s="178"/>
      <c r="OKP13" s="178"/>
      <c r="OKQ13" s="178"/>
      <c r="OKR13" s="178"/>
      <c r="OKS13" s="178"/>
      <c r="OKT13" s="178"/>
      <c r="OKU13" s="178"/>
      <c r="OKV13" s="178"/>
      <c r="OKW13" s="178"/>
      <c r="OKX13" s="178"/>
      <c r="OKY13" s="178"/>
      <c r="OKZ13" s="178"/>
      <c r="OLA13" s="178"/>
      <c r="OLB13" s="178"/>
      <c r="OLC13" s="178"/>
      <c r="OLD13" s="178"/>
      <c r="OLE13" s="178"/>
      <c r="OLF13" s="178"/>
      <c r="OLG13" s="178"/>
      <c r="OLH13" s="178"/>
      <c r="OLI13" s="178"/>
      <c r="OLJ13" s="178"/>
      <c r="OLK13" s="178"/>
      <c r="OLL13" s="178"/>
      <c r="OLM13" s="178"/>
      <c r="OLN13" s="178"/>
      <c r="OLO13" s="178"/>
      <c r="OLP13" s="178"/>
      <c r="OLQ13" s="178"/>
      <c r="OLR13" s="178"/>
      <c r="OLS13" s="178"/>
      <c r="OLT13" s="178"/>
      <c r="OLU13" s="178"/>
      <c r="OLV13" s="178"/>
      <c r="OLW13" s="178"/>
      <c r="OLX13" s="178"/>
      <c r="OLY13" s="178"/>
      <c r="OLZ13" s="178"/>
      <c r="OMA13" s="178"/>
      <c r="OMB13" s="178"/>
      <c r="OMC13" s="178"/>
      <c r="OMD13" s="178"/>
      <c r="OME13" s="178"/>
      <c r="OMF13" s="178"/>
      <c r="OMG13" s="178"/>
      <c r="OMH13" s="178"/>
      <c r="OMI13" s="178"/>
      <c r="OMJ13" s="178"/>
      <c r="OMK13" s="178"/>
      <c r="OML13" s="178"/>
      <c r="OMM13" s="178"/>
      <c r="OMN13" s="178"/>
      <c r="OMO13" s="178"/>
      <c r="OMP13" s="178"/>
      <c r="OMQ13" s="178"/>
      <c r="OMR13" s="178"/>
      <c r="OMS13" s="178"/>
      <c r="OMT13" s="178"/>
      <c r="OMU13" s="178"/>
      <c r="OMV13" s="178"/>
      <c r="OMW13" s="178"/>
      <c r="OMX13" s="178"/>
      <c r="OMY13" s="178"/>
      <c r="OMZ13" s="178"/>
      <c r="ONA13" s="178"/>
      <c r="ONB13" s="178"/>
      <c r="ONC13" s="178"/>
      <c r="OND13" s="178"/>
      <c r="ONE13" s="178"/>
      <c r="ONF13" s="178"/>
      <c r="ONG13" s="178"/>
      <c r="ONH13" s="178"/>
      <c r="ONI13" s="178"/>
      <c r="ONJ13" s="178"/>
      <c r="ONK13" s="178"/>
      <c r="ONL13" s="178"/>
      <c r="ONM13" s="178"/>
      <c r="ONN13" s="178"/>
      <c r="ONO13" s="178"/>
      <c r="ONP13" s="178"/>
      <c r="ONQ13" s="178"/>
      <c r="ONR13" s="178"/>
      <c r="ONS13" s="178"/>
      <c r="ONT13" s="178"/>
      <c r="ONU13" s="178"/>
      <c r="ONV13" s="178"/>
      <c r="ONW13" s="178"/>
      <c r="ONX13" s="178"/>
      <c r="ONY13" s="178"/>
      <c r="ONZ13" s="178"/>
      <c r="OOA13" s="178"/>
      <c r="OOB13" s="178"/>
      <c r="OOC13" s="178"/>
      <c r="OOD13" s="178"/>
      <c r="OOE13" s="178"/>
      <c r="OOF13" s="178"/>
      <c r="OOG13" s="178"/>
      <c r="OOH13" s="178"/>
      <c r="OOI13" s="178"/>
      <c r="OOJ13" s="178"/>
      <c r="OOK13" s="178"/>
      <c r="OOL13" s="178"/>
      <c r="OOM13" s="178"/>
      <c r="OON13" s="178"/>
      <c r="OOO13" s="178"/>
      <c r="OOP13" s="178"/>
      <c r="OOQ13" s="178"/>
      <c r="OOR13" s="178"/>
      <c r="OOS13" s="178"/>
      <c r="OOT13" s="178"/>
      <c r="OOU13" s="178"/>
      <c r="OOV13" s="178"/>
      <c r="OOW13" s="178"/>
      <c r="OOX13" s="178"/>
      <c r="OOY13" s="178"/>
      <c r="OOZ13" s="178"/>
      <c r="OPA13" s="178"/>
      <c r="OPB13" s="178"/>
      <c r="OPC13" s="178"/>
      <c r="OPD13" s="178"/>
      <c r="OPE13" s="178"/>
      <c r="OPF13" s="178"/>
      <c r="OPG13" s="178"/>
      <c r="OPH13" s="178"/>
      <c r="OPI13" s="178"/>
      <c r="OPJ13" s="178"/>
      <c r="OPK13" s="178"/>
      <c r="OPL13" s="178"/>
      <c r="OPM13" s="178"/>
      <c r="OPN13" s="178"/>
      <c r="OPO13" s="178"/>
      <c r="OPP13" s="178"/>
      <c r="OPQ13" s="178"/>
      <c r="OPR13" s="178"/>
      <c r="OPS13" s="178"/>
      <c r="OPT13" s="178"/>
      <c r="OPU13" s="178"/>
      <c r="OPV13" s="178"/>
      <c r="OPW13" s="178"/>
      <c r="OPX13" s="178"/>
      <c r="OPY13" s="178"/>
      <c r="OPZ13" s="178"/>
      <c r="OQA13" s="178"/>
      <c r="OQB13" s="178"/>
      <c r="OQC13" s="178"/>
      <c r="OQD13" s="178"/>
      <c r="OQE13" s="178"/>
      <c r="OQF13" s="178"/>
      <c r="OQG13" s="178"/>
      <c r="OQH13" s="178"/>
      <c r="OQI13" s="178"/>
      <c r="OQJ13" s="178"/>
      <c r="OQK13" s="178"/>
      <c r="OQL13" s="178"/>
      <c r="OQM13" s="178"/>
      <c r="OQN13" s="178"/>
      <c r="OQO13" s="178"/>
      <c r="OQP13" s="178"/>
      <c r="OQQ13" s="178"/>
      <c r="OQR13" s="178"/>
      <c r="OQS13" s="178"/>
      <c r="OQT13" s="178"/>
      <c r="OQU13" s="178"/>
      <c r="OQV13" s="178"/>
      <c r="OQW13" s="178"/>
      <c r="OQX13" s="178"/>
      <c r="OQY13" s="178"/>
      <c r="OQZ13" s="178"/>
      <c r="ORA13" s="178"/>
      <c r="ORB13" s="178"/>
      <c r="ORC13" s="178"/>
      <c r="ORD13" s="178"/>
      <c r="ORE13" s="178"/>
      <c r="ORF13" s="178"/>
      <c r="ORG13" s="178"/>
      <c r="ORH13" s="178"/>
      <c r="ORI13" s="178"/>
      <c r="ORJ13" s="178"/>
      <c r="ORK13" s="178"/>
      <c r="ORL13" s="178"/>
      <c r="ORM13" s="178"/>
      <c r="ORN13" s="178"/>
      <c r="ORO13" s="178"/>
      <c r="ORP13" s="178"/>
      <c r="ORQ13" s="178"/>
      <c r="ORR13" s="178"/>
      <c r="ORS13" s="178"/>
      <c r="ORT13" s="178"/>
      <c r="ORU13" s="178"/>
      <c r="ORV13" s="178"/>
      <c r="ORW13" s="178"/>
      <c r="ORX13" s="178"/>
      <c r="ORY13" s="178"/>
      <c r="ORZ13" s="178"/>
      <c r="OSA13" s="178"/>
      <c r="OSB13" s="178"/>
      <c r="OSC13" s="178"/>
      <c r="OSD13" s="178"/>
      <c r="OSE13" s="178"/>
      <c r="OSF13" s="178"/>
      <c r="OSG13" s="178"/>
      <c r="OSH13" s="178"/>
      <c r="OSI13" s="178"/>
      <c r="OSJ13" s="178"/>
      <c r="OSK13" s="178"/>
      <c r="OSL13" s="178"/>
      <c r="OSM13" s="178"/>
      <c r="OSN13" s="178"/>
      <c r="OSO13" s="178"/>
      <c r="OSP13" s="178"/>
      <c r="OSQ13" s="178"/>
      <c r="OSR13" s="178"/>
      <c r="OSS13" s="178"/>
      <c r="OST13" s="178"/>
      <c r="OSU13" s="178"/>
      <c r="OSV13" s="178"/>
      <c r="OSW13" s="178"/>
      <c r="OSX13" s="178"/>
      <c r="OSY13" s="178"/>
      <c r="OSZ13" s="178"/>
      <c r="OTA13" s="178"/>
      <c r="OTB13" s="178"/>
      <c r="OTC13" s="178"/>
      <c r="OTD13" s="178"/>
      <c r="OTE13" s="178"/>
      <c r="OTF13" s="178"/>
      <c r="OTG13" s="178"/>
      <c r="OTH13" s="178"/>
      <c r="OTI13" s="178"/>
      <c r="OTJ13" s="178"/>
      <c r="OTK13" s="178"/>
      <c r="OTL13" s="178"/>
      <c r="OTM13" s="178"/>
      <c r="OTN13" s="178"/>
      <c r="OTO13" s="178"/>
      <c r="OTP13" s="178"/>
      <c r="OTQ13" s="178"/>
      <c r="OTR13" s="178"/>
      <c r="OTS13" s="178"/>
      <c r="OTT13" s="178"/>
      <c r="OTU13" s="178"/>
      <c r="OTV13" s="178"/>
      <c r="OTW13" s="178"/>
      <c r="OTX13" s="178"/>
      <c r="OTY13" s="178"/>
      <c r="OTZ13" s="178"/>
      <c r="OUA13" s="178"/>
      <c r="OUB13" s="178"/>
      <c r="OUC13" s="178"/>
      <c r="OUD13" s="178"/>
      <c r="OUE13" s="178"/>
      <c r="OUF13" s="178"/>
      <c r="OUG13" s="178"/>
      <c r="OUH13" s="178"/>
      <c r="OUI13" s="178"/>
      <c r="OUJ13" s="178"/>
      <c r="OUK13" s="178"/>
      <c r="OUL13" s="178"/>
      <c r="OUM13" s="178"/>
      <c r="OUN13" s="178"/>
      <c r="OUO13" s="178"/>
      <c r="OUP13" s="178"/>
      <c r="OUQ13" s="178"/>
      <c r="OUR13" s="178"/>
      <c r="OUS13" s="178"/>
      <c r="OUT13" s="178"/>
      <c r="OUU13" s="178"/>
      <c r="OUV13" s="178"/>
      <c r="OUW13" s="178"/>
      <c r="OUX13" s="178"/>
      <c r="OUY13" s="178"/>
      <c r="OUZ13" s="178"/>
      <c r="OVA13" s="178"/>
      <c r="OVB13" s="178"/>
      <c r="OVC13" s="178"/>
      <c r="OVD13" s="178"/>
      <c r="OVE13" s="178"/>
      <c r="OVF13" s="178"/>
      <c r="OVG13" s="178"/>
      <c r="OVH13" s="178"/>
      <c r="OVI13" s="178"/>
      <c r="OVJ13" s="178"/>
      <c r="OVK13" s="178"/>
      <c r="OVL13" s="178"/>
      <c r="OVM13" s="178"/>
      <c r="OVN13" s="178"/>
      <c r="OVO13" s="178"/>
      <c r="OVP13" s="178"/>
      <c r="OVQ13" s="178"/>
      <c r="OVR13" s="178"/>
      <c r="OVS13" s="178"/>
      <c r="OVT13" s="178"/>
      <c r="OVU13" s="178"/>
      <c r="OVV13" s="178"/>
      <c r="OVW13" s="178"/>
      <c r="OVX13" s="178"/>
      <c r="OVY13" s="178"/>
      <c r="OVZ13" s="178"/>
      <c r="OWA13" s="178"/>
      <c r="OWB13" s="178"/>
      <c r="OWC13" s="178"/>
      <c r="OWD13" s="178"/>
      <c r="OWE13" s="178"/>
      <c r="OWF13" s="178"/>
      <c r="OWG13" s="178"/>
      <c r="OWH13" s="178"/>
      <c r="OWI13" s="178"/>
      <c r="OWJ13" s="178"/>
      <c r="OWK13" s="178"/>
      <c r="OWL13" s="178"/>
      <c r="OWM13" s="178"/>
      <c r="OWN13" s="178"/>
      <c r="OWO13" s="178"/>
      <c r="OWP13" s="178"/>
      <c r="OWQ13" s="178"/>
      <c r="OWR13" s="178"/>
      <c r="OWS13" s="178"/>
      <c r="OWT13" s="178"/>
      <c r="OWU13" s="178"/>
      <c r="OWV13" s="178"/>
      <c r="OWW13" s="178"/>
      <c r="OWX13" s="178"/>
      <c r="OWY13" s="178"/>
      <c r="OWZ13" s="178"/>
      <c r="OXA13" s="178"/>
      <c r="OXB13" s="178"/>
      <c r="OXC13" s="178"/>
      <c r="OXD13" s="178"/>
      <c r="OXE13" s="178"/>
      <c r="OXF13" s="178"/>
      <c r="OXG13" s="178"/>
      <c r="OXH13" s="178"/>
      <c r="OXI13" s="178"/>
      <c r="OXJ13" s="178"/>
      <c r="OXK13" s="178"/>
      <c r="OXL13" s="178"/>
      <c r="OXM13" s="178"/>
      <c r="OXN13" s="178"/>
      <c r="OXO13" s="178"/>
      <c r="OXP13" s="178"/>
      <c r="OXQ13" s="178"/>
      <c r="OXR13" s="178"/>
      <c r="OXS13" s="178"/>
      <c r="OXT13" s="178"/>
      <c r="OXU13" s="178"/>
      <c r="OXV13" s="178"/>
      <c r="OXW13" s="178"/>
      <c r="OXX13" s="178"/>
      <c r="OXY13" s="178"/>
      <c r="OXZ13" s="178"/>
      <c r="OYA13" s="178"/>
      <c r="OYB13" s="178"/>
      <c r="OYC13" s="178"/>
      <c r="OYD13" s="178"/>
      <c r="OYE13" s="178"/>
      <c r="OYF13" s="178"/>
      <c r="OYG13" s="178"/>
      <c r="OYH13" s="178"/>
      <c r="OYI13" s="178"/>
      <c r="OYJ13" s="178"/>
      <c r="OYK13" s="178"/>
      <c r="OYL13" s="178"/>
      <c r="OYM13" s="178"/>
      <c r="OYN13" s="178"/>
      <c r="OYO13" s="178"/>
      <c r="OYP13" s="178"/>
      <c r="OYQ13" s="178"/>
      <c r="OYR13" s="178"/>
      <c r="OYS13" s="178"/>
      <c r="OYT13" s="178"/>
      <c r="OYU13" s="178"/>
      <c r="OYV13" s="178"/>
      <c r="OYW13" s="178"/>
      <c r="OYX13" s="178"/>
      <c r="OYY13" s="178"/>
      <c r="OYZ13" s="178"/>
      <c r="OZA13" s="178"/>
      <c r="OZB13" s="178"/>
      <c r="OZC13" s="178"/>
      <c r="OZD13" s="178"/>
      <c r="OZE13" s="178"/>
      <c r="OZF13" s="178"/>
      <c r="OZG13" s="178"/>
      <c r="OZH13" s="178"/>
      <c r="OZI13" s="178"/>
      <c r="OZJ13" s="178"/>
      <c r="OZK13" s="178"/>
      <c r="OZL13" s="178"/>
      <c r="OZM13" s="178"/>
      <c r="OZN13" s="178"/>
      <c r="OZO13" s="178"/>
      <c r="OZP13" s="178"/>
      <c r="OZQ13" s="178"/>
      <c r="OZR13" s="178"/>
      <c r="OZS13" s="178"/>
      <c r="OZT13" s="178"/>
      <c r="OZU13" s="178"/>
      <c r="OZV13" s="178"/>
      <c r="OZW13" s="178"/>
      <c r="OZX13" s="178"/>
      <c r="OZY13" s="178"/>
      <c r="OZZ13" s="178"/>
      <c r="PAA13" s="178"/>
      <c r="PAB13" s="178"/>
      <c r="PAC13" s="178"/>
      <c r="PAD13" s="178"/>
      <c r="PAE13" s="178"/>
      <c r="PAF13" s="178"/>
      <c r="PAG13" s="178"/>
      <c r="PAH13" s="178"/>
      <c r="PAI13" s="178"/>
      <c r="PAJ13" s="178"/>
      <c r="PAK13" s="178"/>
      <c r="PAL13" s="178"/>
      <c r="PAM13" s="178"/>
      <c r="PAN13" s="178"/>
      <c r="PAO13" s="178"/>
      <c r="PAP13" s="178"/>
      <c r="PAQ13" s="178"/>
      <c r="PAR13" s="178"/>
      <c r="PAS13" s="178"/>
      <c r="PAT13" s="178"/>
      <c r="PAU13" s="178"/>
      <c r="PAV13" s="178"/>
      <c r="PAW13" s="178"/>
      <c r="PAX13" s="178"/>
      <c r="PAY13" s="178"/>
      <c r="PAZ13" s="178"/>
      <c r="PBA13" s="178"/>
      <c r="PBB13" s="178"/>
      <c r="PBC13" s="178"/>
      <c r="PBD13" s="178"/>
      <c r="PBE13" s="178"/>
      <c r="PBF13" s="178"/>
      <c r="PBG13" s="178"/>
      <c r="PBH13" s="178"/>
      <c r="PBI13" s="178"/>
      <c r="PBJ13" s="178"/>
      <c r="PBK13" s="178"/>
      <c r="PBL13" s="178"/>
      <c r="PBM13" s="178"/>
      <c r="PBN13" s="178"/>
      <c r="PBO13" s="178"/>
      <c r="PBP13" s="178"/>
      <c r="PBQ13" s="178"/>
      <c r="PBR13" s="178"/>
      <c r="PBS13" s="178"/>
      <c r="PBT13" s="178"/>
      <c r="PBU13" s="178"/>
      <c r="PBV13" s="178"/>
      <c r="PBW13" s="178"/>
      <c r="PBX13" s="178"/>
      <c r="PBY13" s="178"/>
      <c r="PBZ13" s="178"/>
      <c r="PCA13" s="178"/>
      <c r="PCB13" s="178"/>
      <c r="PCC13" s="178"/>
      <c r="PCD13" s="178"/>
      <c r="PCE13" s="178"/>
      <c r="PCF13" s="178"/>
      <c r="PCG13" s="178"/>
      <c r="PCH13" s="178"/>
      <c r="PCI13" s="178"/>
      <c r="PCJ13" s="178"/>
      <c r="PCK13" s="178"/>
      <c r="PCL13" s="178"/>
      <c r="PCM13" s="178"/>
      <c r="PCN13" s="178"/>
      <c r="PCO13" s="178"/>
      <c r="PCP13" s="178"/>
      <c r="PCQ13" s="178"/>
      <c r="PCR13" s="178"/>
      <c r="PCS13" s="178"/>
      <c r="PCT13" s="178"/>
      <c r="PCU13" s="178"/>
      <c r="PCV13" s="178"/>
      <c r="PCW13" s="178"/>
      <c r="PCX13" s="178"/>
      <c r="PCY13" s="178"/>
      <c r="PCZ13" s="178"/>
      <c r="PDA13" s="178"/>
      <c r="PDB13" s="178"/>
      <c r="PDC13" s="178"/>
      <c r="PDD13" s="178"/>
      <c r="PDE13" s="178"/>
      <c r="PDF13" s="178"/>
      <c r="PDG13" s="178"/>
      <c r="PDH13" s="178"/>
      <c r="PDI13" s="178"/>
      <c r="PDJ13" s="178"/>
      <c r="PDK13" s="178"/>
      <c r="PDL13" s="178"/>
      <c r="PDM13" s="178"/>
      <c r="PDN13" s="178"/>
      <c r="PDO13" s="178"/>
      <c r="PDP13" s="178"/>
      <c r="PDQ13" s="178"/>
      <c r="PDR13" s="178"/>
      <c r="PDS13" s="178"/>
      <c r="PDT13" s="178"/>
      <c r="PDU13" s="178"/>
      <c r="PDV13" s="178"/>
      <c r="PDW13" s="178"/>
      <c r="PDX13" s="178"/>
      <c r="PDY13" s="178"/>
      <c r="PDZ13" s="178"/>
      <c r="PEA13" s="178"/>
      <c r="PEB13" s="178"/>
      <c r="PEC13" s="178"/>
      <c r="PED13" s="178"/>
      <c r="PEE13" s="178"/>
      <c r="PEF13" s="178"/>
      <c r="PEG13" s="178"/>
      <c r="PEH13" s="178"/>
      <c r="PEI13" s="178"/>
      <c r="PEJ13" s="178"/>
      <c r="PEK13" s="178"/>
      <c r="PEL13" s="178"/>
      <c r="PEM13" s="178"/>
      <c r="PEN13" s="178"/>
      <c r="PEO13" s="178"/>
      <c r="PEP13" s="178"/>
      <c r="PEQ13" s="178"/>
      <c r="PER13" s="178"/>
      <c r="PES13" s="178"/>
      <c r="PET13" s="178"/>
      <c r="PEU13" s="178"/>
      <c r="PEV13" s="178"/>
      <c r="PEW13" s="178"/>
      <c r="PEX13" s="178"/>
      <c r="PEY13" s="178"/>
      <c r="PEZ13" s="178"/>
      <c r="PFA13" s="178"/>
      <c r="PFB13" s="178"/>
      <c r="PFC13" s="178"/>
      <c r="PFD13" s="178"/>
      <c r="PFE13" s="178"/>
      <c r="PFF13" s="178"/>
      <c r="PFG13" s="178"/>
      <c r="PFH13" s="178"/>
      <c r="PFI13" s="178"/>
      <c r="PFJ13" s="178"/>
      <c r="PFK13" s="178"/>
      <c r="PFL13" s="178"/>
      <c r="PFM13" s="178"/>
      <c r="PFN13" s="178"/>
      <c r="PFO13" s="178"/>
      <c r="PFP13" s="178"/>
      <c r="PFQ13" s="178"/>
      <c r="PFR13" s="178"/>
      <c r="PFS13" s="178"/>
      <c r="PFT13" s="178"/>
      <c r="PFU13" s="178"/>
      <c r="PFV13" s="178"/>
      <c r="PFW13" s="178"/>
      <c r="PFX13" s="178"/>
      <c r="PFY13" s="178"/>
      <c r="PFZ13" s="178"/>
      <c r="PGA13" s="178"/>
      <c r="PGB13" s="178"/>
      <c r="PGC13" s="178"/>
      <c r="PGD13" s="178"/>
      <c r="PGE13" s="178"/>
      <c r="PGF13" s="178"/>
      <c r="PGG13" s="178"/>
      <c r="PGH13" s="178"/>
      <c r="PGI13" s="178"/>
      <c r="PGJ13" s="178"/>
      <c r="PGK13" s="178"/>
      <c r="PGL13" s="178"/>
      <c r="PGM13" s="178"/>
      <c r="PGN13" s="178"/>
      <c r="PGO13" s="178"/>
      <c r="PGP13" s="178"/>
      <c r="PGQ13" s="178"/>
      <c r="PGR13" s="178"/>
      <c r="PGS13" s="178"/>
      <c r="PGT13" s="178"/>
      <c r="PGU13" s="178"/>
      <c r="PGV13" s="178"/>
      <c r="PGW13" s="178"/>
      <c r="PGX13" s="178"/>
      <c r="PGY13" s="178"/>
      <c r="PGZ13" s="178"/>
      <c r="PHA13" s="178"/>
      <c r="PHB13" s="178"/>
      <c r="PHC13" s="178"/>
      <c r="PHD13" s="178"/>
      <c r="PHE13" s="178"/>
      <c r="PHF13" s="178"/>
      <c r="PHG13" s="178"/>
      <c r="PHH13" s="178"/>
      <c r="PHI13" s="178"/>
      <c r="PHJ13" s="178"/>
      <c r="PHK13" s="178"/>
      <c r="PHL13" s="178"/>
      <c r="PHM13" s="178"/>
      <c r="PHN13" s="178"/>
      <c r="PHO13" s="178"/>
      <c r="PHP13" s="178"/>
      <c r="PHQ13" s="178"/>
      <c r="PHR13" s="178"/>
      <c r="PHS13" s="178"/>
      <c r="PHT13" s="178"/>
      <c r="PHU13" s="178"/>
      <c r="PHV13" s="178"/>
      <c r="PHW13" s="178"/>
      <c r="PHX13" s="178"/>
      <c r="PHY13" s="178"/>
      <c r="PHZ13" s="178"/>
      <c r="PIA13" s="178"/>
      <c r="PIB13" s="178"/>
      <c r="PIC13" s="178"/>
      <c r="PID13" s="178"/>
      <c r="PIE13" s="178"/>
      <c r="PIF13" s="178"/>
      <c r="PIG13" s="178"/>
      <c r="PIH13" s="178"/>
      <c r="PII13" s="178"/>
      <c r="PIJ13" s="178"/>
      <c r="PIK13" s="178"/>
      <c r="PIL13" s="178"/>
      <c r="PIM13" s="178"/>
      <c r="PIN13" s="178"/>
      <c r="PIO13" s="178"/>
      <c r="PIP13" s="178"/>
      <c r="PIQ13" s="178"/>
      <c r="PIR13" s="178"/>
      <c r="PIS13" s="178"/>
      <c r="PIT13" s="178"/>
      <c r="PIU13" s="178"/>
      <c r="PIV13" s="178"/>
      <c r="PIW13" s="178"/>
      <c r="PIX13" s="178"/>
      <c r="PIY13" s="178"/>
      <c r="PIZ13" s="178"/>
      <c r="PJA13" s="178"/>
      <c r="PJB13" s="178"/>
      <c r="PJC13" s="178"/>
      <c r="PJD13" s="178"/>
      <c r="PJE13" s="178"/>
      <c r="PJF13" s="178"/>
      <c r="PJG13" s="178"/>
      <c r="PJH13" s="178"/>
      <c r="PJI13" s="178"/>
      <c r="PJJ13" s="178"/>
      <c r="PJK13" s="178"/>
      <c r="PJL13" s="178"/>
      <c r="PJM13" s="178"/>
      <c r="PJN13" s="178"/>
      <c r="PJO13" s="178"/>
      <c r="PJP13" s="178"/>
      <c r="PJQ13" s="178"/>
      <c r="PJR13" s="178"/>
      <c r="PJS13" s="178"/>
      <c r="PJT13" s="178"/>
      <c r="PJU13" s="178"/>
      <c r="PJV13" s="178"/>
      <c r="PJW13" s="178"/>
      <c r="PJX13" s="178"/>
      <c r="PJY13" s="178"/>
      <c r="PJZ13" s="178"/>
      <c r="PKA13" s="178"/>
      <c r="PKB13" s="178"/>
      <c r="PKC13" s="178"/>
      <c r="PKD13" s="178"/>
      <c r="PKE13" s="178"/>
      <c r="PKF13" s="178"/>
      <c r="PKG13" s="178"/>
      <c r="PKH13" s="178"/>
      <c r="PKI13" s="178"/>
      <c r="PKJ13" s="178"/>
      <c r="PKK13" s="178"/>
      <c r="PKL13" s="178"/>
      <c r="PKM13" s="178"/>
      <c r="PKN13" s="178"/>
      <c r="PKO13" s="178"/>
      <c r="PKP13" s="178"/>
      <c r="PKQ13" s="178"/>
      <c r="PKR13" s="178"/>
      <c r="PKS13" s="178"/>
      <c r="PKT13" s="178"/>
      <c r="PKU13" s="178"/>
      <c r="PKV13" s="178"/>
      <c r="PKW13" s="178"/>
      <c r="PKX13" s="178"/>
      <c r="PKY13" s="178"/>
      <c r="PKZ13" s="178"/>
      <c r="PLA13" s="178"/>
      <c r="PLB13" s="178"/>
      <c r="PLC13" s="178"/>
      <c r="PLD13" s="178"/>
      <c r="PLE13" s="178"/>
      <c r="PLF13" s="178"/>
      <c r="PLG13" s="178"/>
      <c r="PLH13" s="178"/>
      <c r="PLI13" s="178"/>
      <c r="PLJ13" s="178"/>
      <c r="PLK13" s="178"/>
      <c r="PLL13" s="178"/>
      <c r="PLM13" s="178"/>
      <c r="PLN13" s="178"/>
      <c r="PLO13" s="178"/>
      <c r="PLP13" s="178"/>
      <c r="PLQ13" s="178"/>
      <c r="PLR13" s="178"/>
      <c r="PLS13" s="178"/>
      <c r="PLT13" s="178"/>
      <c r="PLU13" s="178"/>
      <c r="PLV13" s="178"/>
      <c r="PLW13" s="178"/>
      <c r="PLX13" s="178"/>
      <c r="PLY13" s="178"/>
      <c r="PLZ13" s="178"/>
      <c r="PMA13" s="178"/>
      <c r="PMB13" s="178"/>
      <c r="PMC13" s="178"/>
      <c r="PMD13" s="178"/>
      <c r="PME13" s="178"/>
      <c r="PMF13" s="178"/>
      <c r="PMG13" s="178"/>
      <c r="PMH13" s="178"/>
      <c r="PMI13" s="178"/>
      <c r="PMJ13" s="178"/>
      <c r="PMK13" s="178"/>
      <c r="PML13" s="178"/>
      <c r="PMM13" s="178"/>
      <c r="PMN13" s="178"/>
      <c r="PMO13" s="178"/>
      <c r="PMP13" s="178"/>
      <c r="PMQ13" s="178"/>
      <c r="PMR13" s="178"/>
      <c r="PMS13" s="178"/>
      <c r="PMT13" s="178"/>
      <c r="PMU13" s="178"/>
      <c r="PMV13" s="178"/>
      <c r="PMW13" s="178"/>
      <c r="PMX13" s="178"/>
      <c r="PMY13" s="178"/>
      <c r="PMZ13" s="178"/>
      <c r="PNA13" s="178"/>
      <c r="PNB13" s="178"/>
      <c r="PNC13" s="178"/>
      <c r="PND13" s="178"/>
      <c r="PNE13" s="178"/>
      <c r="PNF13" s="178"/>
      <c r="PNG13" s="178"/>
      <c r="PNH13" s="178"/>
      <c r="PNI13" s="178"/>
      <c r="PNJ13" s="178"/>
      <c r="PNK13" s="178"/>
      <c r="PNL13" s="178"/>
      <c r="PNM13" s="178"/>
      <c r="PNN13" s="178"/>
      <c r="PNO13" s="178"/>
      <c r="PNP13" s="178"/>
      <c r="PNQ13" s="178"/>
      <c r="PNR13" s="178"/>
      <c r="PNS13" s="178"/>
      <c r="PNT13" s="178"/>
      <c r="PNU13" s="178"/>
      <c r="PNV13" s="178"/>
      <c r="PNW13" s="178"/>
      <c r="PNX13" s="178"/>
      <c r="PNY13" s="178"/>
      <c r="PNZ13" s="178"/>
      <c r="POA13" s="178"/>
      <c r="POB13" s="178"/>
      <c r="POC13" s="178"/>
      <c r="POD13" s="178"/>
      <c r="POE13" s="178"/>
      <c r="POF13" s="178"/>
      <c r="POG13" s="178"/>
      <c r="POH13" s="178"/>
      <c r="POI13" s="178"/>
      <c r="POJ13" s="178"/>
      <c r="POK13" s="178"/>
      <c r="POL13" s="178"/>
      <c r="POM13" s="178"/>
      <c r="PON13" s="178"/>
      <c r="POO13" s="178"/>
      <c r="POP13" s="178"/>
      <c r="POQ13" s="178"/>
      <c r="POR13" s="178"/>
      <c r="POS13" s="178"/>
      <c r="POT13" s="178"/>
      <c r="POU13" s="178"/>
      <c r="POV13" s="178"/>
      <c r="POW13" s="178"/>
      <c r="POX13" s="178"/>
      <c r="POY13" s="178"/>
      <c r="POZ13" s="178"/>
      <c r="PPA13" s="178"/>
      <c r="PPB13" s="178"/>
      <c r="PPC13" s="178"/>
      <c r="PPD13" s="178"/>
      <c r="PPE13" s="178"/>
      <c r="PPF13" s="178"/>
      <c r="PPG13" s="178"/>
      <c r="PPH13" s="178"/>
      <c r="PPI13" s="178"/>
      <c r="PPJ13" s="178"/>
      <c r="PPK13" s="178"/>
      <c r="PPL13" s="178"/>
      <c r="PPM13" s="178"/>
      <c r="PPN13" s="178"/>
      <c r="PPO13" s="178"/>
      <c r="PPP13" s="178"/>
      <c r="PPQ13" s="178"/>
      <c r="PPR13" s="178"/>
      <c r="PPS13" s="178"/>
      <c r="PPT13" s="178"/>
      <c r="PPU13" s="178"/>
      <c r="PPV13" s="178"/>
      <c r="PPW13" s="178"/>
      <c r="PPX13" s="178"/>
      <c r="PPY13" s="178"/>
      <c r="PPZ13" s="178"/>
      <c r="PQA13" s="178"/>
      <c r="PQB13" s="178"/>
      <c r="PQC13" s="178"/>
      <c r="PQD13" s="178"/>
      <c r="PQE13" s="178"/>
      <c r="PQF13" s="178"/>
      <c r="PQG13" s="178"/>
      <c r="PQH13" s="178"/>
      <c r="PQI13" s="178"/>
      <c r="PQJ13" s="178"/>
      <c r="PQK13" s="178"/>
      <c r="PQL13" s="178"/>
      <c r="PQM13" s="178"/>
      <c r="PQN13" s="178"/>
      <c r="PQO13" s="178"/>
      <c r="PQP13" s="178"/>
      <c r="PQQ13" s="178"/>
      <c r="PQR13" s="178"/>
      <c r="PQS13" s="178"/>
      <c r="PQT13" s="178"/>
      <c r="PQU13" s="178"/>
      <c r="PQV13" s="178"/>
      <c r="PQW13" s="178"/>
      <c r="PQX13" s="178"/>
      <c r="PQY13" s="178"/>
      <c r="PQZ13" s="178"/>
      <c r="PRA13" s="178"/>
      <c r="PRB13" s="178"/>
      <c r="PRC13" s="178"/>
      <c r="PRD13" s="178"/>
      <c r="PRE13" s="178"/>
      <c r="PRF13" s="178"/>
      <c r="PRG13" s="178"/>
      <c r="PRH13" s="178"/>
      <c r="PRI13" s="178"/>
      <c r="PRJ13" s="178"/>
      <c r="PRK13" s="178"/>
      <c r="PRL13" s="178"/>
      <c r="PRM13" s="178"/>
      <c r="PRN13" s="178"/>
      <c r="PRO13" s="178"/>
      <c r="PRP13" s="178"/>
      <c r="PRQ13" s="178"/>
      <c r="PRR13" s="178"/>
      <c r="PRS13" s="178"/>
      <c r="PRT13" s="178"/>
      <c r="PRU13" s="178"/>
      <c r="PRV13" s="178"/>
      <c r="PRW13" s="178"/>
      <c r="PRX13" s="178"/>
      <c r="PRY13" s="178"/>
      <c r="PRZ13" s="178"/>
      <c r="PSA13" s="178"/>
      <c r="PSB13" s="178"/>
      <c r="PSC13" s="178"/>
      <c r="PSD13" s="178"/>
      <c r="PSE13" s="178"/>
      <c r="PSF13" s="178"/>
      <c r="PSG13" s="178"/>
      <c r="PSH13" s="178"/>
      <c r="PSI13" s="178"/>
      <c r="PSJ13" s="178"/>
      <c r="PSK13" s="178"/>
      <c r="PSL13" s="178"/>
      <c r="PSM13" s="178"/>
      <c r="PSN13" s="178"/>
      <c r="PSO13" s="178"/>
      <c r="PSP13" s="178"/>
      <c r="PSQ13" s="178"/>
      <c r="PSR13" s="178"/>
      <c r="PSS13" s="178"/>
      <c r="PST13" s="178"/>
      <c r="PSU13" s="178"/>
      <c r="PSV13" s="178"/>
      <c r="PSW13" s="178"/>
      <c r="PSX13" s="178"/>
      <c r="PSY13" s="178"/>
      <c r="PSZ13" s="178"/>
      <c r="PTA13" s="178"/>
      <c r="PTB13" s="178"/>
      <c r="PTC13" s="178"/>
      <c r="PTD13" s="178"/>
      <c r="PTE13" s="178"/>
      <c r="PTF13" s="178"/>
      <c r="PTG13" s="178"/>
      <c r="PTH13" s="178"/>
      <c r="PTI13" s="178"/>
      <c r="PTJ13" s="178"/>
      <c r="PTK13" s="178"/>
      <c r="PTL13" s="178"/>
      <c r="PTM13" s="178"/>
      <c r="PTN13" s="178"/>
      <c r="PTO13" s="178"/>
      <c r="PTP13" s="178"/>
      <c r="PTQ13" s="178"/>
      <c r="PTR13" s="178"/>
      <c r="PTS13" s="178"/>
      <c r="PTT13" s="178"/>
      <c r="PTU13" s="178"/>
      <c r="PTV13" s="178"/>
      <c r="PTW13" s="178"/>
      <c r="PTX13" s="178"/>
      <c r="PTY13" s="178"/>
      <c r="PTZ13" s="178"/>
      <c r="PUA13" s="178"/>
      <c r="PUB13" s="178"/>
      <c r="PUC13" s="178"/>
      <c r="PUD13" s="178"/>
      <c r="PUE13" s="178"/>
      <c r="PUF13" s="178"/>
      <c r="PUG13" s="178"/>
      <c r="PUH13" s="178"/>
      <c r="PUI13" s="178"/>
      <c r="PUJ13" s="178"/>
      <c r="PUK13" s="178"/>
      <c r="PUL13" s="178"/>
      <c r="PUM13" s="178"/>
      <c r="PUN13" s="178"/>
      <c r="PUO13" s="178"/>
      <c r="PUP13" s="178"/>
      <c r="PUQ13" s="178"/>
      <c r="PUR13" s="178"/>
      <c r="PUS13" s="178"/>
      <c r="PUT13" s="178"/>
      <c r="PUU13" s="178"/>
      <c r="PUV13" s="178"/>
      <c r="PUW13" s="178"/>
      <c r="PUX13" s="178"/>
      <c r="PUY13" s="178"/>
      <c r="PUZ13" s="178"/>
      <c r="PVA13" s="178"/>
      <c r="PVB13" s="178"/>
      <c r="PVC13" s="178"/>
      <c r="PVD13" s="178"/>
      <c r="PVE13" s="178"/>
      <c r="PVF13" s="178"/>
      <c r="PVG13" s="178"/>
      <c r="PVH13" s="178"/>
      <c r="PVI13" s="178"/>
      <c r="PVJ13" s="178"/>
      <c r="PVK13" s="178"/>
      <c r="PVL13" s="178"/>
      <c r="PVM13" s="178"/>
      <c r="PVN13" s="178"/>
      <c r="PVO13" s="178"/>
      <c r="PVP13" s="178"/>
      <c r="PVQ13" s="178"/>
      <c r="PVR13" s="178"/>
      <c r="PVS13" s="178"/>
      <c r="PVT13" s="178"/>
      <c r="PVU13" s="178"/>
      <c r="PVV13" s="178"/>
      <c r="PVW13" s="178"/>
      <c r="PVX13" s="178"/>
      <c r="PVY13" s="178"/>
      <c r="PVZ13" s="178"/>
      <c r="PWA13" s="178"/>
      <c r="PWB13" s="178"/>
      <c r="PWC13" s="178"/>
      <c r="PWD13" s="178"/>
      <c r="PWE13" s="178"/>
      <c r="PWF13" s="178"/>
      <c r="PWG13" s="178"/>
      <c r="PWH13" s="178"/>
      <c r="PWI13" s="178"/>
      <c r="PWJ13" s="178"/>
      <c r="PWK13" s="178"/>
      <c r="PWL13" s="178"/>
      <c r="PWM13" s="178"/>
      <c r="PWN13" s="178"/>
      <c r="PWO13" s="178"/>
      <c r="PWP13" s="178"/>
      <c r="PWQ13" s="178"/>
      <c r="PWR13" s="178"/>
      <c r="PWS13" s="178"/>
      <c r="PWT13" s="178"/>
      <c r="PWU13" s="178"/>
      <c r="PWV13" s="178"/>
      <c r="PWW13" s="178"/>
      <c r="PWX13" s="178"/>
      <c r="PWY13" s="178"/>
      <c r="PWZ13" s="178"/>
      <c r="PXA13" s="178"/>
      <c r="PXB13" s="178"/>
      <c r="PXC13" s="178"/>
      <c r="PXD13" s="178"/>
      <c r="PXE13" s="178"/>
      <c r="PXF13" s="178"/>
      <c r="PXG13" s="178"/>
      <c r="PXH13" s="178"/>
      <c r="PXI13" s="178"/>
      <c r="PXJ13" s="178"/>
      <c r="PXK13" s="178"/>
      <c r="PXL13" s="178"/>
      <c r="PXM13" s="178"/>
      <c r="PXN13" s="178"/>
      <c r="PXO13" s="178"/>
      <c r="PXP13" s="178"/>
      <c r="PXQ13" s="178"/>
      <c r="PXR13" s="178"/>
      <c r="PXS13" s="178"/>
      <c r="PXT13" s="178"/>
      <c r="PXU13" s="178"/>
      <c r="PXV13" s="178"/>
      <c r="PXW13" s="178"/>
      <c r="PXX13" s="178"/>
      <c r="PXY13" s="178"/>
      <c r="PXZ13" s="178"/>
      <c r="PYA13" s="178"/>
      <c r="PYB13" s="178"/>
      <c r="PYC13" s="178"/>
      <c r="PYD13" s="178"/>
      <c r="PYE13" s="178"/>
      <c r="PYF13" s="178"/>
      <c r="PYG13" s="178"/>
      <c r="PYH13" s="178"/>
      <c r="PYI13" s="178"/>
      <c r="PYJ13" s="178"/>
      <c r="PYK13" s="178"/>
      <c r="PYL13" s="178"/>
      <c r="PYM13" s="178"/>
      <c r="PYN13" s="178"/>
      <c r="PYO13" s="178"/>
      <c r="PYP13" s="178"/>
      <c r="PYQ13" s="178"/>
      <c r="PYR13" s="178"/>
      <c r="PYS13" s="178"/>
      <c r="PYT13" s="178"/>
      <c r="PYU13" s="178"/>
      <c r="PYV13" s="178"/>
      <c r="PYW13" s="178"/>
      <c r="PYX13" s="178"/>
      <c r="PYY13" s="178"/>
      <c r="PYZ13" s="178"/>
      <c r="PZA13" s="178"/>
      <c r="PZB13" s="178"/>
      <c r="PZC13" s="178"/>
      <c r="PZD13" s="178"/>
      <c r="PZE13" s="178"/>
      <c r="PZF13" s="178"/>
      <c r="PZG13" s="178"/>
      <c r="PZH13" s="178"/>
      <c r="PZI13" s="178"/>
      <c r="PZJ13" s="178"/>
      <c r="PZK13" s="178"/>
      <c r="PZL13" s="178"/>
      <c r="PZM13" s="178"/>
      <c r="PZN13" s="178"/>
      <c r="PZO13" s="178"/>
      <c r="PZP13" s="178"/>
      <c r="PZQ13" s="178"/>
      <c r="PZR13" s="178"/>
      <c r="PZS13" s="178"/>
      <c r="PZT13" s="178"/>
      <c r="PZU13" s="178"/>
      <c r="PZV13" s="178"/>
      <c r="PZW13" s="178"/>
      <c r="PZX13" s="178"/>
      <c r="PZY13" s="178"/>
      <c r="PZZ13" s="178"/>
      <c r="QAA13" s="178"/>
      <c r="QAB13" s="178"/>
      <c r="QAC13" s="178"/>
      <c r="QAD13" s="178"/>
      <c r="QAE13" s="178"/>
      <c r="QAF13" s="178"/>
      <c r="QAG13" s="178"/>
      <c r="QAH13" s="178"/>
      <c r="QAI13" s="178"/>
      <c r="QAJ13" s="178"/>
      <c r="QAK13" s="178"/>
      <c r="QAL13" s="178"/>
      <c r="QAM13" s="178"/>
      <c r="QAN13" s="178"/>
      <c r="QAO13" s="178"/>
      <c r="QAP13" s="178"/>
      <c r="QAQ13" s="178"/>
      <c r="QAR13" s="178"/>
      <c r="QAS13" s="178"/>
      <c r="QAT13" s="178"/>
      <c r="QAU13" s="178"/>
      <c r="QAV13" s="178"/>
      <c r="QAW13" s="178"/>
      <c r="QAX13" s="178"/>
      <c r="QAY13" s="178"/>
      <c r="QAZ13" s="178"/>
      <c r="QBA13" s="178"/>
      <c r="QBB13" s="178"/>
      <c r="QBC13" s="178"/>
      <c r="QBD13" s="178"/>
      <c r="QBE13" s="178"/>
      <c r="QBF13" s="178"/>
      <c r="QBG13" s="178"/>
      <c r="QBH13" s="178"/>
      <c r="QBI13" s="178"/>
      <c r="QBJ13" s="178"/>
      <c r="QBK13" s="178"/>
      <c r="QBL13" s="178"/>
      <c r="QBM13" s="178"/>
      <c r="QBN13" s="178"/>
      <c r="QBO13" s="178"/>
      <c r="QBP13" s="178"/>
      <c r="QBQ13" s="178"/>
      <c r="QBR13" s="178"/>
      <c r="QBS13" s="178"/>
      <c r="QBT13" s="178"/>
      <c r="QBU13" s="178"/>
      <c r="QBV13" s="178"/>
      <c r="QBW13" s="178"/>
      <c r="QBX13" s="178"/>
      <c r="QBY13" s="178"/>
      <c r="QBZ13" s="178"/>
      <c r="QCA13" s="178"/>
      <c r="QCB13" s="178"/>
      <c r="QCC13" s="178"/>
      <c r="QCD13" s="178"/>
      <c r="QCE13" s="178"/>
      <c r="QCF13" s="178"/>
      <c r="QCG13" s="178"/>
      <c r="QCH13" s="178"/>
      <c r="QCI13" s="178"/>
      <c r="QCJ13" s="178"/>
      <c r="QCK13" s="178"/>
      <c r="QCL13" s="178"/>
      <c r="QCM13" s="178"/>
      <c r="QCN13" s="178"/>
      <c r="QCO13" s="178"/>
      <c r="QCP13" s="178"/>
      <c r="QCQ13" s="178"/>
      <c r="QCR13" s="178"/>
      <c r="QCS13" s="178"/>
      <c r="QCT13" s="178"/>
      <c r="QCU13" s="178"/>
      <c r="QCV13" s="178"/>
      <c r="QCW13" s="178"/>
      <c r="QCX13" s="178"/>
      <c r="QCY13" s="178"/>
      <c r="QCZ13" s="178"/>
      <c r="QDA13" s="178"/>
      <c r="QDB13" s="178"/>
      <c r="QDC13" s="178"/>
      <c r="QDD13" s="178"/>
      <c r="QDE13" s="178"/>
      <c r="QDF13" s="178"/>
      <c r="QDG13" s="178"/>
      <c r="QDH13" s="178"/>
      <c r="QDI13" s="178"/>
      <c r="QDJ13" s="178"/>
      <c r="QDK13" s="178"/>
      <c r="QDL13" s="178"/>
      <c r="QDM13" s="178"/>
      <c r="QDN13" s="178"/>
      <c r="QDO13" s="178"/>
      <c r="QDP13" s="178"/>
      <c r="QDQ13" s="178"/>
      <c r="QDR13" s="178"/>
      <c r="QDS13" s="178"/>
      <c r="QDT13" s="178"/>
      <c r="QDU13" s="178"/>
      <c r="QDV13" s="178"/>
      <c r="QDW13" s="178"/>
      <c r="QDX13" s="178"/>
      <c r="QDY13" s="178"/>
      <c r="QDZ13" s="178"/>
      <c r="QEA13" s="178"/>
      <c r="QEB13" s="178"/>
      <c r="QEC13" s="178"/>
      <c r="QED13" s="178"/>
      <c r="QEE13" s="178"/>
      <c r="QEF13" s="178"/>
      <c r="QEG13" s="178"/>
      <c r="QEH13" s="178"/>
      <c r="QEI13" s="178"/>
      <c r="QEJ13" s="178"/>
      <c r="QEK13" s="178"/>
      <c r="QEL13" s="178"/>
      <c r="QEM13" s="178"/>
      <c r="QEN13" s="178"/>
      <c r="QEO13" s="178"/>
      <c r="QEP13" s="178"/>
      <c r="QEQ13" s="178"/>
      <c r="QER13" s="178"/>
      <c r="QES13" s="178"/>
      <c r="QET13" s="178"/>
      <c r="QEU13" s="178"/>
      <c r="QEV13" s="178"/>
      <c r="QEW13" s="178"/>
      <c r="QEX13" s="178"/>
      <c r="QEY13" s="178"/>
      <c r="QEZ13" s="178"/>
      <c r="QFA13" s="178"/>
      <c r="QFB13" s="178"/>
      <c r="QFC13" s="178"/>
      <c r="QFD13" s="178"/>
      <c r="QFE13" s="178"/>
      <c r="QFF13" s="178"/>
      <c r="QFG13" s="178"/>
      <c r="QFH13" s="178"/>
      <c r="QFI13" s="178"/>
      <c r="QFJ13" s="178"/>
      <c r="QFK13" s="178"/>
      <c r="QFL13" s="178"/>
      <c r="QFM13" s="178"/>
      <c r="QFN13" s="178"/>
      <c r="QFO13" s="178"/>
      <c r="QFP13" s="178"/>
      <c r="QFQ13" s="178"/>
      <c r="QFR13" s="178"/>
      <c r="QFS13" s="178"/>
      <c r="QFT13" s="178"/>
      <c r="QFU13" s="178"/>
      <c r="QFV13" s="178"/>
      <c r="QFW13" s="178"/>
      <c r="QFX13" s="178"/>
      <c r="QFY13" s="178"/>
      <c r="QFZ13" s="178"/>
      <c r="QGA13" s="178"/>
      <c r="QGB13" s="178"/>
      <c r="QGC13" s="178"/>
      <c r="QGD13" s="178"/>
      <c r="QGE13" s="178"/>
      <c r="QGF13" s="178"/>
      <c r="QGG13" s="178"/>
      <c r="QGH13" s="178"/>
      <c r="QGI13" s="178"/>
      <c r="QGJ13" s="178"/>
      <c r="QGK13" s="178"/>
      <c r="QGL13" s="178"/>
      <c r="QGM13" s="178"/>
      <c r="QGN13" s="178"/>
      <c r="QGO13" s="178"/>
      <c r="QGP13" s="178"/>
      <c r="QGQ13" s="178"/>
      <c r="QGR13" s="178"/>
      <c r="QGS13" s="178"/>
      <c r="QGT13" s="178"/>
      <c r="QGU13" s="178"/>
      <c r="QGV13" s="178"/>
      <c r="QGW13" s="178"/>
      <c r="QGX13" s="178"/>
      <c r="QGY13" s="178"/>
      <c r="QGZ13" s="178"/>
      <c r="QHA13" s="178"/>
      <c r="QHB13" s="178"/>
      <c r="QHC13" s="178"/>
      <c r="QHD13" s="178"/>
      <c r="QHE13" s="178"/>
      <c r="QHF13" s="178"/>
      <c r="QHG13" s="178"/>
      <c r="QHH13" s="178"/>
      <c r="QHI13" s="178"/>
      <c r="QHJ13" s="178"/>
      <c r="QHK13" s="178"/>
      <c r="QHL13" s="178"/>
      <c r="QHM13" s="178"/>
      <c r="QHN13" s="178"/>
      <c r="QHO13" s="178"/>
      <c r="QHP13" s="178"/>
      <c r="QHQ13" s="178"/>
      <c r="QHR13" s="178"/>
      <c r="QHS13" s="178"/>
      <c r="QHT13" s="178"/>
      <c r="QHU13" s="178"/>
      <c r="QHV13" s="178"/>
      <c r="QHW13" s="178"/>
      <c r="QHX13" s="178"/>
      <c r="QHY13" s="178"/>
      <c r="QHZ13" s="178"/>
      <c r="QIA13" s="178"/>
      <c r="QIB13" s="178"/>
      <c r="QIC13" s="178"/>
      <c r="QID13" s="178"/>
      <c r="QIE13" s="178"/>
      <c r="QIF13" s="178"/>
      <c r="QIG13" s="178"/>
      <c r="QIH13" s="178"/>
      <c r="QII13" s="178"/>
      <c r="QIJ13" s="178"/>
      <c r="QIK13" s="178"/>
      <c r="QIL13" s="178"/>
      <c r="QIM13" s="178"/>
      <c r="QIN13" s="178"/>
      <c r="QIO13" s="178"/>
      <c r="QIP13" s="178"/>
      <c r="QIQ13" s="178"/>
      <c r="QIR13" s="178"/>
      <c r="QIS13" s="178"/>
      <c r="QIT13" s="178"/>
      <c r="QIU13" s="178"/>
      <c r="QIV13" s="178"/>
      <c r="QIW13" s="178"/>
      <c r="QIX13" s="178"/>
      <c r="QIY13" s="178"/>
      <c r="QIZ13" s="178"/>
      <c r="QJA13" s="178"/>
      <c r="QJB13" s="178"/>
      <c r="QJC13" s="178"/>
      <c r="QJD13" s="178"/>
      <c r="QJE13" s="178"/>
      <c r="QJF13" s="178"/>
      <c r="QJG13" s="178"/>
      <c r="QJH13" s="178"/>
      <c r="QJI13" s="178"/>
      <c r="QJJ13" s="178"/>
      <c r="QJK13" s="178"/>
      <c r="QJL13" s="178"/>
      <c r="QJM13" s="178"/>
      <c r="QJN13" s="178"/>
      <c r="QJO13" s="178"/>
      <c r="QJP13" s="178"/>
      <c r="QJQ13" s="178"/>
      <c r="QJR13" s="178"/>
      <c r="QJS13" s="178"/>
      <c r="QJT13" s="178"/>
      <c r="QJU13" s="178"/>
      <c r="QJV13" s="178"/>
      <c r="QJW13" s="178"/>
      <c r="QJX13" s="178"/>
      <c r="QJY13" s="178"/>
      <c r="QJZ13" s="178"/>
      <c r="QKA13" s="178"/>
      <c r="QKB13" s="178"/>
      <c r="QKC13" s="178"/>
      <c r="QKD13" s="178"/>
      <c r="QKE13" s="178"/>
      <c r="QKF13" s="178"/>
      <c r="QKG13" s="178"/>
      <c r="QKH13" s="178"/>
      <c r="QKI13" s="178"/>
      <c r="QKJ13" s="178"/>
      <c r="QKK13" s="178"/>
      <c r="QKL13" s="178"/>
      <c r="QKM13" s="178"/>
      <c r="QKN13" s="178"/>
      <c r="QKO13" s="178"/>
      <c r="QKP13" s="178"/>
      <c r="QKQ13" s="178"/>
      <c r="QKR13" s="178"/>
      <c r="QKS13" s="178"/>
      <c r="QKT13" s="178"/>
      <c r="QKU13" s="178"/>
      <c r="QKV13" s="178"/>
      <c r="QKW13" s="178"/>
      <c r="QKX13" s="178"/>
      <c r="QKY13" s="178"/>
      <c r="QKZ13" s="178"/>
      <c r="QLA13" s="178"/>
      <c r="QLB13" s="178"/>
      <c r="QLC13" s="178"/>
      <c r="QLD13" s="178"/>
      <c r="QLE13" s="178"/>
      <c r="QLF13" s="178"/>
      <c r="QLG13" s="178"/>
      <c r="QLH13" s="178"/>
      <c r="QLI13" s="178"/>
      <c r="QLJ13" s="178"/>
      <c r="QLK13" s="178"/>
      <c r="QLL13" s="178"/>
      <c r="QLM13" s="178"/>
      <c r="QLN13" s="178"/>
      <c r="QLO13" s="178"/>
      <c r="QLP13" s="178"/>
      <c r="QLQ13" s="178"/>
      <c r="QLR13" s="178"/>
      <c r="QLS13" s="178"/>
      <c r="QLT13" s="178"/>
      <c r="QLU13" s="178"/>
      <c r="QLV13" s="178"/>
      <c r="QLW13" s="178"/>
      <c r="QLX13" s="178"/>
      <c r="QLY13" s="178"/>
      <c r="QLZ13" s="178"/>
      <c r="QMA13" s="178"/>
      <c r="QMB13" s="178"/>
      <c r="QMC13" s="178"/>
      <c r="QMD13" s="178"/>
      <c r="QME13" s="178"/>
      <c r="QMF13" s="178"/>
      <c r="QMG13" s="178"/>
      <c r="QMH13" s="178"/>
      <c r="QMI13" s="178"/>
      <c r="QMJ13" s="178"/>
      <c r="QMK13" s="178"/>
      <c r="QML13" s="178"/>
      <c r="QMM13" s="178"/>
      <c r="QMN13" s="178"/>
      <c r="QMO13" s="178"/>
      <c r="QMP13" s="178"/>
      <c r="QMQ13" s="178"/>
      <c r="QMR13" s="178"/>
      <c r="QMS13" s="178"/>
      <c r="QMT13" s="178"/>
      <c r="QMU13" s="178"/>
      <c r="QMV13" s="178"/>
      <c r="QMW13" s="178"/>
      <c r="QMX13" s="178"/>
      <c r="QMY13" s="178"/>
      <c r="QMZ13" s="178"/>
      <c r="QNA13" s="178"/>
      <c r="QNB13" s="178"/>
      <c r="QNC13" s="178"/>
      <c r="QND13" s="178"/>
      <c r="QNE13" s="178"/>
      <c r="QNF13" s="178"/>
      <c r="QNG13" s="178"/>
      <c r="QNH13" s="178"/>
      <c r="QNI13" s="178"/>
      <c r="QNJ13" s="178"/>
      <c r="QNK13" s="178"/>
      <c r="QNL13" s="178"/>
      <c r="QNM13" s="178"/>
      <c r="QNN13" s="178"/>
      <c r="QNO13" s="178"/>
      <c r="QNP13" s="178"/>
      <c r="QNQ13" s="178"/>
      <c r="QNR13" s="178"/>
      <c r="QNS13" s="178"/>
      <c r="QNT13" s="178"/>
      <c r="QNU13" s="178"/>
      <c r="QNV13" s="178"/>
      <c r="QNW13" s="178"/>
      <c r="QNX13" s="178"/>
      <c r="QNY13" s="178"/>
      <c r="QNZ13" s="178"/>
      <c r="QOA13" s="178"/>
      <c r="QOB13" s="178"/>
      <c r="QOC13" s="178"/>
      <c r="QOD13" s="178"/>
      <c r="QOE13" s="178"/>
      <c r="QOF13" s="178"/>
      <c r="QOG13" s="178"/>
      <c r="QOH13" s="178"/>
      <c r="QOI13" s="178"/>
      <c r="QOJ13" s="178"/>
      <c r="QOK13" s="178"/>
      <c r="QOL13" s="178"/>
      <c r="QOM13" s="178"/>
      <c r="QON13" s="178"/>
      <c r="QOO13" s="178"/>
      <c r="QOP13" s="178"/>
      <c r="QOQ13" s="178"/>
      <c r="QOR13" s="178"/>
      <c r="QOS13" s="178"/>
      <c r="QOT13" s="178"/>
      <c r="QOU13" s="178"/>
      <c r="QOV13" s="178"/>
      <c r="QOW13" s="178"/>
      <c r="QOX13" s="178"/>
      <c r="QOY13" s="178"/>
      <c r="QOZ13" s="178"/>
      <c r="QPA13" s="178"/>
      <c r="QPB13" s="178"/>
      <c r="QPC13" s="178"/>
      <c r="QPD13" s="178"/>
      <c r="QPE13" s="178"/>
      <c r="QPF13" s="178"/>
      <c r="QPG13" s="178"/>
      <c r="QPH13" s="178"/>
      <c r="QPI13" s="178"/>
      <c r="QPJ13" s="178"/>
      <c r="QPK13" s="178"/>
      <c r="QPL13" s="178"/>
      <c r="QPM13" s="178"/>
      <c r="QPN13" s="178"/>
      <c r="QPO13" s="178"/>
      <c r="QPP13" s="178"/>
      <c r="QPQ13" s="178"/>
      <c r="QPR13" s="178"/>
      <c r="QPS13" s="178"/>
      <c r="QPT13" s="178"/>
      <c r="QPU13" s="178"/>
      <c r="QPV13" s="178"/>
      <c r="QPW13" s="178"/>
      <c r="QPX13" s="178"/>
      <c r="QPY13" s="178"/>
      <c r="QPZ13" s="178"/>
      <c r="QQA13" s="178"/>
      <c r="QQB13" s="178"/>
      <c r="QQC13" s="178"/>
      <c r="QQD13" s="178"/>
      <c r="QQE13" s="178"/>
      <c r="QQF13" s="178"/>
      <c r="QQG13" s="178"/>
      <c r="QQH13" s="178"/>
      <c r="QQI13" s="178"/>
      <c r="QQJ13" s="178"/>
      <c r="QQK13" s="178"/>
      <c r="QQL13" s="178"/>
      <c r="QQM13" s="178"/>
      <c r="QQN13" s="178"/>
      <c r="QQO13" s="178"/>
      <c r="QQP13" s="178"/>
      <c r="QQQ13" s="178"/>
      <c r="QQR13" s="178"/>
      <c r="QQS13" s="178"/>
      <c r="QQT13" s="178"/>
      <c r="QQU13" s="178"/>
      <c r="QQV13" s="178"/>
      <c r="QQW13" s="178"/>
      <c r="QQX13" s="178"/>
      <c r="QQY13" s="178"/>
      <c r="QQZ13" s="178"/>
      <c r="QRA13" s="178"/>
      <c r="QRB13" s="178"/>
      <c r="QRC13" s="178"/>
      <c r="QRD13" s="178"/>
      <c r="QRE13" s="178"/>
      <c r="QRF13" s="178"/>
      <c r="QRG13" s="178"/>
      <c r="QRH13" s="178"/>
      <c r="QRI13" s="178"/>
      <c r="QRJ13" s="178"/>
      <c r="QRK13" s="178"/>
      <c r="QRL13" s="178"/>
      <c r="QRM13" s="178"/>
      <c r="QRN13" s="178"/>
      <c r="QRO13" s="178"/>
      <c r="QRP13" s="178"/>
      <c r="QRQ13" s="178"/>
      <c r="QRR13" s="178"/>
      <c r="QRS13" s="178"/>
      <c r="QRT13" s="178"/>
      <c r="QRU13" s="178"/>
      <c r="QRV13" s="178"/>
      <c r="QRW13" s="178"/>
      <c r="QRX13" s="178"/>
      <c r="QRY13" s="178"/>
      <c r="QRZ13" s="178"/>
      <c r="QSA13" s="178"/>
      <c r="QSB13" s="178"/>
      <c r="QSC13" s="178"/>
      <c r="QSD13" s="178"/>
      <c r="QSE13" s="178"/>
      <c r="QSF13" s="178"/>
      <c r="QSG13" s="178"/>
      <c r="QSH13" s="178"/>
      <c r="QSI13" s="178"/>
      <c r="QSJ13" s="178"/>
      <c r="QSK13" s="178"/>
      <c r="QSL13" s="178"/>
      <c r="QSM13" s="178"/>
      <c r="QSN13" s="178"/>
      <c r="QSO13" s="178"/>
      <c r="QSP13" s="178"/>
      <c r="QSQ13" s="178"/>
      <c r="QSR13" s="178"/>
      <c r="QSS13" s="178"/>
      <c r="QST13" s="178"/>
      <c r="QSU13" s="178"/>
      <c r="QSV13" s="178"/>
      <c r="QSW13" s="178"/>
      <c r="QSX13" s="178"/>
      <c r="QSY13" s="178"/>
      <c r="QSZ13" s="178"/>
      <c r="QTA13" s="178"/>
      <c r="QTB13" s="178"/>
      <c r="QTC13" s="178"/>
      <c r="QTD13" s="178"/>
      <c r="QTE13" s="178"/>
      <c r="QTF13" s="178"/>
      <c r="QTG13" s="178"/>
      <c r="QTH13" s="178"/>
      <c r="QTI13" s="178"/>
      <c r="QTJ13" s="178"/>
      <c r="QTK13" s="178"/>
      <c r="QTL13" s="178"/>
      <c r="QTM13" s="178"/>
      <c r="QTN13" s="178"/>
      <c r="QTO13" s="178"/>
      <c r="QTP13" s="178"/>
      <c r="QTQ13" s="178"/>
      <c r="QTR13" s="178"/>
      <c r="QTS13" s="178"/>
      <c r="QTT13" s="178"/>
      <c r="QTU13" s="178"/>
      <c r="QTV13" s="178"/>
      <c r="QTW13" s="178"/>
      <c r="QTX13" s="178"/>
      <c r="QTY13" s="178"/>
      <c r="QTZ13" s="178"/>
      <c r="QUA13" s="178"/>
      <c r="QUB13" s="178"/>
      <c r="QUC13" s="178"/>
      <c r="QUD13" s="178"/>
      <c r="QUE13" s="178"/>
      <c r="QUF13" s="178"/>
      <c r="QUG13" s="178"/>
      <c r="QUH13" s="178"/>
      <c r="QUI13" s="178"/>
      <c r="QUJ13" s="178"/>
      <c r="QUK13" s="178"/>
      <c r="QUL13" s="178"/>
      <c r="QUM13" s="178"/>
      <c r="QUN13" s="178"/>
      <c r="QUO13" s="178"/>
      <c r="QUP13" s="178"/>
      <c r="QUQ13" s="178"/>
      <c r="QUR13" s="178"/>
      <c r="QUS13" s="178"/>
      <c r="QUT13" s="178"/>
      <c r="QUU13" s="178"/>
      <c r="QUV13" s="178"/>
      <c r="QUW13" s="178"/>
      <c r="QUX13" s="178"/>
      <c r="QUY13" s="178"/>
      <c r="QUZ13" s="178"/>
      <c r="QVA13" s="178"/>
      <c r="QVB13" s="178"/>
      <c r="QVC13" s="178"/>
      <c r="QVD13" s="178"/>
      <c r="QVE13" s="178"/>
      <c r="QVF13" s="178"/>
      <c r="QVG13" s="178"/>
      <c r="QVH13" s="178"/>
      <c r="QVI13" s="178"/>
      <c r="QVJ13" s="178"/>
      <c r="QVK13" s="178"/>
      <c r="QVL13" s="178"/>
      <c r="QVM13" s="178"/>
      <c r="QVN13" s="178"/>
      <c r="QVO13" s="178"/>
      <c r="QVP13" s="178"/>
      <c r="QVQ13" s="178"/>
      <c r="QVR13" s="178"/>
      <c r="QVS13" s="178"/>
      <c r="QVT13" s="178"/>
      <c r="QVU13" s="178"/>
      <c r="QVV13" s="178"/>
      <c r="QVW13" s="178"/>
      <c r="QVX13" s="178"/>
      <c r="QVY13" s="178"/>
      <c r="QVZ13" s="178"/>
      <c r="QWA13" s="178"/>
      <c r="QWB13" s="178"/>
      <c r="QWC13" s="178"/>
      <c r="QWD13" s="178"/>
      <c r="QWE13" s="178"/>
      <c r="QWF13" s="178"/>
      <c r="QWG13" s="178"/>
      <c r="QWH13" s="178"/>
      <c r="QWI13" s="178"/>
      <c r="QWJ13" s="178"/>
      <c r="QWK13" s="178"/>
      <c r="QWL13" s="178"/>
      <c r="QWM13" s="178"/>
      <c r="QWN13" s="178"/>
      <c r="QWO13" s="178"/>
      <c r="QWP13" s="178"/>
      <c r="QWQ13" s="178"/>
      <c r="QWR13" s="178"/>
      <c r="QWS13" s="178"/>
      <c r="QWT13" s="178"/>
      <c r="QWU13" s="178"/>
      <c r="QWV13" s="178"/>
      <c r="QWW13" s="178"/>
      <c r="QWX13" s="178"/>
      <c r="QWY13" s="178"/>
      <c r="QWZ13" s="178"/>
      <c r="QXA13" s="178"/>
      <c r="QXB13" s="178"/>
      <c r="QXC13" s="178"/>
      <c r="QXD13" s="178"/>
      <c r="QXE13" s="178"/>
      <c r="QXF13" s="178"/>
      <c r="QXG13" s="178"/>
      <c r="QXH13" s="178"/>
      <c r="QXI13" s="178"/>
      <c r="QXJ13" s="178"/>
      <c r="QXK13" s="178"/>
      <c r="QXL13" s="178"/>
      <c r="QXM13" s="178"/>
      <c r="QXN13" s="178"/>
      <c r="QXO13" s="178"/>
      <c r="QXP13" s="178"/>
      <c r="QXQ13" s="178"/>
      <c r="QXR13" s="178"/>
      <c r="QXS13" s="178"/>
      <c r="QXT13" s="178"/>
      <c r="QXU13" s="178"/>
      <c r="QXV13" s="178"/>
      <c r="QXW13" s="178"/>
      <c r="QXX13" s="178"/>
      <c r="QXY13" s="178"/>
      <c r="QXZ13" s="178"/>
      <c r="QYA13" s="178"/>
      <c r="QYB13" s="178"/>
      <c r="QYC13" s="178"/>
      <c r="QYD13" s="178"/>
      <c r="QYE13" s="178"/>
      <c r="QYF13" s="178"/>
      <c r="QYG13" s="178"/>
      <c r="QYH13" s="178"/>
      <c r="QYI13" s="178"/>
      <c r="QYJ13" s="178"/>
      <c r="QYK13" s="178"/>
      <c r="QYL13" s="178"/>
      <c r="QYM13" s="178"/>
      <c r="QYN13" s="178"/>
      <c r="QYO13" s="178"/>
      <c r="QYP13" s="178"/>
      <c r="QYQ13" s="178"/>
      <c r="QYR13" s="178"/>
      <c r="QYS13" s="178"/>
      <c r="QYT13" s="178"/>
      <c r="QYU13" s="178"/>
      <c r="QYV13" s="178"/>
      <c r="QYW13" s="178"/>
      <c r="QYX13" s="178"/>
      <c r="QYY13" s="178"/>
      <c r="QYZ13" s="178"/>
      <c r="QZA13" s="178"/>
      <c r="QZB13" s="178"/>
      <c r="QZC13" s="178"/>
      <c r="QZD13" s="178"/>
      <c r="QZE13" s="178"/>
      <c r="QZF13" s="178"/>
      <c r="QZG13" s="178"/>
      <c r="QZH13" s="178"/>
      <c r="QZI13" s="178"/>
      <c r="QZJ13" s="178"/>
      <c r="QZK13" s="178"/>
      <c r="QZL13" s="178"/>
      <c r="QZM13" s="178"/>
      <c r="QZN13" s="178"/>
      <c r="QZO13" s="178"/>
      <c r="QZP13" s="178"/>
      <c r="QZQ13" s="178"/>
      <c r="QZR13" s="178"/>
      <c r="QZS13" s="178"/>
      <c r="QZT13" s="178"/>
      <c r="QZU13" s="178"/>
      <c r="QZV13" s="178"/>
      <c r="QZW13" s="178"/>
      <c r="QZX13" s="178"/>
      <c r="QZY13" s="178"/>
      <c r="QZZ13" s="178"/>
      <c r="RAA13" s="178"/>
      <c r="RAB13" s="178"/>
      <c r="RAC13" s="178"/>
      <c r="RAD13" s="178"/>
      <c r="RAE13" s="178"/>
      <c r="RAF13" s="178"/>
      <c r="RAG13" s="178"/>
      <c r="RAH13" s="178"/>
      <c r="RAI13" s="178"/>
      <c r="RAJ13" s="178"/>
      <c r="RAK13" s="178"/>
      <c r="RAL13" s="178"/>
      <c r="RAM13" s="178"/>
      <c r="RAN13" s="178"/>
      <c r="RAO13" s="178"/>
      <c r="RAP13" s="178"/>
      <c r="RAQ13" s="178"/>
      <c r="RAR13" s="178"/>
      <c r="RAS13" s="178"/>
      <c r="RAT13" s="178"/>
      <c r="RAU13" s="178"/>
      <c r="RAV13" s="178"/>
      <c r="RAW13" s="178"/>
      <c r="RAX13" s="178"/>
      <c r="RAY13" s="178"/>
      <c r="RAZ13" s="178"/>
      <c r="RBA13" s="178"/>
      <c r="RBB13" s="178"/>
      <c r="RBC13" s="178"/>
      <c r="RBD13" s="178"/>
      <c r="RBE13" s="178"/>
      <c r="RBF13" s="178"/>
      <c r="RBG13" s="178"/>
      <c r="RBH13" s="178"/>
      <c r="RBI13" s="178"/>
      <c r="RBJ13" s="178"/>
      <c r="RBK13" s="178"/>
      <c r="RBL13" s="178"/>
      <c r="RBM13" s="178"/>
      <c r="RBN13" s="178"/>
      <c r="RBO13" s="178"/>
      <c r="RBP13" s="178"/>
      <c r="RBQ13" s="178"/>
      <c r="RBR13" s="178"/>
      <c r="RBS13" s="178"/>
      <c r="RBT13" s="178"/>
      <c r="RBU13" s="178"/>
      <c r="RBV13" s="178"/>
      <c r="RBW13" s="178"/>
      <c r="RBX13" s="178"/>
      <c r="RBY13" s="178"/>
      <c r="RBZ13" s="178"/>
      <c r="RCA13" s="178"/>
      <c r="RCB13" s="178"/>
      <c r="RCC13" s="178"/>
      <c r="RCD13" s="178"/>
      <c r="RCE13" s="178"/>
      <c r="RCF13" s="178"/>
      <c r="RCG13" s="178"/>
      <c r="RCH13" s="178"/>
      <c r="RCI13" s="178"/>
      <c r="RCJ13" s="178"/>
      <c r="RCK13" s="178"/>
      <c r="RCL13" s="178"/>
      <c r="RCM13" s="178"/>
      <c r="RCN13" s="178"/>
      <c r="RCO13" s="178"/>
      <c r="RCP13" s="178"/>
      <c r="RCQ13" s="178"/>
      <c r="RCR13" s="178"/>
      <c r="RCS13" s="178"/>
      <c r="RCT13" s="178"/>
      <c r="RCU13" s="178"/>
      <c r="RCV13" s="178"/>
      <c r="RCW13" s="178"/>
      <c r="RCX13" s="178"/>
      <c r="RCY13" s="178"/>
      <c r="RCZ13" s="178"/>
      <c r="RDA13" s="178"/>
      <c r="RDB13" s="178"/>
      <c r="RDC13" s="178"/>
      <c r="RDD13" s="178"/>
      <c r="RDE13" s="178"/>
      <c r="RDF13" s="178"/>
      <c r="RDG13" s="178"/>
      <c r="RDH13" s="178"/>
      <c r="RDI13" s="178"/>
      <c r="RDJ13" s="178"/>
      <c r="RDK13" s="178"/>
      <c r="RDL13" s="178"/>
      <c r="RDM13" s="178"/>
      <c r="RDN13" s="178"/>
      <c r="RDO13" s="178"/>
      <c r="RDP13" s="178"/>
      <c r="RDQ13" s="178"/>
      <c r="RDR13" s="178"/>
      <c r="RDS13" s="178"/>
      <c r="RDT13" s="178"/>
      <c r="RDU13" s="178"/>
      <c r="RDV13" s="178"/>
      <c r="RDW13" s="178"/>
      <c r="RDX13" s="178"/>
      <c r="RDY13" s="178"/>
      <c r="RDZ13" s="178"/>
      <c r="REA13" s="178"/>
      <c r="REB13" s="178"/>
      <c r="REC13" s="178"/>
      <c r="RED13" s="178"/>
      <c r="REE13" s="178"/>
      <c r="REF13" s="178"/>
      <c r="REG13" s="178"/>
      <c r="REH13" s="178"/>
      <c r="REI13" s="178"/>
      <c r="REJ13" s="178"/>
      <c r="REK13" s="178"/>
      <c r="REL13" s="178"/>
      <c r="REM13" s="178"/>
      <c r="REN13" s="178"/>
      <c r="REO13" s="178"/>
      <c r="REP13" s="178"/>
      <c r="REQ13" s="178"/>
      <c r="RER13" s="178"/>
      <c r="RES13" s="178"/>
      <c r="RET13" s="178"/>
      <c r="REU13" s="178"/>
      <c r="REV13" s="178"/>
      <c r="REW13" s="178"/>
      <c r="REX13" s="178"/>
      <c r="REY13" s="178"/>
      <c r="REZ13" s="178"/>
      <c r="RFA13" s="178"/>
      <c r="RFB13" s="178"/>
      <c r="RFC13" s="178"/>
      <c r="RFD13" s="178"/>
      <c r="RFE13" s="178"/>
      <c r="RFF13" s="178"/>
      <c r="RFG13" s="178"/>
      <c r="RFH13" s="178"/>
      <c r="RFI13" s="178"/>
      <c r="RFJ13" s="178"/>
      <c r="RFK13" s="178"/>
      <c r="RFL13" s="178"/>
      <c r="RFM13" s="178"/>
      <c r="RFN13" s="178"/>
      <c r="RFO13" s="178"/>
      <c r="RFP13" s="178"/>
      <c r="RFQ13" s="178"/>
      <c r="RFR13" s="178"/>
      <c r="RFS13" s="178"/>
      <c r="RFT13" s="178"/>
      <c r="RFU13" s="178"/>
      <c r="RFV13" s="178"/>
      <c r="RFW13" s="178"/>
      <c r="RFX13" s="178"/>
      <c r="RFY13" s="178"/>
      <c r="RFZ13" s="178"/>
      <c r="RGA13" s="178"/>
      <c r="RGB13" s="178"/>
      <c r="RGC13" s="178"/>
      <c r="RGD13" s="178"/>
      <c r="RGE13" s="178"/>
      <c r="RGF13" s="178"/>
      <c r="RGG13" s="178"/>
      <c r="RGH13" s="178"/>
      <c r="RGI13" s="178"/>
      <c r="RGJ13" s="178"/>
      <c r="RGK13" s="178"/>
      <c r="RGL13" s="178"/>
      <c r="RGM13" s="178"/>
      <c r="RGN13" s="178"/>
      <c r="RGO13" s="178"/>
      <c r="RGP13" s="178"/>
      <c r="RGQ13" s="178"/>
      <c r="RGR13" s="178"/>
      <c r="RGS13" s="178"/>
      <c r="RGT13" s="178"/>
      <c r="RGU13" s="178"/>
      <c r="RGV13" s="178"/>
      <c r="RGW13" s="178"/>
      <c r="RGX13" s="178"/>
      <c r="RGY13" s="178"/>
      <c r="RGZ13" s="178"/>
      <c r="RHA13" s="178"/>
      <c r="RHB13" s="178"/>
      <c r="RHC13" s="178"/>
      <c r="RHD13" s="178"/>
      <c r="RHE13" s="178"/>
      <c r="RHF13" s="178"/>
      <c r="RHG13" s="178"/>
      <c r="RHH13" s="178"/>
      <c r="RHI13" s="178"/>
      <c r="RHJ13" s="178"/>
      <c r="RHK13" s="178"/>
      <c r="RHL13" s="178"/>
      <c r="RHM13" s="178"/>
      <c r="RHN13" s="178"/>
      <c r="RHO13" s="178"/>
      <c r="RHP13" s="178"/>
      <c r="RHQ13" s="178"/>
      <c r="RHR13" s="178"/>
      <c r="RHS13" s="178"/>
      <c r="RHT13" s="178"/>
      <c r="RHU13" s="178"/>
      <c r="RHV13" s="178"/>
      <c r="RHW13" s="178"/>
      <c r="RHX13" s="178"/>
      <c r="RHY13" s="178"/>
      <c r="RHZ13" s="178"/>
      <c r="RIA13" s="178"/>
      <c r="RIB13" s="178"/>
      <c r="RIC13" s="178"/>
      <c r="RID13" s="178"/>
      <c r="RIE13" s="178"/>
      <c r="RIF13" s="178"/>
      <c r="RIG13" s="178"/>
      <c r="RIH13" s="178"/>
      <c r="RII13" s="178"/>
      <c r="RIJ13" s="178"/>
      <c r="RIK13" s="178"/>
      <c r="RIL13" s="178"/>
      <c r="RIM13" s="178"/>
      <c r="RIN13" s="178"/>
      <c r="RIO13" s="178"/>
      <c r="RIP13" s="178"/>
      <c r="RIQ13" s="178"/>
      <c r="RIR13" s="178"/>
      <c r="RIS13" s="178"/>
      <c r="RIT13" s="178"/>
      <c r="RIU13" s="178"/>
      <c r="RIV13" s="178"/>
      <c r="RIW13" s="178"/>
      <c r="RIX13" s="178"/>
      <c r="RIY13" s="178"/>
      <c r="RIZ13" s="178"/>
      <c r="RJA13" s="178"/>
      <c r="RJB13" s="178"/>
      <c r="RJC13" s="178"/>
      <c r="RJD13" s="178"/>
      <c r="RJE13" s="178"/>
      <c r="RJF13" s="178"/>
      <c r="RJG13" s="178"/>
      <c r="RJH13" s="178"/>
      <c r="RJI13" s="178"/>
      <c r="RJJ13" s="178"/>
      <c r="RJK13" s="178"/>
      <c r="RJL13" s="178"/>
      <c r="RJM13" s="178"/>
      <c r="RJN13" s="178"/>
      <c r="RJO13" s="178"/>
      <c r="RJP13" s="178"/>
      <c r="RJQ13" s="178"/>
      <c r="RJR13" s="178"/>
      <c r="RJS13" s="178"/>
      <c r="RJT13" s="178"/>
      <c r="RJU13" s="178"/>
      <c r="RJV13" s="178"/>
      <c r="RJW13" s="178"/>
      <c r="RJX13" s="178"/>
      <c r="RJY13" s="178"/>
      <c r="RJZ13" s="178"/>
      <c r="RKA13" s="178"/>
      <c r="RKB13" s="178"/>
      <c r="RKC13" s="178"/>
      <c r="RKD13" s="178"/>
      <c r="RKE13" s="178"/>
      <c r="RKF13" s="178"/>
      <c r="RKG13" s="178"/>
      <c r="RKH13" s="178"/>
      <c r="RKI13" s="178"/>
      <c r="RKJ13" s="178"/>
      <c r="RKK13" s="178"/>
      <c r="RKL13" s="178"/>
      <c r="RKM13" s="178"/>
      <c r="RKN13" s="178"/>
      <c r="RKO13" s="178"/>
      <c r="RKP13" s="178"/>
      <c r="RKQ13" s="178"/>
      <c r="RKR13" s="178"/>
      <c r="RKS13" s="178"/>
      <c r="RKT13" s="178"/>
      <c r="RKU13" s="178"/>
      <c r="RKV13" s="178"/>
      <c r="RKW13" s="178"/>
      <c r="RKX13" s="178"/>
      <c r="RKY13" s="178"/>
      <c r="RKZ13" s="178"/>
      <c r="RLA13" s="178"/>
      <c r="RLB13" s="178"/>
      <c r="RLC13" s="178"/>
      <c r="RLD13" s="178"/>
      <c r="RLE13" s="178"/>
      <c r="RLF13" s="178"/>
      <c r="RLG13" s="178"/>
      <c r="RLH13" s="178"/>
      <c r="RLI13" s="178"/>
      <c r="RLJ13" s="178"/>
      <c r="RLK13" s="178"/>
      <c r="RLL13" s="178"/>
      <c r="RLM13" s="178"/>
      <c r="RLN13" s="178"/>
      <c r="RLO13" s="178"/>
      <c r="RLP13" s="178"/>
      <c r="RLQ13" s="178"/>
      <c r="RLR13" s="178"/>
      <c r="RLS13" s="178"/>
      <c r="RLT13" s="178"/>
      <c r="RLU13" s="178"/>
      <c r="RLV13" s="178"/>
      <c r="RLW13" s="178"/>
      <c r="RLX13" s="178"/>
      <c r="RLY13" s="178"/>
      <c r="RLZ13" s="178"/>
      <c r="RMA13" s="178"/>
      <c r="RMB13" s="178"/>
      <c r="RMC13" s="178"/>
      <c r="RMD13" s="178"/>
      <c r="RME13" s="178"/>
      <c r="RMF13" s="178"/>
      <c r="RMG13" s="178"/>
      <c r="RMH13" s="178"/>
      <c r="RMI13" s="178"/>
      <c r="RMJ13" s="178"/>
      <c r="RMK13" s="178"/>
      <c r="RML13" s="178"/>
      <c r="RMM13" s="178"/>
      <c r="RMN13" s="178"/>
      <c r="RMO13" s="178"/>
      <c r="RMP13" s="178"/>
      <c r="RMQ13" s="178"/>
      <c r="RMR13" s="178"/>
      <c r="RMS13" s="178"/>
      <c r="RMT13" s="178"/>
      <c r="RMU13" s="178"/>
      <c r="RMV13" s="178"/>
      <c r="RMW13" s="178"/>
      <c r="RMX13" s="178"/>
      <c r="RMY13" s="178"/>
      <c r="RMZ13" s="178"/>
      <c r="RNA13" s="178"/>
      <c r="RNB13" s="178"/>
      <c r="RNC13" s="178"/>
      <c r="RND13" s="178"/>
      <c r="RNE13" s="178"/>
      <c r="RNF13" s="178"/>
      <c r="RNG13" s="178"/>
      <c r="RNH13" s="178"/>
      <c r="RNI13" s="178"/>
      <c r="RNJ13" s="178"/>
      <c r="RNK13" s="178"/>
      <c r="RNL13" s="178"/>
      <c r="RNM13" s="178"/>
      <c r="RNN13" s="178"/>
      <c r="RNO13" s="178"/>
      <c r="RNP13" s="178"/>
      <c r="RNQ13" s="178"/>
      <c r="RNR13" s="178"/>
      <c r="RNS13" s="178"/>
      <c r="RNT13" s="178"/>
      <c r="RNU13" s="178"/>
      <c r="RNV13" s="178"/>
      <c r="RNW13" s="178"/>
      <c r="RNX13" s="178"/>
      <c r="RNY13" s="178"/>
      <c r="RNZ13" s="178"/>
      <c r="ROA13" s="178"/>
      <c r="ROB13" s="178"/>
      <c r="ROC13" s="178"/>
      <c r="ROD13" s="178"/>
      <c r="ROE13" s="178"/>
      <c r="ROF13" s="178"/>
      <c r="ROG13" s="178"/>
      <c r="ROH13" s="178"/>
      <c r="ROI13" s="178"/>
      <c r="ROJ13" s="178"/>
      <c r="ROK13" s="178"/>
      <c r="ROL13" s="178"/>
      <c r="ROM13" s="178"/>
      <c r="RON13" s="178"/>
      <c r="ROO13" s="178"/>
      <c r="ROP13" s="178"/>
      <c r="ROQ13" s="178"/>
      <c r="ROR13" s="178"/>
      <c r="ROS13" s="178"/>
      <c r="ROT13" s="178"/>
      <c r="ROU13" s="178"/>
      <c r="ROV13" s="178"/>
      <c r="ROW13" s="178"/>
      <c r="ROX13" s="178"/>
      <c r="ROY13" s="178"/>
      <c r="ROZ13" s="178"/>
      <c r="RPA13" s="178"/>
      <c r="RPB13" s="178"/>
      <c r="RPC13" s="178"/>
      <c r="RPD13" s="178"/>
      <c r="RPE13" s="178"/>
      <c r="RPF13" s="178"/>
      <c r="RPG13" s="178"/>
      <c r="RPH13" s="178"/>
      <c r="RPI13" s="178"/>
      <c r="RPJ13" s="178"/>
      <c r="RPK13" s="178"/>
      <c r="RPL13" s="178"/>
      <c r="RPM13" s="178"/>
      <c r="RPN13" s="178"/>
      <c r="RPO13" s="178"/>
      <c r="RPP13" s="178"/>
      <c r="RPQ13" s="178"/>
      <c r="RPR13" s="178"/>
      <c r="RPS13" s="178"/>
      <c r="RPT13" s="178"/>
      <c r="RPU13" s="178"/>
      <c r="RPV13" s="178"/>
      <c r="RPW13" s="178"/>
      <c r="RPX13" s="178"/>
      <c r="RPY13" s="178"/>
      <c r="RPZ13" s="178"/>
      <c r="RQA13" s="178"/>
      <c r="RQB13" s="178"/>
      <c r="RQC13" s="178"/>
      <c r="RQD13" s="178"/>
      <c r="RQE13" s="178"/>
      <c r="RQF13" s="178"/>
      <c r="RQG13" s="178"/>
      <c r="RQH13" s="178"/>
      <c r="RQI13" s="178"/>
      <c r="RQJ13" s="178"/>
      <c r="RQK13" s="178"/>
      <c r="RQL13" s="178"/>
      <c r="RQM13" s="178"/>
      <c r="RQN13" s="178"/>
      <c r="RQO13" s="178"/>
      <c r="RQP13" s="178"/>
      <c r="RQQ13" s="178"/>
      <c r="RQR13" s="178"/>
      <c r="RQS13" s="178"/>
      <c r="RQT13" s="178"/>
      <c r="RQU13" s="178"/>
      <c r="RQV13" s="178"/>
      <c r="RQW13" s="178"/>
      <c r="RQX13" s="178"/>
      <c r="RQY13" s="178"/>
      <c r="RQZ13" s="178"/>
      <c r="RRA13" s="178"/>
      <c r="RRB13" s="178"/>
      <c r="RRC13" s="178"/>
      <c r="RRD13" s="178"/>
      <c r="RRE13" s="178"/>
      <c r="RRF13" s="178"/>
      <c r="RRG13" s="178"/>
      <c r="RRH13" s="178"/>
      <c r="RRI13" s="178"/>
      <c r="RRJ13" s="178"/>
      <c r="RRK13" s="178"/>
      <c r="RRL13" s="178"/>
      <c r="RRM13" s="178"/>
      <c r="RRN13" s="178"/>
      <c r="RRO13" s="178"/>
      <c r="RRP13" s="178"/>
      <c r="RRQ13" s="178"/>
      <c r="RRR13" s="178"/>
      <c r="RRS13" s="178"/>
      <c r="RRT13" s="178"/>
      <c r="RRU13" s="178"/>
      <c r="RRV13" s="178"/>
      <c r="RRW13" s="178"/>
      <c r="RRX13" s="178"/>
      <c r="RRY13" s="178"/>
      <c r="RRZ13" s="178"/>
      <c r="RSA13" s="178"/>
      <c r="RSB13" s="178"/>
      <c r="RSC13" s="178"/>
      <c r="RSD13" s="178"/>
      <c r="RSE13" s="178"/>
      <c r="RSF13" s="178"/>
      <c r="RSG13" s="178"/>
      <c r="RSH13" s="178"/>
      <c r="RSI13" s="178"/>
      <c r="RSJ13" s="178"/>
      <c r="RSK13" s="178"/>
      <c r="RSL13" s="178"/>
      <c r="RSM13" s="178"/>
      <c r="RSN13" s="178"/>
      <c r="RSO13" s="178"/>
      <c r="RSP13" s="178"/>
      <c r="RSQ13" s="178"/>
      <c r="RSR13" s="178"/>
      <c r="RSS13" s="178"/>
      <c r="RST13" s="178"/>
      <c r="RSU13" s="178"/>
      <c r="RSV13" s="178"/>
      <c r="RSW13" s="178"/>
      <c r="RSX13" s="178"/>
      <c r="RSY13" s="178"/>
      <c r="RSZ13" s="178"/>
      <c r="RTA13" s="178"/>
      <c r="RTB13" s="178"/>
      <c r="RTC13" s="178"/>
      <c r="RTD13" s="178"/>
      <c r="RTE13" s="178"/>
      <c r="RTF13" s="178"/>
      <c r="RTG13" s="178"/>
      <c r="RTH13" s="178"/>
      <c r="RTI13" s="178"/>
      <c r="RTJ13" s="178"/>
      <c r="RTK13" s="178"/>
      <c r="RTL13" s="178"/>
      <c r="RTM13" s="178"/>
      <c r="RTN13" s="178"/>
      <c r="RTO13" s="178"/>
      <c r="RTP13" s="178"/>
      <c r="RTQ13" s="178"/>
      <c r="RTR13" s="178"/>
      <c r="RTS13" s="178"/>
      <c r="RTT13" s="178"/>
      <c r="RTU13" s="178"/>
      <c r="RTV13" s="178"/>
      <c r="RTW13" s="178"/>
      <c r="RTX13" s="178"/>
      <c r="RTY13" s="178"/>
      <c r="RTZ13" s="178"/>
      <c r="RUA13" s="178"/>
      <c r="RUB13" s="178"/>
      <c r="RUC13" s="178"/>
      <c r="RUD13" s="178"/>
      <c r="RUE13" s="178"/>
      <c r="RUF13" s="178"/>
      <c r="RUG13" s="178"/>
      <c r="RUH13" s="178"/>
      <c r="RUI13" s="178"/>
      <c r="RUJ13" s="178"/>
      <c r="RUK13" s="178"/>
      <c r="RUL13" s="178"/>
      <c r="RUM13" s="178"/>
      <c r="RUN13" s="178"/>
      <c r="RUO13" s="178"/>
      <c r="RUP13" s="178"/>
      <c r="RUQ13" s="178"/>
      <c r="RUR13" s="178"/>
      <c r="RUS13" s="178"/>
      <c r="RUT13" s="178"/>
      <c r="RUU13" s="178"/>
      <c r="RUV13" s="178"/>
      <c r="RUW13" s="178"/>
      <c r="RUX13" s="178"/>
      <c r="RUY13" s="178"/>
      <c r="RUZ13" s="178"/>
      <c r="RVA13" s="178"/>
      <c r="RVB13" s="178"/>
      <c r="RVC13" s="178"/>
      <c r="RVD13" s="178"/>
      <c r="RVE13" s="178"/>
      <c r="RVF13" s="178"/>
      <c r="RVG13" s="178"/>
      <c r="RVH13" s="178"/>
      <c r="RVI13" s="178"/>
      <c r="RVJ13" s="178"/>
      <c r="RVK13" s="178"/>
      <c r="RVL13" s="178"/>
      <c r="RVM13" s="178"/>
      <c r="RVN13" s="178"/>
      <c r="RVO13" s="178"/>
      <c r="RVP13" s="178"/>
      <c r="RVQ13" s="178"/>
      <c r="RVR13" s="178"/>
      <c r="RVS13" s="178"/>
      <c r="RVT13" s="178"/>
      <c r="RVU13" s="178"/>
      <c r="RVV13" s="178"/>
      <c r="RVW13" s="178"/>
      <c r="RVX13" s="178"/>
      <c r="RVY13" s="178"/>
      <c r="RVZ13" s="178"/>
      <c r="RWA13" s="178"/>
      <c r="RWB13" s="178"/>
      <c r="RWC13" s="178"/>
      <c r="RWD13" s="178"/>
      <c r="RWE13" s="178"/>
      <c r="RWF13" s="178"/>
      <c r="RWG13" s="178"/>
      <c r="RWH13" s="178"/>
      <c r="RWI13" s="178"/>
      <c r="RWJ13" s="178"/>
      <c r="RWK13" s="178"/>
      <c r="RWL13" s="178"/>
      <c r="RWM13" s="178"/>
      <c r="RWN13" s="178"/>
      <c r="RWO13" s="178"/>
      <c r="RWP13" s="178"/>
      <c r="RWQ13" s="178"/>
      <c r="RWR13" s="178"/>
      <c r="RWS13" s="178"/>
      <c r="RWT13" s="178"/>
      <c r="RWU13" s="178"/>
      <c r="RWV13" s="178"/>
      <c r="RWW13" s="178"/>
      <c r="RWX13" s="178"/>
      <c r="RWY13" s="178"/>
      <c r="RWZ13" s="178"/>
      <c r="RXA13" s="178"/>
      <c r="RXB13" s="178"/>
      <c r="RXC13" s="178"/>
      <c r="RXD13" s="178"/>
      <c r="RXE13" s="178"/>
      <c r="RXF13" s="178"/>
      <c r="RXG13" s="178"/>
      <c r="RXH13" s="178"/>
      <c r="RXI13" s="178"/>
      <c r="RXJ13" s="178"/>
      <c r="RXK13" s="178"/>
      <c r="RXL13" s="178"/>
      <c r="RXM13" s="178"/>
      <c r="RXN13" s="178"/>
      <c r="RXO13" s="178"/>
      <c r="RXP13" s="178"/>
      <c r="RXQ13" s="178"/>
      <c r="RXR13" s="178"/>
      <c r="RXS13" s="178"/>
      <c r="RXT13" s="178"/>
      <c r="RXU13" s="178"/>
      <c r="RXV13" s="178"/>
      <c r="RXW13" s="178"/>
      <c r="RXX13" s="178"/>
      <c r="RXY13" s="178"/>
      <c r="RXZ13" s="178"/>
      <c r="RYA13" s="178"/>
      <c r="RYB13" s="178"/>
      <c r="RYC13" s="178"/>
      <c r="RYD13" s="178"/>
      <c r="RYE13" s="178"/>
      <c r="RYF13" s="178"/>
      <c r="RYG13" s="178"/>
      <c r="RYH13" s="178"/>
      <c r="RYI13" s="178"/>
      <c r="RYJ13" s="178"/>
      <c r="RYK13" s="178"/>
      <c r="RYL13" s="178"/>
      <c r="RYM13" s="178"/>
      <c r="RYN13" s="178"/>
      <c r="RYO13" s="178"/>
      <c r="RYP13" s="178"/>
      <c r="RYQ13" s="178"/>
      <c r="RYR13" s="178"/>
      <c r="RYS13" s="178"/>
      <c r="RYT13" s="178"/>
      <c r="RYU13" s="178"/>
      <c r="RYV13" s="178"/>
      <c r="RYW13" s="178"/>
      <c r="RYX13" s="178"/>
      <c r="RYY13" s="178"/>
      <c r="RYZ13" s="178"/>
      <c r="RZA13" s="178"/>
      <c r="RZB13" s="178"/>
      <c r="RZC13" s="178"/>
      <c r="RZD13" s="178"/>
      <c r="RZE13" s="178"/>
      <c r="RZF13" s="178"/>
      <c r="RZG13" s="178"/>
      <c r="RZH13" s="178"/>
      <c r="RZI13" s="178"/>
      <c r="RZJ13" s="178"/>
      <c r="RZK13" s="178"/>
      <c r="RZL13" s="178"/>
      <c r="RZM13" s="178"/>
      <c r="RZN13" s="178"/>
      <c r="RZO13" s="178"/>
      <c r="RZP13" s="178"/>
      <c r="RZQ13" s="178"/>
      <c r="RZR13" s="178"/>
      <c r="RZS13" s="178"/>
      <c r="RZT13" s="178"/>
      <c r="RZU13" s="178"/>
      <c r="RZV13" s="178"/>
      <c r="RZW13" s="178"/>
      <c r="RZX13" s="178"/>
      <c r="RZY13" s="178"/>
      <c r="RZZ13" s="178"/>
      <c r="SAA13" s="178"/>
      <c r="SAB13" s="178"/>
      <c r="SAC13" s="178"/>
      <c r="SAD13" s="178"/>
      <c r="SAE13" s="178"/>
      <c r="SAF13" s="178"/>
      <c r="SAG13" s="178"/>
      <c r="SAH13" s="178"/>
      <c r="SAI13" s="178"/>
      <c r="SAJ13" s="178"/>
      <c r="SAK13" s="178"/>
      <c r="SAL13" s="178"/>
      <c r="SAM13" s="178"/>
      <c r="SAN13" s="178"/>
      <c r="SAO13" s="178"/>
      <c r="SAP13" s="178"/>
      <c r="SAQ13" s="178"/>
      <c r="SAR13" s="178"/>
      <c r="SAS13" s="178"/>
      <c r="SAT13" s="178"/>
      <c r="SAU13" s="178"/>
      <c r="SAV13" s="178"/>
      <c r="SAW13" s="178"/>
      <c r="SAX13" s="178"/>
      <c r="SAY13" s="178"/>
      <c r="SAZ13" s="178"/>
      <c r="SBA13" s="178"/>
      <c r="SBB13" s="178"/>
      <c r="SBC13" s="178"/>
      <c r="SBD13" s="178"/>
      <c r="SBE13" s="178"/>
      <c r="SBF13" s="178"/>
      <c r="SBG13" s="178"/>
      <c r="SBH13" s="178"/>
      <c r="SBI13" s="178"/>
      <c r="SBJ13" s="178"/>
      <c r="SBK13" s="178"/>
      <c r="SBL13" s="178"/>
      <c r="SBM13" s="178"/>
      <c r="SBN13" s="178"/>
      <c r="SBO13" s="178"/>
      <c r="SBP13" s="178"/>
      <c r="SBQ13" s="178"/>
      <c r="SBR13" s="178"/>
      <c r="SBS13" s="178"/>
      <c r="SBT13" s="178"/>
      <c r="SBU13" s="178"/>
      <c r="SBV13" s="178"/>
      <c r="SBW13" s="178"/>
      <c r="SBX13" s="178"/>
      <c r="SBY13" s="178"/>
      <c r="SBZ13" s="178"/>
      <c r="SCA13" s="178"/>
      <c r="SCB13" s="178"/>
      <c r="SCC13" s="178"/>
      <c r="SCD13" s="178"/>
      <c r="SCE13" s="178"/>
      <c r="SCF13" s="178"/>
      <c r="SCG13" s="178"/>
      <c r="SCH13" s="178"/>
      <c r="SCI13" s="178"/>
      <c r="SCJ13" s="178"/>
      <c r="SCK13" s="178"/>
      <c r="SCL13" s="178"/>
      <c r="SCM13" s="178"/>
      <c r="SCN13" s="178"/>
      <c r="SCO13" s="178"/>
      <c r="SCP13" s="178"/>
      <c r="SCQ13" s="178"/>
      <c r="SCR13" s="178"/>
      <c r="SCS13" s="178"/>
      <c r="SCT13" s="178"/>
      <c r="SCU13" s="178"/>
      <c r="SCV13" s="178"/>
      <c r="SCW13" s="178"/>
      <c r="SCX13" s="178"/>
      <c r="SCY13" s="178"/>
      <c r="SCZ13" s="178"/>
      <c r="SDA13" s="178"/>
      <c r="SDB13" s="178"/>
      <c r="SDC13" s="178"/>
      <c r="SDD13" s="178"/>
      <c r="SDE13" s="178"/>
      <c r="SDF13" s="178"/>
      <c r="SDG13" s="178"/>
      <c r="SDH13" s="178"/>
      <c r="SDI13" s="178"/>
      <c r="SDJ13" s="178"/>
      <c r="SDK13" s="178"/>
      <c r="SDL13" s="178"/>
      <c r="SDM13" s="178"/>
      <c r="SDN13" s="178"/>
      <c r="SDO13" s="178"/>
      <c r="SDP13" s="178"/>
      <c r="SDQ13" s="178"/>
      <c r="SDR13" s="178"/>
      <c r="SDS13" s="178"/>
      <c r="SDT13" s="178"/>
      <c r="SDU13" s="178"/>
      <c r="SDV13" s="178"/>
      <c r="SDW13" s="178"/>
      <c r="SDX13" s="178"/>
      <c r="SDY13" s="178"/>
      <c r="SDZ13" s="178"/>
      <c r="SEA13" s="178"/>
      <c r="SEB13" s="178"/>
      <c r="SEC13" s="178"/>
      <c r="SED13" s="178"/>
      <c r="SEE13" s="178"/>
      <c r="SEF13" s="178"/>
      <c r="SEG13" s="178"/>
      <c r="SEH13" s="178"/>
      <c r="SEI13" s="178"/>
      <c r="SEJ13" s="178"/>
      <c r="SEK13" s="178"/>
      <c r="SEL13" s="178"/>
      <c r="SEM13" s="178"/>
      <c r="SEN13" s="178"/>
      <c r="SEO13" s="178"/>
      <c r="SEP13" s="178"/>
      <c r="SEQ13" s="178"/>
      <c r="SER13" s="178"/>
      <c r="SES13" s="178"/>
      <c r="SET13" s="178"/>
      <c r="SEU13" s="178"/>
      <c r="SEV13" s="178"/>
      <c r="SEW13" s="178"/>
      <c r="SEX13" s="178"/>
      <c r="SEY13" s="178"/>
      <c r="SEZ13" s="178"/>
      <c r="SFA13" s="178"/>
      <c r="SFB13" s="178"/>
      <c r="SFC13" s="178"/>
      <c r="SFD13" s="178"/>
      <c r="SFE13" s="178"/>
      <c r="SFF13" s="178"/>
      <c r="SFG13" s="178"/>
      <c r="SFH13" s="178"/>
      <c r="SFI13" s="178"/>
      <c r="SFJ13" s="178"/>
      <c r="SFK13" s="178"/>
      <c r="SFL13" s="178"/>
      <c r="SFM13" s="178"/>
      <c r="SFN13" s="178"/>
      <c r="SFO13" s="178"/>
      <c r="SFP13" s="178"/>
      <c r="SFQ13" s="178"/>
      <c r="SFR13" s="178"/>
      <c r="SFS13" s="178"/>
      <c r="SFT13" s="178"/>
      <c r="SFU13" s="178"/>
      <c r="SFV13" s="178"/>
      <c r="SFW13" s="178"/>
      <c r="SFX13" s="178"/>
      <c r="SFY13" s="178"/>
      <c r="SFZ13" s="178"/>
      <c r="SGA13" s="178"/>
      <c r="SGB13" s="178"/>
      <c r="SGC13" s="178"/>
      <c r="SGD13" s="178"/>
      <c r="SGE13" s="178"/>
      <c r="SGF13" s="178"/>
      <c r="SGG13" s="178"/>
      <c r="SGH13" s="178"/>
      <c r="SGI13" s="178"/>
      <c r="SGJ13" s="178"/>
      <c r="SGK13" s="178"/>
      <c r="SGL13" s="178"/>
      <c r="SGM13" s="178"/>
      <c r="SGN13" s="178"/>
      <c r="SGO13" s="178"/>
      <c r="SGP13" s="178"/>
      <c r="SGQ13" s="178"/>
      <c r="SGR13" s="178"/>
      <c r="SGS13" s="178"/>
      <c r="SGT13" s="178"/>
      <c r="SGU13" s="178"/>
      <c r="SGV13" s="178"/>
      <c r="SGW13" s="178"/>
      <c r="SGX13" s="178"/>
      <c r="SGY13" s="178"/>
      <c r="SGZ13" s="178"/>
      <c r="SHA13" s="178"/>
      <c r="SHB13" s="178"/>
      <c r="SHC13" s="178"/>
      <c r="SHD13" s="178"/>
      <c r="SHE13" s="178"/>
      <c r="SHF13" s="178"/>
      <c r="SHG13" s="178"/>
      <c r="SHH13" s="178"/>
      <c r="SHI13" s="178"/>
      <c r="SHJ13" s="178"/>
      <c r="SHK13" s="178"/>
      <c r="SHL13" s="178"/>
      <c r="SHM13" s="178"/>
      <c r="SHN13" s="178"/>
      <c r="SHO13" s="178"/>
      <c r="SHP13" s="178"/>
      <c r="SHQ13" s="178"/>
      <c r="SHR13" s="178"/>
      <c r="SHS13" s="178"/>
      <c r="SHT13" s="178"/>
      <c r="SHU13" s="178"/>
      <c r="SHV13" s="178"/>
      <c r="SHW13" s="178"/>
      <c r="SHX13" s="178"/>
      <c r="SHY13" s="178"/>
      <c r="SHZ13" s="178"/>
      <c r="SIA13" s="178"/>
      <c r="SIB13" s="178"/>
      <c r="SIC13" s="178"/>
      <c r="SID13" s="178"/>
      <c r="SIE13" s="178"/>
      <c r="SIF13" s="178"/>
      <c r="SIG13" s="178"/>
      <c r="SIH13" s="178"/>
      <c r="SII13" s="178"/>
      <c r="SIJ13" s="178"/>
      <c r="SIK13" s="178"/>
      <c r="SIL13" s="178"/>
      <c r="SIM13" s="178"/>
      <c r="SIN13" s="178"/>
      <c r="SIO13" s="178"/>
      <c r="SIP13" s="178"/>
      <c r="SIQ13" s="178"/>
      <c r="SIR13" s="178"/>
      <c r="SIS13" s="178"/>
      <c r="SIT13" s="178"/>
      <c r="SIU13" s="178"/>
      <c r="SIV13" s="178"/>
      <c r="SIW13" s="178"/>
      <c r="SIX13" s="178"/>
      <c r="SIY13" s="178"/>
      <c r="SIZ13" s="178"/>
      <c r="SJA13" s="178"/>
      <c r="SJB13" s="178"/>
      <c r="SJC13" s="178"/>
      <c r="SJD13" s="178"/>
      <c r="SJE13" s="178"/>
      <c r="SJF13" s="178"/>
      <c r="SJG13" s="178"/>
      <c r="SJH13" s="178"/>
      <c r="SJI13" s="178"/>
      <c r="SJJ13" s="178"/>
      <c r="SJK13" s="178"/>
      <c r="SJL13" s="178"/>
      <c r="SJM13" s="178"/>
      <c r="SJN13" s="178"/>
      <c r="SJO13" s="178"/>
      <c r="SJP13" s="178"/>
      <c r="SJQ13" s="178"/>
      <c r="SJR13" s="178"/>
      <c r="SJS13" s="178"/>
      <c r="SJT13" s="178"/>
      <c r="SJU13" s="178"/>
      <c r="SJV13" s="178"/>
      <c r="SJW13" s="178"/>
      <c r="SJX13" s="178"/>
      <c r="SJY13" s="178"/>
      <c r="SJZ13" s="178"/>
      <c r="SKA13" s="178"/>
      <c r="SKB13" s="178"/>
      <c r="SKC13" s="178"/>
      <c r="SKD13" s="178"/>
      <c r="SKE13" s="178"/>
      <c r="SKF13" s="178"/>
      <c r="SKG13" s="178"/>
      <c r="SKH13" s="178"/>
      <c r="SKI13" s="178"/>
      <c r="SKJ13" s="178"/>
      <c r="SKK13" s="178"/>
      <c r="SKL13" s="178"/>
      <c r="SKM13" s="178"/>
      <c r="SKN13" s="178"/>
      <c r="SKO13" s="178"/>
      <c r="SKP13" s="178"/>
      <c r="SKQ13" s="178"/>
      <c r="SKR13" s="178"/>
      <c r="SKS13" s="178"/>
      <c r="SKT13" s="178"/>
      <c r="SKU13" s="178"/>
      <c r="SKV13" s="178"/>
      <c r="SKW13" s="178"/>
      <c r="SKX13" s="178"/>
      <c r="SKY13" s="178"/>
      <c r="SKZ13" s="178"/>
      <c r="SLA13" s="178"/>
      <c r="SLB13" s="178"/>
      <c r="SLC13" s="178"/>
      <c r="SLD13" s="178"/>
      <c r="SLE13" s="178"/>
      <c r="SLF13" s="178"/>
      <c r="SLG13" s="178"/>
      <c r="SLH13" s="178"/>
      <c r="SLI13" s="178"/>
      <c r="SLJ13" s="178"/>
      <c r="SLK13" s="178"/>
      <c r="SLL13" s="178"/>
      <c r="SLM13" s="178"/>
      <c r="SLN13" s="178"/>
      <c r="SLO13" s="178"/>
      <c r="SLP13" s="178"/>
      <c r="SLQ13" s="178"/>
      <c r="SLR13" s="178"/>
      <c r="SLS13" s="178"/>
      <c r="SLT13" s="178"/>
      <c r="SLU13" s="178"/>
      <c r="SLV13" s="178"/>
      <c r="SLW13" s="178"/>
      <c r="SLX13" s="178"/>
      <c r="SLY13" s="178"/>
      <c r="SLZ13" s="178"/>
      <c r="SMA13" s="178"/>
      <c r="SMB13" s="178"/>
      <c r="SMC13" s="178"/>
      <c r="SMD13" s="178"/>
      <c r="SME13" s="178"/>
      <c r="SMF13" s="178"/>
      <c r="SMG13" s="178"/>
      <c r="SMH13" s="178"/>
      <c r="SMI13" s="178"/>
      <c r="SMJ13" s="178"/>
      <c r="SMK13" s="178"/>
      <c r="SML13" s="178"/>
      <c r="SMM13" s="178"/>
      <c r="SMN13" s="178"/>
      <c r="SMO13" s="178"/>
      <c r="SMP13" s="178"/>
      <c r="SMQ13" s="178"/>
      <c r="SMR13" s="178"/>
      <c r="SMS13" s="178"/>
      <c r="SMT13" s="178"/>
      <c r="SMU13" s="178"/>
      <c r="SMV13" s="178"/>
      <c r="SMW13" s="178"/>
      <c r="SMX13" s="178"/>
      <c r="SMY13" s="178"/>
      <c r="SMZ13" s="178"/>
      <c r="SNA13" s="178"/>
      <c r="SNB13" s="178"/>
      <c r="SNC13" s="178"/>
      <c r="SND13" s="178"/>
      <c r="SNE13" s="178"/>
      <c r="SNF13" s="178"/>
      <c r="SNG13" s="178"/>
      <c r="SNH13" s="178"/>
      <c r="SNI13" s="178"/>
      <c r="SNJ13" s="178"/>
      <c r="SNK13" s="178"/>
      <c r="SNL13" s="178"/>
      <c r="SNM13" s="178"/>
      <c r="SNN13" s="178"/>
      <c r="SNO13" s="178"/>
      <c r="SNP13" s="178"/>
      <c r="SNQ13" s="178"/>
      <c r="SNR13" s="178"/>
      <c r="SNS13" s="178"/>
      <c r="SNT13" s="178"/>
      <c r="SNU13" s="178"/>
      <c r="SNV13" s="178"/>
      <c r="SNW13" s="178"/>
      <c r="SNX13" s="178"/>
      <c r="SNY13" s="178"/>
      <c r="SNZ13" s="178"/>
      <c r="SOA13" s="178"/>
      <c r="SOB13" s="178"/>
      <c r="SOC13" s="178"/>
      <c r="SOD13" s="178"/>
      <c r="SOE13" s="178"/>
      <c r="SOF13" s="178"/>
      <c r="SOG13" s="178"/>
      <c r="SOH13" s="178"/>
      <c r="SOI13" s="178"/>
      <c r="SOJ13" s="178"/>
      <c r="SOK13" s="178"/>
      <c r="SOL13" s="178"/>
      <c r="SOM13" s="178"/>
      <c r="SON13" s="178"/>
      <c r="SOO13" s="178"/>
      <c r="SOP13" s="178"/>
      <c r="SOQ13" s="178"/>
      <c r="SOR13" s="178"/>
      <c r="SOS13" s="178"/>
      <c r="SOT13" s="178"/>
      <c r="SOU13" s="178"/>
      <c r="SOV13" s="178"/>
      <c r="SOW13" s="178"/>
      <c r="SOX13" s="178"/>
      <c r="SOY13" s="178"/>
      <c r="SOZ13" s="178"/>
      <c r="SPA13" s="178"/>
      <c r="SPB13" s="178"/>
      <c r="SPC13" s="178"/>
      <c r="SPD13" s="178"/>
      <c r="SPE13" s="178"/>
      <c r="SPF13" s="178"/>
      <c r="SPG13" s="178"/>
      <c r="SPH13" s="178"/>
      <c r="SPI13" s="178"/>
      <c r="SPJ13" s="178"/>
      <c r="SPK13" s="178"/>
      <c r="SPL13" s="178"/>
      <c r="SPM13" s="178"/>
      <c r="SPN13" s="178"/>
      <c r="SPO13" s="178"/>
      <c r="SPP13" s="178"/>
      <c r="SPQ13" s="178"/>
      <c r="SPR13" s="178"/>
      <c r="SPS13" s="178"/>
      <c r="SPT13" s="178"/>
      <c r="SPU13" s="178"/>
      <c r="SPV13" s="178"/>
      <c r="SPW13" s="178"/>
      <c r="SPX13" s="178"/>
      <c r="SPY13" s="178"/>
      <c r="SPZ13" s="178"/>
      <c r="SQA13" s="178"/>
      <c r="SQB13" s="178"/>
      <c r="SQC13" s="178"/>
      <c r="SQD13" s="178"/>
      <c r="SQE13" s="178"/>
      <c r="SQF13" s="178"/>
      <c r="SQG13" s="178"/>
      <c r="SQH13" s="178"/>
      <c r="SQI13" s="178"/>
      <c r="SQJ13" s="178"/>
      <c r="SQK13" s="178"/>
      <c r="SQL13" s="178"/>
      <c r="SQM13" s="178"/>
      <c r="SQN13" s="178"/>
      <c r="SQO13" s="178"/>
      <c r="SQP13" s="178"/>
      <c r="SQQ13" s="178"/>
      <c r="SQR13" s="178"/>
      <c r="SQS13" s="178"/>
      <c r="SQT13" s="178"/>
      <c r="SQU13" s="178"/>
      <c r="SQV13" s="178"/>
      <c r="SQW13" s="178"/>
      <c r="SQX13" s="178"/>
      <c r="SQY13" s="178"/>
      <c r="SQZ13" s="178"/>
      <c r="SRA13" s="178"/>
      <c r="SRB13" s="178"/>
      <c r="SRC13" s="178"/>
      <c r="SRD13" s="178"/>
      <c r="SRE13" s="178"/>
      <c r="SRF13" s="178"/>
      <c r="SRG13" s="178"/>
      <c r="SRH13" s="178"/>
      <c r="SRI13" s="178"/>
      <c r="SRJ13" s="178"/>
      <c r="SRK13" s="178"/>
      <c r="SRL13" s="178"/>
      <c r="SRM13" s="178"/>
      <c r="SRN13" s="178"/>
      <c r="SRO13" s="178"/>
      <c r="SRP13" s="178"/>
      <c r="SRQ13" s="178"/>
      <c r="SRR13" s="178"/>
      <c r="SRS13" s="178"/>
      <c r="SRT13" s="178"/>
      <c r="SRU13" s="178"/>
      <c r="SRV13" s="178"/>
      <c r="SRW13" s="178"/>
      <c r="SRX13" s="178"/>
      <c r="SRY13" s="178"/>
      <c r="SRZ13" s="178"/>
      <c r="SSA13" s="178"/>
      <c r="SSB13" s="178"/>
      <c r="SSC13" s="178"/>
      <c r="SSD13" s="178"/>
      <c r="SSE13" s="178"/>
      <c r="SSF13" s="178"/>
      <c r="SSG13" s="178"/>
      <c r="SSH13" s="178"/>
      <c r="SSI13" s="178"/>
      <c r="SSJ13" s="178"/>
      <c r="SSK13" s="178"/>
      <c r="SSL13" s="178"/>
      <c r="SSM13" s="178"/>
      <c r="SSN13" s="178"/>
      <c r="SSO13" s="178"/>
      <c r="SSP13" s="178"/>
      <c r="SSQ13" s="178"/>
      <c r="SSR13" s="178"/>
      <c r="SSS13" s="178"/>
      <c r="SST13" s="178"/>
      <c r="SSU13" s="178"/>
      <c r="SSV13" s="178"/>
      <c r="SSW13" s="178"/>
      <c r="SSX13" s="178"/>
      <c r="SSY13" s="178"/>
      <c r="SSZ13" s="178"/>
      <c r="STA13" s="178"/>
      <c r="STB13" s="178"/>
      <c r="STC13" s="178"/>
      <c r="STD13" s="178"/>
      <c r="STE13" s="178"/>
      <c r="STF13" s="178"/>
      <c r="STG13" s="178"/>
      <c r="STH13" s="178"/>
      <c r="STI13" s="178"/>
      <c r="STJ13" s="178"/>
      <c r="STK13" s="178"/>
      <c r="STL13" s="178"/>
      <c r="STM13" s="178"/>
      <c r="STN13" s="178"/>
      <c r="STO13" s="178"/>
      <c r="STP13" s="178"/>
      <c r="STQ13" s="178"/>
      <c r="STR13" s="178"/>
      <c r="STS13" s="178"/>
      <c r="STT13" s="178"/>
      <c r="STU13" s="178"/>
      <c r="STV13" s="178"/>
      <c r="STW13" s="178"/>
      <c r="STX13" s="178"/>
      <c r="STY13" s="178"/>
      <c r="STZ13" s="178"/>
      <c r="SUA13" s="178"/>
      <c r="SUB13" s="178"/>
      <c r="SUC13" s="178"/>
      <c r="SUD13" s="178"/>
      <c r="SUE13" s="178"/>
      <c r="SUF13" s="178"/>
      <c r="SUG13" s="178"/>
      <c r="SUH13" s="178"/>
      <c r="SUI13" s="178"/>
      <c r="SUJ13" s="178"/>
      <c r="SUK13" s="178"/>
      <c r="SUL13" s="178"/>
      <c r="SUM13" s="178"/>
      <c r="SUN13" s="178"/>
      <c r="SUO13" s="178"/>
      <c r="SUP13" s="178"/>
      <c r="SUQ13" s="178"/>
      <c r="SUR13" s="178"/>
      <c r="SUS13" s="178"/>
      <c r="SUT13" s="178"/>
      <c r="SUU13" s="178"/>
      <c r="SUV13" s="178"/>
      <c r="SUW13" s="178"/>
      <c r="SUX13" s="178"/>
      <c r="SUY13" s="178"/>
      <c r="SUZ13" s="178"/>
      <c r="SVA13" s="178"/>
      <c r="SVB13" s="178"/>
      <c r="SVC13" s="178"/>
      <c r="SVD13" s="178"/>
      <c r="SVE13" s="178"/>
      <c r="SVF13" s="178"/>
      <c r="SVG13" s="178"/>
      <c r="SVH13" s="178"/>
      <c r="SVI13" s="178"/>
      <c r="SVJ13" s="178"/>
      <c r="SVK13" s="178"/>
      <c r="SVL13" s="178"/>
      <c r="SVM13" s="178"/>
      <c r="SVN13" s="178"/>
      <c r="SVO13" s="178"/>
      <c r="SVP13" s="178"/>
      <c r="SVQ13" s="178"/>
      <c r="SVR13" s="178"/>
      <c r="SVS13" s="178"/>
      <c r="SVT13" s="178"/>
      <c r="SVU13" s="178"/>
      <c r="SVV13" s="178"/>
      <c r="SVW13" s="178"/>
      <c r="SVX13" s="178"/>
      <c r="SVY13" s="178"/>
      <c r="SVZ13" s="178"/>
      <c r="SWA13" s="178"/>
      <c r="SWB13" s="178"/>
      <c r="SWC13" s="178"/>
      <c r="SWD13" s="178"/>
      <c r="SWE13" s="178"/>
      <c r="SWF13" s="178"/>
      <c r="SWG13" s="178"/>
      <c r="SWH13" s="178"/>
      <c r="SWI13" s="178"/>
      <c r="SWJ13" s="178"/>
      <c r="SWK13" s="178"/>
      <c r="SWL13" s="178"/>
      <c r="SWM13" s="178"/>
      <c r="SWN13" s="178"/>
      <c r="SWO13" s="178"/>
      <c r="SWP13" s="178"/>
      <c r="SWQ13" s="178"/>
      <c r="SWR13" s="178"/>
      <c r="SWS13" s="178"/>
      <c r="SWT13" s="178"/>
      <c r="SWU13" s="178"/>
      <c r="SWV13" s="178"/>
      <c r="SWW13" s="178"/>
      <c r="SWX13" s="178"/>
      <c r="SWY13" s="178"/>
      <c r="SWZ13" s="178"/>
      <c r="SXA13" s="178"/>
      <c r="SXB13" s="178"/>
      <c r="SXC13" s="178"/>
      <c r="SXD13" s="178"/>
      <c r="SXE13" s="178"/>
      <c r="SXF13" s="178"/>
      <c r="SXG13" s="178"/>
      <c r="SXH13" s="178"/>
      <c r="SXI13" s="178"/>
      <c r="SXJ13" s="178"/>
      <c r="SXK13" s="178"/>
      <c r="SXL13" s="178"/>
      <c r="SXM13" s="178"/>
      <c r="SXN13" s="178"/>
      <c r="SXO13" s="178"/>
      <c r="SXP13" s="178"/>
      <c r="SXQ13" s="178"/>
      <c r="SXR13" s="178"/>
      <c r="SXS13" s="178"/>
      <c r="SXT13" s="178"/>
      <c r="SXU13" s="178"/>
      <c r="SXV13" s="178"/>
      <c r="SXW13" s="178"/>
      <c r="SXX13" s="178"/>
      <c r="SXY13" s="178"/>
      <c r="SXZ13" s="178"/>
      <c r="SYA13" s="178"/>
      <c r="SYB13" s="178"/>
      <c r="SYC13" s="178"/>
      <c r="SYD13" s="178"/>
      <c r="SYE13" s="178"/>
      <c r="SYF13" s="178"/>
      <c r="SYG13" s="178"/>
      <c r="SYH13" s="178"/>
      <c r="SYI13" s="178"/>
      <c r="SYJ13" s="178"/>
      <c r="SYK13" s="178"/>
      <c r="SYL13" s="178"/>
      <c r="SYM13" s="178"/>
      <c r="SYN13" s="178"/>
      <c r="SYO13" s="178"/>
      <c r="SYP13" s="178"/>
      <c r="SYQ13" s="178"/>
      <c r="SYR13" s="178"/>
      <c r="SYS13" s="178"/>
      <c r="SYT13" s="178"/>
      <c r="SYU13" s="178"/>
      <c r="SYV13" s="178"/>
      <c r="SYW13" s="178"/>
      <c r="SYX13" s="178"/>
      <c r="SYY13" s="178"/>
      <c r="SYZ13" s="178"/>
      <c r="SZA13" s="178"/>
      <c r="SZB13" s="178"/>
      <c r="SZC13" s="178"/>
      <c r="SZD13" s="178"/>
      <c r="SZE13" s="178"/>
      <c r="SZF13" s="178"/>
      <c r="SZG13" s="178"/>
      <c r="SZH13" s="178"/>
      <c r="SZI13" s="178"/>
      <c r="SZJ13" s="178"/>
      <c r="SZK13" s="178"/>
      <c r="SZL13" s="178"/>
      <c r="SZM13" s="178"/>
      <c r="SZN13" s="178"/>
      <c r="SZO13" s="178"/>
      <c r="SZP13" s="178"/>
      <c r="SZQ13" s="178"/>
      <c r="SZR13" s="178"/>
      <c r="SZS13" s="178"/>
      <c r="SZT13" s="178"/>
      <c r="SZU13" s="178"/>
      <c r="SZV13" s="178"/>
      <c r="SZW13" s="178"/>
      <c r="SZX13" s="178"/>
      <c r="SZY13" s="178"/>
      <c r="SZZ13" s="178"/>
      <c r="TAA13" s="178"/>
      <c r="TAB13" s="178"/>
      <c r="TAC13" s="178"/>
      <c r="TAD13" s="178"/>
      <c r="TAE13" s="178"/>
      <c r="TAF13" s="178"/>
      <c r="TAG13" s="178"/>
      <c r="TAH13" s="178"/>
      <c r="TAI13" s="178"/>
      <c r="TAJ13" s="178"/>
      <c r="TAK13" s="178"/>
      <c r="TAL13" s="178"/>
      <c r="TAM13" s="178"/>
      <c r="TAN13" s="178"/>
      <c r="TAO13" s="178"/>
      <c r="TAP13" s="178"/>
      <c r="TAQ13" s="178"/>
      <c r="TAR13" s="178"/>
      <c r="TAS13" s="178"/>
      <c r="TAT13" s="178"/>
      <c r="TAU13" s="178"/>
      <c r="TAV13" s="178"/>
      <c r="TAW13" s="178"/>
      <c r="TAX13" s="178"/>
      <c r="TAY13" s="178"/>
      <c r="TAZ13" s="178"/>
      <c r="TBA13" s="178"/>
      <c r="TBB13" s="178"/>
      <c r="TBC13" s="178"/>
      <c r="TBD13" s="178"/>
      <c r="TBE13" s="178"/>
      <c r="TBF13" s="178"/>
      <c r="TBG13" s="178"/>
      <c r="TBH13" s="178"/>
      <c r="TBI13" s="178"/>
      <c r="TBJ13" s="178"/>
      <c r="TBK13" s="178"/>
      <c r="TBL13" s="178"/>
      <c r="TBM13" s="178"/>
      <c r="TBN13" s="178"/>
      <c r="TBO13" s="178"/>
      <c r="TBP13" s="178"/>
      <c r="TBQ13" s="178"/>
      <c r="TBR13" s="178"/>
      <c r="TBS13" s="178"/>
      <c r="TBT13" s="178"/>
      <c r="TBU13" s="178"/>
      <c r="TBV13" s="178"/>
      <c r="TBW13" s="178"/>
      <c r="TBX13" s="178"/>
      <c r="TBY13" s="178"/>
      <c r="TBZ13" s="178"/>
      <c r="TCA13" s="178"/>
      <c r="TCB13" s="178"/>
      <c r="TCC13" s="178"/>
      <c r="TCD13" s="178"/>
      <c r="TCE13" s="178"/>
      <c r="TCF13" s="178"/>
      <c r="TCG13" s="178"/>
      <c r="TCH13" s="178"/>
      <c r="TCI13" s="178"/>
      <c r="TCJ13" s="178"/>
      <c r="TCK13" s="178"/>
      <c r="TCL13" s="178"/>
      <c r="TCM13" s="178"/>
      <c r="TCN13" s="178"/>
      <c r="TCO13" s="178"/>
      <c r="TCP13" s="178"/>
      <c r="TCQ13" s="178"/>
      <c r="TCR13" s="178"/>
      <c r="TCS13" s="178"/>
      <c r="TCT13" s="178"/>
      <c r="TCU13" s="178"/>
      <c r="TCV13" s="178"/>
      <c r="TCW13" s="178"/>
      <c r="TCX13" s="178"/>
      <c r="TCY13" s="178"/>
      <c r="TCZ13" s="178"/>
      <c r="TDA13" s="178"/>
      <c r="TDB13" s="178"/>
      <c r="TDC13" s="178"/>
      <c r="TDD13" s="178"/>
      <c r="TDE13" s="178"/>
      <c r="TDF13" s="178"/>
      <c r="TDG13" s="178"/>
      <c r="TDH13" s="178"/>
      <c r="TDI13" s="178"/>
      <c r="TDJ13" s="178"/>
      <c r="TDK13" s="178"/>
      <c r="TDL13" s="178"/>
      <c r="TDM13" s="178"/>
      <c r="TDN13" s="178"/>
      <c r="TDO13" s="178"/>
      <c r="TDP13" s="178"/>
      <c r="TDQ13" s="178"/>
      <c r="TDR13" s="178"/>
      <c r="TDS13" s="178"/>
      <c r="TDT13" s="178"/>
      <c r="TDU13" s="178"/>
      <c r="TDV13" s="178"/>
      <c r="TDW13" s="178"/>
      <c r="TDX13" s="178"/>
      <c r="TDY13" s="178"/>
      <c r="TDZ13" s="178"/>
      <c r="TEA13" s="178"/>
      <c r="TEB13" s="178"/>
      <c r="TEC13" s="178"/>
      <c r="TED13" s="178"/>
      <c r="TEE13" s="178"/>
      <c r="TEF13" s="178"/>
      <c r="TEG13" s="178"/>
      <c r="TEH13" s="178"/>
      <c r="TEI13" s="178"/>
      <c r="TEJ13" s="178"/>
      <c r="TEK13" s="178"/>
      <c r="TEL13" s="178"/>
      <c r="TEM13" s="178"/>
      <c r="TEN13" s="178"/>
      <c r="TEO13" s="178"/>
      <c r="TEP13" s="178"/>
      <c r="TEQ13" s="178"/>
      <c r="TER13" s="178"/>
      <c r="TES13" s="178"/>
      <c r="TET13" s="178"/>
      <c r="TEU13" s="178"/>
      <c r="TEV13" s="178"/>
      <c r="TEW13" s="178"/>
      <c r="TEX13" s="178"/>
      <c r="TEY13" s="178"/>
      <c r="TEZ13" s="178"/>
      <c r="TFA13" s="178"/>
      <c r="TFB13" s="178"/>
      <c r="TFC13" s="178"/>
      <c r="TFD13" s="178"/>
      <c r="TFE13" s="178"/>
      <c r="TFF13" s="178"/>
      <c r="TFG13" s="178"/>
      <c r="TFH13" s="178"/>
      <c r="TFI13" s="178"/>
      <c r="TFJ13" s="178"/>
      <c r="TFK13" s="178"/>
      <c r="TFL13" s="178"/>
      <c r="TFM13" s="178"/>
      <c r="TFN13" s="178"/>
      <c r="TFO13" s="178"/>
      <c r="TFP13" s="178"/>
      <c r="TFQ13" s="178"/>
      <c r="TFR13" s="178"/>
      <c r="TFS13" s="178"/>
      <c r="TFT13" s="178"/>
      <c r="TFU13" s="178"/>
      <c r="TFV13" s="178"/>
      <c r="TFW13" s="178"/>
      <c r="TFX13" s="178"/>
      <c r="TFY13" s="178"/>
      <c r="TFZ13" s="178"/>
      <c r="TGA13" s="178"/>
      <c r="TGB13" s="178"/>
      <c r="TGC13" s="178"/>
      <c r="TGD13" s="178"/>
      <c r="TGE13" s="178"/>
      <c r="TGF13" s="178"/>
      <c r="TGG13" s="178"/>
      <c r="TGH13" s="178"/>
      <c r="TGI13" s="178"/>
      <c r="TGJ13" s="178"/>
      <c r="TGK13" s="178"/>
      <c r="TGL13" s="178"/>
      <c r="TGM13" s="178"/>
      <c r="TGN13" s="178"/>
      <c r="TGO13" s="178"/>
      <c r="TGP13" s="178"/>
      <c r="TGQ13" s="178"/>
      <c r="TGR13" s="178"/>
      <c r="TGS13" s="178"/>
      <c r="TGT13" s="178"/>
      <c r="TGU13" s="178"/>
      <c r="TGV13" s="178"/>
      <c r="TGW13" s="178"/>
      <c r="TGX13" s="178"/>
      <c r="TGY13" s="178"/>
      <c r="TGZ13" s="178"/>
      <c r="THA13" s="178"/>
      <c r="THB13" s="178"/>
      <c r="THC13" s="178"/>
      <c r="THD13" s="178"/>
      <c r="THE13" s="178"/>
      <c r="THF13" s="178"/>
      <c r="THG13" s="178"/>
      <c r="THH13" s="178"/>
      <c r="THI13" s="178"/>
      <c r="THJ13" s="178"/>
      <c r="THK13" s="178"/>
      <c r="THL13" s="178"/>
      <c r="THM13" s="178"/>
      <c r="THN13" s="178"/>
      <c r="THO13" s="178"/>
      <c r="THP13" s="178"/>
      <c r="THQ13" s="178"/>
      <c r="THR13" s="178"/>
      <c r="THS13" s="178"/>
      <c r="THT13" s="178"/>
      <c r="THU13" s="178"/>
      <c r="THV13" s="178"/>
      <c r="THW13" s="178"/>
      <c r="THX13" s="178"/>
      <c r="THY13" s="178"/>
      <c r="THZ13" s="178"/>
      <c r="TIA13" s="178"/>
      <c r="TIB13" s="178"/>
      <c r="TIC13" s="178"/>
      <c r="TID13" s="178"/>
      <c r="TIE13" s="178"/>
      <c r="TIF13" s="178"/>
      <c r="TIG13" s="178"/>
      <c r="TIH13" s="178"/>
      <c r="TII13" s="178"/>
      <c r="TIJ13" s="178"/>
      <c r="TIK13" s="178"/>
      <c r="TIL13" s="178"/>
      <c r="TIM13" s="178"/>
      <c r="TIN13" s="178"/>
      <c r="TIO13" s="178"/>
      <c r="TIP13" s="178"/>
      <c r="TIQ13" s="178"/>
      <c r="TIR13" s="178"/>
      <c r="TIS13" s="178"/>
      <c r="TIT13" s="178"/>
      <c r="TIU13" s="178"/>
      <c r="TIV13" s="178"/>
      <c r="TIW13" s="178"/>
      <c r="TIX13" s="178"/>
      <c r="TIY13" s="178"/>
      <c r="TIZ13" s="178"/>
      <c r="TJA13" s="178"/>
      <c r="TJB13" s="178"/>
      <c r="TJC13" s="178"/>
      <c r="TJD13" s="178"/>
      <c r="TJE13" s="178"/>
      <c r="TJF13" s="178"/>
      <c r="TJG13" s="178"/>
      <c r="TJH13" s="178"/>
      <c r="TJI13" s="178"/>
      <c r="TJJ13" s="178"/>
      <c r="TJK13" s="178"/>
      <c r="TJL13" s="178"/>
      <c r="TJM13" s="178"/>
      <c r="TJN13" s="178"/>
      <c r="TJO13" s="178"/>
      <c r="TJP13" s="178"/>
      <c r="TJQ13" s="178"/>
      <c r="TJR13" s="178"/>
      <c r="TJS13" s="178"/>
      <c r="TJT13" s="178"/>
      <c r="TJU13" s="178"/>
      <c r="TJV13" s="178"/>
      <c r="TJW13" s="178"/>
      <c r="TJX13" s="178"/>
      <c r="TJY13" s="178"/>
      <c r="TJZ13" s="178"/>
      <c r="TKA13" s="178"/>
      <c r="TKB13" s="178"/>
      <c r="TKC13" s="178"/>
      <c r="TKD13" s="178"/>
      <c r="TKE13" s="178"/>
      <c r="TKF13" s="178"/>
      <c r="TKG13" s="178"/>
      <c r="TKH13" s="178"/>
      <c r="TKI13" s="178"/>
      <c r="TKJ13" s="178"/>
      <c r="TKK13" s="178"/>
      <c r="TKL13" s="178"/>
      <c r="TKM13" s="178"/>
      <c r="TKN13" s="178"/>
      <c r="TKO13" s="178"/>
      <c r="TKP13" s="178"/>
      <c r="TKQ13" s="178"/>
      <c r="TKR13" s="178"/>
      <c r="TKS13" s="178"/>
      <c r="TKT13" s="178"/>
      <c r="TKU13" s="178"/>
      <c r="TKV13" s="178"/>
      <c r="TKW13" s="178"/>
      <c r="TKX13" s="178"/>
      <c r="TKY13" s="178"/>
      <c r="TKZ13" s="178"/>
      <c r="TLA13" s="178"/>
      <c r="TLB13" s="178"/>
      <c r="TLC13" s="178"/>
      <c r="TLD13" s="178"/>
      <c r="TLE13" s="178"/>
      <c r="TLF13" s="178"/>
      <c r="TLG13" s="178"/>
      <c r="TLH13" s="178"/>
      <c r="TLI13" s="178"/>
      <c r="TLJ13" s="178"/>
      <c r="TLK13" s="178"/>
      <c r="TLL13" s="178"/>
      <c r="TLM13" s="178"/>
      <c r="TLN13" s="178"/>
      <c r="TLO13" s="178"/>
      <c r="TLP13" s="178"/>
      <c r="TLQ13" s="178"/>
      <c r="TLR13" s="178"/>
      <c r="TLS13" s="178"/>
      <c r="TLT13" s="178"/>
      <c r="TLU13" s="178"/>
      <c r="TLV13" s="178"/>
      <c r="TLW13" s="178"/>
      <c r="TLX13" s="178"/>
      <c r="TLY13" s="178"/>
      <c r="TLZ13" s="178"/>
      <c r="TMA13" s="178"/>
      <c r="TMB13" s="178"/>
      <c r="TMC13" s="178"/>
      <c r="TMD13" s="178"/>
      <c r="TME13" s="178"/>
      <c r="TMF13" s="178"/>
      <c r="TMG13" s="178"/>
      <c r="TMH13" s="178"/>
      <c r="TMI13" s="178"/>
      <c r="TMJ13" s="178"/>
      <c r="TMK13" s="178"/>
      <c r="TML13" s="178"/>
      <c r="TMM13" s="178"/>
      <c r="TMN13" s="178"/>
      <c r="TMO13" s="178"/>
      <c r="TMP13" s="178"/>
      <c r="TMQ13" s="178"/>
      <c r="TMR13" s="178"/>
      <c r="TMS13" s="178"/>
      <c r="TMT13" s="178"/>
      <c r="TMU13" s="178"/>
      <c r="TMV13" s="178"/>
      <c r="TMW13" s="178"/>
      <c r="TMX13" s="178"/>
      <c r="TMY13" s="178"/>
      <c r="TMZ13" s="178"/>
      <c r="TNA13" s="178"/>
      <c r="TNB13" s="178"/>
      <c r="TNC13" s="178"/>
      <c r="TND13" s="178"/>
      <c r="TNE13" s="178"/>
      <c r="TNF13" s="178"/>
      <c r="TNG13" s="178"/>
      <c r="TNH13" s="178"/>
      <c r="TNI13" s="178"/>
      <c r="TNJ13" s="178"/>
      <c r="TNK13" s="178"/>
      <c r="TNL13" s="178"/>
      <c r="TNM13" s="178"/>
      <c r="TNN13" s="178"/>
      <c r="TNO13" s="178"/>
      <c r="TNP13" s="178"/>
      <c r="TNQ13" s="178"/>
      <c r="TNR13" s="178"/>
      <c r="TNS13" s="178"/>
      <c r="TNT13" s="178"/>
      <c r="TNU13" s="178"/>
      <c r="TNV13" s="178"/>
      <c r="TNW13" s="178"/>
      <c r="TNX13" s="178"/>
      <c r="TNY13" s="178"/>
      <c r="TNZ13" s="178"/>
      <c r="TOA13" s="178"/>
      <c r="TOB13" s="178"/>
      <c r="TOC13" s="178"/>
      <c r="TOD13" s="178"/>
      <c r="TOE13" s="178"/>
      <c r="TOF13" s="178"/>
      <c r="TOG13" s="178"/>
      <c r="TOH13" s="178"/>
      <c r="TOI13" s="178"/>
      <c r="TOJ13" s="178"/>
      <c r="TOK13" s="178"/>
      <c r="TOL13" s="178"/>
      <c r="TOM13" s="178"/>
      <c r="TON13" s="178"/>
      <c r="TOO13" s="178"/>
      <c r="TOP13" s="178"/>
      <c r="TOQ13" s="178"/>
      <c r="TOR13" s="178"/>
      <c r="TOS13" s="178"/>
      <c r="TOT13" s="178"/>
      <c r="TOU13" s="178"/>
      <c r="TOV13" s="178"/>
      <c r="TOW13" s="178"/>
      <c r="TOX13" s="178"/>
      <c r="TOY13" s="178"/>
      <c r="TOZ13" s="178"/>
      <c r="TPA13" s="178"/>
      <c r="TPB13" s="178"/>
      <c r="TPC13" s="178"/>
      <c r="TPD13" s="178"/>
      <c r="TPE13" s="178"/>
      <c r="TPF13" s="178"/>
      <c r="TPG13" s="178"/>
      <c r="TPH13" s="178"/>
      <c r="TPI13" s="178"/>
      <c r="TPJ13" s="178"/>
      <c r="TPK13" s="178"/>
      <c r="TPL13" s="178"/>
      <c r="TPM13" s="178"/>
      <c r="TPN13" s="178"/>
      <c r="TPO13" s="178"/>
      <c r="TPP13" s="178"/>
      <c r="TPQ13" s="178"/>
      <c r="TPR13" s="178"/>
      <c r="TPS13" s="178"/>
      <c r="TPT13" s="178"/>
      <c r="TPU13" s="178"/>
      <c r="TPV13" s="178"/>
      <c r="TPW13" s="178"/>
      <c r="TPX13" s="178"/>
      <c r="TPY13" s="178"/>
      <c r="TPZ13" s="178"/>
      <c r="TQA13" s="178"/>
      <c r="TQB13" s="178"/>
      <c r="TQC13" s="178"/>
      <c r="TQD13" s="178"/>
      <c r="TQE13" s="178"/>
      <c r="TQF13" s="178"/>
      <c r="TQG13" s="178"/>
      <c r="TQH13" s="178"/>
      <c r="TQI13" s="178"/>
      <c r="TQJ13" s="178"/>
      <c r="TQK13" s="178"/>
      <c r="TQL13" s="178"/>
      <c r="TQM13" s="178"/>
      <c r="TQN13" s="178"/>
      <c r="TQO13" s="178"/>
      <c r="TQP13" s="178"/>
      <c r="TQQ13" s="178"/>
      <c r="TQR13" s="178"/>
      <c r="TQS13" s="178"/>
      <c r="TQT13" s="178"/>
      <c r="TQU13" s="178"/>
      <c r="TQV13" s="178"/>
      <c r="TQW13" s="178"/>
      <c r="TQX13" s="178"/>
      <c r="TQY13" s="178"/>
      <c r="TQZ13" s="178"/>
      <c r="TRA13" s="178"/>
      <c r="TRB13" s="178"/>
      <c r="TRC13" s="178"/>
      <c r="TRD13" s="178"/>
      <c r="TRE13" s="178"/>
      <c r="TRF13" s="178"/>
      <c r="TRG13" s="178"/>
      <c r="TRH13" s="178"/>
      <c r="TRI13" s="178"/>
      <c r="TRJ13" s="178"/>
      <c r="TRK13" s="178"/>
      <c r="TRL13" s="178"/>
      <c r="TRM13" s="178"/>
      <c r="TRN13" s="178"/>
      <c r="TRO13" s="178"/>
      <c r="TRP13" s="178"/>
      <c r="TRQ13" s="178"/>
      <c r="TRR13" s="178"/>
      <c r="TRS13" s="178"/>
      <c r="TRT13" s="178"/>
      <c r="TRU13" s="178"/>
      <c r="TRV13" s="178"/>
      <c r="TRW13" s="178"/>
      <c r="TRX13" s="178"/>
      <c r="TRY13" s="178"/>
      <c r="TRZ13" s="178"/>
      <c r="TSA13" s="178"/>
      <c r="TSB13" s="178"/>
      <c r="TSC13" s="178"/>
      <c r="TSD13" s="178"/>
      <c r="TSE13" s="178"/>
      <c r="TSF13" s="178"/>
      <c r="TSG13" s="178"/>
      <c r="TSH13" s="178"/>
      <c r="TSI13" s="178"/>
      <c r="TSJ13" s="178"/>
      <c r="TSK13" s="178"/>
      <c r="TSL13" s="178"/>
      <c r="TSM13" s="178"/>
      <c r="TSN13" s="178"/>
      <c r="TSO13" s="178"/>
      <c r="TSP13" s="178"/>
      <c r="TSQ13" s="178"/>
      <c r="TSR13" s="178"/>
      <c r="TSS13" s="178"/>
      <c r="TST13" s="178"/>
      <c r="TSU13" s="178"/>
      <c r="TSV13" s="178"/>
      <c r="TSW13" s="178"/>
      <c r="TSX13" s="178"/>
      <c r="TSY13" s="178"/>
      <c r="TSZ13" s="178"/>
      <c r="TTA13" s="178"/>
      <c r="TTB13" s="178"/>
      <c r="TTC13" s="178"/>
      <c r="TTD13" s="178"/>
      <c r="TTE13" s="178"/>
      <c r="TTF13" s="178"/>
      <c r="TTG13" s="178"/>
      <c r="TTH13" s="178"/>
      <c r="TTI13" s="178"/>
      <c r="TTJ13" s="178"/>
      <c r="TTK13" s="178"/>
      <c r="TTL13" s="178"/>
      <c r="TTM13" s="178"/>
      <c r="TTN13" s="178"/>
      <c r="TTO13" s="178"/>
      <c r="TTP13" s="178"/>
      <c r="TTQ13" s="178"/>
      <c r="TTR13" s="178"/>
      <c r="TTS13" s="178"/>
      <c r="TTT13" s="178"/>
      <c r="TTU13" s="178"/>
      <c r="TTV13" s="178"/>
      <c r="TTW13" s="178"/>
      <c r="TTX13" s="178"/>
      <c r="TTY13" s="178"/>
      <c r="TTZ13" s="178"/>
      <c r="TUA13" s="178"/>
      <c r="TUB13" s="178"/>
      <c r="TUC13" s="178"/>
      <c r="TUD13" s="178"/>
      <c r="TUE13" s="178"/>
      <c r="TUF13" s="178"/>
      <c r="TUG13" s="178"/>
      <c r="TUH13" s="178"/>
      <c r="TUI13" s="178"/>
      <c r="TUJ13" s="178"/>
      <c r="TUK13" s="178"/>
      <c r="TUL13" s="178"/>
      <c r="TUM13" s="178"/>
      <c r="TUN13" s="178"/>
      <c r="TUO13" s="178"/>
      <c r="TUP13" s="178"/>
      <c r="TUQ13" s="178"/>
      <c r="TUR13" s="178"/>
      <c r="TUS13" s="178"/>
      <c r="TUT13" s="178"/>
      <c r="TUU13" s="178"/>
      <c r="TUV13" s="178"/>
      <c r="TUW13" s="178"/>
      <c r="TUX13" s="178"/>
      <c r="TUY13" s="178"/>
      <c r="TUZ13" s="178"/>
      <c r="TVA13" s="178"/>
      <c r="TVB13" s="178"/>
      <c r="TVC13" s="178"/>
      <c r="TVD13" s="178"/>
      <c r="TVE13" s="178"/>
      <c r="TVF13" s="178"/>
      <c r="TVG13" s="178"/>
      <c r="TVH13" s="178"/>
      <c r="TVI13" s="178"/>
      <c r="TVJ13" s="178"/>
      <c r="TVK13" s="178"/>
      <c r="TVL13" s="178"/>
      <c r="TVM13" s="178"/>
      <c r="TVN13" s="178"/>
      <c r="TVO13" s="178"/>
      <c r="TVP13" s="178"/>
      <c r="TVQ13" s="178"/>
      <c r="TVR13" s="178"/>
      <c r="TVS13" s="178"/>
      <c r="TVT13" s="178"/>
      <c r="TVU13" s="178"/>
      <c r="TVV13" s="178"/>
      <c r="TVW13" s="178"/>
      <c r="TVX13" s="178"/>
      <c r="TVY13" s="178"/>
      <c r="TVZ13" s="178"/>
      <c r="TWA13" s="178"/>
      <c r="TWB13" s="178"/>
      <c r="TWC13" s="178"/>
      <c r="TWD13" s="178"/>
      <c r="TWE13" s="178"/>
      <c r="TWF13" s="178"/>
      <c r="TWG13" s="178"/>
      <c r="TWH13" s="178"/>
      <c r="TWI13" s="178"/>
      <c r="TWJ13" s="178"/>
      <c r="TWK13" s="178"/>
      <c r="TWL13" s="178"/>
      <c r="TWM13" s="178"/>
      <c r="TWN13" s="178"/>
      <c r="TWO13" s="178"/>
      <c r="TWP13" s="178"/>
      <c r="TWQ13" s="178"/>
      <c r="TWR13" s="178"/>
      <c r="TWS13" s="178"/>
      <c r="TWT13" s="178"/>
      <c r="TWU13" s="178"/>
      <c r="TWV13" s="178"/>
      <c r="TWW13" s="178"/>
      <c r="TWX13" s="178"/>
      <c r="TWY13" s="178"/>
      <c r="TWZ13" s="178"/>
      <c r="TXA13" s="178"/>
      <c r="TXB13" s="178"/>
      <c r="TXC13" s="178"/>
      <c r="TXD13" s="178"/>
      <c r="TXE13" s="178"/>
      <c r="TXF13" s="178"/>
      <c r="TXG13" s="178"/>
      <c r="TXH13" s="178"/>
      <c r="TXI13" s="178"/>
      <c r="TXJ13" s="178"/>
      <c r="TXK13" s="178"/>
      <c r="TXL13" s="178"/>
      <c r="TXM13" s="178"/>
      <c r="TXN13" s="178"/>
      <c r="TXO13" s="178"/>
      <c r="TXP13" s="178"/>
      <c r="TXQ13" s="178"/>
      <c r="TXR13" s="178"/>
      <c r="TXS13" s="178"/>
      <c r="TXT13" s="178"/>
      <c r="TXU13" s="178"/>
      <c r="TXV13" s="178"/>
      <c r="TXW13" s="178"/>
      <c r="TXX13" s="178"/>
      <c r="TXY13" s="178"/>
      <c r="TXZ13" s="178"/>
      <c r="TYA13" s="178"/>
      <c r="TYB13" s="178"/>
      <c r="TYC13" s="178"/>
      <c r="TYD13" s="178"/>
      <c r="TYE13" s="178"/>
      <c r="TYF13" s="178"/>
      <c r="TYG13" s="178"/>
      <c r="TYH13" s="178"/>
      <c r="TYI13" s="178"/>
      <c r="TYJ13" s="178"/>
      <c r="TYK13" s="178"/>
      <c r="TYL13" s="178"/>
      <c r="TYM13" s="178"/>
      <c r="TYN13" s="178"/>
      <c r="TYO13" s="178"/>
      <c r="TYP13" s="178"/>
      <c r="TYQ13" s="178"/>
      <c r="TYR13" s="178"/>
      <c r="TYS13" s="178"/>
      <c r="TYT13" s="178"/>
      <c r="TYU13" s="178"/>
      <c r="TYV13" s="178"/>
      <c r="TYW13" s="178"/>
      <c r="TYX13" s="178"/>
      <c r="TYY13" s="178"/>
      <c r="TYZ13" s="178"/>
      <c r="TZA13" s="178"/>
      <c r="TZB13" s="178"/>
      <c r="TZC13" s="178"/>
      <c r="TZD13" s="178"/>
      <c r="TZE13" s="178"/>
      <c r="TZF13" s="178"/>
      <c r="TZG13" s="178"/>
      <c r="TZH13" s="178"/>
      <c r="TZI13" s="178"/>
      <c r="TZJ13" s="178"/>
      <c r="TZK13" s="178"/>
      <c r="TZL13" s="178"/>
      <c r="TZM13" s="178"/>
      <c r="TZN13" s="178"/>
      <c r="TZO13" s="178"/>
      <c r="TZP13" s="178"/>
      <c r="TZQ13" s="178"/>
      <c r="TZR13" s="178"/>
      <c r="TZS13" s="178"/>
      <c r="TZT13" s="178"/>
      <c r="TZU13" s="178"/>
      <c r="TZV13" s="178"/>
      <c r="TZW13" s="178"/>
      <c r="TZX13" s="178"/>
      <c r="TZY13" s="178"/>
      <c r="TZZ13" s="178"/>
      <c r="UAA13" s="178"/>
      <c r="UAB13" s="178"/>
      <c r="UAC13" s="178"/>
      <c r="UAD13" s="178"/>
      <c r="UAE13" s="178"/>
      <c r="UAF13" s="178"/>
      <c r="UAG13" s="178"/>
      <c r="UAH13" s="178"/>
      <c r="UAI13" s="178"/>
      <c r="UAJ13" s="178"/>
      <c r="UAK13" s="178"/>
      <c r="UAL13" s="178"/>
      <c r="UAM13" s="178"/>
      <c r="UAN13" s="178"/>
      <c r="UAO13" s="178"/>
      <c r="UAP13" s="178"/>
      <c r="UAQ13" s="178"/>
      <c r="UAR13" s="178"/>
      <c r="UAS13" s="178"/>
      <c r="UAT13" s="178"/>
      <c r="UAU13" s="178"/>
      <c r="UAV13" s="178"/>
      <c r="UAW13" s="178"/>
      <c r="UAX13" s="178"/>
      <c r="UAY13" s="178"/>
      <c r="UAZ13" s="178"/>
      <c r="UBA13" s="178"/>
      <c r="UBB13" s="178"/>
      <c r="UBC13" s="178"/>
      <c r="UBD13" s="178"/>
      <c r="UBE13" s="178"/>
      <c r="UBF13" s="178"/>
      <c r="UBG13" s="178"/>
      <c r="UBH13" s="178"/>
      <c r="UBI13" s="178"/>
      <c r="UBJ13" s="178"/>
      <c r="UBK13" s="178"/>
      <c r="UBL13" s="178"/>
      <c r="UBM13" s="178"/>
      <c r="UBN13" s="178"/>
      <c r="UBO13" s="178"/>
      <c r="UBP13" s="178"/>
      <c r="UBQ13" s="178"/>
      <c r="UBR13" s="178"/>
      <c r="UBS13" s="178"/>
      <c r="UBT13" s="178"/>
      <c r="UBU13" s="178"/>
      <c r="UBV13" s="178"/>
      <c r="UBW13" s="178"/>
      <c r="UBX13" s="178"/>
      <c r="UBY13" s="178"/>
      <c r="UBZ13" s="178"/>
      <c r="UCA13" s="178"/>
      <c r="UCB13" s="178"/>
      <c r="UCC13" s="178"/>
      <c r="UCD13" s="178"/>
      <c r="UCE13" s="178"/>
      <c r="UCF13" s="178"/>
      <c r="UCG13" s="178"/>
      <c r="UCH13" s="178"/>
      <c r="UCI13" s="178"/>
      <c r="UCJ13" s="178"/>
      <c r="UCK13" s="178"/>
      <c r="UCL13" s="178"/>
      <c r="UCM13" s="178"/>
      <c r="UCN13" s="178"/>
      <c r="UCO13" s="178"/>
      <c r="UCP13" s="178"/>
      <c r="UCQ13" s="178"/>
      <c r="UCR13" s="178"/>
      <c r="UCS13" s="178"/>
      <c r="UCT13" s="178"/>
      <c r="UCU13" s="178"/>
      <c r="UCV13" s="178"/>
      <c r="UCW13" s="178"/>
      <c r="UCX13" s="178"/>
      <c r="UCY13" s="178"/>
      <c r="UCZ13" s="178"/>
      <c r="UDA13" s="178"/>
      <c r="UDB13" s="178"/>
      <c r="UDC13" s="178"/>
      <c r="UDD13" s="178"/>
      <c r="UDE13" s="178"/>
      <c r="UDF13" s="178"/>
      <c r="UDG13" s="178"/>
      <c r="UDH13" s="178"/>
      <c r="UDI13" s="178"/>
      <c r="UDJ13" s="178"/>
      <c r="UDK13" s="178"/>
      <c r="UDL13" s="178"/>
      <c r="UDM13" s="178"/>
      <c r="UDN13" s="178"/>
      <c r="UDO13" s="178"/>
      <c r="UDP13" s="178"/>
      <c r="UDQ13" s="178"/>
      <c r="UDR13" s="178"/>
      <c r="UDS13" s="178"/>
      <c r="UDT13" s="178"/>
      <c r="UDU13" s="178"/>
      <c r="UDV13" s="178"/>
      <c r="UDW13" s="178"/>
      <c r="UDX13" s="178"/>
      <c r="UDY13" s="178"/>
      <c r="UDZ13" s="178"/>
      <c r="UEA13" s="178"/>
      <c r="UEB13" s="178"/>
      <c r="UEC13" s="178"/>
      <c r="UED13" s="178"/>
      <c r="UEE13" s="178"/>
      <c r="UEF13" s="178"/>
      <c r="UEG13" s="178"/>
      <c r="UEH13" s="178"/>
      <c r="UEI13" s="178"/>
      <c r="UEJ13" s="178"/>
      <c r="UEK13" s="178"/>
      <c r="UEL13" s="178"/>
      <c r="UEM13" s="178"/>
      <c r="UEN13" s="178"/>
      <c r="UEO13" s="178"/>
      <c r="UEP13" s="178"/>
      <c r="UEQ13" s="178"/>
      <c r="UER13" s="178"/>
      <c r="UES13" s="178"/>
      <c r="UET13" s="178"/>
      <c r="UEU13" s="178"/>
      <c r="UEV13" s="178"/>
      <c r="UEW13" s="178"/>
      <c r="UEX13" s="178"/>
      <c r="UEY13" s="178"/>
      <c r="UEZ13" s="178"/>
      <c r="UFA13" s="178"/>
      <c r="UFB13" s="178"/>
      <c r="UFC13" s="178"/>
      <c r="UFD13" s="178"/>
      <c r="UFE13" s="178"/>
      <c r="UFF13" s="178"/>
      <c r="UFG13" s="178"/>
      <c r="UFH13" s="178"/>
      <c r="UFI13" s="178"/>
      <c r="UFJ13" s="178"/>
      <c r="UFK13" s="178"/>
      <c r="UFL13" s="178"/>
      <c r="UFM13" s="178"/>
      <c r="UFN13" s="178"/>
      <c r="UFO13" s="178"/>
      <c r="UFP13" s="178"/>
      <c r="UFQ13" s="178"/>
      <c r="UFR13" s="178"/>
      <c r="UFS13" s="178"/>
      <c r="UFT13" s="178"/>
      <c r="UFU13" s="178"/>
      <c r="UFV13" s="178"/>
      <c r="UFW13" s="178"/>
      <c r="UFX13" s="178"/>
      <c r="UFY13" s="178"/>
      <c r="UFZ13" s="178"/>
      <c r="UGA13" s="178"/>
      <c r="UGB13" s="178"/>
      <c r="UGC13" s="178"/>
      <c r="UGD13" s="178"/>
      <c r="UGE13" s="178"/>
      <c r="UGF13" s="178"/>
      <c r="UGG13" s="178"/>
      <c r="UGH13" s="178"/>
      <c r="UGI13" s="178"/>
      <c r="UGJ13" s="178"/>
      <c r="UGK13" s="178"/>
      <c r="UGL13" s="178"/>
      <c r="UGM13" s="178"/>
      <c r="UGN13" s="178"/>
      <c r="UGO13" s="178"/>
      <c r="UGP13" s="178"/>
      <c r="UGQ13" s="178"/>
      <c r="UGR13" s="178"/>
      <c r="UGS13" s="178"/>
      <c r="UGT13" s="178"/>
      <c r="UGU13" s="178"/>
      <c r="UGV13" s="178"/>
      <c r="UGW13" s="178"/>
      <c r="UGX13" s="178"/>
      <c r="UGY13" s="178"/>
      <c r="UGZ13" s="178"/>
      <c r="UHA13" s="178"/>
      <c r="UHB13" s="178"/>
      <c r="UHC13" s="178"/>
      <c r="UHD13" s="178"/>
      <c r="UHE13" s="178"/>
      <c r="UHF13" s="178"/>
      <c r="UHG13" s="178"/>
      <c r="UHH13" s="178"/>
      <c r="UHI13" s="178"/>
      <c r="UHJ13" s="178"/>
      <c r="UHK13" s="178"/>
      <c r="UHL13" s="178"/>
      <c r="UHM13" s="178"/>
      <c r="UHN13" s="178"/>
      <c r="UHO13" s="178"/>
      <c r="UHP13" s="178"/>
      <c r="UHQ13" s="178"/>
      <c r="UHR13" s="178"/>
      <c r="UHS13" s="178"/>
      <c r="UHT13" s="178"/>
      <c r="UHU13" s="178"/>
      <c r="UHV13" s="178"/>
      <c r="UHW13" s="178"/>
      <c r="UHX13" s="178"/>
      <c r="UHY13" s="178"/>
      <c r="UHZ13" s="178"/>
      <c r="UIA13" s="178"/>
      <c r="UIB13" s="178"/>
      <c r="UIC13" s="178"/>
      <c r="UID13" s="178"/>
      <c r="UIE13" s="178"/>
      <c r="UIF13" s="178"/>
      <c r="UIG13" s="178"/>
      <c r="UIH13" s="178"/>
      <c r="UII13" s="178"/>
      <c r="UIJ13" s="178"/>
      <c r="UIK13" s="178"/>
      <c r="UIL13" s="178"/>
      <c r="UIM13" s="178"/>
      <c r="UIN13" s="178"/>
      <c r="UIO13" s="178"/>
      <c r="UIP13" s="178"/>
      <c r="UIQ13" s="178"/>
      <c r="UIR13" s="178"/>
      <c r="UIS13" s="178"/>
      <c r="UIT13" s="178"/>
      <c r="UIU13" s="178"/>
      <c r="UIV13" s="178"/>
      <c r="UIW13" s="178"/>
      <c r="UIX13" s="178"/>
      <c r="UIY13" s="178"/>
      <c r="UIZ13" s="178"/>
      <c r="UJA13" s="178"/>
      <c r="UJB13" s="178"/>
      <c r="UJC13" s="178"/>
      <c r="UJD13" s="178"/>
      <c r="UJE13" s="178"/>
      <c r="UJF13" s="178"/>
      <c r="UJG13" s="178"/>
      <c r="UJH13" s="178"/>
      <c r="UJI13" s="178"/>
      <c r="UJJ13" s="178"/>
      <c r="UJK13" s="178"/>
      <c r="UJL13" s="178"/>
      <c r="UJM13" s="178"/>
      <c r="UJN13" s="178"/>
      <c r="UJO13" s="178"/>
      <c r="UJP13" s="178"/>
      <c r="UJQ13" s="178"/>
      <c r="UJR13" s="178"/>
      <c r="UJS13" s="178"/>
      <c r="UJT13" s="178"/>
      <c r="UJU13" s="178"/>
      <c r="UJV13" s="178"/>
      <c r="UJW13" s="178"/>
      <c r="UJX13" s="178"/>
      <c r="UJY13" s="178"/>
      <c r="UJZ13" s="178"/>
      <c r="UKA13" s="178"/>
      <c r="UKB13" s="178"/>
      <c r="UKC13" s="178"/>
      <c r="UKD13" s="178"/>
      <c r="UKE13" s="178"/>
      <c r="UKF13" s="178"/>
      <c r="UKG13" s="178"/>
      <c r="UKH13" s="178"/>
      <c r="UKI13" s="178"/>
      <c r="UKJ13" s="178"/>
      <c r="UKK13" s="178"/>
      <c r="UKL13" s="178"/>
      <c r="UKM13" s="178"/>
      <c r="UKN13" s="178"/>
      <c r="UKO13" s="178"/>
      <c r="UKP13" s="178"/>
      <c r="UKQ13" s="178"/>
      <c r="UKR13" s="178"/>
      <c r="UKS13" s="178"/>
      <c r="UKT13" s="178"/>
      <c r="UKU13" s="178"/>
      <c r="UKV13" s="178"/>
      <c r="UKW13" s="178"/>
      <c r="UKX13" s="178"/>
      <c r="UKY13" s="178"/>
      <c r="UKZ13" s="178"/>
      <c r="ULA13" s="178"/>
      <c r="ULB13" s="178"/>
      <c r="ULC13" s="178"/>
      <c r="ULD13" s="178"/>
      <c r="ULE13" s="178"/>
      <c r="ULF13" s="178"/>
      <c r="ULG13" s="178"/>
      <c r="ULH13" s="178"/>
      <c r="ULI13" s="178"/>
      <c r="ULJ13" s="178"/>
      <c r="ULK13" s="178"/>
      <c r="ULL13" s="178"/>
      <c r="ULM13" s="178"/>
      <c r="ULN13" s="178"/>
      <c r="ULO13" s="178"/>
      <c r="ULP13" s="178"/>
      <c r="ULQ13" s="178"/>
      <c r="ULR13" s="178"/>
      <c r="ULS13" s="178"/>
      <c r="ULT13" s="178"/>
      <c r="ULU13" s="178"/>
      <c r="ULV13" s="178"/>
      <c r="ULW13" s="178"/>
      <c r="ULX13" s="178"/>
      <c r="ULY13" s="178"/>
      <c r="ULZ13" s="178"/>
      <c r="UMA13" s="178"/>
      <c r="UMB13" s="178"/>
      <c r="UMC13" s="178"/>
      <c r="UMD13" s="178"/>
      <c r="UME13" s="178"/>
      <c r="UMF13" s="178"/>
      <c r="UMG13" s="178"/>
      <c r="UMH13" s="178"/>
      <c r="UMI13" s="178"/>
      <c r="UMJ13" s="178"/>
      <c r="UMK13" s="178"/>
      <c r="UML13" s="178"/>
      <c r="UMM13" s="178"/>
      <c r="UMN13" s="178"/>
      <c r="UMO13" s="178"/>
      <c r="UMP13" s="178"/>
      <c r="UMQ13" s="178"/>
      <c r="UMR13" s="178"/>
      <c r="UMS13" s="178"/>
      <c r="UMT13" s="178"/>
      <c r="UMU13" s="178"/>
      <c r="UMV13" s="178"/>
      <c r="UMW13" s="178"/>
      <c r="UMX13" s="178"/>
      <c r="UMY13" s="178"/>
      <c r="UMZ13" s="178"/>
      <c r="UNA13" s="178"/>
      <c r="UNB13" s="178"/>
      <c r="UNC13" s="178"/>
      <c r="UND13" s="178"/>
      <c r="UNE13" s="178"/>
      <c r="UNF13" s="178"/>
      <c r="UNG13" s="178"/>
      <c r="UNH13" s="178"/>
      <c r="UNI13" s="178"/>
      <c r="UNJ13" s="178"/>
      <c r="UNK13" s="178"/>
      <c r="UNL13" s="178"/>
      <c r="UNM13" s="178"/>
      <c r="UNN13" s="178"/>
      <c r="UNO13" s="178"/>
      <c r="UNP13" s="178"/>
      <c r="UNQ13" s="178"/>
      <c r="UNR13" s="178"/>
      <c r="UNS13" s="178"/>
      <c r="UNT13" s="178"/>
      <c r="UNU13" s="178"/>
      <c r="UNV13" s="178"/>
      <c r="UNW13" s="178"/>
      <c r="UNX13" s="178"/>
      <c r="UNY13" s="178"/>
      <c r="UNZ13" s="178"/>
      <c r="UOA13" s="178"/>
      <c r="UOB13" s="178"/>
      <c r="UOC13" s="178"/>
      <c r="UOD13" s="178"/>
      <c r="UOE13" s="178"/>
      <c r="UOF13" s="178"/>
      <c r="UOG13" s="178"/>
      <c r="UOH13" s="178"/>
      <c r="UOI13" s="178"/>
      <c r="UOJ13" s="178"/>
      <c r="UOK13" s="178"/>
      <c r="UOL13" s="178"/>
      <c r="UOM13" s="178"/>
      <c r="UON13" s="178"/>
      <c r="UOO13" s="178"/>
      <c r="UOP13" s="178"/>
      <c r="UOQ13" s="178"/>
      <c r="UOR13" s="178"/>
      <c r="UOS13" s="178"/>
      <c r="UOT13" s="178"/>
      <c r="UOU13" s="178"/>
      <c r="UOV13" s="178"/>
      <c r="UOW13" s="178"/>
      <c r="UOX13" s="178"/>
      <c r="UOY13" s="178"/>
      <c r="UOZ13" s="178"/>
      <c r="UPA13" s="178"/>
      <c r="UPB13" s="178"/>
      <c r="UPC13" s="178"/>
      <c r="UPD13" s="178"/>
      <c r="UPE13" s="178"/>
      <c r="UPF13" s="178"/>
      <c r="UPG13" s="178"/>
      <c r="UPH13" s="178"/>
      <c r="UPI13" s="178"/>
      <c r="UPJ13" s="178"/>
      <c r="UPK13" s="178"/>
      <c r="UPL13" s="178"/>
      <c r="UPM13" s="178"/>
      <c r="UPN13" s="178"/>
      <c r="UPO13" s="178"/>
      <c r="UPP13" s="178"/>
      <c r="UPQ13" s="178"/>
      <c r="UPR13" s="178"/>
      <c r="UPS13" s="178"/>
      <c r="UPT13" s="178"/>
      <c r="UPU13" s="178"/>
      <c r="UPV13" s="178"/>
      <c r="UPW13" s="178"/>
      <c r="UPX13" s="178"/>
      <c r="UPY13" s="178"/>
      <c r="UPZ13" s="178"/>
      <c r="UQA13" s="178"/>
      <c r="UQB13" s="178"/>
      <c r="UQC13" s="178"/>
      <c r="UQD13" s="178"/>
      <c r="UQE13" s="178"/>
      <c r="UQF13" s="178"/>
      <c r="UQG13" s="178"/>
      <c r="UQH13" s="178"/>
      <c r="UQI13" s="178"/>
      <c r="UQJ13" s="178"/>
      <c r="UQK13" s="178"/>
      <c r="UQL13" s="178"/>
      <c r="UQM13" s="178"/>
      <c r="UQN13" s="178"/>
      <c r="UQO13" s="178"/>
      <c r="UQP13" s="178"/>
      <c r="UQQ13" s="178"/>
      <c r="UQR13" s="178"/>
      <c r="UQS13" s="178"/>
      <c r="UQT13" s="178"/>
      <c r="UQU13" s="178"/>
      <c r="UQV13" s="178"/>
      <c r="UQW13" s="178"/>
      <c r="UQX13" s="178"/>
      <c r="UQY13" s="178"/>
      <c r="UQZ13" s="178"/>
      <c r="URA13" s="178"/>
      <c r="URB13" s="178"/>
      <c r="URC13" s="178"/>
      <c r="URD13" s="178"/>
      <c r="URE13" s="178"/>
      <c r="URF13" s="178"/>
      <c r="URG13" s="178"/>
      <c r="URH13" s="178"/>
      <c r="URI13" s="178"/>
      <c r="URJ13" s="178"/>
      <c r="URK13" s="178"/>
      <c r="URL13" s="178"/>
      <c r="URM13" s="178"/>
      <c r="URN13" s="178"/>
      <c r="URO13" s="178"/>
      <c r="URP13" s="178"/>
      <c r="URQ13" s="178"/>
      <c r="URR13" s="178"/>
      <c r="URS13" s="178"/>
      <c r="URT13" s="178"/>
      <c r="URU13" s="178"/>
      <c r="URV13" s="178"/>
      <c r="URW13" s="178"/>
      <c r="URX13" s="178"/>
      <c r="URY13" s="178"/>
      <c r="URZ13" s="178"/>
      <c r="USA13" s="178"/>
      <c r="USB13" s="178"/>
      <c r="USC13" s="178"/>
      <c r="USD13" s="178"/>
      <c r="USE13" s="178"/>
      <c r="USF13" s="178"/>
      <c r="USG13" s="178"/>
      <c r="USH13" s="178"/>
      <c r="USI13" s="178"/>
      <c r="USJ13" s="178"/>
      <c r="USK13" s="178"/>
      <c r="USL13" s="178"/>
      <c r="USM13" s="178"/>
      <c r="USN13" s="178"/>
      <c r="USO13" s="178"/>
      <c r="USP13" s="178"/>
      <c r="USQ13" s="178"/>
      <c r="USR13" s="178"/>
      <c r="USS13" s="178"/>
      <c r="UST13" s="178"/>
      <c r="USU13" s="178"/>
      <c r="USV13" s="178"/>
      <c r="USW13" s="178"/>
      <c r="USX13" s="178"/>
      <c r="USY13" s="178"/>
      <c r="USZ13" s="178"/>
      <c r="UTA13" s="178"/>
      <c r="UTB13" s="178"/>
      <c r="UTC13" s="178"/>
      <c r="UTD13" s="178"/>
      <c r="UTE13" s="178"/>
      <c r="UTF13" s="178"/>
      <c r="UTG13" s="178"/>
      <c r="UTH13" s="178"/>
      <c r="UTI13" s="178"/>
      <c r="UTJ13" s="178"/>
      <c r="UTK13" s="178"/>
      <c r="UTL13" s="178"/>
      <c r="UTM13" s="178"/>
      <c r="UTN13" s="178"/>
      <c r="UTO13" s="178"/>
      <c r="UTP13" s="178"/>
      <c r="UTQ13" s="178"/>
      <c r="UTR13" s="178"/>
      <c r="UTS13" s="178"/>
      <c r="UTT13" s="178"/>
      <c r="UTU13" s="178"/>
      <c r="UTV13" s="178"/>
      <c r="UTW13" s="178"/>
      <c r="UTX13" s="178"/>
      <c r="UTY13" s="178"/>
      <c r="UTZ13" s="178"/>
      <c r="UUA13" s="178"/>
      <c r="UUB13" s="178"/>
      <c r="UUC13" s="178"/>
      <c r="UUD13" s="178"/>
      <c r="UUE13" s="178"/>
      <c r="UUF13" s="178"/>
      <c r="UUG13" s="178"/>
      <c r="UUH13" s="178"/>
      <c r="UUI13" s="178"/>
      <c r="UUJ13" s="178"/>
      <c r="UUK13" s="178"/>
      <c r="UUL13" s="178"/>
      <c r="UUM13" s="178"/>
      <c r="UUN13" s="178"/>
      <c r="UUO13" s="178"/>
      <c r="UUP13" s="178"/>
      <c r="UUQ13" s="178"/>
      <c r="UUR13" s="178"/>
      <c r="UUS13" s="178"/>
      <c r="UUT13" s="178"/>
      <c r="UUU13" s="178"/>
      <c r="UUV13" s="178"/>
      <c r="UUW13" s="178"/>
      <c r="UUX13" s="178"/>
      <c r="UUY13" s="178"/>
      <c r="UUZ13" s="178"/>
      <c r="UVA13" s="178"/>
      <c r="UVB13" s="178"/>
      <c r="UVC13" s="178"/>
      <c r="UVD13" s="178"/>
      <c r="UVE13" s="178"/>
      <c r="UVF13" s="178"/>
      <c r="UVG13" s="178"/>
      <c r="UVH13" s="178"/>
      <c r="UVI13" s="178"/>
      <c r="UVJ13" s="178"/>
      <c r="UVK13" s="178"/>
      <c r="UVL13" s="178"/>
      <c r="UVM13" s="178"/>
      <c r="UVN13" s="178"/>
      <c r="UVO13" s="178"/>
      <c r="UVP13" s="178"/>
      <c r="UVQ13" s="178"/>
      <c r="UVR13" s="178"/>
      <c r="UVS13" s="178"/>
      <c r="UVT13" s="178"/>
      <c r="UVU13" s="178"/>
      <c r="UVV13" s="178"/>
      <c r="UVW13" s="178"/>
      <c r="UVX13" s="178"/>
      <c r="UVY13" s="178"/>
      <c r="UVZ13" s="178"/>
      <c r="UWA13" s="178"/>
      <c r="UWB13" s="178"/>
      <c r="UWC13" s="178"/>
      <c r="UWD13" s="178"/>
      <c r="UWE13" s="178"/>
      <c r="UWF13" s="178"/>
      <c r="UWG13" s="178"/>
      <c r="UWH13" s="178"/>
      <c r="UWI13" s="178"/>
      <c r="UWJ13" s="178"/>
      <c r="UWK13" s="178"/>
      <c r="UWL13" s="178"/>
      <c r="UWM13" s="178"/>
      <c r="UWN13" s="178"/>
      <c r="UWO13" s="178"/>
      <c r="UWP13" s="178"/>
      <c r="UWQ13" s="178"/>
      <c r="UWR13" s="178"/>
      <c r="UWS13" s="178"/>
      <c r="UWT13" s="178"/>
      <c r="UWU13" s="178"/>
      <c r="UWV13" s="178"/>
      <c r="UWW13" s="178"/>
      <c r="UWX13" s="178"/>
      <c r="UWY13" s="178"/>
      <c r="UWZ13" s="178"/>
      <c r="UXA13" s="178"/>
      <c r="UXB13" s="178"/>
      <c r="UXC13" s="178"/>
      <c r="UXD13" s="178"/>
      <c r="UXE13" s="178"/>
      <c r="UXF13" s="178"/>
      <c r="UXG13" s="178"/>
      <c r="UXH13" s="178"/>
      <c r="UXI13" s="178"/>
      <c r="UXJ13" s="178"/>
      <c r="UXK13" s="178"/>
      <c r="UXL13" s="178"/>
      <c r="UXM13" s="178"/>
      <c r="UXN13" s="178"/>
      <c r="UXO13" s="178"/>
      <c r="UXP13" s="178"/>
      <c r="UXQ13" s="178"/>
      <c r="UXR13" s="178"/>
      <c r="UXS13" s="178"/>
      <c r="UXT13" s="178"/>
      <c r="UXU13" s="178"/>
      <c r="UXV13" s="178"/>
      <c r="UXW13" s="178"/>
      <c r="UXX13" s="178"/>
      <c r="UXY13" s="178"/>
      <c r="UXZ13" s="178"/>
      <c r="UYA13" s="178"/>
      <c r="UYB13" s="178"/>
      <c r="UYC13" s="178"/>
      <c r="UYD13" s="178"/>
      <c r="UYE13" s="178"/>
      <c r="UYF13" s="178"/>
      <c r="UYG13" s="178"/>
      <c r="UYH13" s="178"/>
      <c r="UYI13" s="178"/>
      <c r="UYJ13" s="178"/>
      <c r="UYK13" s="178"/>
      <c r="UYL13" s="178"/>
      <c r="UYM13" s="178"/>
      <c r="UYN13" s="178"/>
      <c r="UYO13" s="178"/>
      <c r="UYP13" s="178"/>
      <c r="UYQ13" s="178"/>
      <c r="UYR13" s="178"/>
      <c r="UYS13" s="178"/>
      <c r="UYT13" s="178"/>
      <c r="UYU13" s="178"/>
      <c r="UYV13" s="178"/>
      <c r="UYW13" s="178"/>
      <c r="UYX13" s="178"/>
      <c r="UYY13" s="178"/>
      <c r="UYZ13" s="178"/>
      <c r="UZA13" s="178"/>
      <c r="UZB13" s="178"/>
      <c r="UZC13" s="178"/>
      <c r="UZD13" s="178"/>
      <c r="UZE13" s="178"/>
      <c r="UZF13" s="178"/>
      <c r="UZG13" s="178"/>
      <c r="UZH13" s="178"/>
      <c r="UZI13" s="178"/>
      <c r="UZJ13" s="178"/>
      <c r="UZK13" s="178"/>
      <c r="UZL13" s="178"/>
      <c r="UZM13" s="178"/>
      <c r="UZN13" s="178"/>
      <c r="UZO13" s="178"/>
      <c r="UZP13" s="178"/>
      <c r="UZQ13" s="178"/>
      <c r="UZR13" s="178"/>
      <c r="UZS13" s="178"/>
      <c r="UZT13" s="178"/>
      <c r="UZU13" s="178"/>
      <c r="UZV13" s="178"/>
      <c r="UZW13" s="178"/>
      <c r="UZX13" s="178"/>
      <c r="UZY13" s="178"/>
      <c r="UZZ13" s="178"/>
      <c r="VAA13" s="178"/>
      <c r="VAB13" s="178"/>
      <c r="VAC13" s="178"/>
      <c r="VAD13" s="178"/>
      <c r="VAE13" s="178"/>
      <c r="VAF13" s="178"/>
      <c r="VAG13" s="178"/>
      <c r="VAH13" s="178"/>
      <c r="VAI13" s="178"/>
      <c r="VAJ13" s="178"/>
      <c r="VAK13" s="178"/>
      <c r="VAL13" s="178"/>
      <c r="VAM13" s="178"/>
      <c r="VAN13" s="178"/>
      <c r="VAO13" s="178"/>
      <c r="VAP13" s="178"/>
      <c r="VAQ13" s="178"/>
      <c r="VAR13" s="178"/>
      <c r="VAS13" s="178"/>
      <c r="VAT13" s="178"/>
      <c r="VAU13" s="178"/>
      <c r="VAV13" s="178"/>
      <c r="VAW13" s="178"/>
      <c r="VAX13" s="178"/>
      <c r="VAY13" s="178"/>
      <c r="VAZ13" s="178"/>
      <c r="VBA13" s="178"/>
      <c r="VBB13" s="178"/>
      <c r="VBC13" s="178"/>
      <c r="VBD13" s="178"/>
      <c r="VBE13" s="178"/>
      <c r="VBF13" s="178"/>
      <c r="VBG13" s="178"/>
      <c r="VBH13" s="178"/>
      <c r="VBI13" s="178"/>
      <c r="VBJ13" s="178"/>
      <c r="VBK13" s="178"/>
      <c r="VBL13" s="178"/>
      <c r="VBM13" s="178"/>
      <c r="VBN13" s="178"/>
      <c r="VBO13" s="178"/>
      <c r="VBP13" s="178"/>
      <c r="VBQ13" s="178"/>
      <c r="VBR13" s="178"/>
      <c r="VBS13" s="178"/>
      <c r="VBT13" s="178"/>
      <c r="VBU13" s="178"/>
      <c r="VBV13" s="178"/>
      <c r="VBW13" s="178"/>
      <c r="VBX13" s="178"/>
      <c r="VBY13" s="178"/>
      <c r="VBZ13" s="178"/>
      <c r="VCA13" s="178"/>
      <c r="VCB13" s="178"/>
      <c r="VCC13" s="178"/>
      <c r="VCD13" s="178"/>
      <c r="VCE13" s="178"/>
      <c r="VCF13" s="178"/>
      <c r="VCG13" s="178"/>
      <c r="VCH13" s="178"/>
      <c r="VCI13" s="178"/>
      <c r="VCJ13" s="178"/>
      <c r="VCK13" s="178"/>
      <c r="VCL13" s="178"/>
      <c r="VCM13" s="178"/>
      <c r="VCN13" s="178"/>
      <c r="VCO13" s="178"/>
      <c r="VCP13" s="178"/>
      <c r="VCQ13" s="178"/>
      <c r="VCR13" s="178"/>
      <c r="VCS13" s="178"/>
      <c r="VCT13" s="178"/>
      <c r="VCU13" s="178"/>
      <c r="VCV13" s="178"/>
      <c r="VCW13" s="178"/>
      <c r="VCX13" s="178"/>
      <c r="VCY13" s="178"/>
      <c r="VCZ13" s="178"/>
      <c r="VDA13" s="178"/>
      <c r="VDB13" s="178"/>
      <c r="VDC13" s="178"/>
      <c r="VDD13" s="178"/>
      <c r="VDE13" s="178"/>
      <c r="VDF13" s="178"/>
      <c r="VDG13" s="178"/>
      <c r="VDH13" s="178"/>
      <c r="VDI13" s="178"/>
      <c r="VDJ13" s="178"/>
      <c r="VDK13" s="178"/>
      <c r="VDL13" s="178"/>
      <c r="VDM13" s="178"/>
      <c r="VDN13" s="178"/>
      <c r="VDO13" s="178"/>
      <c r="VDP13" s="178"/>
      <c r="VDQ13" s="178"/>
      <c r="VDR13" s="178"/>
      <c r="VDS13" s="178"/>
      <c r="VDT13" s="178"/>
      <c r="VDU13" s="178"/>
      <c r="VDV13" s="178"/>
      <c r="VDW13" s="178"/>
      <c r="VDX13" s="178"/>
      <c r="VDY13" s="178"/>
      <c r="VDZ13" s="178"/>
      <c r="VEA13" s="178"/>
      <c r="VEB13" s="178"/>
      <c r="VEC13" s="178"/>
      <c r="VED13" s="178"/>
      <c r="VEE13" s="178"/>
      <c r="VEF13" s="178"/>
      <c r="VEG13" s="178"/>
      <c r="VEH13" s="178"/>
      <c r="VEI13" s="178"/>
      <c r="VEJ13" s="178"/>
      <c r="VEK13" s="178"/>
      <c r="VEL13" s="178"/>
      <c r="VEM13" s="178"/>
      <c r="VEN13" s="178"/>
      <c r="VEO13" s="178"/>
      <c r="VEP13" s="178"/>
      <c r="VEQ13" s="178"/>
      <c r="VER13" s="178"/>
      <c r="VES13" s="178"/>
      <c r="VET13" s="178"/>
      <c r="VEU13" s="178"/>
      <c r="VEV13" s="178"/>
      <c r="VEW13" s="178"/>
      <c r="VEX13" s="178"/>
      <c r="VEY13" s="178"/>
      <c r="VEZ13" s="178"/>
      <c r="VFA13" s="178"/>
      <c r="VFB13" s="178"/>
      <c r="VFC13" s="178"/>
      <c r="VFD13" s="178"/>
      <c r="VFE13" s="178"/>
      <c r="VFF13" s="178"/>
      <c r="VFG13" s="178"/>
      <c r="VFH13" s="178"/>
      <c r="VFI13" s="178"/>
      <c r="VFJ13" s="178"/>
      <c r="VFK13" s="178"/>
      <c r="VFL13" s="178"/>
      <c r="VFM13" s="178"/>
      <c r="VFN13" s="178"/>
      <c r="VFO13" s="178"/>
      <c r="VFP13" s="178"/>
      <c r="VFQ13" s="178"/>
      <c r="VFR13" s="178"/>
      <c r="VFS13" s="178"/>
      <c r="VFT13" s="178"/>
      <c r="VFU13" s="178"/>
      <c r="VFV13" s="178"/>
      <c r="VFW13" s="178"/>
      <c r="VFX13" s="178"/>
      <c r="VFY13" s="178"/>
      <c r="VFZ13" s="178"/>
      <c r="VGA13" s="178"/>
      <c r="VGB13" s="178"/>
      <c r="VGC13" s="178"/>
      <c r="VGD13" s="178"/>
      <c r="VGE13" s="178"/>
      <c r="VGF13" s="178"/>
      <c r="VGG13" s="178"/>
      <c r="VGH13" s="178"/>
      <c r="VGI13" s="178"/>
      <c r="VGJ13" s="178"/>
      <c r="VGK13" s="178"/>
      <c r="VGL13" s="178"/>
      <c r="VGM13" s="178"/>
      <c r="VGN13" s="178"/>
      <c r="VGO13" s="178"/>
      <c r="VGP13" s="178"/>
      <c r="VGQ13" s="178"/>
      <c r="VGR13" s="178"/>
      <c r="VGS13" s="178"/>
      <c r="VGT13" s="178"/>
      <c r="VGU13" s="178"/>
      <c r="VGV13" s="178"/>
      <c r="VGW13" s="178"/>
      <c r="VGX13" s="178"/>
      <c r="VGY13" s="178"/>
      <c r="VGZ13" s="178"/>
      <c r="VHA13" s="178"/>
      <c r="VHB13" s="178"/>
      <c r="VHC13" s="178"/>
      <c r="VHD13" s="178"/>
      <c r="VHE13" s="178"/>
      <c r="VHF13" s="178"/>
      <c r="VHG13" s="178"/>
      <c r="VHH13" s="178"/>
      <c r="VHI13" s="178"/>
      <c r="VHJ13" s="178"/>
      <c r="VHK13" s="178"/>
      <c r="VHL13" s="178"/>
      <c r="VHM13" s="178"/>
      <c r="VHN13" s="178"/>
      <c r="VHO13" s="178"/>
      <c r="VHP13" s="178"/>
      <c r="VHQ13" s="178"/>
      <c r="VHR13" s="178"/>
      <c r="VHS13" s="178"/>
      <c r="VHT13" s="178"/>
      <c r="VHU13" s="178"/>
      <c r="VHV13" s="178"/>
      <c r="VHW13" s="178"/>
      <c r="VHX13" s="178"/>
      <c r="VHY13" s="178"/>
      <c r="VHZ13" s="178"/>
      <c r="VIA13" s="178"/>
      <c r="VIB13" s="178"/>
      <c r="VIC13" s="178"/>
      <c r="VID13" s="178"/>
      <c r="VIE13" s="178"/>
      <c r="VIF13" s="178"/>
      <c r="VIG13" s="178"/>
      <c r="VIH13" s="178"/>
      <c r="VII13" s="178"/>
      <c r="VIJ13" s="178"/>
      <c r="VIK13" s="178"/>
      <c r="VIL13" s="178"/>
      <c r="VIM13" s="178"/>
      <c r="VIN13" s="178"/>
      <c r="VIO13" s="178"/>
      <c r="VIP13" s="178"/>
      <c r="VIQ13" s="178"/>
      <c r="VIR13" s="178"/>
      <c r="VIS13" s="178"/>
      <c r="VIT13" s="178"/>
      <c r="VIU13" s="178"/>
      <c r="VIV13" s="178"/>
      <c r="VIW13" s="178"/>
      <c r="VIX13" s="178"/>
      <c r="VIY13" s="178"/>
      <c r="VIZ13" s="178"/>
      <c r="VJA13" s="178"/>
      <c r="VJB13" s="178"/>
      <c r="VJC13" s="178"/>
      <c r="VJD13" s="178"/>
      <c r="VJE13" s="178"/>
      <c r="VJF13" s="178"/>
      <c r="VJG13" s="178"/>
      <c r="VJH13" s="178"/>
      <c r="VJI13" s="178"/>
      <c r="VJJ13" s="178"/>
      <c r="VJK13" s="178"/>
      <c r="VJL13" s="178"/>
      <c r="VJM13" s="178"/>
      <c r="VJN13" s="178"/>
      <c r="VJO13" s="178"/>
      <c r="VJP13" s="178"/>
      <c r="VJQ13" s="178"/>
      <c r="VJR13" s="178"/>
      <c r="VJS13" s="178"/>
      <c r="VJT13" s="178"/>
      <c r="VJU13" s="178"/>
      <c r="VJV13" s="178"/>
      <c r="VJW13" s="178"/>
      <c r="VJX13" s="178"/>
      <c r="VJY13" s="178"/>
      <c r="VJZ13" s="178"/>
      <c r="VKA13" s="178"/>
      <c r="VKB13" s="178"/>
      <c r="VKC13" s="178"/>
      <c r="VKD13" s="178"/>
      <c r="VKE13" s="178"/>
      <c r="VKF13" s="178"/>
      <c r="VKG13" s="178"/>
      <c r="VKH13" s="178"/>
      <c r="VKI13" s="178"/>
      <c r="VKJ13" s="178"/>
      <c r="VKK13" s="178"/>
      <c r="VKL13" s="178"/>
      <c r="VKM13" s="178"/>
      <c r="VKN13" s="178"/>
      <c r="VKO13" s="178"/>
      <c r="VKP13" s="178"/>
      <c r="VKQ13" s="178"/>
      <c r="VKR13" s="178"/>
      <c r="VKS13" s="178"/>
      <c r="VKT13" s="178"/>
      <c r="VKU13" s="178"/>
      <c r="VKV13" s="178"/>
      <c r="VKW13" s="178"/>
      <c r="VKX13" s="178"/>
      <c r="VKY13" s="178"/>
      <c r="VKZ13" s="178"/>
      <c r="VLA13" s="178"/>
      <c r="VLB13" s="178"/>
      <c r="VLC13" s="178"/>
      <c r="VLD13" s="178"/>
      <c r="VLE13" s="178"/>
      <c r="VLF13" s="178"/>
      <c r="VLG13" s="178"/>
      <c r="VLH13" s="178"/>
      <c r="VLI13" s="178"/>
      <c r="VLJ13" s="178"/>
      <c r="VLK13" s="178"/>
      <c r="VLL13" s="178"/>
      <c r="VLM13" s="178"/>
      <c r="VLN13" s="178"/>
      <c r="VLO13" s="178"/>
      <c r="VLP13" s="178"/>
      <c r="VLQ13" s="178"/>
      <c r="VLR13" s="178"/>
      <c r="VLS13" s="178"/>
      <c r="VLT13" s="178"/>
      <c r="VLU13" s="178"/>
      <c r="VLV13" s="178"/>
      <c r="VLW13" s="178"/>
      <c r="VLX13" s="178"/>
      <c r="VLY13" s="178"/>
      <c r="VLZ13" s="178"/>
      <c r="VMA13" s="178"/>
      <c r="VMB13" s="178"/>
      <c r="VMC13" s="178"/>
      <c r="VMD13" s="178"/>
      <c r="VME13" s="178"/>
      <c r="VMF13" s="178"/>
      <c r="VMG13" s="178"/>
      <c r="VMH13" s="178"/>
      <c r="VMI13" s="178"/>
      <c r="VMJ13" s="178"/>
      <c r="VMK13" s="178"/>
      <c r="VML13" s="178"/>
      <c r="VMM13" s="178"/>
      <c r="VMN13" s="178"/>
      <c r="VMO13" s="178"/>
      <c r="VMP13" s="178"/>
      <c r="VMQ13" s="178"/>
      <c r="VMR13" s="178"/>
      <c r="VMS13" s="178"/>
      <c r="VMT13" s="178"/>
      <c r="VMU13" s="178"/>
      <c r="VMV13" s="178"/>
      <c r="VMW13" s="178"/>
      <c r="VMX13" s="178"/>
      <c r="VMY13" s="178"/>
      <c r="VMZ13" s="178"/>
      <c r="VNA13" s="178"/>
      <c r="VNB13" s="178"/>
      <c r="VNC13" s="178"/>
      <c r="VND13" s="178"/>
      <c r="VNE13" s="178"/>
      <c r="VNF13" s="178"/>
      <c r="VNG13" s="178"/>
      <c r="VNH13" s="178"/>
      <c r="VNI13" s="178"/>
      <c r="VNJ13" s="178"/>
      <c r="VNK13" s="178"/>
      <c r="VNL13" s="178"/>
      <c r="VNM13" s="178"/>
      <c r="VNN13" s="178"/>
      <c r="VNO13" s="178"/>
      <c r="VNP13" s="178"/>
      <c r="VNQ13" s="178"/>
      <c r="VNR13" s="178"/>
      <c r="VNS13" s="178"/>
      <c r="VNT13" s="178"/>
      <c r="VNU13" s="178"/>
      <c r="VNV13" s="178"/>
      <c r="VNW13" s="178"/>
      <c r="VNX13" s="178"/>
      <c r="VNY13" s="178"/>
      <c r="VNZ13" s="178"/>
      <c r="VOA13" s="178"/>
      <c r="VOB13" s="178"/>
      <c r="VOC13" s="178"/>
      <c r="VOD13" s="178"/>
      <c r="VOE13" s="178"/>
      <c r="VOF13" s="178"/>
      <c r="VOG13" s="178"/>
      <c r="VOH13" s="178"/>
      <c r="VOI13" s="178"/>
      <c r="VOJ13" s="178"/>
      <c r="VOK13" s="178"/>
      <c r="VOL13" s="178"/>
      <c r="VOM13" s="178"/>
      <c r="VON13" s="178"/>
      <c r="VOO13" s="178"/>
      <c r="VOP13" s="178"/>
      <c r="VOQ13" s="178"/>
      <c r="VOR13" s="178"/>
      <c r="VOS13" s="178"/>
      <c r="VOT13" s="178"/>
      <c r="VOU13" s="178"/>
      <c r="VOV13" s="178"/>
      <c r="VOW13" s="178"/>
      <c r="VOX13" s="178"/>
      <c r="VOY13" s="178"/>
      <c r="VOZ13" s="178"/>
      <c r="VPA13" s="178"/>
      <c r="VPB13" s="178"/>
      <c r="VPC13" s="178"/>
      <c r="VPD13" s="178"/>
      <c r="VPE13" s="178"/>
      <c r="VPF13" s="178"/>
      <c r="VPG13" s="178"/>
      <c r="VPH13" s="178"/>
      <c r="VPI13" s="178"/>
      <c r="VPJ13" s="178"/>
      <c r="VPK13" s="178"/>
      <c r="VPL13" s="178"/>
      <c r="VPM13" s="178"/>
      <c r="VPN13" s="178"/>
      <c r="VPO13" s="178"/>
      <c r="VPP13" s="178"/>
      <c r="VPQ13" s="178"/>
      <c r="VPR13" s="178"/>
      <c r="VPS13" s="178"/>
      <c r="VPT13" s="178"/>
      <c r="VPU13" s="178"/>
      <c r="VPV13" s="178"/>
      <c r="VPW13" s="178"/>
      <c r="VPX13" s="178"/>
      <c r="VPY13" s="178"/>
      <c r="VPZ13" s="178"/>
      <c r="VQA13" s="178"/>
      <c r="VQB13" s="178"/>
      <c r="VQC13" s="178"/>
      <c r="VQD13" s="178"/>
      <c r="VQE13" s="178"/>
      <c r="VQF13" s="178"/>
      <c r="VQG13" s="178"/>
      <c r="VQH13" s="178"/>
      <c r="VQI13" s="178"/>
      <c r="VQJ13" s="178"/>
      <c r="VQK13" s="178"/>
      <c r="VQL13" s="178"/>
      <c r="VQM13" s="178"/>
      <c r="VQN13" s="178"/>
      <c r="VQO13" s="178"/>
      <c r="VQP13" s="178"/>
      <c r="VQQ13" s="178"/>
      <c r="VQR13" s="178"/>
      <c r="VQS13" s="178"/>
      <c r="VQT13" s="178"/>
      <c r="VQU13" s="178"/>
      <c r="VQV13" s="178"/>
      <c r="VQW13" s="178"/>
      <c r="VQX13" s="178"/>
      <c r="VQY13" s="178"/>
      <c r="VQZ13" s="178"/>
      <c r="VRA13" s="178"/>
      <c r="VRB13" s="178"/>
      <c r="VRC13" s="178"/>
      <c r="VRD13" s="178"/>
      <c r="VRE13" s="178"/>
      <c r="VRF13" s="178"/>
      <c r="VRG13" s="178"/>
      <c r="VRH13" s="178"/>
      <c r="VRI13" s="178"/>
      <c r="VRJ13" s="178"/>
      <c r="VRK13" s="178"/>
      <c r="VRL13" s="178"/>
      <c r="VRM13" s="178"/>
      <c r="VRN13" s="178"/>
      <c r="VRO13" s="178"/>
      <c r="VRP13" s="178"/>
      <c r="VRQ13" s="178"/>
      <c r="VRR13" s="178"/>
      <c r="VRS13" s="178"/>
      <c r="VRT13" s="178"/>
      <c r="VRU13" s="178"/>
      <c r="VRV13" s="178"/>
      <c r="VRW13" s="178"/>
      <c r="VRX13" s="178"/>
      <c r="VRY13" s="178"/>
      <c r="VRZ13" s="178"/>
      <c r="VSA13" s="178"/>
      <c r="VSB13" s="178"/>
      <c r="VSC13" s="178"/>
      <c r="VSD13" s="178"/>
      <c r="VSE13" s="178"/>
      <c r="VSF13" s="178"/>
      <c r="VSG13" s="178"/>
      <c r="VSH13" s="178"/>
      <c r="VSI13" s="178"/>
      <c r="VSJ13" s="178"/>
      <c r="VSK13" s="178"/>
      <c r="VSL13" s="178"/>
      <c r="VSM13" s="178"/>
      <c r="VSN13" s="178"/>
      <c r="VSO13" s="178"/>
      <c r="VSP13" s="178"/>
      <c r="VSQ13" s="178"/>
      <c r="VSR13" s="178"/>
      <c r="VSS13" s="178"/>
      <c r="VST13" s="178"/>
      <c r="VSU13" s="178"/>
      <c r="VSV13" s="178"/>
      <c r="VSW13" s="178"/>
      <c r="VSX13" s="178"/>
      <c r="VSY13" s="178"/>
      <c r="VSZ13" s="178"/>
      <c r="VTA13" s="178"/>
      <c r="VTB13" s="178"/>
      <c r="VTC13" s="178"/>
      <c r="VTD13" s="178"/>
      <c r="VTE13" s="178"/>
      <c r="VTF13" s="178"/>
      <c r="VTG13" s="178"/>
      <c r="VTH13" s="178"/>
      <c r="VTI13" s="178"/>
      <c r="VTJ13" s="178"/>
      <c r="VTK13" s="178"/>
      <c r="VTL13" s="178"/>
      <c r="VTM13" s="178"/>
      <c r="VTN13" s="178"/>
      <c r="VTO13" s="178"/>
      <c r="VTP13" s="178"/>
      <c r="VTQ13" s="178"/>
      <c r="VTR13" s="178"/>
      <c r="VTS13" s="178"/>
      <c r="VTT13" s="178"/>
      <c r="VTU13" s="178"/>
      <c r="VTV13" s="178"/>
      <c r="VTW13" s="178"/>
      <c r="VTX13" s="178"/>
      <c r="VTY13" s="178"/>
      <c r="VTZ13" s="178"/>
      <c r="VUA13" s="178"/>
      <c r="VUB13" s="178"/>
      <c r="VUC13" s="178"/>
      <c r="VUD13" s="178"/>
      <c r="VUE13" s="178"/>
      <c r="VUF13" s="178"/>
      <c r="VUG13" s="178"/>
      <c r="VUH13" s="178"/>
      <c r="VUI13" s="178"/>
      <c r="VUJ13" s="178"/>
      <c r="VUK13" s="178"/>
      <c r="VUL13" s="178"/>
      <c r="VUM13" s="178"/>
      <c r="VUN13" s="178"/>
      <c r="VUO13" s="178"/>
      <c r="VUP13" s="178"/>
      <c r="VUQ13" s="178"/>
      <c r="VUR13" s="178"/>
      <c r="VUS13" s="178"/>
      <c r="VUT13" s="178"/>
      <c r="VUU13" s="178"/>
      <c r="VUV13" s="178"/>
      <c r="VUW13" s="178"/>
      <c r="VUX13" s="178"/>
      <c r="VUY13" s="178"/>
      <c r="VUZ13" s="178"/>
      <c r="VVA13" s="178"/>
      <c r="VVB13" s="178"/>
      <c r="VVC13" s="178"/>
      <c r="VVD13" s="178"/>
      <c r="VVE13" s="178"/>
      <c r="VVF13" s="178"/>
      <c r="VVG13" s="178"/>
      <c r="VVH13" s="178"/>
      <c r="VVI13" s="178"/>
      <c r="VVJ13" s="178"/>
      <c r="VVK13" s="178"/>
      <c r="VVL13" s="178"/>
      <c r="VVM13" s="178"/>
      <c r="VVN13" s="178"/>
      <c r="VVO13" s="178"/>
      <c r="VVP13" s="178"/>
      <c r="VVQ13" s="178"/>
      <c r="VVR13" s="178"/>
      <c r="VVS13" s="178"/>
      <c r="VVT13" s="178"/>
      <c r="VVU13" s="178"/>
      <c r="VVV13" s="178"/>
      <c r="VVW13" s="178"/>
      <c r="VVX13" s="178"/>
      <c r="VVY13" s="178"/>
      <c r="VVZ13" s="178"/>
      <c r="VWA13" s="178"/>
      <c r="VWB13" s="178"/>
      <c r="VWC13" s="178"/>
      <c r="VWD13" s="178"/>
      <c r="VWE13" s="178"/>
      <c r="VWF13" s="178"/>
      <c r="VWG13" s="178"/>
      <c r="VWH13" s="178"/>
      <c r="VWI13" s="178"/>
      <c r="VWJ13" s="178"/>
      <c r="VWK13" s="178"/>
      <c r="VWL13" s="178"/>
      <c r="VWM13" s="178"/>
      <c r="VWN13" s="178"/>
      <c r="VWO13" s="178"/>
      <c r="VWP13" s="178"/>
      <c r="VWQ13" s="178"/>
      <c r="VWR13" s="178"/>
      <c r="VWS13" s="178"/>
      <c r="VWT13" s="178"/>
      <c r="VWU13" s="178"/>
      <c r="VWV13" s="178"/>
      <c r="VWW13" s="178"/>
      <c r="VWX13" s="178"/>
      <c r="VWY13" s="178"/>
      <c r="VWZ13" s="178"/>
      <c r="VXA13" s="178"/>
      <c r="VXB13" s="178"/>
      <c r="VXC13" s="178"/>
      <c r="VXD13" s="178"/>
      <c r="VXE13" s="178"/>
      <c r="VXF13" s="178"/>
      <c r="VXG13" s="178"/>
      <c r="VXH13" s="178"/>
      <c r="VXI13" s="178"/>
      <c r="VXJ13" s="178"/>
      <c r="VXK13" s="178"/>
      <c r="VXL13" s="178"/>
      <c r="VXM13" s="178"/>
      <c r="VXN13" s="178"/>
      <c r="VXO13" s="178"/>
      <c r="VXP13" s="178"/>
      <c r="VXQ13" s="178"/>
      <c r="VXR13" s="178"/>
      <c r="VXS13" s="178"/>
      <c r="VXT13" s="178"/>
      <c r="VXU13" s="178"/>
      <c r="VXV13" s="178"/>
      <c r="VXW13" s="178"/>
      <c r="VXX13" s="178"/>
      <c r="VXY13" s="178"/>
      <c r="VXZ13" s="178"/>
      <c r="VYA13" s="178"/>
      <c r="VYB13" s="178"/>
      <c r="VYC13" s="178"/>
      <c r="VYD13" s="178"/>
      <c r="VYE13" s="178"/>
      <c r="VYF13" s="178"/>
      <c r="VYG13" s="178"/>
      <c r="VYH13" s="178"/>
      <c r="VYI13" s="178"/>
      <c r="VYJ13" s="178"/>
      <c r="VYK13" s="178"/>
      <c r="VYL13" s="178"/>
      <c r="VYM13" s="178"/>
      <c r="VYN13" s="178"/>
      <c r="VYO13" s="178"/>
      <c r="VYP13" s="178"/>
      <c r="VYQ13" s="178"/>
      <c r="VYR13" s="178"/>
      <c r="VYS13" s="178"/>
      <c r="VYT13" s="178"/>
      <c r="VYU13" s="178"/>
      <c r="VYV13" s="178"/>
      <c r="VYW13" s="178"/>
      <c r="VYX13" s="178"/>
      <c r="VYY13" s="178"/>
      <c r="VYZ13" s="178"/>
      <c r="VZA13" s="178"/>
      <c r="VZB13" s="178"/>
      <c r="VZC13" s="178"/>
      <c r="VZD13" s="178"/>
      <c r="VZE13" s="178"/>
      <c r="VZF13" s="178"/>
      <c r="VZG13" s="178"/>
      <c r="VZH13" s="178"/>
      <c r="VZI13" s="178"/>
      <c r="VZJ13" s="178"/>
      <c r="VZK13" s="178"/>
      <c r="VZL13" s="178"/>
      <c r="VZM13" s="178"/>
      <c r="VZN13" s="178"/>
      <c r="VZO13" s="178"/>
      <c r="VZP13" s="178"/>
      <c r="VZQ13" s="178"/>
      <c r="VZR13" s="178"/>
      <c r="VZS13" s="178"/>
      <c r="VZT13" s="178"/>
      <c r="VZU13" s="178"/>
      <c r="VZV13" s="178"/>
      <c r="VZW13" s="178"/>
      <c r="VZX13" s="178"/>
      <c r="VZY13" s="178"/>
      <c r="VZZ13" s="178"/>
      <c r="WAA13" s="178"/>
      <c r="WAB13" s="178"/>
      <c r="WAC13" s="178"/>
      <c r="WAD13" s="178"/>
      <c r="WAE13" s="178"/>
      <c r="WAF13" s="178"/>
      <c r="WAG13" s="178"/>
      <c r="WAH13" s="178"/>
      <c r="WAI13" s="178"/>
      <c r="WAJ13" s="178"/>
      <c r="WAK13" s="178"/>
      <c r="WAL13" s="178"/>
      <c r="WAM13" s="178"/>
      <c r="WAN13" s="178"/>
      <c r="WAO13" s="178"/>
      <c r="WAP13" s="178"/>
      <c r="WAQ13" s="178"/>
      <c r="WAR13" s="178"/>
      <c r="WAS13" s="178"/>
      <c r="WAT13" s="178"/>
      <c r="WAU13" s="178"/>
      <c r="WAV13" s="178"/>
      <c r="WAW13" s="178"/>
      <c r="WAX13" s="178"/>
      <c r="WAY13" s="178"/>
      <c r="WAZ13" s="178"/>
      <c r="WBA13" s="178"/>
      <c r="WBB13" s="178"/>
      <c r="WBC13" s="178"/>
      <c r="WBD13" s="178"/>
      <c r="WBE13" s="178"/>
      <c r="WBF13" s="178"/>
      <c r="WBG13" s="178"/>
      <c r="WBH13" s="178"/>
      <c r="WBI13" s="178"/>
      <c r="WBJ13" s="178"/>
      <c r="WBK13" s="178"/>
      <c r="WBL13" s="178"/>
      <c r="WBM13" s="178"/>
      <c r="WBN13" s="178"/>
      <c r="WBO13" s="178"/>
      <c r="WBP13" s="178"/>
      <c r="WBQ13" s="178"/>
      <c r="WBR13" s="178"/>
      <c r="WBS13" s="178"/>
      <c r="WBT13" s="178"/>
      <c r="WBU13" s="178"/>
      <c r="WBV13" s="178"/>
      <c r="WBW13" s="178"/>
      <c r="WBX13" s="178"/>
      <c r="WBY13" s="178"/>
      <c r="WBZ13" s="178"/>
      <c r="WCA13" s="178"/>
      <c r="WCB13" s="178"/>
      <c r="WCC13" s="178"/>
      <c r="WCD13" s="178"/>
      <c r="WCE13" s="178"/>
      <c r="WCF13" s="178"/>
      <c r="WCG13" s="178"/>
      <c r="WCH13" s="178"/>
      <c r="WCI13" s="178"/>
      <c r="WCJ13" s="178"/>
      <c r="WCK13" s="178"/>
      <c r="WCL13" s="178"/>
      <c r="WCM13" s="178"/>
      <c r="WCN13" s="178"/>
      <c r="WCO13" s="178"/>
      <c r="WCP13" s="178"/>
      <c r="WCQ13" s="178"/>
      <c r="WCR13" s="178"/>
      <c r="WCS13" s="178"/>
      <c r="WCT13" s="178"/>
      <c r="WCU13" s="178"/>
      <c r="WCV13" s="178"/>
      <c r="WCW13" s="178"/>
      <c r="WCX13" s="178"/>
      <c r="WCY13" s="178"/>
      <c r="WCZ13" s="178"/>
      <c r="WDA13" s="178"/>
      <c r="WDB13" s="178"/>
      <c r="WDC13" s="178"/>
      <c r="WDD13" s="178"/>
      <c r="WDE13" s="178"/>
      <c r="WDF13" s="178"/>
      <c r="WDG13" s="178"/>
      <c r="WDH13" s="178"/>
      <c r="WDI13" s="178"/>
      <c r="WDJ13" s="178"/>
      <c r="WDK13" s="178"/>
      <c r="WDL13" s="178"/>
      <c r="WDM13" s="178"/>
      <c r="WDN13" s="178"/>
      <c r="WDO13" s="178"/>
      <c r="WDP13" s="178"/>
      <c r="WDQ13" s="178"/>
      <c r="WDR13" s="178"/>
      <c r="WDS13" s="178"/>
      <c r="WDT13" s="178"/>
      <c r="WDU13" s="178"/>
      <c r="WDV13" s="178"/>
      <c r="WDW13" s="178"/>
      <c r="WDX13" s="178"/>
      <c r="WDY13" s="178"/>
      <c r="WDZ13" s="178"/>
      <c r="WEA13" s="178"/>
      <c r="WEB13" s="178"/>
      <c r="WEC13" s="178"/>
      <c r="WED13" s="178"/>
      <c r="WEE13" s="178"/>
      <c r="WEF13" s="178"/>
      <c r="WEG13" s="178"/>
      <c r="WEH13" s="178"/>
      <c r="WEI13" s="178"/>
      <c r="WEJ13" s="178"/>
      <c r="WEK13" s="178"/>
      <c r="WEL13" s="178"/>
      <c r="WEM13" s="178"/>
      <c r="WEN13" s="178"/>
      <c r="WEO13" s="178"/>
      <c r="WEP13" s="178"/>
      <c r="WEQ13" s="178"/>
      <c r="WER13" s="178"/>
      <c r="WES13" s="178"/>
      <c r="WET13" s="178"/>
      <c r="WEU13" s="178"/>
      <c r="WEV13" s="178"/>
      <c r="WEW13" s="178"/>
      <c r="WEX13" s="178"/>
      <c r="WEY13" s="178"/>
      <c r="WEZ13" s="178"/>
      <c r="WFA13" s="178"/>
      <c r="WFB13" s="178"/>
      <c r="WFC13" s="178"/>
      <c r="WFD13" s="178"/>
      <c r="WFE13" s="178"/>
      <c r="WFF13" s="178"/>
      <c r="WFG13" s="178"/>
      <c r="WFH13" s="178"/>
      <c r="WFI13" s="178"/>
      <c r="WFJ13" s="178"/>
      <c r="WFK13" s="178"/>
      <c r="WFL13" s="178"/>
      <c r="WFM13" s="178"/>
      <c r="WFN13" s="178"/>
      <c r="WFO13" s="178"/>
      <c r="WFP13" s="178"/>
      <c r="WFQ13" s="178"/>
      <c r="WFR13" s="178"/>
      <c r="WFS13" s="178"/>
      <c r="WFT13" s="178"/>
      <c r="WFU13" s="178"/>
      <c r="WFV13" s="178"/>
      <c r="WFW13" s="178"/>
      <c r="WFX13" s="178"/>
      <c r="WFY13" s="178"/>
      <c r="WFZ13" s="178"/>
      <c r="WGA13" s="178"/>
      <c r="WGB13" s="178"/>
      <c r="WGC13" s="178"/>
      <c r="WGD13" s="178"/>
      <c r="WGE13" s="178"/>
      <c r="WGF13" s="178"/>
      <c r="WGG13" s="178"/>
      <c r="WGH13" s="178"/>
      <c r="WGI13" s="178"/>
      <c r="WGJ13" s="178"/>
      <c r="WGK13" s="178"/>
      <c r="WGL13" s="178"/>
      <c r="WGM13" s="178"/>
      <c r="WGN13" s="178"/>
      <c r="WGO13" s="178"/>
      <c r="WGP13" s="178"/>
      <c r="WGQ13" s="178"/>
      <c r="WGR13" s="178"/>
      <c r="WGS13" s="178"/>
      <c r="WGT13" s="178"/>
      <c r="WGU13" s="178"/>
      <c r="WGV13" s="178"/>
      <c r="WGW13" s="178"/>
      <c r="WGX13" s="178"/>
      <c r="WGY13" s="178"/>
      <c r="WGZ13" s="178"/>
      <c r="WHA13" s="178"/>
      <c r="WHB13" s="178"/>
      <c r="WHC13" s="178"/>
      <c r="WHD13" s="178"/>
      <c r="WHE13" s="178"/>
      <c r="WHF13" s="178"/>
      <c r="WHG13" s="178"/>
      <c r="WHH13" s="178"/>
      <c r="WHI13" s="178"/>
      <c r="WHJ13" s="178"/>
      <c r="WHK13" s="178"/>
      <c r="WHL13" s="178"/>
      <c r="WHM13" s="178"/>
      <c r="WHN13" s="178"/>
      <c r="WHO13" s="178"/>
      <c r="WHP13" s="178"/>
      <c r="WHQ13" s="178"/>
      <c r="WHR13" s="178"/>
      <c r="WHS13" s="178"/>
      <c r="WHT13" s="178"/>
      <c r="WHU13" s="178"/>
      <c r="WHV13" s="178"/>
      <c r="WHW13" s="178"/>
      <c r="WHX13" s="178"/>
      <c r="WHY13" s="178"/>
      <c r="WHZ13" s="178"/>
      <c r="WIA13" s="178"/>
      <c r="WIB13" s="178"/>
      <c r="WIC13" s="178"/>
      <c r="WID13" s="178"/>
      <c r="WIE13" s="178"/>
      <c r="WIF13" s="178"/>
      <c r="WIG13" s="178"/>
      <c r="WIH13" s="178"/>
      <c r="WII13" s="178"/>
      <c r="WIJ13" s="178"/>
      <c r="WIK13" s="178"/>
      <c r="WIL13" s="178"/>
      <c r="WIM13" s="178"/>
      <c r="WIN13" s="178"/>
      <c r="WIO13" s="178"/>
      <c r="WIP13" s="178"/>
      <c r="WIQ13" s="178"/>
      <c r="WIR13" s="178"/>
      <c r="WIS13" s="178"/>
      <c r="WIT13" s="178"/>
      <c r="WIU13" s="178"/>
      <c r="WIV13" s="178"/>
      <c r="WIW13" s="178"/>
      <c r="WIX13" s="178"/>
      <c r="WIY13" s="178"/>
      <c r="WIZ13" s="178"/>
      <c r="WJA13" s="178"/>
      <c r="WJB13" s="178"/>
      <c r="WJC13" s="178"/>
      <c r="WJD13" s="178"/>
      <c r="WJE13" s="178"/>
      <c r="WJF13" s="178"/>
      <c r="WJG13" s="178"/>
      <c r="WJH13" s="178"/>
      <c r="WJI13" s="178"/>
      <c r="WJJ13" s="178"/>
      <c r="WJK13" s="178"/>
      <c r="WJL13" s="178"/>
      <c r="WJM13" s="178"/>
      <c r="WJN13" s="178"/>
      <c r="WJO13" s="178"/>
      <c r="WJP13" s="178"/>
      <c r="WJQ13" s="178"/>
      <c r="WJR13" s="178"/>
      <c r="WJS13" s="178"/>
      <c r="WJT13" s="178"/>
      <c r="WJU13" s="178"/>
      <c r="WJV13" s="178"/>
      <c r="WJW13" s="178"/>
      <c r="WJX13" s="178"/>
      <c r="WJY13" s="178"/>
      <c r="WJZ13" s="178"/>
      <c r="WKA13" s="178"/>
      <c r="WKB13" s="178"/>
      <c r="WKC13" s="178"/>
      <c r="WKD13" s="178"/>
      <c r="WKE13" s="178"/>
      <c r="WKF13" s="178"/>
      <c r="WKG13" s="178"/>
      <c r="WKH13" s="178"/>
      <c r="WKI13" s="178"/>
      <c r="WKJ13" s="178"/>
      <c r="WKK13" s="178"/>
      <c r="WKL13" s="178"/>
      <c r="WKM13" s="178"/>
      <c r="WKN13" s="178"/>
      <c r="WKO13" s="178"/>
      <c r="WKP13" s="178"/>
      <c r="WKQ13" s="178"/>
      <c r="WKR13" s="178"/>
      <c r="WKS13" s="178"/>
      <c r="WKT13" s="178"/>
      <c r="WKU13" s="178"/>
      <c r="WKV13" s="178"/>
      <c r="WKW13" s="178"/>
      <c r="WKX13" s="178"/>
      <c r="WKY13" s="178"/>
      <c r="WKZ13" s="178"/>
      <c r="WLA13" s="178"/>
      <c r="WLB13" s="178"/>
      <c r="WLC13" s="178"/>
      <c r="WLD13" s="178"/>
      <c r="WLE13" s="178"/>
      <c r="WLF13" s="178"/>
      <c r="WLG13" s="178"/>
      <c r="WLH13" s="178"/>
      <c r="WLI13" s="178"/>
      <c r="WLJ13" s="178"/>
      <c r="WLK13" s="178"/>
      <c r="WLL13" s="178"/>
      <c r="WLM13" s="178"/>
      <c r="WLN13" s="178"/>
      <c r="WLO13" s="178"/>
      <c r="WLP13" s="178"/>
      <c r="WLQ13" s="178"/>
      <c r="WLR13" s="178"/>
      <c r="WLS13" s="178"/>
      <c r="WLT13" s="178"/>
      <c r="WLU13" s="178"/>
      <c r="WLV13" s="178"/>
      <c r="WLW13" s="178"/>
      <c r="WLX13" s="178"/>
      <c r="WLY13" s="178"/>
      <c r="WLZ13" s="178"/>
      <c r="WMA13" s="178"/>
      <c r="WMB13" s="178"/>
      <c r="WMC13" s="178"/>
      <c r="WMD13" s="178"/>
      <c r="WME13" s="178"/>
      <c r="WMF13" s="178"/>
      <c r="WMG13" s="178"/>
      <c r="WMH13" s="178"/>
      <c r="WMI13" s="178"/>
      <c r="WMJ13" s="178"/>
      <c r="WMK13" s="178"/>
      <c r="WML13" s="178"/>
      <c r="WMM13" s="178"/>
      <c r="WMN13" s="178"/>
      <c r="WMO13" s="178"/>
      <c r="WMP13" s="178"/>
      <c r="WMQ13" s="178"/>
      <c r="WMR13" s="178"/>
      <c r="WMS13" s="178"/>
      <c r="WMT13" s="178"/>
      <c r="WMU13" s="178"/>
      <c r="WMV13" s="178"/>
      <c r="WMW13" s="178"/>
      <c r="WMX13" s="178"/>
      <c r="WMY13" s="178"/>
      <c r="WMZ13" s="178"/>
      <c r="WNA13" s="178"/>
      <c r="WNB13" s="178"/>
      <c r="WNC13" s="178"/>
      <c r="WND13" s="178"/>
      <c r="WNE13" s="178"/>
      <c r="WNF13" s="178"/>
      <c r="WNG13" s="178"/>
      <c r="WNH13" s="178"/>
      <c r="WNI13" s="178"/>
      <c r="WNJ13" s="178"/>
      <c r="WNK13" s="178"/>
      <c r="WNL13" s="178"/>
      <c r="WNM13" s="178"/>
      <c r="WNN13" s="178"/>
      <c r="WNO13" s="178"/>
      <c r="WNP13" s="178"/>
      <c r="WNQ13" s="178"/>
      <c r="WNR13" s="178"/>
      <c r="WNS13" s="178"/>
      <c r="WNT13" s="178"/>
      <c r="WNU13" s="178"/>
      <c r="WNV13" s="178"/>
      <c r="WNW13" s="178"/>
      <c r="WNX13" s="178"/>
      <c r="WNY13" s="178"/>
      <c r="WNZ13" s="178"/>
      <c r="WOA13" s="178"/>
      <c r="WOB13" s="178"/>
      <c r="WOC13" s="178"/>
      <c r="WOD13" s="178"/>
      <c r="WOE13" s="178"/>
      <c r="WOF13" s="178"/>
      <c r="WOG13" s="178"/>
      <c r="WOH13" s="178"/>
      <c r="WOI13" s="178"/>
      <c r="WOJ13" s="178"/>
      <c r="WOK13" s="178"/>
      <c r="WOL13" s="178"/>
      <c r="WOM13" s="178"/>
      <c r="WON13" s="178"/>
      <c r="WOO13" s="178"/>
      <c r="WOP13" s="178"/>
      <c r="WOQ13" s="178"/>
      <c r="WOR13" s="178"/>
      <c r="WOS13" s="178"/>
      <c r="WOT13" s="178"/>
      <c r="WOU13" s="178"/>
      <c r="WOV13" s="178"/>
      <c r="WOW13" s="178"/>
      <c r="WOX13" s="178"/>
      <c r="WOY13" s="178"/>
      <c r="WOZ13" s="178"/>
      <c r="WPA13" s="178"/>
      <c r="WPB13" s="178"/>
      <c r="WPC13" s="178"/>
      <c r="WPD13" s="178"/>
      <c r="WPE13" s="178"/>
      <c r="WPF13" s="178"/>
      <c r="WPG13" s="178"/>
      <c r="WPH13" s="178"/>
      <c r="WPI13" s="178"/>
      <c r="WPJ13" s="178"/>
      <c r="WPK13" s="178"/>
      <c r="WPL13" s="178"/>
      <c r="WPM13" s="178"/>
      <c r="WPN13" s="178"/>
      <c r="WPO13" s="178"/>
      <c r="WPP13" s="178"/>
      <c r="WPQ13" s="178"/>
      <c r="WPR13" s="178"/>
      <c r="WPS13" s="178"/>
      <c r="WPT13" s="178"/>
      <c r="WPU13" s="178"/>
      <c r="WPV13" s="178"/>
      <c r="WPW13" s="178"/>
      <c r="WPX13" s="178"/>
      <c r="WPY13" s="178"/>
      <c r="WPZ13" s="178"/>
      <c r="WQA13" s="178"/>
      <c r="WQB13" s="178"/>
      <c r="WQC13" s="178"/>
      <c r="WQD13" s="178"/>
      <c r="WQE13" s="178"/>
      <c r="WQF13" s="178"/>
      <c r="WQG13" s="178"/>
      <c r="WQH13" s="178"/>
      <c r="WQI13" s="178"/>
      <c r="WQJ13" s="178"/>
      <c r="WQK13" s="178"/>
      <c r="WQL13" s="178"/>
      <c r="WQM13" s="178"/>
      <c r="WQN13" s="178"/>
      <c r="WQO13" s="178"/>
      <c r="WQP13" s="178"/>
      <c r="WQQ13" s="178"/>
      <c r="WQR13" s="178"/>
      <c r="WQS13" s="178"/>
      <c r="WQT13" s="178"/>
      <c r="WQU13" s="178"/>
      <c r="WQV13" s="178"/>
      <c r="WQW13" s="178"/>
      <c r="WQX13" s="178"/>
      <c r="WQY13" s="178"/>
      <c r="WQZ13" s="178"/>
      <c r="WRA13" s="178"/>
      <c r="WRB13" s="178"/>
      <c r="WRC13" s="178"/>
      <c r="WRD13" s="178"/>
      <c r="WRE13" s="178"/>
      <c r="WRF13" s="178"/>
      <c r="WRG13" s="178"/>
      <c r="WRH13" s="178"/>
      <c r="WRI13" s="178"/>
      <c r="WRJ13" s="178"/>
      <c r="WRK13" s="178"/>
      <c r="WRL13" s="178"/>
      <c r="WRM13" s="178"/>
      <c r="WRN13" s="178"/>
      <c r="WRO13" s="178"/>
      <c r="WRP13" s="178"/>
      <c r="WRQ13" s="178"/>
      <c r="WRR13" s="178"/>
      <c r="WRS13" s="178"/>
      <c r="WRT13" s="178"/>
      <c r="WRU13" s="178"/>
      <c r="WRV13" s="178"/>
      <c r="WRW13" s="178"/>
      <c r="WRX13" s="178"/>
      <c r="WRY13" s="178"/>
      <c r="WRZ13" s="178"/>
      <c r="WSA13" s="178"/>
      <c r="WSB13" s="178"/>
      <c r="WSC13" s="178"/>
      <c r="WSD13" s="178"/>
      <c r="WSE13" s="178"/>
      <c r="WSF13" s="178"/>
      <c r="WSG13" s="178"/>
      <c r="WSH13" s="178"/>
      <c r="WSI13" s="178"/>
      <c r="WSJ13" s="178"/>
      <c r="WSK13" s="178"/>
      <c r="WSL13" s="178"/>
      <c r="WSM13" s="178"/>
      <c r="WSN13" s="178"/>
      <c r="WSO13" s="178"/>
      <c r="WSP13" s="178"/>
      <c r="WSQ13" s="178"/>
      <c r="WSR13" s="178"/>
      <c r="WSS13" s="178"/>
      <c r="WST13" s="178"/>
      <c r="WSU13" s="178"/>
      <c r="WSV13" s="178"/>
      <c r="WSW13" s="178"/>
      <c r="WSX13" s="178"/>
      <c r="WSY13" s="178"/>
      <c r="WSZ13" s="178"/>
      <c r="WTA13" s="178"/>
      <c r="WTB13" s="178"/>
      <c r="WTC13" s="178"/>
      <c r="WTD13" s="178"/>
      <c r="WTE13" s="178"/>
      <c r="WTF13" s="178"/>
      <c r="WTG13" s="178"/>
      <c r="WTH13" s="178"/>
      <c r="WTI13" s="178"/>
      <c r="WTJ13" s="178"/>
      <c r="WTK13" s="178"/>
      <c r="WTL13" s="178"/>
      <c r="WTM13" s="178"/>
      <c r="WTN13" s="178"/>
      <c r="WTO13" s="178"/>
      <c r="WTP13" s="178"/>
      <c r="WTQ13" s="178"/>
      <c r="WTR13" s="178"/>
      <c r="WTS13" s="178"/>
      <c r="WTT13" s="178"/>
      <c r="WTU13" s="178"/>
      <c r="WTV13" s="178"/>
      <c r="WTW13" s="178"/>
      <c r="WTX13" s="178"/>
      <c r="WTY13" s="178"/>
      <c r="WTZ13" s="178"/>
      <c r="WUA13" s="178"/>
      <c r="WUB13" s="178"/>
      <c r="WUC13" s="178"/>
      <c r="WUD13" s="178"/>
      <c r="WUE13" s="178"/>
      <c r="WUF13" s="178"/>
      <c r="WUG13" s="178"/>
      <c r="WUH13" s="178"/>
      <c r="WUI13" s="178"/>
      <c r="WUJ13" s="178"/>
      <c r="WUK13" s="178"/>
      <c r="WUL13" s="178"/>
      <c r="WUM13" s="178"/>
      <c r="WUN13" s="178"/>
      <c r="WUO13" s="178"/>
      <c r="WUP13" s="178"/>
      <c r="WUQ13" s="178"/>
      <c r="WUR13" s="178"/>
      <c r="WUS13" s="178"/>
      <c r="WUT13" s="178"/>
      <c r="WUU13" s="178"/>
      <c r="WUV13" s="178"/>
      <c r="WUW13" s="178"/>
      <c r="WUX13" s="178"/>
      <c r="WUY13" s="178"/>
      <c r="WUZ13" s="178"/>
      <c r="WVA13" s="178"/>
      <c r="WVB13" s="178"/>
      <c r="WVC13" s="178"/>
      <c r="WVD13" s="178"/>
      <c r="WVE13" s="178"/>
      <c r="WVF13" s="178"/>
      <c r="WVG13" s="178"/>
      <c r="WVH13" s="178"/>
      <c r="WVI13" s="178"/>
      <c r="WVJ13" s="178"/>
      <c r="WVK13" s="178"/>
      <c r="WVL13" s="178"/>
      <c r="WVM13" s="178"/>
      <c r="WVN13" s="178"/>
      <c r="WVO13" s="178"/>
      <c r="WVP13" s="178"/>
      <c r="WVQ13" s="178"/>
      <c r="WVR13" s="178"/>
      <c r="WVS13" s="178"/>
      <c r="WVT13" s="178"/>
    </row>
    <row r="14" spans="1:16140" s="249" customFormat="1" ht="24" hidden="1" customHeight="1">
      <c r="A14" s="411">
        <v>1</v>
      </c>
      <c r="B14" s="412" t="s">
        <v>1287</v>
      </c>
      <c r="C14" s="413" t="s">
        <v>1288</v>
      </c>
      <c r="D14" s="414" t="s">
        <v>1289</v>
      </c>
      <c r="E14" s="1001" t="s">
        <v>1290</v>
      </c>
      <c r="F14" s="1001"/>
      <c r="G14" s="414" t="s">
        <v>1291</v>
      </c>
      <c r="H14" s="415">
        <f>TRUNC('Memoria Mantenimiento'!D15,2)</f>
        <v>0</v>
      </c>
      <c r="I14" s="416">
        <f>ROUND('800.1P'!N78,0)</f>
        <v>64271</v>
      </c>
      <c r="J14" s="1019">
        <f>ROUND(H14*I14,0)</f>
        <v>0</v>
      </c>
      <c r="K14" s="1000"/>
      <c r="L14" s="673"/>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281"/>
      <c r="AS14" s="281"/>
      <c r="AT14" s="281"/>
      <c r="AU14" s="281"/>
      <c r="AV14" s="281"/>
      <c r="AW14" s="281"/>
      <c r="AX14" s="281"/>
      <c r="AY14" s="281"/>
      <c r="AZ14" s="281"/>
      <c r="BA14" s="281"/>
      <c r="BB14" s="281"/>
      <c r="BC14" s="281"/>
      <c r="BD14" s="281"/>
      <c r="BE14" s="281"/>
      <c r="BF14" s="281"/>
      <c r="BG14" s="281"/>
      <c r="BH14" s="281"/>
      <c r="BI14" s="281"/>
      <c r="BJ14" s="281"/>
      <c r="BK14" s="281"/>
      <c r="BL14" s="281"/>
      <c r="BM14" s="281"/>
      <c r="BN14" s="281"/>
      <c r="BO14" s="281"/>
      <c r="BP14" s="281"/>
      <c r="BQ14" s="281"/>
      <c r="BR14" s="281"/>
      <c r="BS14" s="281"/>
      <c r="BT14" s="281"/>
      <c r="BU14" s="281"/>
      <c r="BV14" s="281"/>
      <c r="BW14" s="281"/>
      <c r="BX14" s="281"/>
      <c r="BY14" s="281"/>
      <c r="BZ14" s="281"/>
      <c r="CA14" s="281"/>
      <c r="CB14" s="281"/>
      <c r="CC14" s="281"/>
      <c r="CD14" s="281"/>
      <c r="CE14" s="281"/>
      <c r="CF14" s="281"/>
      <c r="CG14" s="281"/>
      <c r="CH14" s="281"/>
      <c r="CI14" s="281"/>
      <c r="CJ14" s="281"/>
      <c r="CK14" s="281"/>
      <c r="CL14" s="281"/>
      <c r="CM14" s="281"/>
      <c r="CN14" s="281"/>
      <c r="CO14" s="281"/>
      <c r="CP14" s="281"/>
      <c r="CQ14" s="281"/>
      <c r="CR14" s="281"/>
      <c r="CS14" s="281"/>
      <c r="CT14" s="281"/>
      <c r="CU14" s="281"/>
      <c r="CV14" s="281"/>
      <c r="CW14" s="281"/>
      <c r="CX14" s="281"/>
      <c r="CY14" s="281"/>
      <c r="CZ14" s="281"/>
      <c r="DA14" s="281"/>
      <c r="DB14" s="281"/>
      <c r="DC14" s="281"/>
      <c r="DD14" s="281"/>
      <c r="DE14" s="281"/>
      <c r="DF14" s="281"/>
      <c r="DG14" s="281"/>
      <c r="DH14" s="281"/>
      <c r="DI14" s="281"/>
      <c r="DJ14" s="281"/>
      <c r="DK14" s="281"/>
      <c r="DL14" s="281"/>
      <c r="DM14" s="281"/>
      <c r="DN14" s="281"/>
      <c r="DO14" s="281"/>
      <c r="DP14" s="281"/>
      <c r="DQ14" s="281"/>
      <c r="DR14" s="281"/>
      <c r="DS14" s="281"/>
      <c r="DT14" s="281"/>
      <c r="DU14" s="281"/>
      <c r="DV14" s="281"/>
      <c r="DW14" s="281"/>
      <c r="DX14" s="281"/>
      <c r="DY14" s="281"/>
      <c r="DZ14" s="281"/>
      <c r="EA14" s="281"/>
      <c r="EB14" s="281"/>
      <c r="EC14" s="281"/>
      <c r="ED14" s="281"/>
      <c r="EE14" s="281"/>
      <c r="EF14" s="281"/>
      <c r="EG14" s="281"/>
      <c r="EH14" s="281"/>
      <c r="EI14" s="281"/>
      <c r="EJ14" s="281"/>
      <c r="EK14" s="281"/>
      <c r="EL14" s="281"/>
      <c r="EM14" s="281"/>
      <c r="EN14" s="281"/>
      <c r="EO14" s="281"/>
      <c r="EP14" s="281"/>
      <c r="EQ14" s="281"/>
      <c r="ER14" s="281"/>
      <c r="ES14" s="281"/>
      <c r="ET14" s="281"/>
      <c r="EU14" s="281"/>
      <c r="EV14" s="281"/>
      <c r="EW14" s="281"/>
      <c r="EX14" s="281"/>
      <c r="EY14" s="281"/>
      <c r="EZ14" s="281"/>
      <c r="FA14" s="281"/>
      <c r="FB14" s="281"/>
      <c r="FC14" s="281"/>
      <c r="FD14" s="281"/>
      <c r="FE14" s="281"/>
      <c r="FF14" s="281"/>
      <c r="FG14" s="281"/>
      <c r="FH14" s="281"/>
      <c r="FI14" s="281"/>
      <c r="FJ14" s="281"/>
      <c r="FK14" s="281"/>
      <c r="FL14" s="281"/>
      <c r="FM14" s="281"/>
      <c r="FN14" s="281"/>
      <c r="FO14" s="281"/>
      <c r="FP14" s="281"/>
      <c r="FQ14" s="281"/>
      <c r="FR14" s="281"/>
      <c r="FS14" s="281"/>
      <c r="FT14" s="281"/>
      <c r="FU14" s="281"/>
      <c r="FV14" s="281"/>
      <c r="FW14" s="281"/>
      <c r="FX14" s="281"/>
      <c r="FY14" s="281"/>
      <c r="FZ14" s="281"/>
      <c r="GA14" s="281"/>
      <c r="GB14" s="281"/>
      <c r="GC14" s="281"/>
      <c r="GD14" s="281"/>
      <c r="GE14" s="281"/>
      <c r="GF14" s="281"/>
      <c r="GG14" s="281"/>
      <c r="GH14" s="281"/>
      <c r="GI14" s="281"/>
      <c r="GJ14" s="281"/>
      <c r="GK14" s="281"/>
      <c r="GL14" s="281"/>
      <c r="GM14" s="281"/>
      <c r="GN14" s="281"/>
      <c r="GO14" s="281"/>
      <c r="GP14" s="281"/>
      <c r="GQ14" s="281"/>
      <c r="GR14" s="281"/>
      <c r="GS14" s="281"/>
      <c r="GT14" s="281"/>
      <c r="GU14" s="281"/>
      <c r="GV14" s="281"/>
      <c r="GW14" s="281"/>
      <c r="GX14" s="281"/>
      <c r="GY14" s="281"/>
      <c r="GZ14" s="281"/>
      <c r="HA14" s="281"/>
      <c r="HB14" s="281"/>
      <c r="HC14" s="281"/>
      <c r="HD14" s="281"/>
      <c r="HE14" s="281"/>
      <c r="HF14" s="281"/>
      <c r="HG14" s="281"/>
      <c r="HH14" s="281"/>
      <c r="HI14" s="281"/>
      <c r="HJ14" s="281"/>
      <c r="HK14" s="281"/>
      <c r="HL14" s="281"/>
      <c r="HM14" s="281"/>
      <c r="HN14" s="281"/>
      <c r="HO14" s="281"/>
      <c r="HP14" s="281"/>
      <c r="HQ14" s="281"/>
      <c r="HR14" s="281"/>
      <c r="HS14" s="281"/>
      <c r="HT14" s="281"/>
      <c r="HU14" s="281"/>
      <c r="HV14" s="281"/>
      <c r="HW14" s="281"/>
      <c r="HX14" s="281"/>
      <c r="HY14" s="281"/>
      <c r="HZ14" s="281"/>
      <c r="IA14" s="281"/>
      <c r="IB14" s="281"/>
      <c r="IC14" s="281"/>
      <c r="ID14" s="281"/>
      <c r="IE14" s="281"/>
      <c r="IF14" s="281"/>
      <c r="IG14" s="281"/>
      <c r="IH14" s="281"/>
      <c r="II14" s="281"/>
      <c r="IJ14" s="281"/>
      <c r="IK14" s="281"/>
      <c r="IL14" s="281"/>
      <c r="IM14" s="281"/>
      <c r="IN14" s="281"/>
      <c r="IO14" s="281"/>
      <c r="IP14" s="281"/>
      <c r="IQ14" s="281"/>
      <c r="IR14" s="281"/>
      <c r="IS14" s="281"/>
      <c r="IT14" s="281"/>
      <c r="IU14" s="281"/>
      <c r="IV14" s="281"/>
      <c r="IW14" s="281"/>
      <c r="IX14" s="281"/>
      <c r="IY14" s="281"/>
      <c r="IZ14" s="281"/>
      <c r="JA14" s="281"/>
      <c r="JB14" s="281"/>
      <c r="JC14" s="281"/>
      <c r="JD14" s="281"/>
      <c r="JE14" s="281"/>
      <c r="JF14" s="281"/>
      <c r="JG14" s="281"/>
      <c r="JH14" s="281"/>
      <c r="JI14" s="281"/>
      <c r="JJ14" s="281"/>
      <c r="JK14" s="281"/>
      <c r="JL14" s="281"/>
      <c r="JM14" s="281"/>
      <c r="JN14" s="281"/>
      <c r="JO14" s="281"/>
      <c r="JP14" s="281"/>
      <c r="JQ14" s="281"/>
      <c r="JR14" s="281"/>
      <c r="JS14" s="281"/>
      <c r="JT14" s="281"/>
      <c r="JU14" s="281"/>
      <c r="JV14" s="281"/>
      <c r="JW14" s="281"/>
      <c r="JX14" s="281"/>
      <c r="JY14" s="281"/>
      <c r="JZ14" s="281"/>
      <c r="KA14" s="281"/>
      <c r="KB14" s="281"/>
      <c r="KC14" s="281"/>
      <c r="KD14" s="281"/>
      <c r="KE14" s="281"/>
      <c r="KF14" s="281"/>
      <c r="KG14" s="281"/>
      <c r="KH14" s="281"/>
      <c r="KI14" s="281"/>
      <c r="KJ14" s="281"/>
      <c r="KK14" s="281"/>
      <c r="KL14" s="281"/>
      <c r="KM14" s="281"/>
      <c r="KN14" s="281"/>
      <c r="KO14" s="281"/>
      <c r="KP14" s="281"/>
      <c r="KQ14" s="281"/>
      <c r="KR14" s="281"/>
      <c r="KS14" s="281"/>
      <c r="KT14" s="281"/>
      <c r="KU14" s="281"/>
      <c r="KV14" s="281"/>
      <c r="KW14" s="281"/>
      <c r="KX14" s="281"/>
      <c r="KY14" s="281"/>
      <c r="KZ14" s="281"/>
      <c r="LA14" s="281"/>
      <c r="LB14" s="281"/>
      <c r="LC14" s="281"/>
      <c r="LD14" s="281"/>
      <c r="LE14" s="281"/>
      <c r="LF14" s="281"/>
      <c r="LG14" s="281"/>
      <c r="LH14" s="281"/>
      <c r="LI14" s="281"/>
      <c r="LJ14" s="281"/>
      <c r="LK14" s="281"/>
      <c r="LL14" s="281"/>
      <c r="LM14" s="281"/>
      <c r="LN14" s="281"/>
      <c r="LO14" s="281"/>
      <c r="LP14" s="281"/>
      <c r="LQ14" s="281"/>
      <c r="LR14" s="281"/>
      <c r="LS14" s="281"/>
      <c r="LT14" s="281"/>
      <c r="LU14" s="281"/>
      <c r="LV14" s="281"/>
      <c r="LW14" s="281"/>
      <c r="LX14" s="281"/>
      <c r="LY14" s="281"/>
      <c r="LZ14" s="281"/>
      <c r="MA14" s="281"/>
      <c r="MB14" s="281"/>
      <c r="MC14" s="281"/>
      <c r="MD14" s="281"/>
      <c r="ME14" s="281"/>
      <c r="MF14" s="281"/>
      <c r="MG14" s="281"/>
      <c r="MH14" s="281"/>
      <c r="MI14" s="281"/>
      <c r="MJ14" s="281"/>
      <c r="MK14" s="281"/>
      <c r="ML14" s="281"/>
      <c r="MM14" s="281"/>
      <c r="MN14" s="281"/>
      <c r="MO14" s="281"/>
      <c r="MP14" s="281"/>
      <c r="MQ14" s="281"/>
      <c r="MR14" s="281"/>
      <c r="MS14" s="281"/>
      <c r="MT14" s="281"/>
      <c r="MU14" s="281"/>
      <c r="MV14" s="281"/>
      <c r="MW14" s="281"/>
      <c r="MX14" s="281"/>
      <c r="MY14" s="281"/>
      <c r="MZ14" s="281"/>
      <c r="NA14" s="281"/>
      <c r="NB14" s="281"/>
      <c r="NC14" s="281"/>
      <c r="ND14" s="281"/>
      <c r="NE14" s="281"/>
      <c r="NF14" s="281"/>
      <c r="NG14" s="281"/>
      <c r="NH14" s="281"/>
      <c r="NI14" s="281"/>
      <c r="NJ14" s="281"/>
      <c r="NK14" s="281"/>
      <c r="NL14" s="281"/>
      <c r="NM14" s="281"/>
      <c r="NN14" s="281"/>
      <c r="NO14" s="281"/>
      <c r="NP14" s="281"/>
      <c r="NQ14" s="281"/>
      <c r="NR14" s="281"/>
      <c r="NS14" s="281"/>
      <c r="NT14" s="281"/>
      <c r="NU14" s="281"/>
      <c r="NV14" s="281"/>
      <c r="NW14" s="281"/>
      <c r="NX14" s="281"/>
      <c r="NY14" s="281"/>
      <c r="NZ14" s="281"/>
      <c r="OA14" s="281"/>
      <c r="OB14" s="281"/>
      <c r="OC14" s="281"/>
      <c r="OD14" s="281"/>
      <c r="OE14" s="281"/>
      <c r="OF14" s="281"/>
      <c r="OG14" s="281"/>
      <c r="OH14" s="281"/>
      <c r="OI14" s="281"/>
      <c r="OJ14" s="281"/>
      <c r="OK14" s="281"/>
      <c r="OL14" s="281"/>
      <c r="OM14" s="281"/>
      <c r="ON14" s="281"/>
      <c r="OO14" s="281"/>
      <c r="OP14" s="281"/>
      <c r="OQ14" s="281"/>
      <c r="OR14" s="281"/>
      <c r="OS14" s="281"/>
      <c r="OT14" s="281"/>
      <c r="OU14" s="281"/>
      <c r="OV14" s="281"/>
      <c r="OW14" s="281"/>
      <c r="OX14" s="281"/>
      <c r="OY14" s="281"/>
      <c r="OZ14" s="281"/>
      <c r="PA14" s="281"/>
      <c r="PB14" s="281"/>
      <c r="PC14" s="281"/>
      <c r="PD14" s="281"/>
      <c r="PE14" s="281"/>
      <c r="PF14" s="281"/>
      <c r="PG14" s="281"/>
      <c r="PH14" s="281"/>
      <c r="PI14" s="281"/>
      <c r="PJ14" s="281"/>
      <c r="PK14" s="281"/>
      <c r="PL14" s="281"/>
      <c r="PM14" s="281"/>
      <c r="PN14" s="281"/>
      <c r="PO14" s="281"/>
      <c r="PP14" s="281"/>
      <c r="PQ14" s="281"/>
      <c r="PR14" s="281"/>
      <c r="PS14" s="281"/>
      <c r="PT14" s="281"/>
      <c r="PU14" s="281"/>
      <c r="PV14" s="281"/>
      <c r="PW14" s="281"/>
      <c r="PX14" s="281"/>
      <c r="PY14" s="281"/>
      <c r="PZ14" s="281"/>
      <c r="QA14" s="281"/>
      <c r="QB14" s="281"/>
      <c r="QC14" s="281"/>
      <c r="QD14" s="281"/>
      <c r="QE14" s="281"/>
      <c r="QF14" s="281"/>
      <c r="QG14" s="281"/>
      <c r="QH14" s="281"/>
      <c r="QI14" s="281"/>
      <c r="QJ14" s="281"/>
      <c r="QK14" s="281"/>
      <c r="QL14" s="281"/>
      <c r="QM14" s="281"/>
      <c r="QN14" s="281"/>
      <c r="QO14" s="281"/>
      <c r="QP14" s="281"/>
      <c r="QQ14" s="281"/>
      <c r="QR14" s="281"/>
      <c r="QS14" s="281"/>
      <c r="QT14" s="281"/>
      <c r="QU14" s="281"/>
      <c r="QV14" s="281"/>
      <c r="QW14" s="281"/>
      <c r="QX14" s="281"/>
      <c r="QY14" s="281"/>
      <c r="QZ14" s="281"/>
      <c r="RA14" s="281"/>
      <c r="RB14" s="281"/>
      <c r="RC14" s="281"/>
      <c r="RD14" s="281"/>
      <c r="RE14" s="281"/>
      <c r="RF14" s="281"/>
      <c r="RG14" s="281"/>
      <c r="RH14" s="281"/>
      <c r="RI14" s="281"/>
      <c r="RJ14" s="281"/>
      <c r="RK14" s="281"/>
      <c r="RL14" s="281"/>
      <c r="RM14" s="281"/>
      <c r="RN14" s="281"/>
      <c r="RO14" s="281"/>
      <c r="RP14" s="281"/>
      <c r="RQ14" s="281"/>
      <c r="RR14" s="281"/>
      <c r="RS14" s="281"/>
      <c r="RT14" s="281"/>
      <c r="RU14" s="281"/>
      <c r="RV14" s="281"/>
      <c r="RW14" s="281"/>
      <c r="RX14" s="281"/>
      <c r="RY14" s="281"/>
      <c r="RZ14" s="281"/>
      <c r="SA14" s="281"/>
      <c r="SB14" s="281"/>
      <c r="SC14" s="281"/>
      <c r="SD14" s="281"/>
      <c r="SE14" s="281"/>
      <c r="SF14" s="281"/>
      <c r="SG14" s="281"/>
      <c r="SH14" s="281"/>
      <c r="SI14" s="281"/>
      <c r="SJ14" s="281"/>
      <c r="SK14" s="281"/>
      <c r="SL14" s="281"/>
      <c r="SM14" s="281"/>
      <c r="SN14" s="281"/>
      <c r="SO14" s="281"/>
      <c r="SP14" s="281"/>
      <c r="SQ14" s="281"/>
      <c r="SR14" s="281"/>
      <c r="SS14" s="281"/>
      <c r="ST14" s="281"/>
      <c r="SU14" s="281"/>
      <c r="SV14" s="281"/>
      <c r="SW14" s="281"/>
      <c r="SX14" s="281"/>
      <c r="SY14" s="281"/>
      <c r="SZ14" s="281"/>
      <c r="TA14" s="281"/>
      <c r="TB14" s="281"/>
      <c r="TC14" s="281"/>
      <c r="TD14" s="281"/>
      <c r="TE14" s="281"/>
      <c r="TF14" s="281"/>
      <c r="TG14" s="281"/>
      <c r="TH14" s="281"/>
      <c r="TI14" s="281"/>
      <c r="TJ14" s="281"/>
      <c r="TK14" s="281"/>
      <c r="TL14" s="281"/>
      <c r="TM14" s="281"/>
      <c r="TN14" s="281"/>
      <c r="TO14" s="281"/>
      <c r="TP14" s="281"/>
      <c r="TQ14" s="281"/>
      <c r="TR14" s="281"/>
      <c r="TS14" s="281"/>
      <c r="TT14" s="281"/>
      <c r="TU14" s="281"/>
      <c r="TV14" s="281"/>
      <c r="TW14" s="281"/>
      <c r="TX14" s="281"/>
      <c r="TY14" s="281"/>
      <c r="TZ14" s="281"/>
      <c r="UA14" s="281"/>
      <c r="UB14" s="281"/>
      <c r="UC14" s="281"/>
      <c r="UD14" s="281"/>
      <c r="UE14" s="281"/>
      <c r="UF14" s="281"/>
      <c r="UG14" s="281"/>
      <c r="UH14" s="281"/>
      <c r="UI14" s="281"/>
      <c r="UJ14" s="281"/>
      <c r="UK14" s="281"/>
      <c r="UL14" s="281"/>
      <c r="UM14" s="281"/>
      <c r="UN14" s="281"/>
      <c r="UO14" s="281"/>
      <c r="UP14" s="281"/>
      <c r="UQ14" s="281"/>
      <c r="UR14" s="281"/>
      <c r="US14" s="281"/>
      <c r="UT14" s="281"/>
      <c r="UU14" s="281"/>
      <c r="UV14" s="281"/>
      <c r="UW14" s="281"/>
      <c r="UX14" s="281"/>
      <c r="UY14" s="281"/>
      <c r="UZ14" s="281"/>
      <c r="VA14" s="281"/>
      <c r="VB14" s="281"/>
      <c r="VC14" s="281"/>
      <c r="VD14" s="281"/>
      <c r="VE14" s="281"/>
      <c r="VF14" s="281"/>
      <c r="VG14" s="281"/>
      <c r="VH14" s="281"/>
      <c r="VI14" s="281"/>
      <c r="VJ14" s="281"/>
      <c r="VK14" s="281"/>
      <c r="VL14" s="281"/>
      <c r="VM14" s="281"/>
      <c r="VN14" s="281"/>
      <c r="VO14" s="281"/>
      <c r="VP14" s="281"/>
      <c r="VQ14" s="281"/>
      <c r="VR14" s="281"/>
      <c r="VS14" s="281"/>
      <c r="VT14" s="281"/>
      <c r="VU14" s="281"/>
      <c r="VV14" s="281"/>
      <c r="VW14" s="281"/>
      <c r="VX14" s="281"/>
      <c r="VY14" s="281"/>
      <c r="VZ14" s="281"/>
      <c r="WA14" s="281"/>
      <c r="WB14" s="281"/>
      <c r="WC14" s="281"/>
      <c r="WD14" s="281"/>
      <c r="WE14" s="281"/>
      <c r="WF14" s="281"/>
      <c r="WG14" s="281"/>
      <c r="WH14" s="281"/>
      <c r="WI14" s="281"/>
      <c r="WJ14" s="281"/>
      <c r="WK14" s="281"/>
      <c r="WL14" s="281"/>
      <c r="WM14" s="281"/>
      <c r="WN14" s="281"/>
      <c r="WO14" s="281"/>
      <c r="WP14" s="281"/>
      <c r="WQ14" s="281"/>
      <c r="WR14" s="281"/>
      <c r="WS14" s="281"/>
      <c r="WT14" s="281"/>
      <c r="WU14" s="281"/>
      <c r="WV14" s="281"/>
      <c r="WW14" s="281"/>
      <c r="WX14" s="281"/>
      <c r="WY14" s="281"/>
      <c r="WZ14" s="281"/>
      <c r="XA14" s="281"/>
      <c r="XB14" s="281"/>
      <c r="XC14" s="281"/>
      <c r="XD14" s="281"/>
      <c r="XE14" s="281"/>
      <c r="XF14" s="281"/>
      <c r="XG14" s="281"/>
      <c r="XH14" s="281"/>
      <c r="XI14" s="281"/>
      <c r="XJ14" s="281"/>
      <c r="XK14" s="281"/>
      <c r="XL14" s="281"/>
      <c r="XM14" s="281"/>
      <c r="XN14" s="281"/>
      <c r="XO14" s="281"/>
      <c r="XP14" s="281"/>
      <c r="XQ14" s="281"/>
      <c r="XR14" s="281"/>
      <c r="XS14" s="281"/>
      <c r="XT14" s="281"/>
      <c r="XU14" s="281"/>
      <c r="XV14" s="281"/>
      <c r="XW14" s="281"/>
      <c r="XX14" s="281"/>
      <c r="XY14" s="281"/>
      <c r="XZ14" s="281"/>
      <c r="YA14" s="281"/>
      <c r="YB14" s="281"/>
      <c r="YC14" s="281"/>
      <c r="YD14" s="281"/>
      <c r="YE14" s="281"/>
      <c r="YF14" s="281"/>
      <c r="YG14" s="281"/>
      <c r="YH14" s="281"/>
      <c r="YI14" s="281"/>
      <c r="YJ14" s="281"/>
      <c r="YK14" s="281"/>
      <c r="YL14" s="281"/>
      <c r="YM14" s="281"/>
      <c r="YN14" s="281"/>
      <c r="YO14" s="281"/>
      <c r="YP14" s="281"/>
      <c r="YQ14" s="281"/>
      <c r="YR14" s="281"/>
      <c r="YS14" s="281"/>
      <c r="YT14" s="281"/>
      <c r="YU14" s="281"/>
      <c r="YV14" s="281"/>
      <c r="YW14" s="281"/>
      <c r="YX14" s="281"/>
      <c r="YY14" s="281"/>
      <c r="YZ14" s="281"/>
      <c r="ZA14" s="281"/>
      <c r="ZB14" s="281"/>
      <c r="ZC14" s="281"/>
      <c r="ZD14" s="281"/>
      <c r="ZE14" s="281"/>
      <c r="ZF14" s="281"/>
      <c r="ZG14" s="281"/>
      <c r="ZH14" s="281"/>
      <c r="ZI14" s="281"/>
      <c r="ZJ14" s="281"/>
      <c r="ZK14" s="281"/>
      <c r="ZL14" s="281"/>
      <c r="ZM14" s="281"/>
      <c r="ZN14" s="281"/>
      <c r="ZO14" s="281"/>
      <c r="ZP14" s="281"/>
      <c r="ZQ14" s="281"/>
      <c r="ZR14" s="281"/>
      <c r="ZS14" s="281"/>
      <c r="ZT14" s="281"/>
      <c r="ZU14" s="281"/>
      <c r="ZV14" s="281"/>
      <c r="ZW14" s="281"/>
      <c r="ZX14" s="281"/>
      <c r="ZY14" s="281"/>
      <c r="ZZ14" s="281"/>
      <c r="AAA14" s="281"/>
      <c r="AAB14" s="281"/>
      <c r="AAC14" s="281"/>
      <c r="AAD14" s="281"/>
      <c r="AAE14" s="281"/>
      <c r="AAF14" s="281"/>
      <c r="AAG14" s="281"/>
      <c r="AAH14" s="281"/>
      <c r="AAI14" s="281"/>
      <c r="AAJ14" s="281"/>
      <c r="AAK14" s="281"/>
      <c r="AAL14" s="281"/>
      <c r="AAM14" s="281"/>
      <c r="AAN14" s="281"/>
      <c r="AAO14" s="281"/>
      <c r="AAP14" s="281"/>
      <c r="AAQ14" s="281"/>
      <c r="AAR14" s="281"/>
      <c r="AAS14" s="281"/>
      <c r="AAT14" s="281"/>
      <c r="AAU14" s="281"/>
      <c r="AAV14" s="281"/>
      <c r="AAW14" s="281"/>
      <c r="AAX14" s="281"/>
      <c r="AAY14" s="281"/>
      <c r="AAZ14" s="281"/>
      <c r="ABA14" s="281"/>
      <c r="ABB14" s="281"/>
      <c r="ABC14" s="281"/>
      <c r="ABD14" s="281"/>
      <c r="ABE14" s="281"/>
      <c r="ABF14" s="281"/>
      <c r="ABG14" s="281"/>
      <c r="ABH14" s="281"/>
      <c r="ABI14" s="281"/>
      <c r="ABJ14" s="281"/>
      <c r="ABK14" s="281"/>
      <c r="ABL14" s="281"/>
      <c r="ABM14" s="281"/>
      <c r="ABN14" s="281"/>
      <c r="ABO14" s="281"/>
      <c r="ABP14" s="281"/>
      <c r="ABQ14" s="281"/>
      <c r="ABR14" s="281"/>
      <c r="ABS14" s="281"/>
      <c r="ABT14" s="281"/>
      <c r="ABU14" s="281"/>
      <c r="ABV14" s="281"/>
      <c r="ABW14" s="281"/>
      <c r="ABX14" s="281"/>
      <c r="ABY14" s="281"/>
      <c r="ABZ14" s="281"/>
      <c r="ACA14" s="281"/>
      <c r="ACB14" s="281"/>
      <c r="ACC14" s="281"/>
      <c r="ACD14" s="281"/>
      <c r="ACE14" s="281"/>
      <c r="ACF14" s="281"/>
      <c r="ACG14" s="281"/>
      <c r="ACH14" s="281"/>
      <c r="ACI14" s="281"/>
      <c r="ACJ14" s="281"/>
      <c r="ACK14" s="281"/>
      <c r="ACL14" s="281"/>
      <c r="ACM14" s="281"/>
      <c r="ACN14" s="281"/>
      <c r="ACO14" s="281"/>
      <c r="ACP14" s="281"/>
      <c r="ACQ14" s="281"/>
      <c r="ACR14" s="281"/>
      <c r="ACS14" s="281"/>
      <c r="ACT14" s="281"/>
      <c r="ACU14" s="281"/>
      <c r="ACV14" s="281"/>
      <c r="ACW14" s="281"/>
      <c r="ACX14" s="281"/>
      <c r="ACY14" s="281"/>
      <c r="ACZ14" s="281"/>
      <c r="ADA14" s="281"/>
      <c r="ADB14" s="281"/>
      <c r="ADC14" s="281"/>
      <c r="ADD14" s="281"/>
      <c r="ADE14" s="281"/>
      <c r="ADF14" s="281"/>
      <c r="ADG14" s="281"/>
      <c r="ADH14" s="281"/>
      <c r="ADI14" s="281"/>
      <c r="ADJ14" s="281"/>
      <c r="ADK14" s="281"/>
      <c r="ADL14" s="281"/>
      <c r="ADM14" s="281"/>
      <c r="ADN14" s="281"/>
      <c r="ADO14" s="281"/>
      <c r="ADP14" s="281"/>
      <c r="ADQ14" s="281"/>
      <c r="ADR14" s="281"/>
      <c r="ADS14" s="281"/>
      <c r="ADT14" s="281"/>
      <c r="ADU14" s="281"/>
      <c r="ADV14" s="281"/>
      <c r="ADW14" s="281"/>
      <c r="ADX14" s="281"/>
      <c r="ADY14" s="281"/>
      <c r="ADZ14" s="281"/>
      <c r="AEA14" s="281"/>
      <c r="AEB14" s="281"/>
      <c r="AEC14" s="281"/>
      <c r="AED14" s="281"/>
      <c r="AEE14" s="281"/>
      <c r="AEF14" s="281"/>
      <c r="AEG14" s="281"/>
      <c r="AEH14" s="281"/>
      <c r="AEI14" s="281"/>
      <c r="AEJ14" s="281"/>
      <c r="AEK14" s="281"/>
      <c r="AEL14" s="281"/>
      <c r="AEM14" s="281"/>
      <c r="AEN14" s="281"/>
      <c r="AEO14" s="281"/>
      <c r="AEP14" s="281"/>
      <c r="AEQ14" s="281"/>
      <c r="AER14" s="281"/>
      <c r="AES14" s="281"/>
      <c r="AET14" s="281"/>
      <c r="AEU14" s="281"/>
      <c r="AEV14" s="281"/>
      <c r="AEW14" s="281"/>
      <c r="AEX14" s="281"/>
      <c r="AEY14" s="281"/>
      <c r="AEZ14" s="281"/>
      <c r="AFA14" s="281"/>
      <c r="AFB14" s="281"/>
      <c r="AFC14" s="281"/>
      <c r="AFD14" s="281"/>
      <c r="AFE14" s="281"/>
      <c r="AFF14" s="281"/>
      <c r="AFG14" s="281"/>
      <c r="AFH14" s="281"/>
      <c r="AFI14" s="281"/>
      <c r="AFJ14" s="281"/>
      <c r="AFK14" s="281"/>
      <c r="AFL14" s="281"/>
      <c r="AFM14" s="281"/>
      <c r="AFN14" s="281"/>
      <c r="AFO14" s="281"/>
      <c r="AFP14" s="281"/>
      <c r="AFQ14" s="281"/>
      <c r="AFR14" s="281"/>
      <c r="AFS14" s="281"/>
      <c r="AFT14" s="281"/>
      <c r="AFU14" s="281"/>
      <c r="AFV14" s="281"/>
      <c r="AFW14" s="281"/>
      <c r="AFX14" s="281"/>
      <c r="AFY14" s="281"/>
      <c r="AFZ14" s="281"/>
      <c r="AGA14" s="281"/>
      <c r="AGB14" s="281"/>
      <c r="AGC14" s="281"/>
      <c r="AGD14" s="281"/>
      <c r="AGE14" s="281"/>
      <c r="AGF14" s="281"/>
      <c r="AGG14" s="281"/>
      <c r="AGH14" s="281"/>
      <c r="AGI14" s="281"/>
      <c r="AGJ14" s="281"/>
      <c r="AGK14" s="281"/>
      <c r="AGL14" s="281"/>
      <c r="AGM14" s="281"/>
      <c r="AGN14" s="281"/>
      <c r="AGO14" s="281"/>
      <c r="AGP14" s="281"/>
      <c r="AGQ14" s="281"/>
      <c r="AGR14" s="281"/>
      <c r="AGS14" s="281"/>
      <c r="AGT14" s="281"/>
      <c r="AGU14" s="281"/>
      <c r="AGV14" s="281"/>
      <c r="AGW14" s="281"/>
      <c r="AGX14" s="281"/>
      <c r="AGY14" s="281"/>
      <c r="AGZ14" s="281"/>
      <c r="AHA14" s="281"/>
      <c r="AHB14" s="281"/>
      <c r="AHC14" s="281"/>
      <c r="AHD14" s="281"/>
      <c r="AHE14" s="281"/>
      <c r="AHF14" s="281"/>
      <c r="AHG14" s="281"/>
      <c r="AHH14" s="281"/>
      <c r="AHI14" s="281"/>
      <c r="AHJ14" s="281"/>
      <c r="AHK14" s="281"/>
      <c r="AHL14" s="281"/>
      <c r="AHM14" s="281"/>
      <c r="AHN14" s="281"/>
      <c r="AHO14" s="281"/>
      <c r="AHP14" s="281"/>
      <c r="AHQ14" s="281"/>
      <c r="AHR14" s="281"/>
      <c r="AHS14" s="281"/>
      <c r="AHT14" s="281"/>
      <c r="AHU14" s="281"/>
      <c r="AHV14" s="281"/>
      <c r="AHW14" s="281"/>
      <c r="AHX14" s="281"/>
      <c r="AHY14" s="281"/>
      <c r="AHZ14" s="281"/>
      <c r="AIA14" s="281"/>
      <c r="AIB14" s="281"/>
      <c r="AIC14" s="281"/>
      <c r="AID14" s="281"/>
      <c r="AIE14" s="281"/>
      <c r="AIF14" s="281"/>
      <c r="AIG14" s="281"/>
      <c r="AIH14" s="281"/>
      <c r="AII14" s="281"/>
      <c r="AIJ14" s="281"/>
      <c r="AIK14" s="281"/>
      <c r="AIL14" s="281"/>
      <c r="AIM14" s="281"/>
      <c r="AIN14" s="281"/>
      <c r="AIO14" s="281"/>
      <c r="AIP14" s="281"/>
      <c r="AIQ14" s="281"/>
      <c r="AIR14" s="281"/>
      <c r="AIS14" s="281"/>
      <c r="AIT14" s="281"/>
      <c r="AIU14" s="281"/>
      <c r="AIV14" s="281"/>
      <c r="AIW14" s="281"/>
      <c r="AIX14" s="281"/>
      <c r="AIY14" s="281"/>
      <c r="AIZ14" s="281"/>
      <c r="AJA14" s="281"/>
      <c r="AJB14" s="281"/>
      <c r="AJC14" s="281"/>
      <c r="AJD14" s="281"/>
      <c r="AJE14" s="281"/>
      <c r="AJF14" s="281"/>
      <c r="AJG14" s="281"/>
      <c r="AJH14" s="281"/>
      <c r="AJI14" s="281"/>
      <c r="AJJ14" s="281"/>
      <c r="AJK14" s="281"/>
      <c r="AJL14" s="281"/>
      <c r="AJM14" s="281"/>
      <c r="AJN14" s="281"/>
      <c r="AJO14" s="281"/>
      <c r="AJP14" s="281"/>
      <c r="AJQ14" s="281"/>
      <c r="AJR14" s="281"/>
      <c r="AJS14" s="281"/>
      <c r="AJT14" s="281"/>
      <c r="AJU14" s="281"/>
      <c r="AJV14" s="281"/>
      <c r="AJW14" s="281"/>
      <c r="AJX14" s="281"/>
      <c r="AJY14" s="281"/>
      <c r="AJZ14" s="281"/>
      <c r="AKA14" s="281"/>
      <c r="AKB14" s="281"/>
      <c r="AKC14" s="281"/>
      <c r="AKD14" s="281"/>
      <c r="AKE14" s="281"/>
      <c r="AKF14" s="281"/>
      <c r="AKG14" s="281"/>
      <c r="AKH14" s="281"/>
      <c r="AKI14" s="281"/>
      <c r="AKJ14" s="281"/>
      <c r="AKK14" s="281"/>
      <c r="AKL14" s="281"/>
      <c r="AKM14" s="281"/>
      <c r="AKN14" s="281"/>
      <c r="AKO14" s="281"/>
      <c r="AKP14" s="281"/>
      <c r="AKQ14" s="281"/>
      <c r="AKR14" s="281"/>
      <c r="AKS14" s="281"/>
      <c r="AKT14" s="281"/>
      <c r="AKU14" s="281"/>
      <c r="AKV14" s="281"/>
      <c r="AKW14" s="281"/>
      <c r="AKX14" s="281"/>
      <c r="AKY14" s="281"/>
      <c r="AKZ14" s="281"/>
      <c r="ALA14" s="281"/>
      <c r="ALB14" s="281"/>
      <c r="ALC14" s="281"/>
      <c r="ALD14" s="281"/>
      <c r="ALE14" s="281"/>
      <c r="ALF14" s="281"/>
      <c r="ALG14" s="281"/>
      <c r="ALH14" s="281"/>
      <c r="ALI14" s="281"/>
      <c r="ALJ14" s="281"/>
      <c r="ALK14" s="281"/>
      <c r="ALL14" s="281"/>
      <c r="ALM14" s="281"/>
      <c r="ALN14" s="281"/>
      <c r="ALO14" s="281"/>
      <c r="ALP14" s="281"/>
      <c r="ALQ14" s="281"/>
      <c r="ALR14" s="281"/>
      <c r="ALS14" s="281"/>
      <c r="ALT14" s="281"/>
      <c r="ALU14" s="281"/>
      <c r="ALV14" s="281"/>
      <c r="ALW14" s="281"/>
      <c r="ALX14" s="281"/>
      <c r="ALY14" s="281"/>
      <c r="ALZ14" s="281"/>
      <c r="AMA14" s="281"/>
      <c r="AMB14" s="281"/>
      <c r="AMC14" s="281"/>
      <c r="AMD14" s="281"/>
      <c r="AME14" s="281"/>
      <c r="AMF14" s="281"/>
      <c r="AMG14" s="281"/>
      <c r="AMH14" s="281"/>
      <c r="AMI14" s="281"/>
      <c r="AMJ14" s="281"/>
      <c r="AMK14" s="281"/>
      <c r="AML14" s="281"/>
      <c r="AMM14" s="281"/>
      <c r="AMN14" s="281"/>
      <c r="AMO14" s="281"/>
      <c r="AMP14" s="281"/>
      <c r="AMQ14" s="281"/>
      <c r="AMR14" s="281"/>
      <c r="AMS14" s="281"/>
      <c r="AMT14" s="281"/>
      <c r="AMU14" s="281"/>
      <c r="AMV14" s="281"/>
      <c r="AMW14" s="281"/>
      <c r="AMX14" s="281"/>
      <c r="AMY14" s="281"/>
      <c r="AMZ14" s="281"/>
      <c r="ANA14" s="281"/>
      <c r="ANB14" s="281"/>
      <c r="ANC14" s="281"/>
      <c r="AND14" s="281"/>
      <c r="ANE14" s="281"/>
      <c r="ANF14" s="281"/>
      <c r="ANG14" s="281"/>
      <c r="ANH14" s="281"/>
      <c r="ANI14" s="281"/>
      <c r="ANJ14" s="281"/>
      <c r="ANK14" s="281"/>
      <c r="ANL14" s="281"/>
      <c r="ANM14" s="281"/>
      <c r="ANN14" s="281"/>
      <c r="ANO14" s="281"/>
      <c r="ANP14" s="281"/>
      <c r="ANQ14" s="281"/>
      <c r="ANR14" s="281"/>
      <c r="ANS14" s="281"/>
      <c r="ANT14" s="281"/>
      <c r="ANU14" s="281"/>
      <c r="ANV14" s="281"/>
      <c r="ANW14" s="281"/>
      <c r="ANX14" s="281"/>
      <c r="ANY14" s="281"/>
      <c r="ANZ14" s="281"/>
      <c r="AOA14" s="281"/>
      <c r="AOB14" s="281"/>
      <c r="AOC14" s="281"/>
      <c r="AOD14" s="281"/>
      <c r="AOE14" s="281"/>
      <c r="AOF14" s="281"/>
      <c r="AOG14" s="281"/>
      <c r="AOH14" s="281"/>
      <c r="AOI14" s="281"/>
      <c r="AOJ14" s="281"/>
      <c r="AOK14" s="281"/>
      <c r="AOL14" s="281"/>
      <c r="AOM14" s="281"/>
      <c r="AON14" s="281"/>
      <c r="AOO14" s="281"/>
      <c r="AOP14" s="281"/>
      <c r="AOQ14" s="281"/>
      <c r="AOR14" s="281"/>
      <c r="AOS14" s="281"/>
      <c r="AOT14" s="281"/>
      <c r="AOU14" s="281"/>
      <c r="AOV14" s="281"/>
      <c r="AOW14" s="281"/>
      <c r="AOX14" s="281"/>
      <c r="AOY14" s="281"/>
      <c r="AOZ14" s="281"/>
      <c r="APA14" s="281"/>
      <c r="APB14" s="281"/>
      <c r="APC14" s="281"/>
      <c r="APD14" s="281"/>
      <c r="APE14" s="281"/>
      <c r="APF14" s="281"/>
      <c r="APG14" s="281"/>
      <c r="APH14" s="281"/>
      <c r="API14" s="281"/>
      <c r="APJ14" s="281"/>
      <c r="APK14" s="281"/>
      <c r="APL14" s="281"/>
      <c r="APM14" s="281"/>
      <c r="APN14" s="281"/>
      <c r="APO14" s="281"/>
      <c r="APP14" s="281"/>
      <c r="APQ14" s="281"/>
      <c r="APR14" s="281"/>
      <c r="APS14" s="281"/>
      <c r="APT14" s="281"/>
      <c r="APU14" s="281"/>
      <c r="APV14" s="281"/>
      <c r="APW14" s="281"/>
      <c r="APX14" s="281"/>
      <c r="APY14" s="281"/>
      <c r="APZ14" s="281"/>
      <c r="AQA14" s="281"/>
      <c r="AQB14" s="281"/>
      <c r="AQC14" s="281"/>
      <c r="AQD14" s="281"/>
      <c r="AQE14" s="281"/>
      <c r="AQF14" s="281"/>
      <c r="AQG14" s="281"/>
      <c r="AQH14" s="281"/>
      <c r="AQI14" s="281"/>
      <c r="AQJ14" s="281"/>
      <c r="AQK14" s="281"/>
      <c r="AQL14" s="281"/>
      <c r="AQM14" s="281"/>
      <c r="AQN14" s="281"/>
      <c r="AQO14" s="281"/>
      <c r="AQP14" s="281"/>
      <c r="AQQ14" s="281"/>
      <c r="AQR14" s="281"/>
      <c r="AQS14" s="281"/>
      <c r="AQT14" s="281"/>
      <c r="AQU14" s="281"/>
      <c r="AQV14" s="281"/>
      <c r="AQW14" s="281"/>
      <c r="AQX14" s="281"/>
      <c r="AQY14" s="281"/>
      <c r="AQZ14" s="281"/>
      <c r="ARA14" s="281"/>
      <c r="ARB14" s="281"/>
      <c r="ARC14" s="281"/>
      <c r="ARD14" s="281"/>
      <c r="ARE14" s="281"/>
      <c r="ARF14" s="281"/>
      <c r="ARG14" s="281"/>
      <c r="ARH14" s="281"/>
      <c r="ARI14" s="281"/>
      <c r="ARJ14" s="281"/>
      <c r="ARK14" s="281"/>
      <c r="ARL14" s="281"/>
      <c r="ARM14" s="281"/>
      <c r="ARN14" s="281"/>
      <c r="ARO14" s="281"/>
      <c r="ARP14" s="281"/>
      <c r="ARQ14" s="281"/>
      <c r="ARR14" s="281"/>
      <c r="ARS14" s="281"/>
      <c r="ART14" s="281"/>
      <c r="ARU14" s="281"/>
      <c r="ARV14" s="281"/>
      <c r="ARW14" s="281"/>
      <c r="ARX14" s="281"/>
      <c r="ARY14" s="281"/>
      <c r="ARZ14" s="281"/>
      <c r="ASA14" s="281"/>
      <c r="ASB14" s="281"/>
      <c r="ASC14" s="281"/>
      <c r="ASD14" s="281"/>
      <c r="ASE14" s="281"/>
      <c r="ASF14" s="281"/>
      <c r="ASG14" s="281"/>
      <c r="ASH14" s="281"/>
      <c r="ASI14" s="281"/>
      <c r="ASJ14" s="281"/>
      <c r="ASK14" s="281"/>
      <c r="ASL14" s="281"/>
      <c r="ASM14" s="281"/>
      <c r="ASN14" s="281"/>
      <c r="ASO14" s="281"/>
      <c r="ASP14" s="281"/>
      <c r="ASQ14" s="281"/>
      <c r="ASR14" s="281"/>
      <c r="ASS14" s="281"/>
      <c r="AST14" s="281"/>
      <c r="ASU14" s="281"/>
      <c r="ASV14" s="281"/>
      <c r="ASW14" s="281"/>
      <c r="ASX14" s="281"/>
      <c r="ASY14" s="281"/>
      <c r="ASZ14" s="281"/>
      <c r="ATA14" s="281"/>
      <c r="ATB14" s="281"/>
      <c r="ATC14" s="281"/>
      <c r="ATD14" s="281"/>
      <c r="ATE14" s="281"/>
      <c r="ATF14" s="281"/>
      <c r="ATG14" s="281"/>
      <c r="ATH14" s="281"/>
      <c r="ATI14" s="281"/>
      <c r="ATJ14" s="281"/>
      <c r="ATK14" s="281"/>
      <c r="ATL14" s="281"/>
      <c r="ATM14" s="281"/>
      <c r="ATN14" s="281"/>
      <c r="ATO14" s="281"/>
      <c r="ATP14" s="281"/>
      <c r="ATQ14" s="281"/>
      <c r="ATR14" s="281"/>
      <c r="ATS14" s="281"/>
      <c r="ATT14" s="281"/>
      <c r="ATU14" s="281"/>
      <c r="ATV14" s="281"/>
      <c r="ATW14" s="281"/>
      <c r="ATX14" s="281"/>
      <c r="ATY14" s="281"/>
      <c r="ATZ14" s="281"/>
      <c r="AUA14" s="281"/>
      <c r="AUB14" s="281"/>
      <c r="AUC14" s="281"/>
      <c r="AUD14" s="281"/>
      <c r="AUE14" s="281"/>
      <c r="AUF14" s="281"/>
      <c r="AUG14" s="281"/>
      <c r="AUH14" s="281"/>
      <c r="AUI14" s="281"/>
      <c r="AUJ14" s="281"/>
      <c r="AUK14" s="281"/>
      <c r="AUL14" s="281"/>
      <c r="AUM14" s="281"/>
      <c r="AUN14" s="281"/>
      <c r="AUO14" s="281"/>
      <c r="AUP14" s="281"/>
      <c r="AUQ14" s="281"/>
      <c r="AUR14" s="281"/>
      <c r="AUS14" s="281"/>
      <c r="AUT14" s="281"/>
      <c r="AUU14" s="281"/>
      <c r="AUV14" s="281"/>
      <c r="AUW14" s="281"/>
      <c r="AUX14" s="281"/>
      <c r="AUY14" s="281"/>
      <c r="AUZ14" s="281"/>
      <c r="AVA14" s="281"/>
      <c r="AVB14" s="281"/>
      <c r="AVC14" s="281"/>
      <c r="AVD14" s="281"/>
      <c r="AVE14" s="281"/>
      <c r="AVF14" s="281"/>
      <c r="AVG14" s="281"/>
      <c r="AVH14" s="281"/>
      <c r="AVI14" s="281"/>
      <c r="AVJ14" s="281"/>
      <c r="AVK14" s="281"/>
      <c r="AVL14" s="281"/>
      <c r="AVM14" s="281"/>
      <c r="AVN14" s="281"/>
      <c r="AVO14" s="281"/>
      <c r="AVP14" s="281"/>
      <c r="AVQ14" s="281"/>
      <c r="AVR14" s="281"/>
      <c r="AVS14" s="281"/>
      <c r="AVT14" s="281"/>
      <c r="AVU14" s="281"/>
      <c r="AVV14" s="281"/>
      <c r="AVW14" s="281"/>
      <c r="AVX14" s="281"/>
      <c r="AVY14" s="281"/>
      <c r="AVZ14" s="281"/>
      <c r="AWA14" s="281"/>
      <c r="AWB14" s="281"/>
      <c r="AWC14" s="281"/>
      <c r="AWD14" s="281"/>
      <c r="AWE14" s="281"/>
      <c r="AWF14" s="281"/>
      <c r="AWG14" s="281"/>
      <c r="AWH14" s="281"/>
      <c r="AWI14" s="281"/>
      <c r="AWJ14" s="281"/>
      <c r="AWK14" s="281"/>
      <c r="AWL14" s="281"/>
      <c r="AWM14" s="281"/>
      <c r="AWN14" s="281"/>
      <c r="AWO14" s="281"/>
      <c r="AWP14" s="281"/>
      <c r="AWQ14" s="281"/>
      <c r="AWR14" s="281"/>
      <c r="AWS14" s="281"/>
      <c r="AWT14" s="281"/>
      <c r="AWU14" s="281"/>
      <c r="AWV14" s="281"/>
      <c r="AWW14" s="281"/>
      <c r="AWX14" s="281"/>
      <c r="AWY14" s="281"/>
      <c r="AWZ14" s="281"/>
      <c r="AXA14" s="281"/>
      <c r="AXB14" s="281"/>
      <c r="AXC14" s="281"/>
      <c r="AXD14" s="281"/>
      <c r="AXE14" s="281"/>
      <c r="AXF14" s="281"/>
      <c r="AXG14" s="281"/>
      <c r="AXH14" s="281"/>
      <c r="AXI14" s="281"/>
      <c r="AXJ14" s="281"/>
      <c r="AXK14" s="281"/>
      <c r="AXL14" s="281"/>
      <c r="AXM14" s="281"/>
      <c r="AXN14" s="281"/>
      <c r="AXO14" s="281"/>
      <c r="AXP14" s="281"/>
      <c r="AXQ14" s="281"/>
      <c r="AXR14" s="281"/>
      <c r="AXS14" s="281"/>
      <c r="AXT14" s="281"/>
      <c r="AXU14" s="281"/>
      <c r="AXV14" s="281"/>
      <c r="AXW14" s="281"/>
      <c r="AXX14" s="281"/>
      <c r="AXY14" s="281"/>
      <c r="AXZ14" s="281"/>
      <c r="AYA14" s="281"/>
      <c r="AYB14" s="281"/>
      <c r="AYC14" s="281"/>
      <c r="AYD14" s="281"/>
      <c r="AYE14" s="281"/>
      <c r="AYF14" s="281"/>
      <c r="AYG14" s="281"/>
      <c r="AYH14" s="281"/>
      <c r="AYI14" s="281"/>
      <c r="AYJ14" s="281"/>
      <c r="AYK14" s="281"/>
      <c r="AYL14" s="281"/>
      <c r="AYM14" s="281"/>
      <c r="AYN14" s="281"/>
      <c r="AYO14" s="281"/>
      <c r="AYP14" s="281"/>
      <c r="AYQ14" s="281"/>
      <c r="AYR14" s="281"/>
      <c r="AYS14" s="281"/>
      <c r="AYT14" s="281"/>
      <c r="AYU14" s="281"/>
      <c r="AYV14" s="281"/>
      <c r="AYW14" s="281"/>
      <c r="AYX14" s="281"/>
      <c r="AYY14" s="281"/>
      <c r="AYZ14" s="281"/>
      <c r="AZA14" s="281"/>
      <c r="AZB14" s="281"/>
      <c r="AZC14" s="281"/>
      <c r="AZD14" s="281"/>
      <c r="AZE14" s="281"/>
      <c r="AZF14" s="281"/>
      <c r="AZG14" s="281"/>
      <c r="AZH14" s="281"/>
      <c r="AZI14" s="281"/>
      <c r="AZJ14" s="281"/>
      <c r="AZK14" s="281"/>
      <c r="AZL14" s="281"/>
      <c r="AZM14" s="281"/>
      <c r="AZN14" s="281"/>
      <c r="AZO14" s="281"/>
      <c r="AZP14" s="281"/>
      <c r="AZQ14" s="281"/>
      <c r="AZR14" s="281"/>
      <c r="AZS14" s="281"/>
      <c r="AZT14" s="281"/>
      <c r="AZU14" s="281"/>
      <c r="AZV14" s="281"/>
      <c r="AZW14" s="281"/>
      <c r="AZX14" s="281"/>
      <c r="AZY14" s="281"/>
      <c r="AZZ14" s="281"/>
      <c r="BAA14" s="281"/>
      <c r="BAB14" s="281"/>
      <c r="BAC14" s="281"/>
      <c r="BAD14" s="281"/>
      <c r="BAE14" s="281"/>
      <c r="BAF14" s="281"/>
      <c r="BAG14" s="281"/>
      <c r="BAH14" s="281"/>
      <c r="BAI14" s="281"/>
      <c r="BAJ14" s="281"/>
      <c r="BAK14" s="281"/>
      <c r="BAL14" s="281"/>
      <c r="BAM14" s="281"/>
      <c r="BAN14" s="281"/>
      <c r="BAO14" s="281"/>
      <c r="BAP14" s="281"/>
      <c r="BAQ14" s="281"/>
      <c r="BAR14" s="281"/>
      <c r="BAS14" s="281"/>
      <c r="BAT14" s="281"/>
      <c r="BAU14" s="281"/>
      <c r="BAV14" s="281"/>
      <c r="BAW14" s="281"/>
      <c r="BAX14" s="281"/>
      <c r="BAY14" s="281"/>
      <c r="BAZ14" s="281"/>
      <c r="BBA14" s="281"/>
      <c r="BBB14" s="281"/>
      <c r="BBC14" s="281"/>
      <c r="BBD14" s="281"/>
      <c r="BBE14" s="281"/>
      <c r="BBF14" s="281"/>
      <c r="BBG14" s="281"/>
      <c r="BBH14" s="281"/>
      <c r="BBI14" s="281"/>
      <c r="BBJ14" s="281"/>
      <c r="BBK14" s="281"/>
      <c r="BBL14" s="281"/>
      <c r="BBM14" s="281"/>
      <c r="BBN14" s="281"/>
      <c r="BBO14" s="281"/>
      <c r="BBP14" s="281"/>
      <c r="BBQ14" s="281"/>
      <c r="BBR14" s="281"/>
      <c r="BBS14" s="281"/>
      <c r="BBT14" s="281"/>
      <c r="BBU14" s="281"/>
      <c r="BBV14" s="281"/>
      <c r="BBW14" s="281"/>
      <c r="BBX14" s="281"/>
      <c r="BBY14" s="281"/>
      <c r="BBZ14" s="281"/>
      <c r="BCA14" s="281"/>
      <c r="BCB14" s="281"/>
      <c r="BCC14" s="281"/>
      <c r="BCD14" s="281"/>
      <c r="BCE14" s="281"/>
      <c r="BCF14" s="281"/>
      <c r="BCG14" s="281"/>
      <c r="BCH14" s="281"/>
      <c r="BCI14" s="281"/>
      <c r="BCJ14" s="281"/>
      <c r="BCK14" s="281"/>
      <c r="BCL14" s="281"/>
      <c r="BCM14" s="281"/>
      <c r="BCN14" s="281"/>
      <c r="BCO14" s="281"/>
      <c r="BCP14" s="281"/>
      <c r="BCQ14" s="281"/>
      <c r="BCR14" s="281"/>
      <c r="BCS14" s="281"/>
      <c r="BCT14" s="281"/>
      <c r="BCU14" s="281"/>
      <c r="BCV14" s="281"/>
      <c r="BCW14" s="281"/>
      <c r="BCX14" s="281"/>
      <c r="BCY14" s="281"/>
      <c r="BCZ14" s="281"/>
      <c r="BDA14" s="281"/>
      <c r="BDB14" s="281"/>
      <c r="BDC14" s="281"/>
      <c r="BDD14" s="281"/>
      <c r="BDE14" s="281"/>
      <c r="BDF14" s="281"/>
      <c r="BDG14" s="281"/>
      <c r="BDH14" s="281"/>
      <c r="BDI14" s="281"/>
      <c r="BDJ14" s="281"/>
      <c r="BDK14" s="281"/>
      <c r="BDL14" s="281"/>
      <c r="BDM14" s="281"/>
      <c r="BDN14" s="281"/>
      <c r="BDO14" s="281"/>
      <c r="BDP14" s="281"/>
      <c r="BDQ14" s="281"/>
      <c r="BDR14" s="281"/>
      <c r="BDS14" s="281"/>
      <c r="BDT14" s="281"/>
      <c r="BDU14" s="281"/>
      <c r="BDV14" s="281"/>
      <c r="BDW14" s="281"/>
      <c r="BDX14" s="281"/>
      <c r="BDY14" s="281"/>
      <c r="BDZ14" s="281"/>
      <c r="BEA14" s="281"/>
      <c r="BEB14" s="281"/>
      <c r="BEC14" s="281"/>
      <c r="BED14" s="281"/>
      <c r="BEE14" s="281"/>
      <c r="BEF14" s="281"/>
      <c r="BEG14" s="281"/>
      <c r="BEH14" s="281"/>
      <c r="BEI14" s="281"/>
      <c r="BEJ14" s="281"/>
      <c r="BEK14" s="281"/>
      <c r="BEL14" s="281"/>
      <c r="BEM14" s="281"/>
      <c r="BEN14" s="281"/>
      <c r="BEO14" s="281"/>
      <c r="BEP14" s="281"/>
      <c r="BEQ14" s="281"/>
      <c r="BER14" s="281"/>
      <c r="BES14" s="281"/>
      <c r="BET14" s="281"/>
      <c r="BEU14" s="281"/>
      <c r="BEV14" s="281"/>
      <c r="BEW14" s="281"/>
      <c r="BEX14" s="281"/>
      <c r="BEY14" s="281"/>
      <c r="BEZ14" s="281"/>
      <c r="BFA14" s="281"/>
      <c r="BFB14" s="281"/>
      <c r="BFC14" s="281"/>
      <c r="BFD14" s="281"/>
      <c r="BFE14" s="281"/>
      <c r="BFF14" s="281"/>
      <c r="BFG14" s="281"/>
      <c r="BFH14" s="281"/>
      <c r="BFI14" s="281"/>
      <c r="BFJ14" s="281"/>
      <c r="BFK14" s="281"/>
      <c r="BFL14" s="281"/>
      <c r="BFM14" s="281"/>
      <c r="BFN14" s="281"/>
      <c r="BFO14" s="281"/>
      <c r="BFP14" s="281"/>
      <c r="BFQ14" s="281"/>
      <c r="BFR14" s="281"/>
      <c r="BFS14" s="281"/>
      <c r="BFT14" s="281"/>
      <c r="BFU14" s="281"/>
      <c r="BFV14" s="281"/>
      <c r="BFW14" s="281"/>
      <c r="BFX14" s="281"/>
      <c r="BFY14" s="281"/>
      <c r="BFZ14" s="281"/>
      <c r="BGA14" s="281"/>
      <c r="BGB14" s="281"/>
      <c r="BGC14" s="281"/>
      <c r="BGD14" s="281"/>
      <c r="BGE14" s="281"/>
      <c r="BGF14" s="281"/>
      <c r="BGG14" s="281"/>
      <c r="BGH14" s="281"/>
      <c r="BGI14" s="281"/>
      <c r="BGJ14" s="281"/>
      <c r="BGK14" s="281"/>
      <c r="BGL14" s="281"/>
      <c r="BGM14" s="281"/>
      <c r="BGN14" s="281"/>
      <c r="BGO14" s="281"/>
      <c r="BGP14" s="281"/>
      <c r="BGQ14" s="281"/>
      <c r="BGR14" s="281"/>
      <c r="BGS14" s="281"/>
      <c r="BGT14" s="281"/>
      <c r="BGU14" s="281"/>
      <c r="BGV14" s="281"/>
      <c r="BGW14" s="281"/>
      <c r="BGX14" s="281"/>
      <c r="BGY14" s="281"/>
      <c r="BGZ14" s="281"/>
      <c r="BHA14" s="281"/>
      <c r="BHB14" s="281"/>
      <c r="BHC14" s="281"/>
      <c r="BHD14" s="281"/>
      <c r="BHE14" s="281"/>
      <c r="BHF14" s="281"/>
      <c r="BHG14" s="281"/>
      <c r="BHH14" s="281"/>
      <c r="BHI14" s="281"/>
      <c r="BHJ14" s="281"/>
      <c r="BHK14" s="281"/>
      <c r="BHL14" s="281"/>
      <c r="BHM14" s="281"/>
      <c r="BHN14" s="281"/>
      <c r="BHO14" s="281"/>
      <c r="BHP14" s="281"/>
      <c r="BHQ14" s="281"/>
      <c r="BHR14" s="281"/>
      <c r="BHS14" s="281"/>
      <c r="BHT14" s="281"/>
      <c r="BHU14" s="281"/>
      <c r="BHV14" s="281"/>
      <c r="BHW14" s="281"/>
      <c r="BHX14" s="281"/>
      <c r="BHY14" s="281"/>
      <c r="BHZ14" s="281"/>
      <c r="BIA14" s="281"/>
      <c r="BIB14" s="281"/>
      <c r="BIC14" s="281"/>
      <c r="BID14" s="281"/>
      <c r="BIE14" s="281"/>
      <c r="BIF14" s="281"/>
      <c r="BIG14" s="281"/>
      <c r="BIH14" s="281"/>
      <c r="BII14" s="281"/>
      <c r="BIJ14" s="281"/>
      <c r="BIK14" s="281"/>
      <c r="BIL14" s="281"/>
      <c r="BIM14" s="281"/>
      <c r="BIN14" s="281"/>
      <c r="BIO14" s="281"/>
      <c r="BIP14" s="281"/>
      <c r="BIQ14" s="281"/>
      <c r="BIR14" s="281"/>
      <c r="BIS14" s="281"/>
      <c r="BIT14" s="281"/>
      <c r="BIU14" s="281"/>
      <c r="BIV14" s="281"/>
      <c r="BIW14" s="281"/>
      <c r="BIX14" s="281"/>
      <c r="BIY14" s="281"/>
      <c r="BIZ14" s="281"/>
      <c r="BJA14" s="281"/>
      <c r="BJB14" s="281"/>
      <c r="BJC14" s="281"/>
      <c r="BJD14" s="281"/>
      <c r="BJE14" s="281"/>
      <c r="BJF14" s="281"/>
      <c r="BJG14" s="281"/>
      <c r="BJH14" s="281"/>
      <c r="BJI14" s="281"/>
      <c r="BJJ14" s="281"/>
      <c r="BJK14" s="281"/>
      <c r="BJL14" s="281"/>
      <c r="BJM14" s="281"/>
      <c r="BJN14" s="281"/>
      <c r="BJO14" s="281"/>
      <c r="BJP14" s="281"/>
      <c r="BJQ14" s="281"/>
      <c r="BJR14" s="281"/>
      <c r="BJS14" s="281"/>
      <c r="BJT14" s="281"/>
      <c r="BJU14" s="281"/>
      <c r="BJV14" s="281"/>
      <c r="BJW14" s="281"/>
      <c r="BJX14" s="281"/>
      <c r="BJY14" s="281"/>
      <c r="BJZ14" s="281"/>
      <c r="BKA14" s="281"/>
      <c r="BKB14" s="281"/>
      <c r="BKC14" s="281"/>
      <c r="BKD14" s="281"/>
      <c r="BKE14" s="281"/>
      <c r="BKF14" s="281"/>
      <c r="BKG14" s="281"/>
      <c r="BKH14" s="281"/>
      <c r="BKI14" s="281"/>
      <c r="BKJ14" s="281"/>
      <c r="BKK14" s="281"/>
      <c r="BKL14" s="281"/>
      <c r="BKM14" s="281"/>
      <c r="BKN14" s="281"/>
      <c r="BKO14" s="281"/>
      <c r="BKP14" s="281"/>
      <c r="BKQ14" s="281"/>
      <c r="BKR14" s="281"/>
      <c r="BKS14" s="281"/>
      <c r="BKT14" s="281"/>
      <c r="BKU14" s="281"/>
      <c r="BKV14" s="281"/>
      <c r="BKW14" s="281"/>
      <c r="BKX14" s="281"/>
      <c r="BKY14" s="281"/>
      <c r="BKZ14" s="281"/>
      <c r="BLA14" s="281"/>
      <c r="BLB14" s="281"/>
      <c r="BLC14" s="281"/>
      <c r="BLD14" s="281"/>
      <c r="BLE14" s="281"/>
      <c r="BLF14" s="281"/>
      <c r="BLG14" s="281"/>
      <c r="BLH14" s="281"/>
      <c r="BLI14" s="281"/>
      <c r="BLJ14" s="281"/>
      <c r="BLK14" s="281"/>
      <c r="BLL14" s="281"/>
      <c r="BLM14" s="281"/>
      <c r="BLN14" s="281"/>
      <c r="BLO14" s="281"/>
      <c r="BLP14" s="281"/>
      <c r="BLQ14" s="281"/>
      <c r="BLR14" s="281"/>
      <c r="BLS14" s="281"/>
      <c r="BLT14" s="281"/>
      <c r="BLU14" s="281"/>
      <c r="BLV14" s="281"/>
      <c r="BLW14" s="281"/>
      <c r="BLX14" s="281"/>
      <c r="BLY14" s="281"/>
      <c r="BLZ14" s="281"/>
      <c r="BMA14" s="281"/>
      <c r="BMB14" s="281"/>
      <c r="BMC14" s="281"/>
      <c r="BMD14" s="281"/>
      <c r="BME14" s="281"/>
      <c r="BMF14" s="281"/>
      <c r="BMG14" s="281"/>
      <c r="BMH14" s="281"/>
      <c r="BMI14" s="281"/>
      <c r="BMJ14" s="281"/>
      <c r="BMK14" s="281"/>
      <c r="BML14" s="281"/>
      <c r="BMM14" s="281"/>
      <c r="BMN14" s="281"/>
      <c r="BMO14" s="281"/>
      <c r="BMP14" s="281"/>
      <c r="BMQ14" s="281"/>
      <c r="BMR14" s="281"/>
      <c r="BMS14" s="281"/>
      <c r="BMT14" s="281"/>
      <c r="BMU14" s="281"/>
      <c r="BMV14" s="281"/>
      <c r="BMW14" s="281"/>
      <c r="BMX14" s="281"/>
      <c r="BMY14" s="281"/>
      <c r="BMZ14" s="281"/>
      <c r="BNA14" s="281"/>
      <c r="BNB14" s="281"/>
      <c r="BNC14" s="281"/>
      <c r="BND14" s="281"/>
      <c r="BNE14" s="281"/>
      <c r="BNF14" s="281"/>
      <c r="BNG14" s="281"/>
      <c r="BNH14" s="281"/>
      <c r="BNI14" s="281"/>
      <c r="BNJ14" s="281"/>
      <c r="BNK14" s="281"/>
      <c r="BNL14" s="281"/>
      <c r="BNM14" s="281"/>
      <c r="BNN14" s="281"/>
      <c r="BNO14" s="281"/>
      <c r="BNP14" s="281"/>
      <c r="BNQ14" s="281"/>
      <c r="BNR14" s="281"/>
      <c r="BNS14" s="281"/>
      <c r="BNT14" s="281"/>
      <c r="BNU14" s="281"/>
      <c r="BNV14" s="281"/>
      <c r="BNW14" s="281"/>
      <c r="BNX14" s="281"/>
      <c r="BNY14" s="281"/>
      <c r="BNZ14" s="281"/>
      <c r="BOA14" s="281"/>
      <c r="BOB14" s="281"/>
      <c r="BOC14" s="281"/>
      <c r="BOD14" s="281"/>
      <c r="BOE14" s="281"/>
      <c r="BOF14" s="281"/>
      <c r="BOG14" s="281"/>
      <c r="BOH14" s="281"/>
      <c r="BOI14" s="281"/>
      <c r="BOJ14" s="281"/>
      <c r="BOK14" s="281"/>
      <c r="BOL14" s="281"/>
      <c r="BOM14" s="281"/>
      <c r="BON14" s="281"/>
      <c r="BOO14" s="281"/>
      <c r="BOP14" s="281"/>
      <c r="BOQ14" s="281"/>
      <c r="BOR14" s="281"/>
      <c r="BOS14" s="281"/>
      <c r="BOT14" s="281"/>
      <c r="BOU14" s="281"/>
      <c r="BOV14" s="281"/>
      <c r="BOW14" s="281"/>
      <c r="BOX14" s="281"/>
      <c r="BOY14" s="281"/>
      <c r="BOZ14" s="281"/>
      <c r="BPA14" s="281"/>
      <c r="BPB14" s="281"/>
      <c r="BPC14" s="281"/>
      <c r="BPD14" s="281"/>
      <c r="BPE14" s="281"/>
      <c r="BPF14" s="281"/>
      <c r="BPG14" s="281"/>
      <c r="BPH14" s="281"/>
      <c r="BPI14" s="281"/>
      <c r="BPJ14" s="281"/>
      <c r="BPK14" s="281"/>
      <c r="BPL14" s="281"/>
      <c r="BPM14" s="281"/>
      <c r="BPN14" s="281"/>
      <c r="BPO14" s="281"/>
      <c r="BPP14" s="281"/>
      <c r="BPQ14" s="281"/>
      <c r="BPR14" s="281"/>
      <c r="BPS14" s="281"/>
      <c r="BPT14" s="281"/>
      <c r="BPU14" s="281"/>
      <c r="BPV14" s="281"/>
      <c r="BPW14" s="281"/>
      <c r="BPX14" s="281"/>
      <c r="BPY14" s="281"/>
      <c r="BPZ14" s="281"/>
      <c r="BQA14" s="281"/>
      <c r="BQB14" s="281"/>
      <c r="BQC14" s="281"/>
      <c r="BQD14" s="281"/>
      <c r="BQE14" s="281"/>
      <c r="BQF14" s="281"/>
      <c r="BQG14" s="281"/>
      <c r="BQH14" s="281"/>
      <c r="BQI14" s="281"/>
      <c r="BQJ14" s="281"/>
      <c r="BQK14" s="281"/>
      <c r="BQL14" s="281"/>
      <c r="BQM14" s="281"/>
      <c r="BQN14" s="281"/>
      <c r="BQO14" s="281"/>
      <c r="BQP14" s="281"/>
      <c r="BQQ14" s="281"/>
      <c r="BQR14" s="281"/>
      <c r="BQS14" s="281"/>
      <c r="BQT14" s="281"/>
      <c r="BQU14" s="281"/>
      <c r="BQV14" s="281"/>
      <c r="BQW14" s="281"/>
      <c r="BQX14" s="281"/>
      <c r="BQY14" s="281"/>
      <c r="BQZ14" s="281"/>
      <c r="BRA14" s="281"/>
      <c r="BRB14" s="281"/>
      <c r="BRC14" s="281"/>
      <c r="BRD14" s="281"/>
      <c r="BRE14" s="281"/>
      <c r="BRF14" s="281"/>
      <c r="BRG14" s="281"/>
      <c r="BRH14" s="281"/>
      <c r="BRI14" s="281"/>
      <c r="BRJ14" s="281"/>
      <c r="BRK14" s="281"/>
      <c r="BRL14" s="281"/>
      <c r="BRM14" s="281"/>
      <c r="BRN14" s="281"/>
      <c r="BRO14" s="281"/>
      <c r="BRP14" s="281"/>
      <c r="BRQ14" s="281"/>
      <c r="BRR14" s="281"/>
      <c r="BRS14" s="281"/>
      <c r="BRT14" s="281"/>
      <c r="BRU14" s="281"/>
      <c r="BRV14" s="281"/>
      <c r="BRW14" s="281"/>
      <c r="BRX14" s="281"/>
      <c r="BRY14" s="281"/>
      <c r="BRZ14" s="281"/>
      <c r="BSA14" s="281"/>
      <c r="BSB14" s="281"/>
      <c r="BSC14" s="281"/>
      <c r="BSD14" s="281"/>
      <c r="BSE14" s="281"/>
      <c r="BSF14" s="281"/>
      <c r="BSG14" s="281"/>
      <c r="BSH14" s="281"/>
      <c r="BSI14" s="281"/>
      <c r="BSJ14" s="281"/>
      <c r="BSK14" s="281"/>
      <c r="BSL14" s="281"/>
      <c r="BSM14" s="281"/>
      <c r="BSN14" s="281"/>
      <c r="BSO14" s="281"/>
      <c r="BSP14" s="281"/>
      <c r="BSQ14" s="281"/>
      <c r="BSR14" s="281"/>
      <c r="BSS14" s="281"/>
      <c r="BST14" s="281"/>
      <c r="BSU14" s="281"/>
      <c r="BSV14" s="281"/>
      <c r="BSW14" s="281"/>
      <c r="BSX14" s="281"/>
      <c r="BSY14" s="281"/>
      <c r="BSZ14" s="281"/>
      <c r="BTA14" s="281"/>
      <c r="BTB14" s="281"/>
      <c r="BTC14" s="281"/>
      <c r="BTD14" s="281"/>
      <c r="BTE14" s="281"/>
      <c r="BTF14" s="281"/>
      <c r="BTG14" s="281"/>
      <c r="BTH14" s="281"/>
      <c r="BTI14" s="281"/>
      <c r="BTJ14" s="281"/>
      <c r="BTK14" s="281"/>
      <c r="BTL14" s="281"/>
      <c r="BTM14" s="281"/>
      <c r="BTN14" s="281"/>
      <c r="BTO14" s="281"/>
      <c r="BTP14" s="281"/>
      <c r="BTQ14" s="281"/>
      <c r="BTR14" s="281"/>
      <c r="BTS14" s="281"/>
      <c r="BTT14" s="281"/>
      <c r="BTU14" s="281"/>
      <c r="BTV14" s="281"/>
      <c r="BTW14" s="281"/>
      <c r="BTX14" s="281"/>
      <c r="BTY14" s="281"/>
      <c r="BTZ14" s="281"/>
      <c r="BUA14" s="281"/>
      <c r="BUB14" s="281"/>
      <c r="BUC14" s="281"/>
      <c r="BUD14" s="281"/>
      <c r="BUE14" s="281"/>
      <c r="BUF14" s="281"/>
      <c r="BUG14" s="281"/>
      <c r="BUH14" s="281"/>
      <c r="BUI14" s="281"/>
      <c r="BUJ14" s="281"/>
      <c r="BUK14" s="281"/>
      <c r="BUL14" s="281"/>
      <c r="BUM14" s="281"/>
      <c r="BUN14" s="281"/>
      <c r="BUO14" s="281"/>
      <c r="BUP14" s="281"/>
      <c r="BUQ14" s="281"/>
      <c r="BUR14" s="281"/>
      <c r="BUS14" s="281"/>
      <c r="BUT14" s="281"/>
      <c r="BUU14" s="281"/>
      <c r="BUV14" s="281"/>
      <c r="BUW14" s="281"/>
      <c r="BUX14" s="281"/>
      <c r="BUY14" s="281"/>
      <c r="BUZ14" s="281"/>
      <c r="BVA14" s="281"/>
      <c r="BVB14" s="281"/>
      <c r="BVC14" s="281"/>
      <c r="BVD14" s="281"/>
      <c r="BVE14" s="281"/>
      <c r="BVF14" s="281"/>
      <c r="BVG14" s="281"/>
      <c r="BVH14" s="281"/>
      <c r="BVI14" s="281"/>
      <c r="BVJ14" s="281"/>
      <c r="BVK14" s="281"/>
      <c r="BVL14" s="281"/>
      <c r="BVM14" s="281"/>
      <c r="BVN14" s="281"/>
      <c r="BVO14" s="281"/>
      <c r="BVP14" s="281"/>
      <c r="BVQ14" s="281"/>
      <c r="BVR14" s="281"/>
      <c r="BVS14" s="281"/>
      <c r="BVT14" s="281"/>
      <c r="BVU14" s="281"/>
      <c r="BVV14" s="281"/>
      <c r="BVW14" s="281"/>
      <c r="BVX14" s="281"/>
      <c r="BVY14" s="281"/>
      <c r="BVZ14" s="281"/>
      <c r="BWA14" s="281"/>
      <c r="BWB14" s="281"/>
      <c r="BWC14" s="281"/>
      <c r="BWD14" s="281"/>
      <c r="BWE14" s="281"/>
      <c r="BWF14" s="281"/>
      <c r="BWG14" s="281"/>
      <c r="BWH14" s="281"/>
      <c r="BWI14" s="281"/>
      <c r="BWJ14" s="281"/>
      <c r="BWK14" s="281"/>
      <c r="BWL14" s="281"/>
      <c r="BWM14" s="281"/>
      <c r="BWN14" s="281"/>
      <c r="BWO14" s="281"/>
      <c r="BWP14" s="281"/>
      <c r="BWQ14" s="281"/>
      <c r="BWR14" s="281"/>
      <c r="BWS14" s="281"/>
      <c r="BWT14" s="281"/>
      <c r="BWU14" s="281"/>
      <c r="BWV14" s="281"/>
      <c r="BWW14" s="281"/>
      <c r="BWX14" s="281"/>
      <c r="BWY14" s="281"/>
      <c r="BWZ14" s="281"/>
      <c r="BXA14" s="281"/>
      <c r="BXB14" s="281"/>
      <c r="BXC14" s="281"/>
      <c r="BXD14" s="281"/>
      <c r="BXE14" s="281"/>
      <c r="BXF14" s="281"/>
      <c r="BXG14" s="281"/>
      <c r="BXH14" s="281"/>
      <c r="BXI14" s="281"/>
      <c r="BXJ14" s="281"/>
      <c r="BXK14" s="281"/>
      <c r="BXL14" s="281"/>
      <c r="BXM14" s="281"/>
      <c r="BXN14" s="281"/>
      <c r="BXO14" s="281"/>
      <c r="BXP14" s="281"/>
      <c r="BXQ14" s="281"/>
      <c r="BXR14" s="281"/>
      <c r="BXS14" s="281"/>
      <c r="BXT14" s="281"/>
      <c r="BXU14" s="281"/>
      <c r="BXV14" s="281"/>
      <c r="BXW14" s="281"/>
      <c r="BXX14" s="281"/>
      <c r="BXY14" s="281"/>
      <c r="BXZ14" s="281"/>
      <c r="BYA14" s="281"/>
      <c r="BYB14" s="281"/>
      <c r="BYC14" s="281"/>
      <c r="BYD14" s="281"/>
      <c r="BYE14" s="281"/>
      <c r="BYF14" s="281"/>
      <c r="BYG14" s="281"/>
      <c r="BYH14" s="281"/>
      <c r="BYI14" s="281"/>
      <c r="BYJ14" s="281"/>
      <c r="BYK14" s="281"/>
      <c r="BYL14" s="281"/>
      <c r="BYM14" s="281"/>
      <c r="BYN14" s="281"/>
      <c r="BYO14" s="281"/>
      <c r="BYP14" s="281"/>
      <c r="BYQ14" s="281"/>
      <c r="BYR14" s="281"/>
      <c r="BYS14" s="281"/>
      <c r="BYT14" s="281"/>
      <c r="BYU14" s="281"/>
      <c r="BYV14" s="281"/>
      <c r="BYW14" s="281"/>
      <c r="BYX14" s="281"/>
      <c r="BYY14" s="281"/>
      <c r="BYZ14" s="281"/>
      <c r="BZA14" s="281"/>
      <c r="BZB14" s="281"/>
      <c r="BZC14" s="281"/>
      <c r="BZD14" s="281"/>
      <c r="BZE14" s="281"/>
      <c r="BZF14" s="281"/>
      <c r="BZG14" s="281"/>
      <c r="BZH14" s="281"/>
      <c r="BZI14" s="281"/>
      <c r="BZJ14" s="281"/>
      <c r="BZK14" s="281"/>
      <c r="BZL14" s="281"/>
      <c r="BZM14" s="281"/>
      <c r="BZN14" s="281"/>
      <c r="BZO14" s="281"/>
      <c r="BZP14" s="281"/>
      <c r="BZQ14" s="281"/>
      <c r="BZR14" s="281"/>
      <c r="BZS14" s="281"/>
      <c r="BZT14" s="281"/>
      <c r="BZU14" s="281"/>
      <c r="BZV14" s="281"/>
      <c r="BZW14" s="281"/>
      <c r="BZX14" s="281"/>
      <c r="BZY14" s="281"/>
      <c r="BZZ14" s="281"/>
      <c r="CAA14" s="281"/>
      <c r="CAB14" s="281"/>
      <c r="CAC14" s="281"/>
      <c r="CAD14" s="281"/>
      <c r="CAE14" s="281"/>
      <c r="CAF14" s="281"/>
      <c r="CAG14" s="281"/>
      <c r="CAH14" s="281"/>
      <c r="CAI14" s="281"/>
      <c r="CAJ14" s="281"/>
      <c r="CAK14" s="281"/>
      <c r="CAL14" s="281"/>
      <c r="CAM14" s="281"/>
      <c r="CAN14" s="281"/>
      <c r="CAO14" s="281"/>
      <c r="CAP14" s="281"/>
      <c r="CAQ14" s="281"/>
      <c r="CAR14" s="281"/>
      <c r="CAS14" s="281"/>
      <c r="CAT14" s="281"/>
      <c r="CAU14" s="281"/>
      <c r="CAV14" s="281"/>
      <c r="CAW14" s="281"/>
      <c r="CAX14" s="281"/>
      <c r="CAY14" s="281"/>
      <c r="CAZ14" s="281"/>
      <c r="CBA14" s="281"/>
      <c r="CBB14" s="281"/>
      <c r="CBC14" s="281"/>
      <c r="CBD14" s="281"/>
      <c r="CBE14" s="281"/>
      <c r="CBF14" s="281"/>
      <c r="CBG14" s="281"/>
      <c r="CBH14" s="281"/>
      <c r="CBI14" s="281"/>
      <c r="CBJ14" s="281"/>
      <c r="CBK14" s="281"/>
      <c r="CBL14" s="281"/>
      <c r="CBM14" s="281"/>
      <c r="CBN14" s="281"/>
      <c r="CBO14" s="281"/>
      <c r="CBP14" s="281"/>
      <c r="CBQ14" s="281"/>
      <c r="CBR14" s="281"/>
      <c r="CBS14" s="281"/>
      <c r="CBT14" s="281"/>
      <c r="CBU14" s="281"/>
      <c r="CBV14" s="281"/>
      <c r="CBW14" s="281"/>
      <c r="CBX14" s="281"/>
      <c r="CBY14" s="281"/>
      <c r="CBZ14" s="281"/>
      <c r="CCA14" s="281"/>
      <c r="CCB14" s="281"/>
      <c r="CCC14" s="281"/>
      <c r="CCD14" s="281"/>
      <c r="CCE14" s="281"/>
      <c r="CCF14" s="281"/>
      <c r="CCG14" s="281"/>
      <c r="CCH14" s="281"/>
      <c r="CCI14" s="281"/>
      <c r="CCJ14" s="281"/>
      <c r="CCK14" s="281"/>
      <c r="CCL14" s="281"/>
      <c r="CCM14" s="281"/>
      <c r="CCN14" s="281"/>
      <c r="CCO14" s="281"/>
      <c r="CCP14" s="281"/>
      <c r="CCQ14" s="281"/>
      <c r="CCR14" s="281"/>
      <c r="CCS14" s="281"/>
      <c r="CCT14" s="281"/>
      <c r="CCU14" s="281"/>
      <c r="CCV14" s="281"/>
      <c r="CCW14" s="281"/>
      <c r="CCX14" s="281"/>
      <c r="CCY14" s="281"/>
      <c r="CCZ14" s="281"/>
      <c r="CDA14" s="281"/>
      <c r="CDB14" s="281"/>
      <c r="CDC14" s="281"/>
      <c r="CDD14" s="281"/>
      <c r="CDE14" s="281"/>
      <c r="CDF14" s="281"/>
      <c r="CDG14" s="281"/>
      <c r="CDH14" s="281"/>
      <c r="CDI14" s="281"/>
      <c r="CDJ14" s="281"/>
      <c r="CDK14" s="281"/>
      <c r="CDL14" s="281"/>
      <c r="CDM14" s="281"/>
      <c r="CDN14" s="281"/>
      <c r="CDO14" s="281"/>
      <c r="CDP14" s="281"/>
      <c r="CDQ14" s="281"/>
      <c r="CDR14" s="281"/>
      <c r="CDS14" s="281"/>
      <c r="CDT14" s="281"/>
      <c r="CDU14" s="281"/>
      <c r="CDV14" s="281"/>
      <c r="CDW14" s="281"/>
      <c r="CDX14" s="281"/>
      <c r="CDY14" s="281"/>
      <c r="CDZ14" s="281"/>
      <c r="CEA14" s="281"/>
      <c r="CEB14" s="281"/>
      <c r="CEC14" s="281"/>
      <c r="CED14" s="281"/>
      <c r="CEE14" s="281"/>
      <c r="CEF14" s="281"/>
      <c r="CEG14" s="281"/>
      <c r="CEH14" s="281"/>
      <c r="CEI14" s="281"/>
      <c r="CEJ14" s="281"/>
      <c r="CEK14" s="281"/>
      <c r="CEL14" s="281"/>
      <c r="CEM14" s="281"/>
      <c r="CEN14" s="281"/>
      <c r="CEO14" s="281"/>
      <c r="CEP14" s="281"/>
      <c r="CEQ14" s="281"/>
      <c r="CER14" s="281"/>
      <c r="CES14" s="281"/>
      <c r="CET14" s="281"/>
      <c r="CEU14" s="281"/>
      <c r="CEV14" s="281"/>
      <c r="CEW14" s="281"/>
      <c r="CEX14" s="281"/>
      <c r="CEY14" s="281"/>
      <c r="CEZ14" s="281"/>
      <c r="CFA14" s="281"/>
      <c r="CFB14" s="281"/>
      <c r="CFC14" s="281"/>
      <c r="CFD14" s="281"/>
      <c r="CFE14" s="281"/>
      <c r="CFF14" s="281"/>
      <c r="CFG14" s="281"/>
      <c r="CFH14" s="281"/>
      <c r="CFI14" s="281"/>
      <c r="CFJ14" s="281"/>
      <c r="CFK14" s="281"/>
      <c r="CFL14" s="281"/>
      <c r="CFM14" s="281"/>
      <c r="CFN14" s="281"/>
      <c r="CFO14" s="281"/>
      <c r="CFP14" s="281"/>
      <c r="CFQ14" s="281"/>
      <c r="CFR14" s="281"/>
      <c r="CFS14" s="281"/>
      <c r="CFT14" s="281"/>
      <c r="CFU14" s="281"/>
      <c r="CFV14" s="281"/>
      <c r="CFW14" s="281"/>
      <c r="CFX14" s="281"/>
      <c r="CFY14" s="281"/>
      <c r="CFZ14" s="281"/>
      <c r="CGA14" s="281"/>
      <c r="CGB14" s="281"/>
      <c r="CGC14" s="281"/>
      <c r="CGD14" s="281"/>
      <c r="CGE14" s="281"/>
      <c r="CGF14" s="281"/>
      <c r="CGG14" s="281"/>
      <c r="CGH14" s="281"/>
      <c r="CGI14" s="281"/>
      <c r="CGJ14" s="281"/>
      <c r="CGK14" s="281"/>
      <c r="CGL14" s="281"/>
      <c r="CGM14" s="281"/>
      <c r="CGN14" s="281"/>
      <c r="CGO14" s="281"/>
      <c r="CGP14" s="281"/>
      <c r="CGQ14" s="281"/>
      <c r="CGR14" s="281"/>
      <c r="CGS14" s="281"/>
      <c r="CGT14" s="281"/>
      <c r="CGU14" s="281"/>
      <c r="CGV14" s="281"/>
      <c r="CGW14" s="281"/>
      <c r="CGX14" s="281"/>
      <c r="CGY14" s="281"/>
      <c r="CGZ14" s="281"/>
      <c r="CHA14" s="281"/>
      <c r="CHB14" s="281"/>
      <c r="CHC14" s="281"/>
      <c r="CHD14" s="281"/>
      <c r="CHE14" s="281"/>
      <c r="CHF14" s="281"/>
      <c r="CHG14" s="281"/>
      <c r="CHH14" s="281"/>
      <c r="CHI14" s="281"/>
      <c r="CHJ14" s="281"/>
      <c r="CHK14" s="281"/>
      <c r="CHL14" s="281"/>
      <c r="CHM14" s="281"/>
      <c r="CHN14" s="281"/>
      <c r="CHO14" s="281"/>
      <c r="CHP14" s="281"/>
      <c r="CHQ14" s="281"/>
      <c r="CHR14" s="281"/>
      <c r="CHS14" s="281"/>
      <c r="CHT14" s="281"/>
      <c r="CHU14" s="281"/>
      <c r="CHV14" s="281"/>
      <c r="CHW14" s="281"/>
      <c r="CHX14" s="281"/>
      <c r="CHY14" s="281"/>
      <c r="CHZ14" s="281"/>
      <c r="CIA14" s="281"/>
      <c r="CIB14" s="281"/>
      <c r="CIC14" s="281"/>
      <c r="CID14" s="281"/>
      <c r="CIE14" s="281"/>
      <c r="CIF14" s="281"/>
      <c r="CIG14" s="281"/>
      <c r="CIH14" s="281"/>
      <c r="CII14" s="281"/>
      <c r="CIJ14" s="281"/>
      <c r="CIK14" s="281"/>
      <c r="CIL14" s="281"/>
      <c r="CIM14" s="281"/>
      <c r="CIN14" s="281"/>
      <c r="CIO14" s="281"/>
      <c r="CIP14" s="281"/>
      <c r="CIQ14" s="281"/>
      <c r="CIR14" s="281"/>
      <c r="CIS14" s="281"/>
      <c r="CIT14" s="281"/>
      <c r="CIU14" s="281"/>
      <c r="CIV14" s="281"/>
      <c r="CIW14" s="281"/>
      <c r="CIX14" s="281"/>
      <c r="CIY14" s="281"/>
      <c r="CIZ14" s="281"/>
      <c r="CJA14" s="281"/>
      <c r="CJB14" s="281"/>
      <c r="CJC14" s="281"/>
      <c r="CJD14" s="281"/>
      <c r="CJE14" s="281"/>
      <c r="CJF14" s="281"/>
      <c r="CJG14" s="281"/>
      <c r="CJH14" s="281"/>
      <c r="CJI14" s="281"/>
      <c r="CJJ14" s="281"/>
      <c r="CJK14" s="281"/>
      <c r="CJL14" s="281"/>
      <c r="CJM14" s="281"/>
      <c r="CJN14" s="281"/>
      <c r="CJO14" s="281"/>
      <c r="CJP14" s="281"/>
      <c r="CJQ14" s="281"/>
      <c r="CJR14" s="281"/>
      <c r="CJS14" s="281"/>
      <c r="CJT14" s="281"/>
      <c r="CJU14" s="281"/>
      <c r="CJV14" s="281"/>
      <c r="CJW14" s="281"/>
      <c r="CJX14" s="281"/>
      <c r="CJY14" s="281"/>
      <c r="CJZ14" s="281"/>
      <c r="CKA14" s="281"/>
      <c r="CKB14" s="281"/>
      <c r="CKC14" s="281"/>
      <c r="CKD14" s="281"/>
      <c r="CKE14" s="281"/>
      <c r="CKF14" s="281"/>
      <c r="CKG14" s="281"/>
      <c r="CKH14" s="281"/>
      <c r="CKI14" s="281"/>
      <c r="CKJ14" s="281"/>
      <c r="CKK14" s="281"/>
      <c r="CKL14" s="281"/>
      <c r="CKM14" s="281"/>
      <c r="CKN14" s="281"/>
      <c r="CKO14" s="281"/>
      <c r="CKP14" s="281"/>
      <c r="CKQ14" s="281"/>
      <c r="CKR14" s="281"/>
      <c r="CKS14" s="281"/>
      <c r="CKT14" s="281"/>
      <c r="CKU14" s="281"/>
      <c r="CKV14" s="281"/>
      <c r="CKW14" s="281"/>
      <c r="CKX14" s="281"/>
      <c r="CKY14" s="281"/>
      <c r="CKZ14" s="281"/>
      <c r="CLA14" s="281"/>
      <c r="CLB14" s="281"/>
      <c r="CLC14" s="281"/>
      <c r="CLD14" s="281"/>
      <c r="CLE14" s="281"/>
      <c r="CLF14" s="281"/>
      <c r="CLG14" s="281"/>
      <c r="CLH14" s="281"/>
      <c r="CLI14" s="281"/>
      <c r="CLJ14" s="281"/>
      <c r="CLK14" s="281"/>
      <c r="CLL14" s="281"/>
      <c r="CLM14" s="281"/>
      <c r="CLN14" s="281"/>
      <c r="CLO14" s="281"/>
      <c r="CLP14" s="281"/>
      <c r="CLQ14" s="281"/>
      <c r="CLR14" s="281"/>
      <c r="CLS14" s="281"/>
      <c r="CLT14" s="281"/>
      <c r="CLU14" s="281"/>
      <c r="CLV14" s="281"/>
      <c r="CLW14" s="281"/>
      <c r="CLX14" s="281"/>
      <c r="CLY14" s="281"/>
      <c r="CLZ14" s="281"/>
      <c r="CMA14" s="281"/>
      <c r="CMB14" s="281"/>
      <c r="CMC14" s="281"/>
      <c r="CMD14" s="281"/>
      <c r="CME14" s="281"/>
      <c r="CMF14" s="281"/>
      <c r="CMG14" s="281"/>
      <c r="CMH14" s="281"/>
      <c r="CMI14" s="281"/>
      <c r="CMJ14" s="281"/>
      <c r="CMK14" s="281"/>
      <c r="CML14" s="281"/>
      <c r="CMM14" s="281"/>
      <c r="CMN14" s="281"/>
      <c r="CMO14" s="281"/>
      <c r="CMP14" s="281"/>
      <c r="CMQ14" s="281"/>
      <c r="CMR14" s="281"/>
      <c r="CMS14" s="281"/>
      <c r="CMT14" s="281"/>
      <c r="CMU14" s="281"/>
      <c r="CMV14" s="281"/>
      <c r="CMW14" s="281"/>
      <c r="CMX14" s="281"/>
      <c r="CMY14" s="281"/>
      <c r="CMZ14" s="281"/>
      <c r="CNA14" s="281"/>
      <c r="CNB14" s="281"/>
      <c r="CNC14" s="281"/>
      <c r="CND14" s="281"/>
      <c r="CNE14" s="281"/>
      <c r="CNF14" s="281"/>
      <c r="CNG14" s="281"/>
      <c r="CNH14" s="281"/>
      <c r="CNI14" s="281"/>
      <c r="CNJ14" s="281"/>
      <c r="CNK14" s="281"/>
      <c r="CNL14" s="281"/>
      <c r="CNM14" s="281"/>
      <c r="CNN14" s="281"/>
      <c r="CNO14" s="281"/>
      <c r="CNP14" s="281"/>
      <c r="CNQ14" s="281"/>
      <c r="CNR14" s="281"/>
      <c r="CNS14" s="281"/>
      <c r="CNT14" s="281"/>
      <c r="CNU14" s="281"/>
      <c r="CNV14" s="281"/>
      <c r="CNW14" s="281"/>
      <c r="CNX14" s="281"/>
      <c r="CNY14" s="281"/>
      <c r="CNZ14" s="281"/>
      <c r="COA14" s="281"/>
      <c r="COB14" s="281"/>
      <c r="COC14" s="281"/>
      <c r="COD14" s="281"/>
      <c r="COE14" s="281"/>
      <c r="COF14" s="281"/>
      <c r="COG14" s="281"/>
      <c r="COH14" s="281"/>
      <c r="COI14" s="281"/>
      <c r="COJ14" s="281"/>
      <c r="COK14" s="281"/>
      <c r="COL14" s="281"/>
      <c r="COM14" s="281"/>
      <c r="CON14" s="281"/>
      <c r="COO14" s="281"/>
      <c r="COP14" s="281"/>
      <c r="COQ14" s="281"/>
      <c r="COR14" s="281"/>
      <c r="COS14" s="281"/>
      <c r="COT14" s="281"/>
      <c r="COU14" s="281"/>
      <c r="COV14" s="281"/>
      <c r="COW14" s="281"/>
      <c r="COX14" s="281"/>
      <c r="COY14" s="281"/>
      <c r="COZ14" s="281"/>
      <c r="CPA14" s="281"/>
      <c r="CPB14" s="281"/>
      <c r="CPC14" s="281"/>
      <c r="CPD14" s="281"/>
      <c r="CPE14" s="281"/>
      <c r="CPF14" s="281"/>
      <c r="CPG14" s="281"/>
      <c r="CPH14" s="281"/>
      <c r="CPI14" s="281"/>
      <c r="CPJ14" s="281"/>
      <c r="CPK14" s="281"/>
      <c r="CPL14" s="281"/>
      <c r="CPM14" s="281"/>
      <c r="CPN14" s="281"/>
      <c r="CPO14" s="281"/>
      <c r="CPP14" s="281"/>
      <c r="CPQ14" s="281"/>
      <c r="CPR14" s="281"/>
      <c r="CPS14" s="281"/>
      <c r="CPT14" s="281"/>
      <c r="CPU14" s="281"/>
      <c r="CPV14" s="281"/>
      <c r="CPW14" s="281"/>
      <c r="CPX14" s="281"/>
      <c r="CPY14" s="281"/>
      <c r="CPZ14" s="281"/>
      <c r="CQA14" s="281"/>
      <c r="CQB14" s="281"/>
      <c r="CQC14" s="281"/>
      <c r="CQD14" s="281"/>
      <c r="CQE14" s="281"/>
      <c r="CQF14" s="281"/>
      <c r="CQG14" s="281"/>
      <c r="CQH14" s="281"/>
      <c r="CQI14" s="281"/>
      <c r="CQJ14" s="281"/>
      <c r="CQK14" s="281"/>
      <c r="CQL14" s="281"/>
      <c r="CQM14" s="281"/>
      <c r="CQN14" s="281"/>
      <c r="CQO14" s="281"/>
      <c r="CQP14" s="281"/>
      <c r="CQQ14" s="281"/>
      <c r="CQR14" s="281"/>
      <c r="CQS14" s="281"/>
      <c r="CQT14" s="281"/>
      <c r="CQU14" s="281"/>
      <c r="CQV14" s="281"/>
      <c r="CQW14" s="281"/>
      <c r="CQX14" s="281"/>
      <c r="CQY14" s="281"/>
      <c r="CQZ14" s="281"/>
      <c r="CRA14" s="281"/>
      <c r="CRB14" s="281"/>
      <c r="CRC14" s="281"/>
      <c r="CRD14" s="281"/>
      <c r="CRE14" s="281"/>
      <c r="CRF14" s="281"/>
      <c r="CRG14" s="281"/>
      <c r="CRH14" s="281"/>
      <c r="CRI14" s="281"/>
      <c r="CRJ14" s="281"/>
      <c r="CRK14" s="281"/>
      <c r="CRL14" s="281"/>
      <c r="CRM14" s="281"/>
      <c r="CRN14" s="281"/>
      <c r="CRO14" s="281"/>
      <c r="CRP14" s="281"/>
      <c r="CRQ14" s="281"/>
      <c r="CRR14" s="281"/>
      <c r="CRS14" s="281"/>
      <c r="CRT14" s="281"/>
      <c r="CRU14" s="281"/>
      <c r="CRV14" s="281"/>
      <c r="CRW14" s="281"/>
      <c r="CRX14" s="281"/>
      <c r="CRY14" s="281"/>
      <c r="CRZ14" s="281"/>
      <c r="CSA14" s="281"/>
      <c r="CSB14" s="281"/>
      <c r="CSC14" s="281"/>
      <c r="CSD14" s="281"/>
      <c r="CSE14" s="281"/>
      <c r="CSF14" s="281"/>
      <c r="CSG14" s="281"/>
      <c r="CSH14" s="281"/>
      <c r="CSI14" s="281"/>
      <c r="CSJ14" s="281"/>
      <c r="CSK14" s="281"/>
      <c r="CSL14" s="281"/>
      <c r="CSM14" s="281"/>
      <c r="CSN14" s="281"/>
      <c r="CSO14" s="281"/>
      <c r="CSP14" s="281"/>
      <c r="CSQ14" s="281"/>
      <c r="CSR14" s="281"/>
      <c r="CSS14" s="281"/>
      <c r="CST14" s="281"/>
      <c r="CSU14" s="281"/>
      <c r="CSV14" s="281"/>
      <c r="CSW14" s="281"/>
      <c r="CSX14" s="281"/>
      <c r="CSY14" s="281"/>
      <c r="CSZ14" s="281"/>
      <c r="CTA14" s="281"/>
      <c r="CTB14" s="281"/>
      <c r="CTC14" s="281"/>
      <c r="CTD14" s="281"/>
      <c r="CTE14" s="281"/>
      <c r="CTF14" s="281"/>
      <c r="CTG14" s="281"/>
      <c r="CTH14" s="281"/>
      <c r="CTI14" s="281"/>
      <c r="CTJ14" s="281"/>
      <c r="CTK14" s="281"/>
      <c r="CTL14" s="281"/>
      <c r="CTM14" s="281"/>
      <c r="CTN14" s="281"/>
      <c r="CTO14" s="281"/>
      <c r="CTP14" s="281"/>
      <c r="CTQ14" s="281"/>
      <c r="CTR14" s="281"/>
      <c r="CTS14" s="281"/>
      <c r="CTT14" s="281"/>
      <c r="CTU14" s="281"/>
      <c r="CTV14" s="281"/>
      <c r="CTW14" s="281"/>
      <c r="CTX14" s="281"/>
      <c r="CTY14" s="281"/>
      <c r="CTZ14" s="281"/>
      <c r="CUA14" s="281"/>
      <c r="CUB14" s="281"/>
      <c r="CUC14" s="281"/>
      <c r="CUD14" s="281"/>
      <c r="CUE14" s="281"/>
      <c r="CUF14" s="281"/>
      <c r="CUG14" s="281"/>
      <c r="CUH14" s="281"/>
      <c r="CUI14" s="281"/>
      <c r="CUJ14" s="281"/>
      <c r="CUK14" s="281"/>
      <c r="CUL14" s="281"/>
      <c r="CUM14" s="281"/>
      <c r="CUN14" s="281"/>
      <c r="CUO14" s="281"/>
      <c r="CUP14" s="281"/>
      <c r="CUQ14" s="281"/>
      <c r="CUR14" s="281"/>
      <c r="CUS14" s="281"/>
      <c r="CUT14" s="281"/>
      <c r="CUU14" s="281"/>
      <c r="CUV14" s="281"/>
      <c r="CUW14" s="281"/>
      <c r="CUX14" s="281"/>
      <c r="CUY14" s="281"/>
      <c r="CUZ14" s="281"/>
      <c r="CVA14" s="281"/>
      <c r="CVB14" s="281"/>
      <c r="CVC14" s="281"/>
      <c r="CVD14" s="281"/>
      <c r="CVE14" s="281"/>
      <c r="CVF14" s="281"/>
      <c r="CVG14" s="281"/>
      <c r="CVH14" s="281"/>
      <c r="CVI14" s="281"/>
      <c r="CVJ14" s="281"/>
      <c r="CVK14" s="281"/>
      <c r="CVL14" s="281"/>
      <c r="CVM14" s="281"/>
      <c r="CVN14" s="281"/>
      <c r="CVO14" s="281"/>
      <c r="CVP14" s="281"/>
      <c r="CVQ14" s="281"/>
      <c r="CVR14" s="281"/>
      <c r="CVS14" s="281"/>
      <c r="CVT14" s="281"/>
      <c r="CVU14" s="281"/>
      <c r="CVV14" s="281"/>
      <c r="CVW14" s="281"/>
      <c r="CVX14" s="281"/>
      <c r="CVY14" s="281"/>
      <c r="CVZ14" s="281"/>
      <c r="CWA14" s="281"/>
      <c r="CWB14" s="281"/>
      <c r="CWC14" s="281"/>
      <c r="CWD14" s="281"/>
      <c r="CWE14" s="281"/>
      <c r="CWF14" s="281"/>
      <c r="CWG14" s="281"/>
      <c r="CWH14" s="281"/>
      <c r="CWI14" s="281"/>
      <c r="CWJ14" s="281"/>
      <c r="CWK14" s="281"/>
      <c r="CWL14" s="281"/>
      <c r="CWM14" s="281"/>
      <c r="CWN14" s="281"/>
      <c r="CWO14" s="281"/>
      <c r="CWP14" s="281"/>
      <c r="CWQ14" s="281"/>
      <c r="CWR14" s="281"/>
      <c r="CWS14" s="281"/>
      <c r="CWT14" s="281"/>
      <c r="CWU14" s="281"/>
      <c r="CWV14" s="281"/>
      <c r="CWW14" s="281"/>
      <c r="CWX14" s="281"/>
      <c r="CWY14" s="281"/>
      <c r="CWZ14" s="281"/>
      <c r="CXA14" s="281"/>
      <c r="CXB14" s="281"/>
      <c r="CXC14" s="281"/>
      <c r="CXD14" s="281"/>
      <c r="CXE14" s="281"/>
      <c r="CXF14" s="281"/>
      <c r="CXG14" s="281"/>
      <c r="CXH14" s="281"/>
      <c r="CXI14" s="281"/>
      <c r="CXJ14" s="281"/>
      <c r="CXK14" s="281"/>
      <c r="CXL14" s="281"/>
      <c r="CXM14" s="281"/>
      <c r="CXN14" s="281"/>
      <c r="CXO14" s="281"/>
      <c r="CXP14" s="281"/>
      <c r="CXQ14" s="281"/>
      <c r="CXR14" s="281"/>
      <c r="CXS14" s="281"/>
      <c r="CXT14" s="281"/>
      <c r="CXU14" s="281"/>
      <c r="CXV14" s="281"/>
      <c r="CXW14" s="281"/>
      <c r="CXX14" s="281"/>
      <c r="CXY14" s="281"/>
      <c r="CXZ14" s="281"/>
      <c r="CYA14" s="281"/>
      <c r="CYB14" s="281"/>
      <c r="CYC14" s="281"/>
      <c r="CYD14" s="281"/>
      <c r="CYE14" s="281"/>
      <c r="CYF14" s="281"/>
      <c r="CYG14" s="281"/>
      <c r="CYH14" s="281"/>
      <c r="CYI14" s="281"/>
      <c r="CYJ14" s="281"/>
      <c r="CYK14" s="281"/>
      <c r="CYL14" s="281"/>
      <c r="CYM14" s="281"/>
      <c r="CYN14" s="281"/>
      <c r="CYO14" s="281"/>
      <c r="CYP14" s="281"/>
      <c r="CYQ14" s="281"/>
      <c r="CYR14" s="281"/>
      <c r="CYS14" s="281"/>
      <c r="CYT14" s="281"/>
      <c r="CYU14" s="281"/>
      <c r="CYV14" s="281"/>
      <c r="CYW14" s="281"/>
      <c r="CYX14" s="281"/>
      <c r="CYY14" s="281"/>
      <c r="CYZ14" s="281"/>
      <c r="CZA14" s="281"/>
      <c r="CZB14" s="281"/>
      <c r="CZC14" s="281"/>
      <c r="CZD14" s="281"/>
      <c r="CZE14" s="281"/>
      <c r="CZF14" s="281"/>
      <c r="CZG14" s="281"/>
      <c r="CZH14" s="281"/>
      <c r="CZI14" s="281"/>
      <c r="CZJ14" s="281"/>
      <c r="CZK14" s="281"/>
      <c r="CZL14" s="281"/>
      <c r="CZM14" s="281"/>
      <c r="CZN14" s="281"/>
      <c r="CZO14" s="281"/>
      <c r="CZP14" s="281"/>
      <c r="CZQ14" s="281"/>
      <c r="CZR14" s="281"/>
      <c r="CZS14" s="281"/>
      <c r="CZT14" s="281"/>
      <c r="CZU14" s="281"/>
      <c r="CZV14" s="281"/>
      <c r="CZW14" s="281"/>
      <c r="CZX14" s="281"/>
      <c r="CZY14" s="281"/>
      <c r="CZZ14" s="281"/>
      <c r="DAA14" s="281"/>
      <c r="DAB14" s="281"/>
      <c r="DAC14" s="281"/>
      <c r="DAD14" s="281"/>
      <c r="DAE14" s="281"/>
      <c r="DAF14" s="281"/>
      <c r="DAG14" s="281"/>
      <c r="DAH14" s="281"/>
      <c r="DAI14" s="281"/>
      <c r="DAJ14" s="281"/>
      <c r="DAK14" s="281"/>
      <c r="DAL14" s="281"/>
      <c r="DAM14" s="281"/>
      <c r="DAN14" s="281"/>
      <c r="DAO14" s="281"/>
      <c r="DAP14" s="281"/>
      <c r="DAQ14" s="281"/>
      <c r="DAR14" s="281"/>
      <c r="DAS14" s="281"/>
      <c r="DAT14" s="281"/>
      <c r="DAU14" s="281"/>
      <c r="DAV14" s="281"/>
      <c r="DAW14" s="281"/>
      <c r="DAX14" s="281"/>
      <c r="DAY14" s="281"/>
      <c r="DAZ14" s="281"/>
      <c r="DBA14" s="281"/>
      <c r="DBB14" s="281"/>
      <c r="DBC14" s="281"/>
      <c r="DBD14" s="281"/>
      <c r="DBE14" s="281"/>
      <c r="DBF14" s="281"/>
      <c r="DBG14" s="281"/>
      <c r="DBH14" s="281"/>
      <c r="DBI14" s="281"/>
      <c r="DBJ14" s="281"/>
      <c r="DBK14" s="281"/>
      <c r="DBL14" s="281"/>
      <c r="DBM14" s="281"/>
      <c r="DBN14" s="281"/>
      <c r="DBO14" s="281"/>
      <c r="DBP14" s="281"/>
      <c r="DBQ14" s="281"/>
      <c r="DBR14" s="281"/>
      <c r="DBS14" s="281"/>
      <c r="DBT14" s="281"/>
      <c r="DBU14" s="281"/>
      <c r="DBV14" s="281"/>
      <c r="DBW14" s="281"/>
      <c r="DBX14" s="281"/>
      <c r="DBY14" s="281"/>
      <c r="DBZ14" s="281"/>
      <c r="DCA14" s="281"/>
      <c r="DCB14" s="281"/>
      <c r="DCC14" s="281"/>
      <c r="DCD14" s="281"/>
      <c r="DCE14" s="281"/>
      <c r="DCF14" s="281"/>
      <c r="DCG14" s="281"/>
      <c r="DCH14" s="281"/>
      <c r="DCI14" s="281"/>
      <c r="DCJ14" s="281"/>
      <c r="DCK14" s="281"/>
      <c r="DCL14" s="281"/>
      <c r="DCM14" s="281"/>
      <c r="DCN14" s="281"/>
      <c r="DCO14" s="281"/>
      <c r="DCP14" s="281"/>
      <c r="DCQ14" s="281"/>
      <c r="DCR14" s="281"/>
      <c r="DCS14" s="281"/>
      <c r="DCT14" s="281"/>
      <c r="DCU14" s="281"/>
      <c r="DCV14" s="281"/>
      <c r="DCW14" s="281"/>
      <c r="DCX14" s="281"/>
      <c r="DCY14" s="281"/>
      <c r="DCZ14" s="281"/>
      <c r="DDA14" s="281"/>
      <c r="DDB14" s="281"/>
      <c r="DDC14" s="281"/>
      <c r="DDD14" s="281"/>
      <c r="DDE14" s="281"/>
      <c r="DDF14" s="281"/>
      <c r="DDG14" s="281"/>
      <c r="DDH14" s="281"/>
      <c r="DDI14" s="281"/>
      <c r="DDJ14" s="281"/>
      <c r="DDK14" s="281"/>
      <c r="DDL14" s="281"/>
      <c r="DDM14" s="281"/>
      <c r="DDN14" s="281"/>
      <c r="DDO14" s="281"/>
      <c r="DDP14" s="281"/>
      <c r="DDQ14" s="281"/>
      <c r="DDR14" s="281"/>
      <c r="DDS14" s="281"/>
      <c r="DDT14" s="281"/>
      <c r="DDU14" s="281"/>
      <c r="DDV14" s="281"/>
      <c r="DDW14" s="281"/>
      <c r="DDX14" s="281"/>
      <c r="DDY14" s="281"/>
      <c r="DDZ14" s="281"/>
      <c r="DEA14" s="281"/>
      <c r="DEB14" s="281"/>
      <c r="DEC14" s="281"/>
      <c r="DED14" s="281"/>
      <c r="DEE14" s="281"/>
      <c r="DEF14" s="281"/>
      <c r="DEG14" s="281"/>
      <c r="DEH14" s="281"/>
      <c r="DEI14" s="281"/>
      <c r="DEJ14" s="281"/>
      <c r="DEK14" s="281"/>
      <c r="DEL14" s="281"/>
      <c r="DEM14" s="281"/>
      <c r="DEN14" s="281"/>
      <c r="DEO14" s="281"/>
      <c r="DEP14" s="281"/>
      <c r="DEQ14" s="281"/>
      <c r="DER14" s="281"/>
      <c r="DES14" s="281"/>
      <c r="DET14" s="281"/>
      <c r="DEU14" s="281"/>
      <c r="DEV14" s="281"/>
      <c r="DEW14" s="281"/>
      <c r="DEX14" s="281"/>
      <c r="DEY14" s="281"/>
      <c r="DEZ14" s="281"/>
      <c r="DFA14" s="281"/>
      <c r="DFB14" s="281"/>
      <c r="DFC14" s="281"/>
      <c r="DFD14" s="281"/>
      <c r="DFE14" s="281"/>
      <c r="DFF14" s="281"/>
      <c r="DFG14" s="281"/>
      <c r="DFH14" s="281"/>
      <c r="DFI14" s="281"/>
      <c r="DFJ14" s="281"/>
      <c r="DFK14" s="281"/>
      <c r="DFL14" s="281"/>
      <c r="DFM14" s="281"/>
      <c r="DFN14" s="281"/>
      <c r="DFO14" s="281"/>
      <c r="DFP14" s="281"/>
      <c r="DFQ14" s="281"/>
      <c r="DFR14" s="281"/>
      <c r="DFS14" s="281"/>
      <c r="DFT14" s="281"/>
      <c r="DFU14" s="281"/>
      <c r="DFV14" s="281"/>
      <c r="DFW14" s="281"/>
      <c r="DFX14" s="281"/>
      <c r="DFY14" s="281"/>
      <c r="DFZ14" s="281"/>
      <c r="DGA14" s="281"/>
      <c r="DGB14" s="281"/>
      <c r="DGC14" s="281"/>
      <c r="DGD14" s="281"/>
      <c r="DGE14" s="281"/>
      <c r="DGF14" s="281"/>
      <c r="DGG14" s="281"/>
      <c r="DGH14" s="281"/>
      <c r="DGI14" s="281"/>
      <c r="DGJ14" s="281"/>
      <c r="DGK14" s="281"/>
      <c r="DGL14" s="281"/>
      <c r="DGM14" s="281"/>
      <c r="DGN14" s="281"/>
      <c r="DGO14" s="281"/>
      <c r="DGP14" s="281"/>
      <c r="DGQ14" s="281"/>
      <c r="DGR14" s="281"/>
      <c r="DGS14" s="281"/>
      <c r="DGT14" s="281"/>
      <c r="DGU14" s="281"/>
      <c r="DGV14" s="281"/>
      <c r="DGW14" s="281"/>
      <c r="DGX14" s="281"/>
      <c r="DGY14" s="281"/>
      <c r="DGZ14" s="281"/>
      <c r="DHA14" s="281"/>
      <c r="DHB14" s="281"/>
      <c r="DHC14" s="281"/>
      <c r="DHD14" s="281"/>
      <c r="DHE14" s="281"/>
      <c r="DHF14" s="281"/>
      <c r="DHG14" s="281"/>
      <c r="DHH14" s="281"/>
      <c r="DHI14" s="281"/>
      <c r="DHJ14" s="281"/>
      <c r="DHK14" s="281"/>
      <c r="DHL14" s="281"/>
      <c r="DHM14" s="281"/>
      <c r="DHN14" s="281"/>
      <c r="DHO14" s="281"/>
      <c r="DHP14" s="281"/>
      <c r="DHQ14" s="281"/>
      <c r="DHR14" s="281"/>
      <c r="DHS14" s="281"/>
      <c r="DHT14" s="281"/>
      <c r="DHU14" s="281"/>
      <c r="DHV14" s="281"/>
      <c r="DHW14" s="281"/>
      <c r="DHX14" s="281"/>
      <c r="DHY14" s="281"/>
      <c r="DHZ14" s="281"/>
      <c r="DIA14" s="281"/>
      <c r="DIB14" s="281"/>
      <c r="DIC14" s="281"/>
      <c r="DID14" s="281"/>
      <c r="DIE14" s="281"/>
      <c r="DIF14" s="281"/>
      <c r="DIG14" s="281"/>
      <c r="DIH14" s="281"/>
      <c r="DII14" s="281"/>
      <c r="DIJ14" s="281"/>
      <c r="DIK14" s="281"/>
      <c r="DIL14" s="281"/>
      <c r="DIM14" s="281"/>
      <c r="DIN14" s="281"/>
      <c r="DIO14" s="281"/>
      <c r="DIP14" s="281"/>
      <c r="DIQ14" s="281"/>
      <c r="DIR14" s="281"/>
      <c r="DIS14" s="281"/>
      <c r="DIT14" s="281"/>
      <c r="DIU14" s="281"/>
      <c r="DIV14" s="281"/>
      <c r="DIW14" s="281"/>
      <c r="DIX14" s="281"/>
      <c r="DIY14" s="281"/>
      <c r="DIZ14" s="281"/>
      <c r="DJA14" s="281"/>
      <c r="DJB14" s="281"/>
      <c r="DJC14" s="281"/>
      <c r="DJD14" s="281"/>
      <c r="DJE14" s="281"/>
      <c r="DJF14" s="281"/>
      <c r="DJG14" s="281"/>
      <c r="DJH14" s="281"/>
      <c r="DJI14" s="281"/>
      <c r="DJJ14" s="281"/>
      <c r="DJK14" s="281"/>
      <c r="DJL14" s="281"/>
      <c r="DJM14" s="281"/>
      <c r="DJN14" s="281"/>
      <c r="DJO14" s="281"/>
      <c r="DJP14" s="281"/>
      <c r="DJQ14" s="281"/>
      <c r="DJR14" s="281"/>
      <c r="DJS14" s="281"/>
      <c r="DJT14" s="281"/>
      <c r="DJU14" s="281"/>
      <c r="DJV14" s="281"/>
      <c r="DJW14" s="281"/>
      <c r="DJX14" s="281"/>
      <c r="DJY14" s="281"/>
      <c r="DJZ14" s="281"/>
      <c r="DKA14" s="281"/>
      <c r="DKB14" s="281"/>
      <c r="DKC14" s="281"/>
      <c r="DKD14" s="281"/>
      <c r="DKE14" s="281"/>
      <c r="DKF14" s="281"/>
      <c r="DKG14" s="281"/>
      <c r="DKH14" s="281"/>
      <c r="DKI14" s="281"/>
      <c r="DKJ14" s="281"/>
      <c r="DKK14" s="281"/>
      <c r="DKL14" s="281"/>
      <c r="DKM14" s="281"/>
      <c r="DKN14" s="281"/>
      <c r="DKO14" s="281"/>
      <c r="DKP14" s="281"/>
      <c r="DKQ14" s="281"/>
      <c r="DKR14" s="281"/>
      <c r="DKS14" s="281"/>
      <c r="DKT14" s="281"/>
      <c r="DKU14" s="281"/>
      <c r="DKV14" s="281"/>
      <c r="DKW14" s="281"/>
      <c r="DKX14" s="281"/>
      <c r="DKY14" s="281"/>
      <c r="DKZ14" s="281"/>
      <c r="DLA14" s="281"/>
      <c r="DLB14" s="281"/>
      <c r="DLC14" s="281"/>
      <c r="DLD14" s="281"/>
      <c r="DLE14" s="281"/>
      <c r="DLF14" s="281"/>
      <c r="DLG14" s="281"/>
      <c r="DLH14" s="281"/>
      <c r="DLI14" s="281"/>
      <c r="DLJ14" s="281"/>
      <c r="DLK14" s="281"/>
      <c r="DLL14" s="281"/>
      <c r="DLM14" s="281"/>
      <c r="DLN14" s="281"/>
      <c r="DLO14" s="281"/>
      <c r="DLP14" s="281"/>
      <c r="DLQ14" s="281"/>
      <c r="DLR14" s="281"/>
      <c r="DLS14" s="281"/>
      <c r="DLT14" s="281"/>
      <c r="DLU14" s="281"/>
      <c r="DLV14" s="281"/>
      <c r="DLW14" s="281"/>
      <c r="DLX14" s="281"/>
      <c r="DLY14" s="281"/>
      <c r="DLZ14" s="281"/>
      <c r="DMA14" s="281"/>
      <c r="DMB14" s="281"/>
      <c r="DMC14" s="281"/>
      <c r="DMD14" s="281"/>
      <c r="DME14" s="281"/>
      <c r="DMF14" s="281"/>
      <c r="DMG14" s="281"/>
      <c r="DMH14" s="281"/>
      <c r="DMI14" s="281"/>
      <c r="DMJ14" s="281"/>
      <c r="DMK14" s="281"/>
      <c r="DML14" s="281"/>
      <c r="DMM14" s="281"/>
      <c r="DMN14" s="281"/>
      <c r="DMO14" s="281"/>
      <c r="DMP14" s="281"/>
      <c r="DMQ14" s="281"/>
      <c r="DMR14" s="281"/>
      <c r="DMS14" s="281"/>
      <c r="DMT14" s="281"/>
      <c r="DMU14" s="281"/>
      <c r="DMV14" s="281"/>
      <c r="DMW14" s="281"/>
      <c r="DMX14" s="281"/>
      <c r="DMY14" s="281"/>
      <c r="DMZ14" s="281"/>
      <c r="DNA14" s="281"/>
      <c r="DNB14" s="281"/>
      <c r="DNC14" s="281"/>
      <c r="DND14" s="281"/>
      <c r="DNE14" s="281"/>
      <c r="DNF14" s="281"/>
      <c r="DNG14" s="281"/>
      <c r="DNH14" s="281"/>
      <c r="DNI14" s="281"/>
      <c r="DNJ14" s="281"/>
      <c r="DNK14" s="281"/>
      <c r="DNL14" s="281"/>
      <c r="DNM14" s="281"/>
      <c r="DNN14" s="281"/>
      <c r="DNO14" s="281"/>
      <c r="DNP14" s="281"/>
      <c r="DNQ14" s="281"/>
      <c r="DNR14" s="281"/>
      <c r="DNS14" s="281"/>
      <c r="DNT14" s="281"/>
      <c r="DNU14" s="281"/>
      <c r="DNV14" s="281"/>
      <c r="DNW14" s="281"/>
      <c r="DNX14" s="281"/>
      <c r="DNY14" s="281"/>
      <c r="DNZ14" s="281"/>
      <c r="DOA14" s="281"/>
      <c r="DOB14" s="281"/>
      <c r="DOC14" s="281"/>
      <c r="DOD14" s="281"/>
      <c r="DOE14" s="281"/>
      <c r="DOF14" s="281"/>
      <c r="DOG14" s="281"/>
      <c r="DOH14" s="281"/>
      <c r="DOI14" s="281"/>
      <c r="DOJ14" s="281"/>
      <c r="DOK14" s="281"/>
      <c r="DOL14" s="281"/>
      <c r="DOM14" s="281"/>
      <c r="DON14" s="281"/>
      <c r="DOO14" s="281"/>
      <c r="DOP14" s="281"/>
      <c r="DOQ14" s="281"/>
      <c r="DOR14" s="281"/>
      <c r="DOS14" s="281"/>
      <c r="DOT14" s="281"/>
      <c r="DOU14" s="281"/>
      <c r="DOV14" s="281"/>
      <c r="DOW14" s="281"/>
      <c r="DOX14" s="281"/>
      <c r="DOY14" s="281"/>
      <c r="DOZ14" s="281"/>
      <c r="DPA14" s="281"/>
      <c r="DPB14" s="281"/>
      <c r="DPC14" s="281"/>
      <c r="DPD14" s="281"/>
      <c r="DPE14" s="281"/>
      <c r="DPF14" s="281"/>
      <c r="DPG14" s="281"/>
      <c r="DPH14" s="281"/>
      <c r="DPI14" s="281"/>
      <c r="DPJ14" s="281"/>
      <c r="DPK14" s="281"/>
      <c r="DPL14" s="281"/>
      <c r="DPM14" s="281"/>
      <c r="DPN14" s="281"/>
      <c r="DPO14" s="281"/>
      <c r="DPP14" s="281"/>
      <c r="DPQ14" s="281"/>
      <c r="DPR14" s="281"/>
      <c r="DPS14" s="281"/>
      <c r="DPT14" s="281"/>
      <c r="DPU14" s="281"/>
      <c r="DPV14" s="281"/>
      <c r="DPW14" s="281"/>
      <c r="DPX14" s="281"/>
      <c r="DPY14" s="281"/>
      <c r="DPZ14" s="281"/>
      <c r="DQA14" s="281"/>
      <c r="DQB14" s="281"/>
      <c r="DQC14" s="281"/>
      <c r="DQD14" s="281"/>
      <c r="DQE14" s="281"/>
      <c r="DQF14" s="281"/>
      <c r="DQG14" s="281"/>
      <c r="DQH14" s="281"/>
      <c r="DQI14" s="281"/>
      <c r="DQJ14" s="281"/>
      <c r="DQK14" s="281"/>
      <c r="DQL14" s="281"/>
      <c r="DQM14" s="281"/>
      <c r="DQN14" s="281"/>
      <c r="DQO14" s="281"/>
      <c r="DQP14" s="281"/>
      <c r="DQQ14" s="281"/>
      <c r="DQR14" s="281"/>
      <c r="DQS14" s="281"/>
      <c r="DQT14" s="281"/>
      <c r="DQU14" s="281"/>
      <c r="DQV14" s="281"/>
      <c r="DQW14" s="281"/>
      <c r="DQX14" s="281"/>
      <c r="DQY14" s="281"/>
      <c r="DQZ14" s="281"/>
      <c r="DRA14" s="281"/>
      <c r="DRB14" s="281"/>
      <c r="DRC14" s="281"/>
      <c r="DRD14" s="281"/>
      <c r="DRE14" s="281"/>
      <c r="DRF14" s="281"/>
      <c r="DRG14" s="281"/>
      <c r="DRH14" s="281"/>
      <c r="DRI14" s="281"/>
      <c r="DRJ14" s="281"/>
      <c r="DRK14" s="281"/>
      <c r="DRL14" s="281"/>
      <c r="DRM14" s="281"/>
      <c r="DRN14" s="281"/>
      <c r="DRO14" s="281"/>
      <c r="DRP14" s="281"/>
      <c r="DRQ14" s="281"/>
      <c r="DRR14" s="281"/>
      <c r="DRS14" s="281"/>
      <c r="DRT14" s="281"/>
      <c r="DRU14" s="281"/>
      <c r="DRV14" s="281"/>
      <c r="DRW14" s="281"/>
      <c r="DRX14" s="281"/>
      <c r="DRY14" s="281"/>
      <c r="DRZ14" s="281"/>
      <c r="DSA14" s="281"/>
      <c r="DSB14" s="281"/>
      <c r="DSC14" s="281"/>
      <c r="DSD14" s="281"/>
      <c r="DSE14" s="281"/>
      <c r="DSF14" s="281"/>
      <c r="DSG14" s="281"/>
      <c r="DSH14" s="281"/>
      <c r="DSI14" s="281"/>
      <c r="DSJ14" s="281"/>
      <c r="DSK14" s="281"/>
      <c r="DSL14" s="281"/>
      <c r="DSM14" s="281"/>
      <c r="DSN14" s="281"/>
      <c r="DSO14" s="281"/>
      <c r="DSP14" s="281"/>
      <c r="DSQ14" s="281"/>
      <c r="DSR14" s="281"/>
      <c r="DSS14" s="281"/>
      <c r="DST14" s="281"/>
      <c r="DSU14" s="281"/>
      <c r="DSV14" s="281"/>
      <c r="DSW14" s="281"/>
      <c r="DSX14" s="281"/>
      <c r="DSY14" s="281"/>
      <c r="DSZ14" s="281"/>
      <c r="DTA14" s="281"/>
      <c r="DTB14" s="281"/>
      <c r="DTC14" s="281"/>
      <c r="DTD14" s="281"/>
      <c r="DTE14" s="281"/>
      <c r="DTF14" s="281"/>
      <c r="DTG14" s="281"/>
      <c r="DTH14" s="281"/>
      <c r="DTI14" s="281"/>
      <c r="DTJ14" s="281"/>
      <c r="DTK14" s="281"/>
      <c r="DTL14" s="281"/>
      <c r="DTM14" s="281"/>
      <c r="DTN14" s="281"/>
      <c r="DTO14" s="281"/>
      <c r="DTP14" s="281"/>
      <c r="DTQ14" s="281"/>
      <c r="DTR14" s="281"/>
      <c r="DTS14" s="281"/>
      <c r="DTT14" s="281"/>
      <c r="DTU14" s="281"/>
      <c r="DTV14" s="281"/>
      <c r="DTW14" s="281"/>
      <c r="DTX14" s="281"/>
      <c r="DTY14" s="281"/>
      <c r="DTZ14" s="281"/>
      <c r="DUA14" s="281"/>
      <c r="DUB14" s="281"/>
      <c r="DUC14" s="281"/>
      <c r="DUD14" s="281"/>
      <c r="DUE14" s="281"/>
      <c r="DUF14" s="281"/>
      <c r="DUG14" s="281"/>
      <c r="DUH14" s="281"/>
      <c r="DUI14" s="281"/>
      <c r="DUJ14" s="281"/>
      <c r="DUK14" s="281"/>
      <c r="DUL14" s="281"/>
      <c r="DUM14" s="281"/>
      <c r="DUN14" s="281"/>
      <c r="DUO14" s="281"/>
      <c r="DUP14" s="281"/>
      <c r="DUQ14" s="281"/>
      <c r="DUR14" s="281"/>
      <c r="DUS14" s="281"/>
      <c r="DUT14" s="281"/>
      <c r="DUU14" s="281"/>
      <c r="DUV14" s="281"/>
      <c r="DUW14" s="281"/>
      <c r="DUX14" s="281"/>
      <c r="DUY14" s="281"/>
      <c r="DUZ14" s="281"/>
      <c r="DVA14" s="281"/>
      <c r="DVB14" s="281"/>
      <c r="DVC14" s="281"/>
      <c r="DVD14" s="281"/>
      <c r="DVE14" s="281"/>
      <c r="DVF14" s="281"/>
      <c r="DVG14" s="281"/>
      <c r="DVH14" s="281"/>
      <c r="DVI14" s="281"/>
      <c r="DVJ14" s="281"/>
      <c r="DVK14" s="281"/>
      <c r="DVL14" s="281"/>
      <c r="DVM14" s="281"/>
      <c r="DVN14" s="281"/>
      <c r="DVO14" s="281"/>
      <c r="DVP14" s="281"/>
      <c r="DVQ14" s="281"/>
      <c r="DVR14" s="281"/>
      <c r="DVS14" s="281"/>
      <c r="DVT14" s="281"/>
      <c r="DVU14" s="281"/>
      <c r="DVV14" s="281"/>
      <c r="DVW14" s="281"/>
      <c r="DVX14" s="281"/>
      <c r="DVY14" s="281"/>
      <c r="DVZ14" s="281"/>
      <c r="DWA14" s="281"/>
      <c r="DWB14" s="281"/>
      <c r="DWC14" s="281"/>
      <c r="DWD14" s="281"/>
      <c r="DWE14" s="281"/>
      <c r="DWF14" s="281"/>
      <c r="DWG14" s="281"/>
      <c r="DWH14" s="281"/>
      <c r="DWI14" s="281"/>
      <c r="DWJ14" s="281"/>
      <c r="DWK14" s="281"/>
      <c r="DWL14" s="281"/>
      <c r="DWM14" s="281"/>
      <c r="DWN14" s="281"/>
      <c r="DWO14" s="281"/>
      <c r="DWP14" s="281"/>
      <c r="DWQ14" s="281"/>
      <c r="DWR14" s="281"/>
      <c r="DWS14" s="281"/>
      <c r="DWT14" s="281"/>
      <c r="DWU14" s="281"/>
      <c r="DWV14" s="281"/>
      <c r="DWW14" s="281"/>
      <c r="DWX14" s="281"/>
      <c r="DWY14" s="281"/>
      <c r="DWZ14" s="281"/>
      <c r="DXA14" s="281"/>
      <c r="DXB14" s="281"/>
      <c r="DXC14" s="281"/>
      <c r="DXD14" s="281"/>
      <c r="DXE14" s="281"/>
      <c r="DXF14" s="281"/>
      <c r="DXG14" s="281"/>
      <c r="DXH14" s="281"/>
      <c r="DXI14" s="281"/>
      <c r="DXJ14" s="281"/>
      <c r="DXK14" s="281"/>
      <c r="DXL14" s="281"/>
      <c r="DXM14" s="281"/>
      <c r="DXN14" s="281"/>
      <c r="DXO14" s="281"/>
      <c r="DXP14" s="281"/>
      <c r="DXQ14" s="281"/>
      <c r="DXR14" s="281"/>
      <c r="DXS14" s="281"/>
      <c r="DXT14" s="281"/>
      <c r="DXU14" s="281"/>
      <c r="DXV14" s="281"/>
      <c r="DXW14" s="281"/>
      <c r="DXX14" s="281"/>
      <c r="DXY14" s="281"/>
      <c r="DXZ14" s="281"/>
      <c r="DYA14" s="281"/>
      <c r="DYB14" s="281"/>
      <c r="DYC14" s="281"/>
      <c r="DYD14" s="281"/>
      <c r="DYE14" s="281"/>
      <c r="DYF14" s="281"/>
      <c r="DYG14" s="281"/>
      <c r="DYH14" s="281"/>
      <c r="DYI14" s="281"/>
      <c r="DYJ14" s="281"/>
      <c r="DYK14" s="281"/>
      <c r="DYL14" s="281"/>
      <c r="DYM14" s="281"/>
      <c r="DYN14" s="281"/>
      <c r="DYO14" s="281"/>
      <c r="DYP14" s="281"/>
      <c r="DYQ14" s="281"/>
      <c r="DYR14" s="281"/>
      <c r="DYS14" s="281"/>
      <c r="DYT14" s="281"/>
      <c r="DYU14" s="281"/>
      <c r="DYV14" s="281"/>
      <c r="DYW14" s="281"/>
      <c r="DYX14" s="281"/>
      <c r="DYY14" s="281"/>
      <c r="DYZ14" s="281"/>
      <c r="DZA14" s="281"/>
      <c r="DZB14" s="281"/>
      <c r="DZC14" s="281"/>
      <c r="DZD14" s="281"/>
      <c r="DZE14" s="281"/>
      <c r="DZF14" s="281"/>
      <c r="DZG14" s="281"/>
      <c r="DZH14" s="281"/>
      <c r="DZI14" s="281"/>
      <c r="DZJ14" s="281"/>
      <c r="DZK14" s="281"/>
      <c r="DZL14" s="281"/>
      <c r="DZM14" s="281"/>
      <c r="DZN14" s="281"/>
      <c r="DZO14" s="281"/>
      <c r="DZP14" s="281"/>
      <c r="DZQ14" s="281"/>
      <c r="DZR14" s="281"/>
      <c r="DZS14" s="281"/>
      <c r="DZT14" s="281"/>
      <c r="DZU14" s="281"/>
      <c r="DZV14" s="281"/>
      <c r="DZW14" s="281"/>
      <c r="DZX14" s="281"/>
      <c r="DZY14" s="281"/>
      <c r="DZZ14" s="281"/>
      <c r="EAA14" s="281"/>
      <c r="EAB14" s="281"/>
      <c r="EAC14" s="281"/>
      <c r="EAD14" s="281"/>
      <c r="EAE14" s="281"/>
      <c r="EAF14" s="281"/>
      <c r="EAG14" s="281"/>
      <c r="EAH14" s="281"/>
      <c r="EAI14" s="281"/>
      <c r="EAJ14" s="281"/>
      <c r="EAK14" s="281"/>
      <c r="EAL14" s="281"/>
      <c r="EAM14" s="281"/>
      <c r="EAN14" s="281"/>
      <c r="EAO14" s="281"/>
      <c r="EAP14" s="281"/>
      <c r="EAQ14" s="281"/>
      <c r="EAR14" s="281"/>
      <c r="EAS14" s="281"/>
      <c r="EAT14" s="281"/>
      <c r="EAU14" s="281"/>
      <c r="EAV14" s="281"/>
      <c r="EAW14" s="281"/>
      <c r="EAX14" s="281"/>
      <c r="EAY14" s="281"/>
      <c r="EAZ14" s="281"/>
      <c r="EBA14" s="281"/>
      <c r="EBB14" s="281"/>
      <c r="EBC14" s="281"/>
      <c r="EBD14" s="281"/>
      <c r="EBE14" s="281"/>
      <c r="EBF14" s="281"/>
      <c r="EBG14" s="281"/>
      <c r="EBH14" s="281"/>
      <c r="EBI14" s="281"/>
      <c r="EBJ14" s="281"/>
      <c r="EBK14" s="281"/>
      <c r="EBL14" s="281"/>
      <c r="EBM14" s="281"/>
      <c r="EBN14" s="281"/>
      <c r="EBO14" s="281"/>
      <c r="EBP14" s="281"/>
      <c r="EBQ14" s="281"/>
      <c r="EBR14" s="281"/>
      <c r="EBS14" s="281"/>
      <c r="EBT14" s="281"/>
      <c r="EBU14" s="281"/>
      <c r="EBV14" s="281"/>
      <c r="EBW14" s="281"/>
      <c r="EBX14" s="281"/>
      <c r="EBY14" s="281"/>
      <c r="EBZ14" s="281"/>
      <c r="ECA14" s="281"/>
      <c r="ECB14" s="281"/>
      <c r="ECC14" s="281"/>
      <c r="ECD14" s="281"/>
      <c r="ECE14" s="281"/>
      <c r="ECF14" s="281"/>
      <c r="ECG14" s="281"/>
      <c r="ECH14" s="281"/>
      <c r="ECI14" s="281"/>
      <c r="ECJ14" s="281"/>
      <c r="ECK14" s="281"/>
      <c r="ECL14" s="281"/>
      <c r="ECM14" s="281"/>
      <c r="ECN14" s="281"/>
      <c r="ECO14" s="281"/>
      <c r="ECP14" s="281"/>
      <c r="ECQ14" s="281"/>
      <c r="ECR14" s="281"/>
      <c r="ECS14" s="281"/>
      <c r="ECT14" s="281"/>
      <c r="ECU14" s="281"/>
      <c r="ECV14" s="281"/>
      <c r="ECW14" s="281"/>
      <c r="ECX14" s="281"/>
      <c r="ECY14" s="281"/>
      <c r="ECZ14" s="281"/>
      <c r="EDA14" s="281"/>
      <c r="EDB14" s="281"/>
      <c r="EDC14" s="281"/>
      <c r="EDD14" s="281"/>
      <c r="EDE14" s="281"/>
      <c r="EDF14" s="281"/>
      <c r="EDG14" s="281"/>
      <c r="EDH14" s="281"/>
      <c r="EDI14" s="281"/>
      <c r="EDJ14" s="281"/>
      <c r="EDK14" s="281"/>
      <c r="EDL14" s="281"/>
      <c r="EDM14" s="281"/>
      <c r="EDN14" s="281"/>
      <c r="EDO14" s="281"/>
      <c r="EDP14" s="281"/>
      <c r="EDQ14" s="281"/>
      <c r="EDR14" s="281"/>
      <c r="EDS14" s="281"/>
      <c r="EDT14" s="281"/>
      <c r="EDU14" s="281"/>
      <c r="EDV14" s="281"/>
      <c r="EDW14" s="281"/>
      <c r="EDX14" s="281"/>
      <c r="EDY14" s="281"/>
      <c r="EDZ14" s="281"/>
      <c r="EEA14" s="281"/>
      <c r="EEB14" s="281"/>
      <c r="EEC14" s="281"/>
      <c r="EED14" s="281"/>
      <c r="EEE14" s="281"/>
      <c r="EEF14" s="281"/>
      <c r="EEG14" s="281"/>
      <c r="EEH14" s="281"/>
      <c r="EEI14" s="281"/>
      <c r="EEJ14" s="281"/>
      <c r="EEK14" s="281"/>
      <c r="EEL14" s="281"/>
      <c r="EEM14" s="281"/>
      <c r="EEN14" s="281"/>
      <c r="EEO14" s="281"/>
      <c r="EEP14" s="281"/>
      <c r="EEQ14" s="281"/>
      <c r="EER14" s="281"/>
      <c r="EES14" s="281"/>
      <c r="EET14" s="281"/>
      <c r="EEU14" s="281"/>
      <c r="EEV14" s="281"/>
      <c r="EEW14" s="281"/>
      <c r="EEX14" s="281"/>
      <c r="EEY14" s="281"/>
      <c r="EEZ14" s="281"/>
      <c r="EFA14" s="281"/>
      <c r="EFB14" s="281"/>
      <c r="EFC14" s="281"/>
      <c r="EFD14" s="281"/>
      <c r="EFE14" s="281"/>
      <c r="EFF14" s="281"/>
      <c r="EFG14" s="281"/>
      <c r="EFH14" s="281"/>
      <c r="EFI14" s="281"/>
      <c r="EFJ14" s="281"/>
      <c r="EFK14" s="281"/>
      <c r="EFL14" s="281"/>
      <c r="EFM14" s="281"/>
      <c r="EFN14" s="281"/>
      <c r="EFO14" s="281"/>
      <c r="EFP14" s="281"/>
      <c r="EFQ14" s="281"/>
      <c r="EFR14" s="281"/>
      <c r="EFS14" s="281"/>
      <c r="EFT14" s="281"/>
      <c r="EFU14" s="281"/>
      <c r="EFV14" s="281"/>
      <c r="EFW14" s="281"/>
      <c r="EFX14" s="281"/>
      <c r="EFY14" s="281"/>
      <c r="EFZ14" s="281"/>
      <c r="EGA14" s="281"/>
      <c r="EGB14" s="281"/>
      <c r="EGC14" s="281"/>
      <c r="EGD14" s="281"/>
      <c r="EGE14" s="281"/>
      <c r="EGF14" s="281"/>
      <c r="EGG14" s="281"/>
      <c r="EGH14" s="281"/>
      <c r="EGI14" s="281"/>
      <c r="EGJ14" s="281"/>
      <c r="EGK14" s="281"/>
      <c r="EGL14" s="281"/>
      <c r="EGM14" s="281"/>
      <c r="EGN14" s="281"/>
      <c r="EGO14" s="281"/>
      <c r="EGP14" s="281"/>
      <c r="EGQ14" s="281"/>
      <c r="EGR14" s="281"/>
      <c r="EGS14" s="281"/>
      <c r="EGT14" s="281"/>
      <c r="EGU14" s="281"/>
      <c r="EGV14" s="281"/>
      <c r="EGW14" s="281"/>
      <c r="EGX14" s="281"/>
      <c r="EGY14" s="281"/>
      <c r="EGZ14" s="281"/>
      <c r="EHA14" s="281"/>
      <c r="EHB14" s="281"/>
      <c r="EHC14" s="281"/>
      <c r="EHD14" s="281"/>
      <c r="EHE14" s="281"/>
      <c r="EHF14" s="281"/>
      <c r="EHG14" s="281"/>
      <c r="EHH14" s="281"/>
      <c r="EHI14" s="281"/>
      <c r="EHJ14" s="281"/>
      <c r="EHK14" s="281"/>
      <c r="EHL14" s="281"/>
      <c r="EHM14" s="281"/>
      <c r="EHN14" s="281"/>
      <c r="EHO14" s="281"/>
      <c r="EHP14" s="281"/>
      <c r="EHQ14" s="281"/>
      <c r="EHR14" s="281"/>
      <c r="EHS14" s="281"/>
      <c r="EHT14" s="281"/>
      <c r="EHU14" s="281"/>
      <c r="EHV14" s="281"/>
      <c r="EHW14" s="281"/>
      <c r="EHX14" s="281"/>
      <c r="EHY14" s="281"/>
      <c r="EHZ14" s="281"/>
      <c r="EIA14" s="281"/>
      <c r="EIB14" s="281"/>
      <c r="EIC14" s="281"/>
      <c r="EID14" s="281"/>
      <c r="EIE14" s="281"/>
      <c r="EIF14" s="281"/>
      <c r="EIG14" s="281"/>
      <c r="EIH14" s="281"/>
      <c r="EII14" s="281"/>
      <c r="EIJ14" s="281"/>
      <c r="EIK14" s="281"/>
      <c r="EIL14" s="281"/>
      <c r="EIM14" s="281"/>
      <c r="EIN14" s="281"/>
      <c r="EIO14" s="281"/>
      <c r="EIP14" s="281"/>
      <c r="EIQ14" s="281"/>
      <c r="EIR14" s="281"/>
      <c r="EIS14" s="281"/>
      <c r="EIT14" s="281"/>
      <c r="EIU14" s="281"/>
      <c r="EIV14" s="281"/>
      <c r="EIW14" s="281"/>
      <c r="EIX14" s="281"/>
      <c r="EIY14" s="281"/>
      <c r="EIZ14" s="281"/>
      <c r="EJA14" s="281"/>
      <c r="EJB14" s="281"/>
      <c r="EJC14" s="281"/>
      <c r="EJD14" s="281"/>
      <c r="EJE14" s="281"/>
      <c r="EJF14" s="281"/>
      <c r="EJG14" s="281"/>
      <c r="EJH14" s="281"/>
      <c r="EJI14" s="281"/>
      <c r="EJJ14" s="281"/>
      <c r="EJK14" s="281"/>
      <c r="EJL14" s="281"/>
      <c r="EJM14" s="281"/>
      <c r="EJN14" s="281"/>
      <c r="EJO14" s="281"/>
      <c r="EJP14" s="281"/>
      <c r="EJQ14" s="281"/>
      <c r="EJR14" s="281"/>
      <c r="EJS14" s="281"/>
      <c r="EJT14" s="281"/>
      <c r="EJU14" s="281"/>
      <c r="EJV14" s="281"/>
      <c r="EJW14" s="281"/>
      <c r="EJX14" s="281"/>
      <c r="EJY14" s="281"/>
      <c r="EJZ14" s="281"/>
      <c r="EKA14" s="281"/>
      <c r="EKB14" s="281"/>
      <c r="EKC14" s="281"/>
      <c r="EKD14" s="281"/>
      <c r="EKE14" s="281"/>
      <c r="EKF14" s="281"/>
      <c r="EKG14" s="281"/>
      <c r="EKH14" s="281"/>
      <c r="EKI14" s="281"/>
      <c r="EKJ14" s="281"/>
      <c r="EKK14" s="281"/>
      <c r="EKL14" s="281"/>
      <c r="EKM14" s="281"/>
      <c r="EKN14" s="281"/>
      <c r="EKO14" s="281"/>
      <c r="EKP14" s="281"/>
      <c r="EKQ14" s="281"/>
      <c r="EKR14" s="281"/>
      <c r="EKS14" s="281"/>
      <c r="EKT14" s="281"/>
      <c r="EKU14" s="281"/>
      <c r="EKV14" s="281"/>
      <c r="EKW14" s="281"/>
      <c r="EKX14" s="281"/>
      <c r="EKY14" s="281"/>
      <c r="EKZ14" s="281"/>
      <c r="ELA14" s="281"/>
      <c r="ELB14" s="281"/>
      <c r="ELC14" s="281"/>
      <c r="ELD14" s="281"/>
      <c r="ELE14" s="281"/>
      <c r="ELF14" s="281"/>
      <c r="ELG14" s="281"/>
      <c r="ELH14" s="281"/>
      <c r="ELI14" s="281"/>
      <c r="ELJ14" s="281"/>
      <c r="ELK14" s="281"/>
      <c r="ELL14" s="281"/>
      <c r="ELM14" s="281"/>
      <c r="ELN14" s="281"/>
      <c r="ELO14" s="281"/>
      <c r="ELP14" s="281"/>
      <c r="ELQ14" s="281"/>
      <c r="ELR14" s="281"/>
      <c r="ELS14" s="281"/>
      <c r="ELT14" s="281"/>
      <c r="ELU14" s="281"/>
      <c r="ELV14" s="281"/>
      <c r="ELW14" s="281"/>
      <c r="ELX14" s="281"/>
      <c r="ELY14" s="281"/>
      <c r="ELZ14" s="281"/>
      <c r="EMA14" s="281"/>
      <c r="EMB14" s="281"/>
      <c r="EMC14" s="281"/>
      <c r="EMD14" s="281"/>
      <c r="EME14" s="281"/>
      <c r="EMF14" s="281"/>
      <c r="EMG14" s="281"/>
      <c r="EMH14" s="281"/>
      <c r="EMI14" s="281"/>
      <c r="EMJ14" s="281"/>
      <c r="EMK14" s="281"/>
      <c r="EML14" s="281"/>
      <c r="EMM14" s="281"/>
      <c r="EMN14" s="281"/>
      <c r="EMO14" s="281"/>
      <c r="EMP14" s="281"/>
      <c r="EMQ14" s="281"/>
      <c r="EMR14" s="281"/>
      <c r="EMS14" s="281"/>
      <c r="EMT14" s="281"/>
      <c r="EMU14" s="281"/>
      <c r="EMV14" s="281"/>
      <c r="EMW14" s="281"/>
      <c r="EMX14" s="281"/>
      <c r="EMY14" s="281"/>
      <c r="EMZ14" s="281"/>
      <c r="ENA14" s="281"/>
      <c r="ENB14" s="281"/>
      <c r="ENC14" s="281"/>
      <c r="END14" s="281"/>
      <c r="ENE14" s="281"/>
      <c r="ENF14" s="281"/>
      <c r="ENG14" s="281"/>
      <c r="ENH14" s="281"/>
      <c r="ENI14" s="281"/>
      <c r="ENJ14" s="281"/>
      <c r="ENK14" s="281"/>
      <c r="ENL14" s="281"/>
      <c r="ENM14" s="281"/>
      <c r="ENN14" s="281"/>
      <c r="ENO14" s="281"/>
      <c r="ENP14" s="281"/>
      <c r="ENQ14" s="281"/>
      <c r="ENR14" s="281"/>
      <c r="ENS14" s="281"/>
      <c r="ENT14" s="281"/>
      <c r="ENU14" s="281"/>
      <c r="ENV14" s="281"/>
      <c r="ENW14" s="281"/>
      <c r="ENX14" s="281"/>
      <c r="ENY14" s="281"/>
      <c r="ENZ14" s="281"/>
      <c r="EOA14" s="281"/>
      <c r="EOB14" s="281"/>
      <c r="EOC14" s="281"/>
      <c r="EOD14" s="281"/>
      <c r="EOE14" s="281"/>
      <c r="EOF14" s="281"/>
      <c r="EOG14" s="281"/>
      <c r="EOH14" s="281"/>
      <c r="EOI14" s="281"/>
      <c r="EOJ14" s="281"/>
      <c r="EOK14" s="281"/>
      <c r="EOL14" s="281"/>
      <c r="EOM14" s="281"/>
      <c r="EON14" s="281"/>
      <c r="EOO14" s="281"/>
      <c r="EOP14" s="281"/>
      <c r="EOQ14" s="281"/>
      <c r="EOR14" s="281"/>
      <c r="EOS14" s="281"/>
      <c r="EOT14" s="281"/>
      <c r="EOU14" s="281"/>
      <c r="EOV14" s="281"/>
      <c r="EOW14" s="281"/>
      <c r="EOX14" s="281"/>
      <c r="EOY14" s="281"/>
      <c r="EOZ14" s="281"/>
      <c r="EPA14" s="281"/>
      <c r="EPB14" s="281"/>
      <c r="EPC14" s="281"/>
      <c r="EPD14" s="281"/>
      <c r="EPE14" s="281"/>
      <c r="EPF14" s="281"/>
      <c r="EPG14" s="281"/>
      <c r="EPH14" s="281"/>
      <c r="EPI14" s="281"/>
      <c r="EPJ14" s="281"/>
      <c r="EPK14" s="281"/>
      <c r="EPL14" s="281"/>
      <c r="EPM14" s="281"/>
      <c r="EPN14" s="281"/>
      <c r="EPO14" s="281"/>
      <c r="EPP14" s="281"/>
      <c r="EPQ14" s="281"/>
      <c r="EPR14" s="281"/>
      <c r="EPS14" s="281"/>
      <c r="EPT14" s="281"/>
      <c r="EPU14" s="281"/>
      <c r="EPV14" s="281"/>
      <c r="EPW14" s="281"/>
      <c r="EPX14" s="281"/>
      <c r="EPY14" s="281"/>
      <c r="EPZ14" s="281"/>
      <c r="EQA14" s="281"/>
      <c r="EQB14" s="281"/>
      <c r="EQC14" s="281"/>
      <c r="EQD14" s="281"/>
      <c r="EQE14" s="281"/>
      <c r="EQF14" s="281"/>
      <c r="EQG14" s="281"/>
      <c r="EQH14" s="281"/>
      <c r="EQI14" s="281"/>
      <c r="EQJ14" s="281"/>
      <c r="EQK14" s="281"/>
      <c r="EQL14" s="281"/>
      <c r="EQM14" s="281"/>
      <c r="EQN14" s="281"/>
      <c r="EQO14" s="281"/>
      <c r="EQP14" s="281"/>
      <c r="EQQ14" s="281"/>
      <c r="EQR14" s="281"/>
      <c r="EQS14" s="281"/>
      <c r="EQT14" s="281"/>
      <c r="EQU14" s="281"/>
      <c r="EQV14" s="281"/>
      <c r="EQW14" s="281"/>
      <c r="EQX14" s="281"/>
      <c r="EQY14" s="281"/>
      <c r="EQZ14" s="281"/>
      <c r="ERA14" s="281"/>
      <c r="ERB14" s="281"/>
      <c r="ERC14" s="281"/>
      <c r="ERD14" s="281"/>
      <c r="ERE14" s="281"/>
      <c r="ERF14" s="281"/>
      <c r="ERG14" s="281"/>
      <c r="ERH14" s="281"/>
      <c r="ERI14" s="281"/>
      <c r="ERJ14" s="281"/>
      <c r="ERK14" s="281"/>
      <c r="ERL14" s="281"/>
      <c r="ERM14" s="281"/>
      <c r="ERN14" s="281"/>
      <c r="ERO14" s="281"/>
      <c r="ERP14" s="281"/>
      <c r="ERQ14" s="281"/>
      <c r="ERR14" s="281"/>
      <c r="ERS14" s="281"/>
      <c r="ERT14" s="281"/>
      <c r="ERU14" s="281"/>
      <c r="ERV14" s="281"/>
      <c r="ERW14" s="281"/>
      <c r="ERX14" s="281"/>
      <c r="ERY14" s="281"/>
      <c r="ERZ14" s="281"/>
      <c r="ESA14" s="281"/>
      <c r="ESB14" s="281"/>
      <c r="ESC14" s="281"/>
      <c r="ESD14" s="281"/>
      <c r="ESE14" s="281"/>
      <c r="ESF14" s="281"/>
      <c r="ESG14" s="281"/>
      <c r="ESH14" s="281"/>
      <c r="ESI14" s="281"/>
      <c r="ESJ14" s="281"/>
      <c r="ESK14" s="281"/>
      <c r="ESL14" s="281"/>
      <c r="ESM14" s="281"/>
      <c r="ESN14" s="281"/>
      <c r="ESO14" s="281"/>
      <c r="ESP14" s="281"/>
      <c r="ESQ14" s="281"/>
      <c r="ESR14" s="281"/>
      <c r="ESS14" s="281"/>
      <c r="EST14" s="281"/>
      <c r="ESU14" s="281"/>
      <c r="ESV14" s="281"/>
      <c r="ESW14" s="281"/>
      <c r="ESX14" s="281"/>
      <c r="ESY14" s="281"/>
      <c r="ESZ14" s="281"/>
      <c r="ETA14" s="281"/>
      <c r="ETB14" s="281"/>
      <c r="ETC14" s="281"/>
      <c r="ETD14" s="281"/>
      <c r="ETE14" s="281"/>
      <c r="ETF14" s="281"/>
      <c r="ETG14" s="281"/>
      <c r="ETH14" s="281"/>
      <c r="ETI14" s="281"/>
      <c r="ETJ14" s="281"/>
      <c r="ETK14" s="281"/>
      <c r="ETL14" s="281"/>
      <c r="ETM14" s="281"/>
      <c r="ETN14" s="281"/>
      <c r="ETO14" s="281"/>
      <c r="ETP14" s="281"/>
      <c r="ETQ14" s="281"/>
      <c r="ETR14" s="281"/>
      <c r="ETS14" s="281"/>
      <c r="ETT14" s="281"/>
      <c r="ETU14" s="281"/>
      <c r="ETV14" s="281"/>
      <c r="ETW14" s="281"/>
      <c r="ETX14" s="281"/>
      <c r="ETY14" s="281"/>
      <c r="ETZ14" s="281"/>
      <c r="EUA14" s="281"/>
      <c r="EUB14" s="281"/>
      <c r="EUC14" s="281"/>
      <c r="EUD14" s="281"/>
      <c r="EUE14" s="281"/>
      <c r="EUF14" s="281"/>
      <c r="EUG14" s="281"/>
      <c r="EUH14" s="281"/>
      <c r="EUI14" s="281"/>
      <c r="EUJ14" s="281"/>
      <c r="EUK14" s="281"/>
      <c r="EUL14" s="281"/>
      <c r="EUM14" s="281"/>
      <c r="EUN14" s="281"/>
      <c r="EUO14" s="281"/>
      <c r="EUP14" s="281"/>
      <c r="EUQ14" s="281"/>
      <c r="EUR14" s="281"/>
      <c r="EUS14" s="281"/>
      <c r="EUT14" s="281"/>
      <c r="EUU14" s="281"/>
      <c r="EUV14" s="281"/>
      <c r="EUW14" s="281"/>
      <c r="EUX14" s="281"/>
      <c r="EUY14" s="281"/>
      <c r="EUZ14" s="281"/>
      <c r="EVA14" s="281"/>
      <c r="EVB14" s="281"/>
      <c r="EVC14" s="281"/>
      <c r="EVD14" s="281"/>
      <c r="EVE14" s="281"/>
      <c r="EVF14" s="281"/>
      <c r="EVG14" s="281"/>
      <c r="EVH14" s="281"/>
      <c r="EVI14" s="281"/>
      <c r="EVJ14" s="281"/>
      <c r="EVK14" s="281"/>
      <c r="EVL14" s="281"/>
      <c r="EVM14" s="281"/>
      <c r="EVN14" s="281"/>
      <c r="EVO14" s="281"/>
      <c r="EVP14" s="281"/>
      <c r="EVQ14" s="281"/>
      <c r="EVR14" s="281"/>
      <c r="EVS14" s="281"/>
      <c r="EVT14" s="281"/>
      <c r="EVU14" s="281"/>
      <c r="EVV14" s="281"/>
      <c r="EVW14" s="281"/>
      <c r="EVX14" s="281"/>
      <c r="EVY14" s="281"/>
      <c r="EVZ14" s="281"/>
      <c r="EWA14" s="281"/>
      <c r="EWB14" s="281"/>
      <c r="EWC14" s="281"/>
      <c r="EWD14" s="281"/>
      <c r="EWE14" s="281"/>
      <c r="EWF14" s="281"/>
      <c r="EWG14" s="281"/>
      <c r="EWH14" s="281"/>
      <c r="EWI14" s="281"/>
      <c r="EWJ14" s="281"/>
      <c r="EWK14" s="281"/>
      <c r="EWL14" s="281"/>
      <c r="EWM14" s="281"/>
      <c r="EWN14" s="281"/>
      <c r="EWO14" s="281"/>
      <c r="EWP14" s="281"/>
      <c r="EWQ14" s="281"/>
      <c r="EWR14" s="281"/>
      <c r="EWS14" s="281"/>
      <c r="EWT14" s="281"/>
      <c r="EWU14" s="281"/>
      <c r="EWV14" s="281"/>
      <c r="EWW14" s="281"/>
      <c r="EWX14" s="281"/>
      <c r="EWY14" s="281"/>
      <c r="EWZ14" s="281"/>
      <c r="EXA14" s="281"/>
      <c r="EXB14" s="281"/>
      <c r="EXC14" s="281"/>
      <c r="EXD14" s="281"/>
      <c r="EXE14" s="281"/>
      <c r="EXF14" s="281"/>
      <c r="EXG14" s="281"/>
      <c r="EXH14" s="281"/>
      <c r="EXI14" s="281"/>
      <c r="EXJ14" s="281"/>
      <c r="EXK14" s="281"/>
      <c r="EXL14" s="281"/>
      <c r="EXM14" s="281"/>
      <c r="EXN14" s="281"/>
      <c r="EXO14" s="281"/>
      <c r="EXP14" s="281"/>
      <c r="EXQ14" s="281"/>
      <c r="EXR14" s="281"/>
      <c r="EXS14" s="281"/>
      <c r="EXT14" s="281"/>
      <c r="EXU14" s="281"/>
      <c r="EXV14" s="281"/>
      <c r="EXW14" s="281"/>
      <c r="EXX14" s="281"/>
      <c r="EXY14" s="281"/>
      <c r="EXZ14" s="281"/>
      <c r="EYA14" s="281"/>
      <c r="EYB14" s="281"/>
      <c r="EYC14" s="281"/>
      <c r="EYD14" s="281"/>
      <c r="EYE14" s="281"/>
      <c r="EYF14" s="281"/>
      <c r="EYG14" s="281"/>
      <c r="EYH14" s="281"/>
      <c r="EYI14" s="281"/>
      <c r="EYJ14" s="281"/>
      <c r="EYK14" s="281"/>
      <c r="EYL14" s="281"/>
      <c r="EYM14" s="281"/>
      <c r="EYN14" s="281"/>
      <c r="EYO14" s="281"/>
      <c r="EYP14" s="281"/>
      <c r="EYQ14" s="281"/>
      <c r="EYR14" s="281"/>
      <c r="EYS14" s="281"/>
      <c r="EYT14" s="281"/>
      <c r="EYU14" s="281"/>
      <c r="EYV14" s="281"/>
      <c r="EYW14" s="281"/>
      <c r="EYX14" s="281"/>
      <c r="EYY14" s="281"/>
      <c r="EYZ14" s="281"/>
      <c r="EZA14" s="281"/>
      <c r="EZB14" s="281"/>
      <c r="EZC14" s="281"/>
      <c r="EZD14" s="281"/>
      <c r="EZE14" s="281"/>
      <c r="EZF14" s="281"/>
      <c r="EZG14" s="281"/>
      <c r="EZH14" s="281"/>
      <c r="EZI14" s="281"/>
      <c r="EZJ14" s="281"/>
      <c r="EZK14" s="281"/>
      <c r="EZL14" s="281"/>
      <c r="EZM14" s="281"/>
      <c r="EZN14" s="281"/>
      <c r="EZO14" s="281"/>
      <c r="EZP14" s="281"/>
      <c r="EZQ14" s="281"/>
      <c r="EZR14" s="281"/>
      <c r="EZS14" s="281"/>
      <c r="EZT14" s="281"/>
      <c r="EZU14" s="281"/>
      <c r="EZV14" s="281"/>
      <c r="EZW14" s="281"/>
      <c r="EZX14" s="281"/>
      <c r="EZY14" s="281"/>
      <c r="EZZ14" s="281"/>
      <c r="FAA14" s="281"/>
      <c r="FAB14" s="281"/>
      <c r="FAC14" s="281"/>
      <c r="FAD14" s="281"/>
      <c r="FAE14" s="281"/>
      <c r="FAF14" s="281"/>
      <c r="FAG14" s="281"/>
      <c r="FAH14" s="281"/>
      <c r="FAI14" s="281"/>
      <c r="FAJ14" s="281"/>
      <c r="FAK14" s="281"/>
      <c r="FAL14" s="281"/>
      <c r="FAM14" s="281"/>
      <c r="FAN14" s="281"/>
      <c r="FAO14" s="281"/>
      <c r="FAP14" s="281"/>
      <c r="FAQ14" s="281"/>
      <c r="FAR14" s="281"/>
      <c r="FAS14" s="281"/>
      <c r="FAT14" s="281"/>
      <c r="FAU14" s="281"/>
      <c r="FAV14" s="281"/>
      <c r="FAW14" s="281"/>
      <c r="FAX14" s="281"/>
      <c r="FAY14" s="281"/>
      <c r="FAZ14" s="281"/>
      <c r="FBA14" s="281"/>
      <c r="FBB14" s="281"/>
      <c r="FBC14" s="281"/>
      <c r="FBD14" s="281"/>
      <c r="FBE14" s="281"/>
      <c r="FBF14" s="281"/>
      <c r="FBG14" s="281"/>
      <c r="FBH14" s="281"/>
      <c r="FBI14" s="281"/>
      <c r="FBJ14" s="281"/>
      <c r="FBK14" s="281"/>
      <c r="FBL14" s="281"/>
      <c r="FBM14" s="281"/>
      <c r="FBN14" s="281"/>
      <c r="FBO14" s="281"/>
      <c r="FBP14" s="281"/>
      <c r="FBQ14" s="281"/>
      <c r="FBR14" s="281"/>
      <c r="FBS14" s="281"/>
      <c r="FBT14" s="281"/>
      <c r="FBU14" s="281"/>
      <c r="FBV14" s="281"/>
      <c r="FBW14" s="281"/>
      <c r="FBX14" s="281"/>
      <c r="FBY14" s="281"/>
      <c r="FBZ14" s="281"/>
      <c r="FCA14" s="281"/>
      <c r="FCB14" s="281"/>
      <c r="FCC14" s="281"/>
      <c r="FCD14" s="281"/>
      <c r="FCE14" s="281"/>
      <c r="FCF14" s="281"/>
      <c r="FCG14" s="281"/>
      <c r="FCH14" s="281"/>
      <c r="FCI14" s="281"/>
      <c r="FCJ14" s="281"/>
      <c r="FCK14" s="281"/>
      <c r="FCL14" s="281"/>
      <c r="FCM14" s="281"/>
      <c r="FCN14" s="281"/>
      <c r="FCO14" s="281"/>
      <c r="FCP14" s="281"/>
      <c r="FCQ14" s="281"/>
      <c r="FCR14" s="281"/>
      <c r="FCS14" s="281"/>
      <c r="FCT14" s="281"/>
      <c r="FCU14" s="281"/>
      <c r="FCV14" s="281"/>
      <c r="FCW14" s="281"/>
      <c r="FCX14" s="281"/>
      <c r="FCY14" s="281"/>
      <c r="FCZ14" s="281"/>
      <c r="FDA14" s="281"/>
      <c r="FDB14" s="281"/>
      <c r="FDC14" s="281"/>
      <c r="FDD14" s="281"/>
      <c r="FDE14" s="281"/>
      <c r="FDF14" s="281"/>
      <c r="FDG14" s="281"/>
      <c r="FDH14" s="281"/>
      <c r="FDI14" s="281"/>
      <c r="FDJ14" s="281"/>
      <c r="FDK14" s="281"/>
      <c r="FDL14" s="281"/>
      <c r="FDM14" s="281"/>
      <c r="FDN14" s="281"/>
      <c r="FDO14" s="281"/>
      <c r="FDP14" s="281"/>
      <c r="FDQ14" s="281"/>
      <c r="FDR14" s="281"/>
      <c r="FDS14" s="281"/>
      <c r="FDT14" s="281"/>
      <c r="FDU14" s="281"/>
      <c r="FDV14" s="281"/>
      <c r="FDW14" s="281"/>
      <c r="FDX14" s="281"/>
      <c r="FDY14" s="281"/>
      <c r="FDZ14" s="281"/>
      <c r="FEA14" s="281"/>
      <c r="FEB14" s="281"/>
      <c r="FEC14" s="281"/>
      <c r="FED14" s="281"/>
      <c r="FEE14" s="281"/>
      <c r="FEF14" s="281"/>
      <c r="FEG14" s="281"/>
      <c r="FEH14" s="281"/>
      <c r="FEI14" s="281"/>
      <c r="FEJ14" s="281"/>
      <c r="FEK14" s="281"/>
      <c r="FEL14" s="281"/>
      <c r="FEM14" s="281"/>
      <c r="FEN14" s="281"/>
      <c r="FEO14" s="281"/>
      <c r="FEP14" s="281"/>
      <c r="FEQ14" s="281"/>
      <c r="FER14" s="281"/>
      <c r="FES14" s="281"/>
      <c r="FET14" s="281"/>
      <c r="FEU14" s="281"/>
      <c r="FEV14" s="281"/>
      <c r="FEW14" s="281"/>
      <c r="FEX14" s="281"/>
      <c r="FEY14" s="281"/>
      <c r="FEZ14" s="281"/>
      <c r="FFA14" s="281"/>
      <c r="FFB14" s="281"/>
      <c r="FFC14" s="281"/>
      <c r="FFD14" s="281"/>
      <c r="FFE14" s="281"/>
      <c r="FFF14" s="281"/>
      <c r="FFG14" s="281"/>
      <c r="FFH14" s="281"/>
      <c r="FFI14" s="281"/>
      <c r="FFJ14" s="281"/>
      <c r="FFK14" s="281"/>
      <c r="FFL14" s="281"/>
      <c r="FFM14" s="281"/>
      <c r="FFN14" s="281"/>
      <c r="FFO14" s="281"/>
      <c r="FFP14" s="281"/>
      <c r="FFQ14" s="281"/>
      <c r="FFR14" s="281"/>
      <c r="FFS14" s="281"/>
      <c r="FFT14" s="281"/>
      <c r="FFU14" s="281"/>
      <c r="FFV14" s="281"/>
      <c r="FFW14" s="281"/>
      <c r="FFX14" s="281"/>
      <c r="FFY14" s="281"/>
      <c r="FFZ14" s="281"/>
      <c r="FGA14" s="281"/>
      <c r="FGB14" s="281"/>
      <c r="FGC14" s="281"/>
      <c r="FGD14" s="281"/>
      <c r="FGE14" s="281"/>
      <c r="FGF14" s="281"/>
      <c r="FGG14" s="281"/>
      <c r="FGH14" s="281"/>
      <c r="FGI14" s="281"/>
      <c r="FGJ14" s="281"/>
      <c r="FGK14" s="281"/>
      <c r="FGL14" s="281"/>
      <c r="FGM14" s="281"/>
      <c r="FGN14" s="281"/>
      <c r="FGO14" s="281"/>
      <c r="FGP14" s="281"/>
      <c r="FGQ14" s="281"/>
      <c r="FGR14" s="281"/>
      <c r="FGS14" s="281"/>
      <c r="FGT14" s="281"/>
      <c r="FGU14" s="281"/>
      <c r="FGV14" s="281"/>
      <c r="FGW14" s="281"/>
      <c r="FGX14" s="281"/>
      <c r="FGY14" s="281"/>
      <c r="FGZ14" s="281"/>
      <c r="FHA14" s="281"/>
      <c r="FHB14" s="281"/>
      <c r="FHC14" s="281"/>
      <c r="FHD14" s="281"/>
      <c r="FHE14" s="281"/>
      <c r="FHF14" s="281"/>
      <c r="FHG14" s="281"/>
      <c r="FHH14" s="281"/>
      <c r="FHI14" s="281"/>
      <c r="FHJ14" s="281"/>
      <c r="FHK14" s="281"/>
      <c r="FHL14" s="281"/>
      <c r="FHM14" s="281"/>
      <c r="FHN14" s="281"/>
      <c r="FHO14" s="281"/>
      <c r="FHP14" s="281"/>
      <c r="FHQ14" s="281"/>
      <c r="FHR14" s="281"/>
      <c r="FHS14" s="281"/>
      <c r="FHT14" s="281"/>
      <c r="FHU14" s="281"/>
      <c r="FHV14" s="281"/>
      <c r="FHW14" s="281"/>
      <c r="FHX14" s="281"/>
      <c r="FHY14" s="281"/>
      <c r="FHZ14" s="281"/>
      <c r="FIA14" s="281"/>
      <c r="FIB14" s="281"/>
      <c r="FIC14" s="281"/>
      <c r="FID14" s="281"/>
      <c r="FIE14" s="281"/>
      <c r="FIF14" s="281"/>
      <c r="FIG14" s="281"/>
      <c r="FIH14" s="281"/>
      <c r="FII14" s="281"/>
      <c r="FIJ14" s="281"/>
      <c r="FIK14" s="281"/>
      <c r="FIL14" s="281"/>
      <c r="FIM14" s="281"/>
      <c r="FIN14" s="281"/>
      <c r="FIO14" s="281"/>
      <c r="FIP14" s="281"/>
      <c r="FIQ14" s="281"/>
      <c r="FIR14" s="281"/>
      <c r="FIS14" s="281"/>
      <c r="FIT14" s="281"/>
      <c r="FIU14" s="281"/>
      <c r="FIV14" s="281"/>
      <c r="FIW14" s="281"/>
      <c r="FIX14" s="281"/>
      <c r="FIY14" s="281"/>
      <c r="FIZ14" s="281"/>
      <c r="FJA14" s="281"/>
      <c r="FJB14" s="281"/>
      <c r="FJC14" s="281"/>
      <c r="FJD14" s="281"/>
      <c r="FJE14" s="281"/>
      <c r="FJF14" s="281"/>
      <c r="FJG14" s="281"/>
      <c r="FJH14" s="281"/>
      <c r="FJI14" s="281"/>
      <c r="FJJ14" s="281"/>
      <c r="FJK14" s="281"/>
      <c r="FJL14" s="281"/>
      <c r="FJM14" s="281"/>
      <c r="FJN14" s="281"/>
      <c r="FJO14" s="281"/>
      <c r="FJP14" s="281"/>
      <c r="FJQ14" s="281"/>
      <c r="FJR14" s="281"/>
      <c r="FJS14" s="281"/>
      <c r="FJT14" s="281"/>
      <c r="FJU14" s="281"/>
      <c r="FJV14" s="281"/>
      <c r="FJW14" s="281"/>
      <c r="FJX14" s="281"/>
      <c r="FJY14" s="281"/>
      <c r="FJZ14" s="281"/>
      <c r="FKA14" s="281"/>
      <c r="FKB14" s="281"/>
      <c r="FKC14" s="281"/>
      <c r="FKD14" s="281"/>
      <c r="FKE14" s="281"/>
      <c r="FKF14" s="281"/>
      <c r="FKG14" s="281"/>
      <c r="FKH14" s="281"/>
      <c r="FKI14" s="281"/>
      <c r="FKJ14" s="281"/>
      <c r="FKK14" s="281"/>
      <c r="FKL14" s="281"/>
      <c r="FKM14" s="281"/>
      <c r="FKN14" s="281"/>
      <c r="FKO14" s="281"/>
      <c r="FKP14" s="281"/>
      <c r="FKQ14" s="281"/>
      <c r="FKR14" s="281"/>
      <c r="FKS14" s="281"/>
      <c r="FKT14" s="281"/>
      <c r="FKU14" s="281"/>
      <c r="FKV14" s="281"/>
      <c r="FKW14" s="281"/>
      <c r="FKX14" s="281"/>
      <c r="FKY14" s="281"/>
      <c r="FKZ14" s="281"/>
      <c r="FLA14" s="281"/>
      <c r="FLB14" s="281"/>
      <c r="FLC14" s="281"/>
      <c r="FLD14" s="281"/>
      <c r="FLE14" s="281"/>
      <c r="FLF14" s="281"/>
      <c r="FLG14" s="281"/>
      <c r="FLH14" s="281"/>
      <c r="FLI14" s="281"/>
      <c r="FLJ14" s="281"/>
      <c r="FLK14" s="281"/>
      <c r="FLL14" s="281"/>
      <c r="FLM14" s="281"/>
      <c r="FLN14" s="281"/>
      <c r="FLO14" s="281"/>
      <c r="FLP14" s="281"/>
      <c r="FLQ14" s="281"/>
      <c r="FLR14" s="281"/>
      <c r="FLS14" s="281"/>
      <c r="FLT14" s="281"/>
      <c r="FLU14" s="281"/>
      <c r="FLV14" s="281"/>
      <c r="FLW14" s="281"/>
      <c r="FLX14" s="281"/>
      <c r="FLY14" s="281"/>
      <c r="FLZ14" s="281"/>
      <c r="FMA14" s="281"/>
      <c r="FMB14" s="281"/>
      <c r="FMC14" s="281"/>
      <c r="FMD14" s="281"/>
      <c r="FME14" s="281"/>
      <c r="FMF14" s="281"/>
      <c r="FMG14" s="281"/>
      <c r="FMH14" s="281"/>
      <c r="FMI14" s="281"/>
      <c r="FMJ14" s="281"/>
      <c r="FMK14" s="281"/>
      <c r="FML14" s="281"/>
      <c r="FMM14" s="281"/>
      <c r="FMN14" s="281"/>
      <c r="FMO14" s="281"/>
      <c r="FMP14" s="281"/>
      <c r="FMQ14" s="281"/>
      <c r="FMR14" s="281"/>
      <c r="FMS14" s="281"/>
      <c r="FMT14" s="281"/>
      <c r="FMU14" s="281"/>
      <c r="FMV14" s="281"/>
      <c r="FMW14" s="281"/>
      <c r="FMX14" s="281"/>
      <c r="FMY14" s="281"/>
      <c r="FMZ14" s="281"/>
      <c r="FNA14" s="281"/>
      <c r="FNB14" s="281"/>
      <c r="FNC14" s="281"/>
      <c r="FND14" s="281"/>
      <c r="FNE14" s="281"/>
      <c r="FNF14" s="281"/>
      <c r="FNG14" s="281"/>
      <c r="FNH14" s="281"/>
      <c r="FNI14" s="281"/>
      <c r="FNJ14" s="281"/>
      <c r="FNK14" s="281"/>
      <c r="FNL14" s="281"/>
      <c r="FNM14" s="281"/>
      <c r="FNN14" s="281"/>
      <c r="FNO14" s="281"/>
      <c r="FNP14" s="281"/>
      <c r="FNQ14" s="281"/>
      <c r="FNR14" s="281"/>
      <c r="FNS14" s="281"/>
      <c r="FNT14" s="281"/>
      <c r="FNU14" s="281"/>
      <c r="FNV14" s="281"/>
      <c r="FNW14" s="281"/>
      <c r="FNX14" s="281"/>
      <c r="FNY14" s="281"/>
      <c r="FNZ14" s="281"/>
      <c r="FOA14" s="281"/>
      <c r="FOB14" s="281"/>
      <c r="FOC14" s="281"/>
      <c r="FOD14" s="281"/>
      <c r="FOE14" s="281"/>
      <c r="FOF14" s="281"/>
      <c r="FOG14" s="281"/>
      <c r="FOH14" s="281"/>
      <c r="FOI14" s="281"/>
      <c r="FOJ14" s="281"/>
      <c r="FOK14" s="281"/>
      <c r="FOL14" s="281"/>
      <c r="FOM14" s="281"/>
      <c r="FON14" s="281"/>
      <c r="FOO14" s="281"/>
      <c r="FOP14" s="281"/>
      <c r="FOQ14" s="281"/>
      <c r="FOR14" s="281"/>
      <c r="FOS14" s="281"/>
      <c r="FOT14" s="281"/>
      <c r="FOU14" s="281"/>
      <c r="FOV14" s="281"/>
      <c r="FOW14" s="281"/>
      <c r="FOX14" s="281"/>
      <c r="FOY14" s="281"/>
      <c r="FOZ14" s="281"/>
      <c r="FPA14" s="281"/>
      <c r="FPB14" s="281"/>
      <c r="FPC14" s="281"/>
      <c r="FPD14" s="281"/>
      <c r="FPE14" s="281"/>
      <c r="FPF14" s="281"/>
      <c r="FPG14" s="281"/>
      <c r="FPH14" s="281"/>
      <c r="FPI14" s="281"/>
      <c r="FPJ14" s="281"/>
      <c r="FPK14" s="281"/>
      <c r="FPL14" s="281"/>
      <c r="FPM14" s="281"/>
      <c r="FPN14" s="281"/>
      <c r="FPO14" s="281"/>
      <c r="FPP14" s="281"/>
      <c r="FPQ14" s="281"/>
      <c r="FPR14" s="281"/>
      <c r="FPS14" s="281"/>
      <c r="FPT14" s="281"/>
      <c r="FPU14" s="281"/>
      <c r="FPV14" s="281"/>
      <c r="FPW14" s="281"/>
      <c r="FPX14" s="281"/>
      <c r="FPY14" s="281"/>
      <c r="FPZ14" s="281"/>
      <c r="FQA14" s="281"/>
      <c r="FQB14" s="281"/>
      <c r="FQC14" s="281"/>
      <c r="FQD14" s="281"/>
      <c r="FQE14" s="281"/>
      <c r="FQF14" s="281"/>
      <c r="FQG14" s="281"/>
      <c r="FQH14" s="281"/>
      <c r="FQI14" s="281"/>
      <c r="FQJ14" s="281"/>
      <c r="FQK14" s="281"/>
      <c r="FQL14" s="281"/>
      <c r="FQM14" s="281"/>
      <c r="FQN14" s="281"/>
      <c r="FQO14" s="281"/>
      <c r="FQP14" s="281"/>
      <c r="FQQ14" s="281"/>
      <c r="FQR14" s="281"/>
      <c r="FQS14" s="281"/>
      <c r="FQT14" s="281"/>
      <c r="FQU14" s="281"/>
      <c r="FQV14" s="281"/>
      <c r="FQW14" s="281"/>
      <c r="FQX14" s="281"/>
      <c r="FQY14" s="281"/>
      <c r="FQZ14" s="281"/>
      <c r="FRA14" s="281"/>
      <c r="FRB14" s="281"/>
      <c r="FRC14" s="281"/>
      <c r="FRD14" s="281"/>
      <c r="FRE14" s="281"/>
      <c r="FRF14" s="281"/>
      <c r="FRG14" s="281"/>
      <c r="FRH14" s="281"/>
      <c r="FRI14" s="281"/>
      <c r="FRJ14" s="281"/>
      <c r="FRK14" s="281"/>
      <c r="FRL14" s="281"/>
      <c r="FRM14" s="281"/>
      <c r="FRN14" s="281"/>
      <c r="FRO14" s="281"/>
      <c r="FRP14" s="281"/>
      <c r="FRQ14" s="281"/>
      <c r="FRR14" s="281"/>
      <c r="FRS14" s="281"/>
      <c r="FRT14" s="281"/>
      <c r="FRU14" s="281"/>
      <c r="FRV14" s="281"/>
      <c r="FRW14" s="281"/>
      <c r="FRX14" s="281"/>
      <c r="FRY14" s="281"/>
      <c r="FRZ14" s="281"/>
      <c r="FSA14" s="281"/>
      <c r="FSB14" s="281"/>
      <c r="FSC14" s="281"/>
      <c r="FSD14" s="281"/>
      <c r="FSE14" s="281"/>
      <c r="FSF14" s="281"/>
      <c r="FSG14" s="281"/>
      <c r="FSH14" s="281"/>
      <c r="FSI14" s="281"/>
      <c r="FSJ14" s="281"/>
      <c r="FSK14" s="281"/>
      <c r="FSL14" s="281"/>
      <c r="FSM14" s="281"/>
      <c r="FSN14" s="281"/>
      <c r="FSO14" s="281"/>
      <c r="FSP14" s="281"/>
      <c r="FSQ14" s="281"/>
      <c r="FSR14" s="281"/>
      <c r="FSS14" s="281"/>
      <c r="FST14" s="281"/>
      <c r="FSU14" s="281"/>
      <c r="FSV14" s="281"/>
      <c r="FSW14" s="281"/>
      <c r="FSX14" s="281"/>
      <c r="FSY14" s="281"/>
      <c r="FSZ14" s="281"/>
      <c r="FTA14" s="281"/>
      <c r="FTB14" s="281"/>
      <c r="FTC14" s="281"/>
      <c r="FTD14" s="281"/>
      <c r="FTE14" s="281"/>
      <c r="FTF14" s="281"/>
      <c r="FTG14" s="281"/>
      <c r="FTH14" s="281"/>
      <c r="FTI14" s="281"/>
      <c r="FTJ14" s="281"/>
      <c r="FTK14" s="281"/>
      <c r="FTL14" s="281"/>
      <c r="FTM14" s="281"/>
      <c r="FTN14" s="281"/>
      <c r="FTO14" s="281"/>
      <c r="FTP14" s="281"/>
      <c r="FTQ14" s="281"/>
      <c r="FTR14" s="281"/>
      <c r="FTS14" s="281"/>
      <c r="FTT14" s="281"/>
      <c r="FTU14" s="281"/>
      <c r="FTV14" s="281"/>
      <c r="FTW14" s="281"/>
      <c r="FTX14" s="281"/>
      <c r="FTY14" s="281"/>
      <c r="FTZ14" s="281"/>
      <c r="FUA14" s="281"/>
      <c r="FUB14" s="281"/>
      <c r="FUC14" s="281"/>
      <c r="FUD14" s="281"/>
      <c r="FUE14" s="281"/>
      <c r="FUF14" s="281"/>
      <c r="FUG14" s="281"/>
      <c r="FUH14" s="281"/>
      <c r="FUI14" s="281"/>
      <c r="FUJ14" s="281"/>
      <c r="FUK14" s="281"/>
      <c r="FUL14" s="281"/>
      <c r="FUM14" s="281"/>
      <c r="FUN14" s="281"/>
      <c r="FUO14" s="281"/>
      <c r="FUP14" s="281"/>
      <c r="FUQ14" s="281"/>
      <c r="FUR14" s="281"/>
      <c r="FUS14" s="281"/>
      <c r="FUT14" s="281"/>
      <c r="FUU14" s="281"/>
      <c r="FUV14" s="281"/>
      <c r="FUW14" s="281"/>
      <c r="FUX14" s="281"/>
      <c r="FUY14" s="281"/>
      <c r="FUZ14" s="281"/>
      <c r="FVA14" s="281"/>
      <c r="FVB14" s="281"/>
      <c r="FVC14" s="281"/>
      <c r="FVD14" s="281"/>
      <c r="FVE14" s="281"/>
      <c r="FVF14" s="281"/>
      <c r="FVG14" s="281"/>
      <c r="FVH14" s="281"/>
      <c r="FVI14" s="281"/>
      <c r="FVJ14" s="281"/>
      <c r="FVK14" s="281"/>
      <c r="FVL14" s="281"/>
      <c r="FVM14" s="281"/>
      <c r="FVN14" s="281"/>
      <c r="FVO14" s="281"/>
      <c r="FVP14" s="281"/>
      <c r="FVQ14" s="281"/>
      <c r="FVR14" s="281"/>
      <c r="FVS14" s="281"/>
      <c r="FVT14" s="281"/>
      <c r="FVU14" s="281"/>
      <c r="FVV14" s="281"/>
      <c r="FVW14" s="281"/>
      <c r="FVX14" s="281"/>
      <c r="FVY14" s="281"/>
      <c r="FVZ14" s="281"/>
      <c r="FWA14" s="281"/>
      <c r="FWB14" s="281"/>
      <c r="FWC14" s="281"/>
      <c r="FWD14" s="281"/>
      <c r="FWE14" s="281"/>
      <c r="FWF14" s="281"/>
      <c r="FWG14" s="281"/>
      <c r="FWH14" s="281"/>
      <c r="FWI14" s="281"/>
      <c r="FWJ14" s="281"/>
      <c r="FWK14" s="281"/>
      <c r="FWL14" s="281"/>
      <c r="FWM14" s="281"/>
      <c r="FWN14" s="281"/>
      <c r="FWO14" s="281"/>
      <c r="FWP14" s="281"/>
      <c r="FWQ14" s="281"/>
      <c r="FWR14" s="281"/>
      <c r="FWS14" s="281"/>
      <c r="FWT14" s="281"/>
      <c r="FWU14" s="281"/>
      <c r="FWV14" s="281"/>
      <c r="FWW14" s="281"/>
      <c r="FWX14" s="281"/>
      <c r="FWY14" s="281"/>
      <c r="FWZ14" s="281"/>
      <c r="FXA14" s="281"/>
      <c r="FXB14" s="281"/>
      <c r="FXC14" s="281"/>
      <c r="FXD14" s="281"/>
      <c r="FXE14" s="281"/>
      <c r="FXF14" s="281"/>
      <c r="FXG14" s="281"/>
      <c r="FXH14" s="281"/>
      <c r="FXI14" s="281"/>
      <c r="FXJ14" s="281"/>
      <c r="FXK14" s="281"/>
      <c r="FXL14" s="281"/>
      <c r="FXM14" s="281"/>
      <c r="FXN14" s="281"/>
      <c r="FXO14" s="281"/>
      <c r="FXP14" s="281"/>
      <c r="FXQ14" s="281"/>
      <c r="FXR14" s="281"/>
      <c r="FXS14" s="281"/>
      <c r="FXT14" s="281"/>
      <c r="FXU14" s="281"/>
      <c r="FXV14" s="281"/>
      <c r="FXW14" s="281"/>
      <c r="FXX14" s="281"/>
      <c r="FXY14" s="281"/>
      <c r="FXZ14" s="281"/>
      <c r="FYA14" s="281"/>
      <c r="FYB14" s="281"/>
      <c r="FYC14" s="281"/>
      <c r="FYD14" s="281"/>
      <c r="FYE14" s="281"/>
      <c r="FYF14" s="281"/>
      <c r="FYG14" s="281"/>
      <c r="FYH14" s="281"/>
      <c r="FYI14" s="281"/>
      <c r="FYJ14" s="281"/>
      <c r="FYK14" s="281"/>
      <c r="FYL14" s="281"/>
      <c r="FYM14" s="281"/>
      <c r="FYN14" s="281"/>
      <c r="FYO14" s="281"/>
      <c r="FYP14" s="281"/>
      <c r="FYQ14" s="281"/>
      <c r="FYR14" s="281"/>
      <c r="FYS14" s="281"/>
      <c r="FYT14" s="281"/>
      <c r="FYU14" s="281"/>
      <c r="FYV14" s="281"/>
      <c r="FYW14" s="281"/>
      <c r="FYX14" s="281"/>
      <c r="FYY14" s="281"/>
      <c r="FYZ14" s="281"/>
      <c r="FZA14" s="281"/>
      <c r="FZB14" s="281"/>
      <c r="FZC14" s="281"/>
      <c r="FZD14" s="281"/>
      <c r="FZE14" s="281"/>
      <c r="FZF14" s="281"/>
      <c r="FZG14" s="281"/>
      <c r="FZH14" s="281"/>
      <c r="FZI14" s="281"/>
      <c r="FZJ14" s="281"/>
      <c r="FZK14" s="281"/>
      <c r="FZL14" s="281"/>
      <c r="FZM14" s="281"/>
      <c r="FZN14" s="281"/>
      <c r="FZO14" s="281"/>
      <c r="FZP14" s="281"/>
      <c r="FZQ14" s="281"/>
      <c r="FZR14" s="281"/>
      <c r="FZS14" s="281"/>
      <c r="FZT14" s="281"/>
      <c r="FZU14" s="281"/>
      <c r="FZV14" s="281"/>
      <c r="FZW14" s="281"/>
      <c r="FZX14" s="281"/>
      <c r="FZY14" s="281"/>
      <c r="FZZ14" s="281"/>
      <c r="GAA14" s="281"/>
      <c r="GAB14" s="281"/>
      <c r="GAC14" s="281"/>
      <c r="GAD14" s="281"/>
      <c r="GAE14" s="281"/>
      <c r="GAF14" s="281"/>
      <c r="GAG14" s="281"/>
      <c r="GAH14" s="281"/>
      <c r="GAI14" s="281"/>
      <c r="GAJ14" s="281"/>
      <c r="GAK14" s="281"/>
      <c r="GAL14" s="281"/>
      <c r="GAM14" s="281"/>
      <c r="GAN14" s="281"/>
      <c r="GAO14" s="281"/>
      <c r="GAP14" s="281"/>
      <c r="GAQ14" s="281"/>
      <c r="GAR14" s="281"/>
      <c r="GAS14" s="281"/>
      <c r="GAT14" s="281"/>
      <c r="GAU14" s="281"/>
      <c r="GAV14" s="281"/>
      <c r="GAW14" s="281"/>
      <c r="GAX14" s="281"/>
      <c r="GAY14" s="281"/>
      <c r="GAZ14" s="281"/>
      <c r="GBA14" s="281"/>
      <c r="GBB14" s="281"/>
      <c r="GBC14" s="281"/>
      <c r="GBD14" s="281"/>
      <c r="GBE14" s="281"/>
      <c r="GBF14" s="281"/>
      <c r="GBG14" s="281"/>
      <c r="GBH14" s="281"/>
      <c r="GBI14" s="281"/>
      <c r="GBJ14" s="281"/>
      <c r="GBK14" s="281"/>
      <c r="GBL14" s="281"/>
      <c r="GBM14" s="281"/>
      <c r="GBN14" s="281"/>
      <c r="GBO14" s="281"/>
      <c r="GBP14" s="281"/>
      <c r="GBQ14" s="281"/>
      <c r="GBR14" s="281"/>
      <c r="GBS14" s="281"/>
      <c r="GBT14" s="281"/>
      <c r="GBU14" s="281"/>
      <c r="GBV14" s="281"/>
      <c r="GBW14" s="281"/>
      <c r="GBX14" s="281"/>
      <c r="GBY14" s="281"/>
      <c r="GBZ14" s="281"/>
      <c r="GCA14" s="281"/>
      <c r="GCB14" s="281"/>
      <c r="GCC14" s="281"/>
      <c r="GCD14" s="281"/>
      <c r="GCE14" s="281"/>
      <c r="GCF14" s="281"/>
      <c r="GCG14" s="281"/>
      <c r="GCH14" s="281"/>
      <c r="GCI14" s="281"/>
      <c r="GCJ14" s="281"/>
      <c r="GCK14" s="281"/>
      <c r="GCL14" s="281"/>
      <c r="GCM14" s="281"/>
      <c r="GCN14" s="281"/>
      <c r="GCO14" s="281"/>
      <c r="GCP14" s="281"/>
      <c r="GCQ14" s="281"/>
      <c r="GCR14" s="281"/>
      <c r="GCS14" s="281"/>
      <c r="GCT14" s="281"/>
      <c r="GCU14" s="281"/>
      <c r="GCV14" s="281"/>
      <c r="GCW14" s="281"/>
      <c r="GCX14" s="281"/>
      <c r="GCY14" s="281"/>
      <c r="GCZ14" s="281"/>
      <c r="GDA14" s="281"/>
      <c r="GDB14" s="281"/>
      <c r="GDC14" s="281"/>
      <c r="GDD14" s="281"/>
      <c r="GDE14" s="281"/>
      <c r="GDF14" s="281"/>
      <c r="GDG14" s="281"/>
      <c r="GDH14" s="281"/>
      <c r="GDI14" s="281"/>
      <c r="GDJ14" s="281"/>
      <c r="GDK14" s="281"/>
      <c r="GDL14" s="281"/>
      <c r="GDM14" s="281"/>
      <c r="GDN14" s="281"/>
      <c r="GDO14" s="281"/>
      <c r="GDP14" s="281"/>
      <c r="GDQ14" s="281"/>
      <c r="GDR14" s="281"/>
      <c r="GDS14" s="281"/>
      <c r="GDT14" s="281"/>
      <c r="GDU14" s="281"/>
      <c r="GDV14" s="281"/>
      <c r="GDW14" s="281"/>
      <c r="GDX14" s="281"/>
      <c r="GDY14" s="281"/>
      <c r="GDZ14" s="281"/>
      <c r="GEA14" s="281"/>
      <c r="GEB14" s="281"/>
      <c r="GEC14" s="281"/>
      <c r="GED14" s="281"/>
      <c r="GEE14" s="281"/>
      <c r="GEF14" s="281"/>
      <c r="GEG14" s="281"/>
      <c r="GEH14" s="281"/>
      <c r="GEI14" s="281"/>
      <c r="GEJ14" s="281"/>
      <c r="GEK14" s="281"/>
      <c r="GEL14" s="281"/>
      <c r="GEM14" s="281"/>
      <c r="GEN14" s="281"/>
      <c r="GEO14" s="281"/>
      <c r="GEP14" s="281"/>
      <c r="GEQ14" s="281"/>
      <c r="GER14" s="281"/>
      <c r="GES14" s="281"/>
      <c r="GET14" s="281"/>
      <c r="GEU14" s="281"/>
      <c r="GEV14" s="281"/>
      <c r="GEW14" s="281"/>
      <c r="GEX14" s="281"/>
      <c r="GEY14" s="281"/>
      <c r="GEZ14" s="281"/>
      <c r="GFA14" s="281"/>
      <c r="GFB14" s="281"/>
      <c r="GFC14" s="281"/>
      <c r="GFD14" s="281"/>
      <c r="GFE14" s="281"/>
      <c r="GFF14" s="281"/>
      <c r="GFG14" s="281"/>
      <c r="GFH14" s="281"/>
      <c r="GFI14" s="281"/>
      <c r="GFJ14" s="281"/>
      <c r="GFK14" s="281"/>
      <c r="GFL14" s="281"/>
      <c r="GFM14" s="281"/>
      <c r="GFN14" s="281"/>
      <c r="GFO14" s="281"/>
      <c r="GFP14" s="281"/>
      <c r="GFQ14" s="281"/>
      <c r="GFR14" s="281"/>
      <c r="GFS14" s="281"/>
      <c r="GFT14" s="281"/>
      <c r="GFU14" s="281"/>
      <c r="GFV14" s="281"/>
      <c r="GFW14" s="281"/>
      <c r="GFX14" s="281"/>
      <c r="GFY14" s="281"/>
      <c r="GFZ14" s="281"/>
      <c r="GGA14" s="281"/>
      <c r="GGB14" s="281"/>
      <c r="GGC14" s="281"/>
      <c r="GGD14" s="281"/>
      <c r="GGE14" s="281"/>
      <c r="GGF14" s="281"/>
      <c r="GGG14" s="281"/>
      <c r="GGH14" s="281"/>
      <c r="GGI14" s="281"/>
      <c r="GGJ14" s="281"/>
      <c r="GGK14" s="281"/>
      <c r="GGL14" s="281"/>
      <c r="GGM14" s="281"/>
      <c r="GGN14" s="281"/>
      <c r="GGO14" s="281"/>
      <c r="GGP14" s="281"/>
      <c r="GGQ14" s="281"/>
      <c r="GGR14" s="281"/>
      <c r="GGS14" s="281"/>
      <c r="GGT14" s="281"/>
      <c r="GGU14" s="281"/>
      <c r="GGV14" s="281"/>
      <c r="GGW14" s="281"/>
      <c r="GGX14" s="281"/>
      <c r="GGY14" s="281"/>
      <c r="GGZ14" s="281"/>
      <c r="GHA14" s="281"/>
      <c r="GHB14" s="281"/>
      <c r="GHC14" s="281"/>
      <c r="GHD14" s="281"/>
      <c r="GHE14" s="281"/>
      <c r="GHF14" s="281"/>
      <c r="GHG14" s="281"/>
      <c r="GHH14" s="281"/>
      <c r="GHI14" s="281"/>
      <c r="GHJ14" s="281"/>
      <c r="GHK14" s="281"/>
      <c r="GHL14" s="281"/>
      <c r="GHM14" s="281"/>
      <c r="GHN14" s="281"/>
      <c r="GHO14" s="281"/>
      <c r="GHP14" s="281"/>
      <c r="GHQ14" s="281"/>
      <c r="GHR14" s="281"/>
      <c r="GHS14" s="281"/>
      <c r="GHT14" s="281"/>
      <c r="GHU14" s="281"/>
      <c r="GHV14" s="281"/>
      <c r="GHW14" s="281"/>
      <c r="GHX14" s="281"/>
      <c r="GHY14" s="281"/>
      <c r="GHZ14" s="281"/>
      <c r="GIA14" s="281"/>
      <c r="GIB14" s="281"/>
      <c r="GIC14" s="281"/>
      <c r="GID14" s="281"/>
      <c r="GIE14" s="281"/>
      <c r="GIF14" s="281"/>
      <c r="GIG14" s="281"/>
      <c r="GIH14" s="281"/>
      <c r="GII14" s="281"/>
      <c r="GIJ14" s="281"/>
      <c r="GIK14" s="281"/>
      <c r="GIL14" s="281"/>
      <c r="GIM14" s="281"/>
      <c r="GIN14" s="281"/>
      <c r="GIO14" s="281"/>
      <c r="GIP14" s="281"/>
      <c r="GIQ14" s="281"/>
      <c r="GIR14" s="281"/>
      <c r="GIS14" s="281"/>
      <c r="GIT14" s="281"/>
      <c r="GIU14" s="281"/>
      <c r="GIV14" s="281"/>
      <c r="GIW14" s="281"/>
      <c r="GIX14" s="281"/>
      <c r="GIY14" s="281"/>
      <c r="GIZ14" s="281"/>
      <c r="GJA14" s="281"/>
      <c r="GJB14" s="281"/>
      <c r="GJC14" s="281"/>
      <c r="GJD14" s="281"/>
      <c r="GJE14" s="281"/>
      <c r="GJF14" s="281"/>
      <c r="GJG14" s="281"/>
      <c r="GJH14" s="281"/>
      <c r="GJI14" s="281"/>
      <c r="GJJ14" s="281"/>
      <c r="GJK14" s="281"/>
      <c r="GJL14" s="281"/>
      <c r="GJM14" s="281"/>
      <c r="GJN14" s="281"/>
      <c r="GJO14" s="281"/>
      <c r="GJP14" s="281"/>
      <c r="GJQ14" s="281"/>
      <c r="GJR14" s="281"/>
      <c r="GJS14" s="281"/>
      <c r="GJT14" s="281"/>
      <c r="GJU14" s="281"/>
      <c r="GJV14" s="281"/>
      <c r="GJW14" s="281"/>
      <c r="GJX14" s="281"/>
      <c r="GJY14" s="281"/>
      <c r="GJZ14" s="281"/>
      <c r="GKA14" s="281"/>
      <c r="GKB14" s="281"/>
      <c r="GKC14" s="281"/>
      <c r="GKD14" s="281"/>
      <c r="GKE14" s="281"/>
      <c r="GKF14" s="281"/>
      <c r="GKG14" s="281"/>
      <c r="GKH14" s="281"/>
      <c r="GKI14" s="281"/>
      <c r="GKJ14" s="281"/>
      <c r="GKK14" s="281"/>
      <c r="GKL14" s="281"/>
      <c r="GKM14" s="281"/>
      <c r="GKN14" s="281"/>
      <c r="GKO14" s="281"/>
      <c r="GKP14" s="281"/>
      <c r="GKQ14" s="281"/>
      <c r="GKR14" s="281"/>
      <c r="GKS14" s="281"/>
      <c r="GKT14" s="281"/>
      <c r="GKU14" s="281"/>
      <c r="GKV14" s="281"/>
      <c r="GKW14" s="281"/>
      <c r="GKX14" s="281"/>
      <c r="GKY14" s="281"/>
      <c r="GKZ14" s="281"/>
      <c r="GLA14" s="281"/>
      <c r="GLB14" s="281"/>
      <c r="GLC14" s="281"/>
      <c r="GLD14" s="281"/>
      <c r="GLE14" s="281"/>
      <c r="GLF14" s="281"/>
      <c r="GLG14" s="281"/>
      <c r="GLH14" s="281"/>
      <c r="GLI14" s="281"/>
      <c r="GLJ14" s="281"/>
      <c r="GLK14" s="281"/>
      <c r="GLL14" s="281"/>
      <c r="GLM14" s="281"/>
      <c r="GLN14" s="281"/>
      <c r="GLO14" s="281"/>
      <c r="GLP14" s="281"/>
      <c r="GLQ14" s="281"/>
      <c r="GLR14" s="281"/>
      <c r="GLS14" s="281"/>
      <c r="GLT14" s="281"/>
      <c r="GLU14" s="281"/>
      <c r="GLV14" s="281"/>
      <c r="GLW14" s="281"/>
      <c r="GLX14" s="281"/>
      <c r="GLY14" s="281"/>
      <c r="GLZ14" s="281"/>
      <c r="GMA14" s="281"/>
      <c r="GMB14" s="281"/>
      <c r="GMC14" s="281"/>
      <c r="GMD14" s="281"/>
      <c r="GME14" s="281"/>
      <c r="GMF14" s="281"/>
      <c r="GMG14" s="281"/>
      <c r="GMH14" s="281"/>
      <c r="GMI14" s="281"/>
      <c r="GMJ14" s="281"/>
      <c r="GMK14" s="281"/>
      <c r="GML14" s="281"/>
      <c r="GMM14" s="281"/>
      <c r="GMN14" s="281"/>
      <c r="GMO14" s="281"/>
      <c r="GMP14" s="281"/>
      <c r="GMQ14" s="281"/>
      <c r="GMR14" s="281"/>
      <c r="GMS14" s="281"/>
      <c r="GMT14" s="281"/>
      <c r="GMU14" s="281"/>
      <c r="GMV14" s="281"/>
      <c r="GMW14" s="281"/>
      <c r="GMX14" s="281"/>
      <c r="GMY14" s="281"/>
      <c r="GMZ14" s="281"/>
      <c r="GNA14" s="281"/>
      <c r="GNB14" s="281"/>
      <c r="GNC14" s="281"/>
      <c r="GND14" s="281"/>
      <c r="GNE14" s="281"/>
      <c r="GNF14" s="281"/>
      <c r="GNG14" s="281"/>
      <c r="GNH14" s="281"/>
      <c r="GNI14" s="281"/>
      <c r="GNJ14" s="281"/>
      <c r="GNK14" s="281"/>
      <c r="GNL14" s="281"/>
      <c r="GNM14" s="281"/>
      <c r="GNN14" s="281"/>
      <c r="GNO14" s="281"/>
      <c r="GNP14" s="281"/>
      <c r="GNQ14" s="281"/>
      <c r="GNR14" s="281"/>
      <c r="GNS14" s="281"/>
      <c r="GNT14" s="281"/>
      <c r="GNU14" s="281"/>
      <c r="GNV14" s="281"/>
      <c r="GNW14" s="281"/>
      <c r="GNX14" s="281"/>
      <c r="GNY14" s="281"/>
      <c r="GNZ14" s="281"/>
      <c r="GOA14" s="281"/>
      <c r="GOB14" s="281"/>
      <c r="GOC14" s="281"/>
      <c r="GOD14" s="281"/>
      <c r="GOE14" s="281"/>
      <c r="GOF14" s="281"/>
      <c r="GOG14" s="281"/>
      <c r="GOH14" s="281"/>
      <c r="GOI14" s="281"/>
      <c r="GOJ14" s="281"/>
      <c r="GOK14" s="281"/>
      <c r="GOL14" s="281"/>
      <c r="GOM14" s="281"/>
      <c r="GON14" s="281"/>
      <c r="GOO14" s="281"/>
      <c r="GOP14" s="281"/>
      <c r="GOQ14" s="281"/>
      <c r="GOR14" s="281"/>
      <c r="GOS14" s="281"/>
      <c r="GOT14" s="281"/>
      <c r="GOU14" s="281"/>
      <c r="GOV14" s="281"/>
      <c r="GOW14" s="281"/>
      <c r="GOX14" s="281"/>
      <c r="GOY14" s="281"/>
      <c r="GOZ14" s="281"/>
      <c r="GPA14" s="281"/>
      <c r="GPB14" s="281"/>
      <c r="GPC14" s="281"/>
      <c r="GPD14" s="281"/>
      <c r="GPE14" s="281"/>
      <c r="GPF14" s="281"/>
      <c r="GPG14" s="281"/>
      <c r="GPH14" s="281"/>
      <c r="GPI14" s="281"/>
      <c r="GPJ14" s="281"/>
      <c r="GPK14" s="281"/>
      <c r="GPL14" s="281"/>
      <c r="GPM14" s="281"/>
      <c r="GPN14" s="281"/>
      <c r="GPO14" s="281"/>
      <c r="GPP14" s="281"/>
      <c r="GPQ14" s="281"/>
      <c r="GPR14" s="281"/>
      <c r="GPS14" s="281"/>
      <c r="GPT14" s="281"/>
      <c r="GPU14" s="281"/>
      <c r="GPV14" s="281"/>
      <c r="GPW14" s="281"/>
      <c r="GPX14" s="281"/>
      <c r="GPY14" s="281"/>
      <c r="GPZ14" s="281"/>
      <c r="GQA14" s="281"/>
      <c r="GQB14" s="281"/>
      <c r="GQC14" s="281"/>
      <c r="GQD14" s="281"/>
      <c r="GQE14" s="281"/>
      <c r="GQF14" s="281"/>
      <c r="GQG14" s="281"/>
      <c r="GQH14" s="281"/>
      <c r="GQI14" s="281"/>
      <c r="GQJ14" s="281"/>
      <c r="GQK14" s="281"/>
      <c r="GQL14" s="281"/>
      <c r="GQM14" s="281"/>
      <c r="GQN14" s="281"/>
      <c r="GQO14" s="281"/>
      <c r="GQP14" s="281"/>
      <c r="GQQ14" s="281"/>
      <c r="GQR14" s="281"/>
      <c r="GQS14" s="281"/>
      <c r="GQT14" s="281"/>
      <c r="GQU14" s="281"/>
      <c r="GQV14" s="281"/>
      <c r="GQW14" s="281"/>
      <c r="GQX14" s="281"/>
      <c r="GQY14" s="281"/>
      <c r="GQZ14" s="281"/>
      <c r="GRA14" s="281"/>
      <c r="GRB14" s="281"/>
      <c r="GRC14" s="281"/>
      <c r="GRD14" s="281"/>
      <c r="GRE14" s="281"/>
      <c r="GRF14" s="281"/>
      <c r="GRG14" s="281"/>
      <c r="GRH14" s="281"/>
      <c r="GRI14" s="281"/>
      <c r="GRJ14" s="281"/>
      <c r="GRK14" s="281"/>
      <c r="GRL14" s="281"/>
      <c r="GRM14" s="281"/>
      <c r="GRN14" s="281"/>
      <c r="GRO14" s="281"/>
      <c r="GRP14" s="281"/>
      <c r="GRQ14" s="281"/>
      <c r="GRR14" s="281"/>
      <c r="GRS14" s="281"/>
      <c r="GRT14" s="281"/>
      <c r="GRU14" s="281"/>
      <c r="GRV14" s="281"/>
      <c r="GRW14" s="281"/>
      <c r="GRX14" s="281"/>
      <c r="GRY14" s="281"/>
      <c r="GRZ14" s="281"/>
      <c r="GSA14" s="281"/>
      <c r="GSB14" s="281"/>
      <c r="GSC14" s="281"/>
      <c r="GSD14" s="281"/>
      <c r="GSE14" s="281"/>
      <c r="GSF14" s="281"/>
      <c r="GSG14" s="281"/>
      <c r="GSH14" s="281"/>
      <c r="GSI14" s="281"/>
      <c r="GSJ14" s="281"/>
      <c r="GSK14" s="281"/>
      <c r="GSL14" s="281"/>
      <c r="GSM14" s="281"/>
      <c r="GSN14" s="281"/>
      <c r="GSO14" s="281"/>
      <c r="GSP14" s="281"/>
      <c r="GSQ14" s="281"/>
      <c r="GSR14" s="281"/>
      <c r="GSS14" s="281"/>
      <c r="GST14" s="281"/>
      <c r="GSU14" s="281"/>
      <c r="GSV14" s="281"/>
      <c r="GSW14" s="281"/>
      <c r="GSX14" s="281"/>
      <c r="GSY14" s="281"/>
      <c r="GSZ14" s="281"/>
      <c r="GTA14" s="281"/>
      <c r="GTB14" s="281"/>
      <c r="GTC14" s="281"/>
      <c r="GTD14" s="281"/>
      <c r="GTE14" s="281"/>
      <c r="GTF14" s="281"/>
      <c r="GTG14" s="281"/>
      <c r="GTH14" s="281"/>
      <c r="GTI14" s="281"/>
      <c r="GTJ14" s="281"/>
      <c r="GTK14" s="281"/>
      <c r="GTL14" s="281"/>
      <c r="GTM14" s="281"/>
      <c r="GTN14" s="281"/>
      <c r="GTO14" s="281"/>
      <c r="GTP14" s="281"/>
      <c r="GTQ14" s="281"/>
      <c r="GTR14" s="281"/>
      <c r="GTS14" s="281"/>
      <c r="GTT14" s="281"/>
      <c r="GTU14" s="281"/>
      <c r="GTV14" s="281"/>
      <c r="GTW14" s="281"/>
      <c r="GTX14" s="281"/>
      <c r="GTY14" s="281"/>
      <c r="GTZ14" s="281"/>
      <c r="GUA14" s="281"/>
      <c r="GUB14" s="281"/>
      <c r="GUC14" s="281"/>
      <c r="GUD14" s="281"/>
      <c r="GUE14" s="281"/>
      <c r="GUF14" s="281"/>
      <c r="GUG14" s="281"/>
      <c r="GUH14" s="281"/>
      <c r="GUI14" s="281"/>
      <c r="GUJ14" s="281"/>
      <c r="GUK14" s="281"/>
      <c r="GUL14" s="281"/>
      <c r="GUM14" s="281"/>
      <c r="GUN14" s="281"/>
      <c r="GUO14" s="281"/>
      <c r="GUP14" s="281"/>
      <c r="GUQ14" s="281"/>
      <c r="GUR14" s="281"/>
      <c r="GUS14" s="281"/>
      <c r="GUT14" s="281"/>
      <c r="GUU14" s="281"/>
      <c r="GUV14" s="281"/>
      <c r="GUW14" s="281"/>
      <c r="GUX14" s="281"/>
      <c r="GUY14" s="281"/>
      <c r="GUZ14" s="281"/>
      <c r="GVA14" s="281"/>
      <c r="GVB14" s="281"/>
      <c r="GVC14" s="281"/>
      <c r="GVD14" s="281"/>
      <c r="GVE14" s="281"/>
      <c r="GVF14" s="281"/>
      <c r="GVG14" s="281"/>
      <c r="GVH14" s="281"/>
      <c r="GVI14" s="281"/>
      <c r="GVJ14" s="281"/>
      <c r="GVK14" s="281"/>
      <c r="GVL14" s="281"/>
      <c r="GVM14" s="281"/>
      <c r="GVN14" s="281"/>
      <c r="GVO14" s="281"/>
      <c r="GVP14" s="281"/>
      <c r="GVQ14" s="281"/>
      <c r="GVR14" s="281"/>
      <c r="GVS14" s="281"/>
      <c r="GVT14" s="281"/>
      <c r="GVU14" s="281"/>
      <c r="GVV14" s="281"/>
      <c r="GVW14" s="281"/>
      <c r="GVX14" s="281"/>
      <c r="GVY14" s="281"/>
      <c r="GVZ14" s="281"/>
      <c r="GWA14" s="281"/>
      <c r="GWB14" s="281"/>
      <c r="GWC14" s="281"/>
      <c r="GWD14" s="281"/>
      <c r="GWE14" s="281"/>
      <c r="GWF14" s="281"/>
      <c r="GWG14" s="281"/>
      <c r="GWH14" s="281"/>
      <c r="GWI14" s="281"/>
      <c r="GWJ14" s="281"/>
      <c r="GWK14" s="281"/>
      <c r="GWL14" s="281"/>
      <c r="GWM14" s="281"/>
      <c r="GWN14" s="281"/>
      <c r="GWO14" s="281"/>
      <c r="GWP14" s="281"/>
      <c r="GWQ14" s="281"/>
      <c r="GWR14" s="281"/>
      <c r="GWS14" s="281"/>
      <c r="GWT14" s="281"/>
      <c r="GWU14" s="281"/>
      <c r="GWV14" s="281"/>
      <c r="GWW14" s="281"/>
      <c r="GWX14" s="281"/>
      <c r="GWY14" s="281"/>
      <c r="GWZ14" s="281"/>
      <c r="GXA14" s="281"/>
      <c r="GXB14" s="281"/>
      <c r="GXC14" s="281"/>
      <c r="GXD14" s="281"/>
      <c r="GXE14" s="281"/>
      <c r="GXF14" s="281"/>
      <c r="GXG14" s="281"/>
      <c r="GXH14" s="281"/>
      <c r="GXI14" s="281"/>
      <c r="GXJ14" s="281"/>
      <c r="GXK14" s="281"/>
      <c r="GXL14" s="281"/>
      <c r="GXM14" s="281"/>
      <c r="GXN14" s="281"/>
      <c r="GXO14" s="281"/>
      <c r="GXP14" s="281"/>
      <c r="GXQ14" s="281"/>
      <c r="GXR14" s="281"/>
      <c r="GXS14" s="281"/>
      <c r="GXT14" s="281"/>
      <c r="GXU14" s="281"/>
      <c r="GXV14" s="281"/>
      <c r="GXW14" s="281"/>
      <c r="GXX14" s="281"/>
      <c r="GXY14" s="281"/>
      <c r="GXZ14" s="281"/>
      <c r="GYA14" s="281"/>
      <c r="GYB14" s="281"/>
      <c r="GYC14" s="281"/>
      <c r="GYD14" s="281"/>
      <c r="GYE14" s="281"/>
      <c r="GYF14" s="281"/>
      <c r="GYG14" s="281"/>
      <c r="GYH14" s="281"/>
      <c r="GYI14" s="281"/>
      <c r="GYJ14" s="281"/>
      <c r="GYK14" s="281"/>
      <c r="GYL14" s="281"/>
      <c r="GYM14" s="281"/>
      <c r="GYN14" s="281"/>
      <c r="GYO14" s="281"/>
      <c r="GYP14" s="281"/>
      <c r="GYQ14" s="281"/>
      <c r="GYR14" s="281"/>
      <c r="GYS14" s="281"/>
      <c r="GYT14" s="281"/>
      <c r="GYU14" s="281"/>
      <c r="GYV14" s="281"/>
      <c r="GYW14" s="281"/>
      <c r="GYX14" s="281"/>
      <c r="GYY14" s="281"/>
      <c r="GYZ14" s="281"/>
      <c r="GZA14" s="281"/>
      <c r="GZB14" s="281"/>
      <c r="GZC14" s="281"/>
      <c r="GZD14" s="281"/>
      <c r="GZE14" s="281"/>
      <c r="GZF14" s="281"/>
      <c r="GZG14" s="281"/>
      <c r="GZH14" s="281"/>
      <c r="GZI14" s="281"/>
      <c r="GZJ14" s="281"/>
      <c r="GZK14" s="281"/>
      <c r="GZL14" s="281"/>
      <c r="GZM14" s="281"/>
      <c r="GZN14" s="281"/>
      <c r="GZO14" s="281"/>
      <c r="GZP14" s="281"/>
      <c r="GZQ14" s="281"/>
      <c r="GZR14" s="281"/>
      <c r="GZS14" s="281"/>
      <c r="GZT14" s="281"/>
      <c r="GZU14" s="281"/>
      <c r="GZV14" s="281"/>
      <c r="GZW14" s="281"/>
      <c r="GZX14" s="281"/>
      <c r="GZY14" s="281"/>
      <c r="GZZ14" s="281"/>
      <c r="HAA14" s="281"/>
      <c r="HAB14" s="281"/>
      <c r="HAC14" s="281"/>
      <c r="HAD14" s="281"/>
      <c r="HAE14" s="281"/>
      <c r="HAF14" s="281"/>
      <c r="HAG14" s="281"/>
      <c r="HAH14" s="281"/>
      <c r="HAI14" s="281"/>
      <c r="HAJ14" s="281"/>
      <c r="HAK14" s="281"/>
      <c r="HAL14" s="281"/>
      <c r="HAM14" s="281"/>
      <c r="HAN14" s="281"/>
      <c r="HAO14" s="281"/>
      <c r="HAP14" s="281"/>
      <c r="HAQ14" s="281"/>
      <c r="HAR14" s="281"/>
      <c r="HAS14" s="281"/>
      <c r="HAT14" s="281"/>
      <c r="HAU14" s="281"/>
      <c r="HAV14" s="281"/>
      <c r="HAW14" s="281"/>
      <c r="HAX14" s="281"/>
      <c r="HAY14" s="281"/>
      <c r="HAZ14" s="281"/>
      <c r="HBA14" s="281"/>
      <c r="HBB14" s="281"/>
      <c r="HBC14" s="281"/>
      <c r="HBD14" s="281"/>
      <c r="HBE14" s="281"/>
      <c r="HBF14" s="281"/>
      <c r="HBG14" s="281"/>
      <c r="HBH14" s="281"/>
      <c r="HBI14" s="281"/>
      <c r="HBJ14" s="281"/>
      <c r="HBK14" s="281"/>
      <c r="HBL14" s="281"/>
      <c r="HBM14" s="281"/>
      <c r="HBN14" s="281"/>
      <c r="HBO14" s="281"/>
      <c r="HBP14" s="281"/>
      <c r="HBQ14" s="281"/>
      <c r="HBR14" s="281"/>
      <c r="HBS14" s="281"/>
      <c r="HBT14" s="281"/>
      <c r="HBU14" s="281"/>
      <c r="HBV14" s="281"/>
      <c r="HBW14" s="281"/>
      <c r="HBX14" s="281"/>
      <c r="HBY14" s="281"/>
      <c r="HBZ14" s="281"/>
      <c r="HCA14" s="281"/>
      <c r="HCB14" s="281"/>
      <c r="HCC14" s="281"/>
      <c r="HCD14" s="281"/>
      <c r="HCE14" s="281"/>
      <c r="HCF14" s="281"/>
      <c r="HCG14" s="281"/>
      <c r="HCH14" s="281"/>
      <c r="HCI14" s="281"/>
      <c r="HCJ14" s="281"/>
      <c r="HCK14" s="281"/>
      <c r="HCL14" s="281"/>
      <c r="HCM14" s="281"/>
      <c r="HCN14" s="281"/>
      <c r="HCO14" s="281"/>
      <c r="HCP14" s="281"/>
      <c r="HCQ14" s="281"/>
      <c r="HCR14" s="281"/>
      <c r="HCS14" s="281"/>
      <c r="HCT14" s="281"/>
      <c r="HCU14" s="281"/>
      <c r="HCV14" s="281"/>
      <c r="HCW14" s="281"/>
      <c r="HCX14" s="281"/>
      <c r="HCY14" s="281"/>
      <c r="HCZ14" s="281"/>
      <c r="HDA14" s="281"/>
      <c r="HDB14" s="281"/>
      <c r="HDC14" s="281"/>
      <c r="HDD14" s="281"/>
      <c r="HDE14" s="281"/>
      <c r="HDF14" s="281"/>
      <c r="HDG14" s="281"/>
      <c r="HDH14" s="281"/>
      <c r="HDI14" s="281"/>
      <c r="HDJ14" s="281"/>
      <c r="HDK14" s="281"/>
      <c r="HDL14" s="281"/>
      <c r="HDM14" s="281"/>
      <c r="HDN14" s="281"/>
      <c r="HDO14" s="281"/>
      <c r="HDP14" s="281"/>
      <c r="HDQ14" s="281"/>
      <c r="HDR14" s="281"/>
      <c r="HDS14" s="281"/>
      <c r="HDT14" s="281"/>
      <c r="HDU14" s="281"/>
      <c r="HDV14" s="281"/>
      <c r="HDW14" s="281"/>
      <c r="HDX14" s="281"/>
      <c r="HDY14" s="281"/>
      <c r="HDZ14" s="281"/>
      <c r="HEA14" s="281"/>
      <c r="HEB14" s="281"/>
      <c r="HEC14" s="281"/>
      <c r="HED14" s="281"/>
      <c r="HEE14" s="281"/>
      <c r="HEF14" s="281"/>
      <c r="HEG14" s="281"/>
      <c r="HEH14" s="281"/>
      <c r="HEI14" s="281"/>
      <c r="HEJ14" s="281"/>
      <c r="HEK14" s="281"/>
      <c r="HEL14" s="281"/>
      <c r="HEM14" s="281"/>
      <c r="HEN14" s="281"/>
      <c r="HEO14" s="281"/>
      <c r="HEP14" s="281"/>
      <c r="HEQ14" s="281"/>
      <c r="HER14" s="281"/>
      <c r="HES14" s="281"/>
      <c r="HET14" s="281"/>
      <c r="HEU14" s="281"/>
      <c r="HEV14" s="281"/>
      <c r="HEW14" s="281"/>
      <c r="HEX14" s="281"/>
      <c r="HEY14" s="281"/>
      <c r="HEZ14" s="281"/>
      <c r="HFA14" s="281"/>
      <c r="HFB14" s="281"/>
      <c r="HFC14" s="281"/>
      <c r="HFD14" s="281"/>
      <c r="HFE14" s="281"/>
      <c r="HFF14" s="281"/>
      <c r="HFG14" s="281"/>
      <c r="HFH14" s="281"/>
      <c r="HFI14" s="281"/>
      <c r="HFJ14" s="281"/>
      <c r="HFK14" s="281"/>
      <c r="HFL14" s="281"/>
      <c r="HFM14" s="281"/>
      <c r="HFN14" s="281"/>
      <c r="HFO14" s="281"/>
      <c r="HFP14" s="281"/>
      <c r="HFQ14" s="281"/>
      <c r="HFR14" s="281"/>
      <c r="HFS14" s="281"/>
      <c r="HFT14" s="281"/>
      <c r="HFU14" s="281"/>
      <c r="HFV14" s="281"/>
      <c r="HFW14" s="281"/>
      <c r="HFX14" s="281"/>
      <c r="HFY14" s="281"/>
      <c r="HFZ14" s="281"/>
      <c r="HGA14" s="281"/>
      <c r="HGB14" s="281"/>
      <c r="HGC14" s="281"/>
      <c r="HGD14" s="281"/>
      <c r="HGE14" s="281"/>
      <c r="HGF14" s="281"/>
      <c r="HGG14" s="281"/>
      <c r="HGH14" s="281"/>
      <c r="HGI14" s="281"/>
      <c r="HGJ14" s="281"/>
      <c r="HGK14" s="281"/>
      <c r="HGL14" s="281"/>
      <c r="HGM14" s="281"/>
      <c r="HGN14" s="281"/>
      <c r="HGO14" s="281"/>
      <c r="HGP14" s="281"/>
      <c r="HGQ14" s="281"/>
      <c r="HGR14" s="281"/>
      <c r="HGS14" s="281"/>
      <c r="HGT14" s="281"/>
      <c r="HGU14" s="281"/>
      <c r="HGV14" s="281"/>
      <c r="HGW14" s="281"/>
      <c r="HGX14" s="281"/>
      <c r="HGY14" s="281"/>
      <c r="HGZ14" s="281"/>
      <c r="HHA14" s="281"/>
      <c r="HHB14" s="281"/>
      <c r="HHC14" s="281"/>
      <c r="HHD14" s="281"/>
      <c r="HHE14" s="281"/>
      <c r="HHF14" s="281"/>
      <c r="HHG14" s="281"/>
      <c r="HHH14" s="281"/>
      <c r="HHI14" s="281"/>
      <c r="HHJ14" s="281"/>
      <c r="HHK14" s="281"/>
      <c r="HHL14" s="281"/>
      <c r="HHM14" s="281"/>
      <c r="HHN14" s="281"/>
      <c r="HHO14" s="281"/>
      <c r="HHP14" s="281"/>
      <c r="HHQ14" s="281"/>
      <c r="HHR14" s="281"/>
      <c r="HHS14" s="281"/>
      <c r="HHT14" s="281"/>
      <c r="HHU14" s="281"/>
      <c r="HHV14" s="281"/>
      <c r="HHW14" s="281"/>
      <c r="HHX14" s="281"/>
      <c r="HHY14" s="281"/>
      <c r="HHZ14" s="281"/>
      <c r="HIA14" s="281"/>
      <c r="HIB14" s="281"/>
      <c r="HIC14" s="281"/>
      <c r="HID14" s="281"/>
      <c r="HIE14" s="281"/>
      <c r="HIF14" s="281"/>
      <c r="HIG14" s="281"/>
      <c r="HIH14" s="281"/>
      <c r="HII14" s="281"/>
      <c r="HIJ14" s="281"/>
      <c r="HIK14" s="281"/>
      <c r="HIL14" s="281"/>
      <c r="HIM14" s="281"/>
      <c r="HIN14" s="281"/>
      <c r="HIO14" s="281"/>
      <c r="HIP14" s="281"/>
      <c r="HIQ14" s="281"/>
      <c r="HIR14" s="281"/>
      <c r="HIS14" s="281"/>
      <c r="HIT14" s="281"/>
      <c r="HIU14" s="281"/>
      <c r="HIV14" s="281"/>
      <c r="HIW14" s="281"/>
      <c r="HIX14" s="281"/>
      <c r="HIY14" s="281"/>
      <c r="HIZ14" s="281"/>
      <c r="HJA14" s="281"/>
      <c r="HJB14" s="281"/>
      <c r="HJC14" s="281"/>
      <c r="HJD14" s="281"/>
      <c r="HJE14" s="281"/>
      <c r="HJF14" s="281"/>
      <c r="HJG14" s="281"/>
      <c r="HJH14" s="281"/>
      <c r="HJI14" s="281"/>
      <c r="HJJ14" s="281"/>
      <c r="HJK14" s="281"/>
      <c r="HJL14" s="281"/>
      <c r="HJM14" s="281"/>
      <c r="HJN14" s="281"/>
      <c r="HJO14" s="281"/>
      <c r="HJP14" s="281"/>
      <c r="HJQ14" s="281"/>
      <c r="HJR14" s="281"/>
      <c r="HJS14" s="281"/>
      <c r="HJT14" s="281"/>
      <c r="HJU14" s="281"/>
      <c r="HJV14" s="281"/>
      <c r="HJW14" s="281"/>
      <c r="HJX14" s="281"/>
      <c r="HJY14" s="281"/>
      <c r="HJZ14" s="281"/>
      <c r="HKA14" s="281"/>
      <c r="HKB14" s="281"/>
      <c r="HKC14" s="281"/>
      <c r="HKD14" s="281"/>
      <c r="HKE14" s="281"/>
      <c r="HKF14" s="281"/>
      <c r="HKG14" s="281"/>
      <c r="HKH14" s="281"/>
      <c r="HKI14" s="281"/>
      <c r="HKJ14" s="281"/>
      <c r="HKK14" s="281"/>
      <c r="HKL14" s="281"/>
      <c r="HKM14" s="281"/>
      <c r="HKN14" s="281"/>
      <c r="HKO14" s="281"/>
      <c r="HKP14" s="281"/>
      <c r="HKQ14" s="281"/>
      <c r="HKR14" s="281"/>
      <c r="HKS14" s="281"/>
      <c r="HKT14" s="281"/>
      <c r="HKU14" s="281"/>
      <c r="HKV14" s="281"/>
      <c r="HKW14" s="281"/>
      <c r="HKX14" s="281"/>
      <c r="HKY14" s="281"/>
      <c r="HKZ14" s="281"/>
      <c r="HLA14" s="281"/>
      <c r="HLB14" s="281"/>
      <c r="HLC14" s="281"/>
      <c r="HLD14" s="281"/>
      <c r="HLE14" s="281"/>
      <c r="HLF14" s="281"/>
      <c r="HLG14" s="281"/>
      <c r="HLH14" s="281"/>
      <c r="HLI14" s="281"/>
      <c r="HLJ14" s="281"/>
      <c r="HLK14" s="281"/>
      <c r="HLL14" s="281"/>
      <c r="HLM14" s="281"/>
      <c r="HLN14" s="281"/>
      <c r="HLO14" s="281"/>
      <c r="HLP14" s="281"/>
      <c r="HLQ14" s="281"/>
      <c r="HLR14" s="281"/>
      <c r="HLS14" s="281"/>
      <c r="HLT14" s="281"/>
      <c r="HLU14" s="281"/>
      <c r="HLV14" s="281"/>
      <c r="HLW14" s="281"/>
      <c r="HLX14" s="281"/>
      <c r="HLY14" s="281"/>
      <c r="HLZ14" s="281"/>
      <c r="HMA14" s="281"/>
      <c r="HMB14" s="281"/>
      <c r="HMC14" s="281"/>
      <c r="HMD14" s="281"/>
      <c r="HME14" s="281"/>
      <c r="HMF14" s="281"/>
      <c r="HMG14" s="281"/>
      <c r="HMH14" s="281"/>
      <c r="HMI14" s="281"/>
      <c r="HMJ14" s="281"/>
      <c r="HMK14" s="281"/>
      <c r="HML14" s="281"/>
      <c r="HMM14" s="281"/>
      <c r="HMN14" s="281"/>
      <c r="HMO14" s="281"/>
      <c r="HMP14" s="281"/>
      <c r="HMQ14" s="281"/>
      <c r="HMR14" s="281"/>
      <c r="HMS14" s="281"/>
      <c r="HMT14" s="281"/>
      <c r="HMU14" s="281"/>
      <c r="HMV14" s="281"/>
      <c r="HMW14" s="281"/>
      <c r="HMX14" s="281"/>
      <c r="HMY14" s="281"/>
      <c r="HMZ14" s="281"/>
      <c r="HNA14" s="281"/>
      <c r="HNB14" s="281"/>
      <c r="HNC14" s="281"/>
      <c r="HND14" s="281"/>
      <c r="HNE14" s="281"/>
      <c r="HNF14" s="281"/>
      <c r="HNG14" s="281"/>
      <c r="HNH14" s="281"/>
      <c r="HNI14" s="281"/>
      <c r="HNJ14" s="281"/>
      <c r="HNK14" s="281"/>
      <c r="HNL14" s="281"/>
      <c r="HNM14" s="281"/>
      <c r="HNN14" s="281"/>
      <c r="HNO14" s="281"/>
      <c r="HNP14" s="281"/>
      <c r="HNQ14" s="281"/>
      <c r="HNR14" s="281"/>
      <c r="HNS14" s="281"/>
      <c r="HNT14" s="281"/>
      <c r="HNU14" s="281"/>
      <c r="HNV14" s="281"/>
      <c r="HNW14" s="281"/>
      <c r="HNX14" s="281"/>
      <c r="HNY14" s="281"/>
      <c r="HNZ14" s="281"/>
      <c r="HOA14" s="281"/>
      <c r="HOB14" s="281"/>
      <c r="HOC14" s="281"/>
      <c r="HOD14" s="281"/>
      <c r="HOE14" s="281"/>
      <c r="HOF14" s="281"/>
      <c r="HOG14" s="281"/>
      <c r="HOH14" s="281"/>
      <c r="HOI14" s="281"/>
      <c r="HOJ14" s="281"/>
      <c r="HOK14" s="281"/>
      <c r="HOL14" s="281"/>
      <c r="HOM14" s="281"/>
      <c r="HON14" s="281"/>
      <c r="HOO14" s="281"/>
      <c r="HOP14" s="281"/>
      <c r="HOQ14" s="281"/>
      <c r="HOR14" s="281"/>
      <c r="HOS14" s="281"/>
      <c r="HOT14" s="281"/>
      <c r="HOU14" s="281"/>
      <c r="HOV14" s="281"/>
      <c r="HOW14" s="281"/>
      <c r="HOX14" s="281"/>
      <c r="HOY14" s="281"/>
      <c r="HOZ14" s="281"/>
      <c r="HPA14" s="281"/>
      <c r="HPB14" s="281"/>
      <c r="HPC14" s="281"/>
      <c r="HPD14" s="281"/>
      <c r="HPE14" s="281"/>
      <c r="HPF14" s="281"/>
      <c r="HPG14" s="281"/>
      <c r="HPH14" s="281"/>
      <c r="HPI14" s="281"/>
      <c r="HPJ14" s="281"/>
      <c r="HPK14" s="281"/>
      <c r="HPL14" s="281"/>
      <c r="HPM14" s="281"/>
      <c r="HPN14" s="281"/>
      <c r="HPO14" s="281"/>
      <c r="HPP14" s="281"/>
      <c r="HPQ14" s="281"/>
      <c r="HPR14" s="281"/>
      <c r="HPS14" s="281"/>
      <c r="HPT14" s="281"/>
      <c r="HPU14" s="281"/>
      <c r="HPV14" s="281"/>
      <c r="HPW14" s="281"/>
      <c r="HPX14" s="281"/>
      <c r="HPY14" s="281"/>
      <c r="HPZ14" s="281"/>
      <c r="HQA14" s="281"/>
      <c r="HQB14" s="281"/>
      <c r="HQC14" s="281"/>
      <c r="HQD14" s="281"/>
      <c r="HQE14" s="281"/>
      <c r="HQF14" s="281"/>
      <c r="HQG14" s="281"/>
      <c r="HQH14" s="281"/>
      <c r="HQI14" s="281"/>
      <c r="HQJ14" s="281"/>
      <c r="HQK14" s="281"/>
      <c r="HQL14" s="281"/>
      <c r="HQM14" s="281"/>
      <c r="HQN14" s="281"/>
      <c r="HQO14" s="281"/>
      <c r="HQP14" s="281"/>
      <c r="HQQ14" s="281"/>
      <c r="HQR14" s="281"/>
      <c r="HQS14" s="281"/>
      <c r="HQT14" s="281"/>
      <c r="HQU14" s="281"/>
      <c r="HQV14" s="281"/>
      <c r="HQW14" s="281"/>
      <c r="HQX14" s="281"/>
      <c r="HQY14" s="281"/>
      <c r="HQZ14" s="281"/>
      <c r="HRA14" s="281"/>
      <c r="HRB14" s="281"/>
      <c r="HRC14" s="281"/>
      <c r="HRD14" s="281"/>
      <c r="HRE14" s="281"/>
      <c r="HRF14" s="281"/>
      <c r="HRG14" s="281"/>
      <c r="HRH14" s="281"/>
      <c r="HRI14" s="281"/>
      <c r="HRJ14" s="281"/>
      <c r="HRK14" s="281"/>
      <c r="HRL14" s="281"/>
      <c r="HRM14" s="281"/>
      <c r="HRN14" s="281"/>
      <c r="HRO14" s="281"/>
      <c r="HRP14" s="281"/>
      <c r="HRQ14" s="281"/>
      <c r="HRR14" s="281"/>
      <c r="HRS14" s="281"/>
      <c r="HRT14" s="281"/>
      <c r="HRU14" s="281"/>
      <c r="HRV14" s="281"/>
      <c r="HRW14" s="281"/>
      <c r="HRX14" s="281"/>
      <c r="HRY14" s="281"/>
      <c r="HRZ14" s="281"/>
      <c r="HSA14" s="281"/>
      <c r="HSB14" s="281"/>
      <c r="HSC14" s="281"/>
      <c r="HSD14" s="281"/>
      <c r="HSE14" s="281"/>
      <c r="HSF14" s="281"/>
      <c r="HSG14" s="281"/>
      <c r="HSH14" s="281"/>
      <c r="HSI14" s="281"/>
      <c r="HSJ14" s="281"/>
      <c r="HSK14" s="281"/>
      <c r="HSL14" s="281"/>
      <c r="HSM14" s="281"/>
      <c r="HSN14" s="281"/>
      <c r="HSO14" s="281"/>
      <c r="HSP14" s="281"/>
      <c r="HSQ14" s="281"/>
      <c r="HSR14" s="281"/>
      <c r="HSS14" s="281"/>
      <c r="HST14" s="281"/>
      <c r="HSU14" s="281"/>
      <c r="HSV14" s="281"/>
      <c r="HSW14" s="281"/>
      <c r="HSX14" s="281"/>
      <c r="HSY14" s="281"/>
      <c r="HSZ14" s="281"/>
      <c r="HTA14" s="281"/>
      <c r="HTB14" s="281"/>
      <c r="HTC14" s="281"/>
      <c r="HTD14" s="281"/>
      <c r="HTE14" s="281"/>
      <c r="HTF14" s="281"/>
      <c r="HTG14" s="281"/>
      <c r="HTH14" s="281"/>
      <c r="HTI14" s="281"/>
      <c r="HTJ14" s="281"/>
      <c r="HTK14" s="281"/>
      <c r="HTL14" s="281"/>
      <c r="HTM14" s="281"/>
      <c r="HTN14" s="281"/>
      <c r="HTO14" s="281"/>
      <c r="HTP14" s="281"/>
      <c r="HTQ14" s="281"/>
      <c r="HTR14" s="281"/>
      <c r="HTS14" s="281"/>
      <c r="HTT14" s="281"/>
      <c r="HTU14" s="281"/>
      <c r="HTV14" s="281"/>
      <c r="HTW14" s="281"/>
      <c r="HTX14" s="281"/>
      <c r="HTY14" s="281"/>
      <c r="HTZ14" s="281"/>
      <c r="HUA14" s="281"/>
      <c r="HUB14" s="281"/>
      <c r="HUC14" s="281"/>
      <c r="HUD14" s="281"/>
      <c r="HUE14" s="281"/>
      <c r="HUF14" s="281"/>
      <c r="HUG14" s="281"/>
      <c r="HUH14" s="281"/>
      <c r="HUI14" s="281"/>
      <c r="HUJ14" s="281"/>
      <c r="HUK14" s="281"/>
      <c r="HUL14" s="281"/>
      <c r="HUM14" s="281"/>
      <c r="HUN14" s="281"/>
      <c r="HUO14" s="281"/>
      <c r="HUP14" s="281"/>
      <c r="HUQ14" s="281"/>
      <c r="HUR14" s="281"/>
      <c r="HUS14" s="281"/>
      <c r="HUT14" s="281"/>
      <c r="HUU14" s="281"/>
      <c r="HUV14" s="281"/>
      <c r="HUW14" s="281"/>
      <c r="HUX14" s="281"/>
      <c r="HUY14" s="281"/>
      <c r="HUZ14" s="281"/>
      <c r="HVA14" s="281"/>
      <c r="HVB14" s="281"/>
      <c r="HVC14" s="281"/>
      <c r="HVD14" s="281"/>
      <c r="HVE14" s="281"/>
      <c r="HVF14" s="281"/>
      <c r="HVG14" s="281"/>
      <c r="HVH14" s="281"/>
      <c r="HVI14" s="281"/>
      <c r="HVJ14" s="281"/>
      <c r="HVK14" s="281"/>
      <c r="HVL14" s="281"/>
      <c r="HVM14" s="281"/>
      <c r="HVN14" s="281"/>
      <c r="HVO14" s="281"/>
      <c r="HVP14" s="281"/>
      <c r="HVQ14" s="281"/>
      <c r="HVR14" s="281"/>
      <c r="HVS14" s="281"/>
      <c r="HVT14" s="281"/>
      <c r="HVU14" s="281"/>
      <c r="HVV14" s="281"/>
      <c r="HVW14" s="281"/>
      <c r="HVX14" s="281"/>
      <c r="HVY14" s="281"/>
      <c r="HVZ14" s="281"/>
      <c r="HWA14" s="281"/>
      <c r="HWB14" s="281"/>
      <c r="HWC14" s="281"/>
      <c r="HWD14" s="281"/>
      <c r="HWE14" s="281"/>
      <c r="HWF14" s="281"/>
      <c r="HWG14" s="281"/>
      <c r="HWH14" s="281"/>
      <c r="HWI14" s="281"/>
      <c r="HWJ14" s="281"/>
      <c r="HWK14" s="281"/>
      <c r="HWL14" s="281"/>
      <c r="HWM14" s="281"/>
      <c r="HWN14" s="281"/>
      <c r="HWO14" s="281"/>
      <c r="HWP14" s="281"/>
      <c r="HWQ14" s="281"/>
      <c r="HWR14" s="281"/>
      <c r="HWS14" s="281"/>
      <c r="HWT14" s="281"/>
      <c r="HWU14" s="281"/>
      <c r="HWV14" s="281"/>
      <c r="HWW14" s="281"/>
      <c r="HWX14" s="281"/>
      <c r="HWY14" s="281"/>
      <c r="HWZ14" s="281"/>
      <c r="HXA14" s="281"/>
      <c r="HXB14" s="281"/>
      <c r="HXC14" s="281"/>
      <c r="HXD14" s="281"/>
      <c r="HXE14" s="281"/>
      <c r="HXF14" s="281"/>
      <c r="HXG14" s="281"/>
      <c r="HXH14" s="281"/>
      <c r="HXI14" s="281"/>
      <c r="HXJ14" s="281"/>
      <c r="HXK14" s="281"/>
      <c r="HXL14" s="281"/>
      <c r="HXM14" s="281"/>
      <c r="HXN14" s="281"/>
      <c r="HXO14" s="281"/>
      <c r="HXP14" s="281"/>
      <c r="HXQ14" s="281"/>
      <c r="HXR14" s="281"/>
      <c r="HXS14" s="281"/>
      <c r="HXT14" s="281"/>
      <c r="HXU14" s="281"/>
      <c r="HXV14" s="281"/>
      <c r="HXW14" s="281"/>
      <c r="HXX14" s="281"/>
      <c r="HXY14" s="281"/>
      <c r="HXZ14" s="281"/>
      <c r="HYA14" s="281"/>
      <c r="HYB14" s="281"/>
      <c r="HYC14" s="281"/>
      <c r="HYD14" s="281"/>
      <c r="HYE14" s="281"/>
      <c r="HYF14" s="281"/>
      <c r="HYG14" s="281"/>
      <c r="HYH14" s="281"/>
      <c r="HYI14" s="281"/>
      <c r="HYJ14" s="281"/>
      <c r="HYK14" s="281"/>
      <c r="HYL14" s="281"/>
      <c r="HYM14" s="281"/>
      <c r="HYN14" s="281"/>
      <c r="HYO14" s="281"/>
      <c r="HYP14" s="281"/>
      <c r="HYQ14" s="281"/>
      <c r="HYR14" s="281"/>
      <c r="HYS14" s="281"/>
      <c r="HYT14" s="281"/>
      <c r="HYU14" s="281"/>
      <c r="HYV14" s="281"/>
      <c r="HYW14" s="281"/>
      <c r="HYX14" s="281"/>
      <c r="HYY14" s="281"/>
      <c r="HYZ14" s="281"/>
      <c r="HZA14" s="281"/>
      <c r="HZB14" s="281"/>
      <c r="HZC14" s="281"/>
      <c r="HZD14" s="281"/>
      <c r="HZE14" s="281"/>
      <c r="HZF14" s="281"/>
      <c r="HZG14" s="281"/>
      <c r="HZH14" s="281"/>
      <c r="HZI14" s="281"/>
      <c r="HZJ14" s="281"/>
      <c r="HZK14" s="281"/>
      <c r="HZL14" s="281"/>
      <c r="HZM14" s="281"/>
      <c r="HZN14" s="281"/>
      <c r="HZO14" s="281"/>
      <c r="HZP14" s="281"/>
      <c r="HZQ14" s="281"/>
      <c r="HZR14" s="281"/>
      <c r="HZS14" s="281"/>
      <c r="HZT14" s="281"/>
      <c r="HZU14" s="281"/>
      <c r="HZV14" s="281"/>
      <c r="HZW14" s="281"/>
      <c r="HZX14" s="281"/>
      <c r="HZY14" s="281"/>
      <c r="HZZ14" s="281"/>
      <c r="IAA14" s="281"/>
      <c r="IAB14" s="281"/>
      <c r="IAC14" s="281"/>
      <c r="IAD14" s="281"/>
      <c r="IAE14" s="281"/>
      <c r="IAF14" s="281"/>
      <c r="IAG14" s="281"/>
      <c r="IAH14" s="281"/>
      <c r="IAI14" s="281"/>
      <c r="IAJ14" s="281"/>
      <c r="IAK14" s="281"/>
      <c r="IAL14" s="281"/>
      <c r="IAM14" s="281"/>
      <c r="IAN14" s="281"/>
      <c r="IAO14" s="281"/>
      <c r="IAP14" s="281"/>
      <c r="IAQ14" s="281"/>
      <c r="IAR14" s="281"/>
      <c r="IAS14" s="281"/>
      <c r="IAT14" s="281"/>
      <c r="IAU14" s="281"/>
      <c r="IAV14" s="281"/>
      <c r="IAW14" s="281"/>
      <c r="IAX14" s="281"/>
      <c r="IAY14" s="281"/>
      <c r="IAZ14" s="281"/>
      <c r="IBA14" s="281"/>
      <c r="IBB14" s="281"/>
      <c r="IBC14" s="281"/>
      <c r="IBD14" s="281"/>
      <c r="IBE14" s="281"/>
      <c r="IBF14" s="281"/>
      <c r="IBG14" s="281"/>
      <c r="IBH14" s="281"/>
      <c r="IBI14" s="281"/>
      <c r="IBJ14" s="281"/>
      <c r="IBK14" s="281"/>
      <c r="IBL14" s="281"/>
      <c r="IBM14" s="281"/>
      <c r="IBN14" s="281"/>
      <c r="IBO14" s="281"/>
      <c r="IBP14" s="281"/>
      <c r="IBQ14" s="281"/>
      <c r="IBR14" s="281"/>
      <c r="IBS14" s="281"/>
      <c r="IBT14" s="281"/>
      <c r="IBU14" s="281"/>
      <c r="IBV14" s="281"/>
      <c r="IBW14" s="281"/>
      <c r="IBX14" s="281"/>
      <c r="IBY14" s="281"/>
      <c r="IBZ14" s="281"/>
      <c r="ICA14" s="281"/>
      <c r="ICB14" s="281"/>
      <c r="ICC14" s="281"/>
      <c r="ICD14" s="281"/>
      <c r="ICE14" s="281"/>
      <c r="ICF14" s="281"/>
      <c r="ICG14" s="281"/>
      <c r="ICH14" s="281"/>
      <c r="ICI14" s="281"/>
      <c r="ICJ14" s="281"/>
      <c r="ICK14" s="281"/>
      <c r="ICL14" s="281"/>
      <c r="ICM14" s="281"/>
      <c r="ICN14" s="281"/>
      <c r="ICO14" s="281"/>
      <c r="ICP14" s="281"/>
      <c r="ICQ14" s="281"/>
      <c r="ICR14" s="281"/>
      <c r="ICS14" s="281"/>
      <c r="ICT14" s="281"/>
      <c r="ICU14" s="281"/>
      <c r="ICV14" s="281"/>
      <c r="ICW14" s="281"/>
      <c r="ICX14" s="281"/>
      <c r="ICY14" s="281"/>
      <c r="ICZ14" s="281"/>
      <c r="IDA14" s="281"/>
      <c r="IDB14" s="281"/>
      <c r="IDC14" s="281"/>
      <c r="IDD14" s="281"/>
      <c r="IDE14" s="281"/>
      <c r="IDF14" s="281"/>
      <c r="IDG14" s="281"/>
      <c r="IDH14" s="281"/>
      <c r="IDI14" s="281"/>
      <c r="IDJ14" s="281"/>
      <c r="IDK14" s="281"/>
      <c r="IDL14" s="281"/>
      <c r="IDM14" s="281"/>
      <c r="IDN14" s="281"/>
      <c r="IDO14" s="281"/>
      <c r="IDP14" s="281"/>
      <c r="IDQ14" s="281"/>
      <c r="IDR14" s="281"/>
      <c r="IDS14" s="281"/>
      <c r="IDT14" s="281"/>
      <c r="IDU14" s="281"/>
      <c r="IDV14" s="281"/>
      <c r="IDW14" s="281"/>
      <c r="IDX14" s="281"/>
      <c r="IDY14" s="281"/>
      <c r="IDZ14" s="281"/>
      <c r="IEA14" s="281"/>
      <c r="IEB14" s="281"/>
      <c r="IEC14" s="281"/>
      <c r="IED14" s="281"/>
      <c r="IEE14" s="281"/>
      <c r="IEF14" s="281"/>
      <c r="IEG14" s="281"/>
      <c r="IEH14" s="281"/>
      <c r="IEI14" s="281"/>
      <c r="IEJ14" s="281"/>
      <c r="IEK14" s="281"/>
      <c r="IEL14" s="281"/>
      <c r="IEM14" s="281"/>
      <c r="IEN14" s="281"/>
      <c r="IEO14" s="281"/>
      <c r="IEP14" s="281"/>
      <c r="IEQ14" s="281"/>
      <c r="IER14" s="281"/>
      <c r="IES14" s="281"/>
      <c r="IET14" s="281"/>
      <c r="IEU14" s="281"/>
      <c r="IEV14" s="281"/>
      <c r="IEW14" s="281"/>
      <c r="IEX14" s="281"/>
      <c r="IEY14" s="281"/>
      <c r="IEZ14" s="281"/>
      <c r="IFA14" s="281"/>
      <c r="IFB14" s="281"/>
      <c r="IFC14" s="281"/>
      <c r="IFD14" s="281"/>
      <c r="IFE14" s="281"/>
      <c r="IFF14" s="281"/>
      <c r="IFG14" s="281"/>
      <c r="IFH14" s="281"/>
      <c r="IFI14" s="281"/>
      <c r="IFJ14" s="281"/>
      <c r="IFK14" s="281"/>
      <c r="IFL14" s="281"/>
      <c r="IFM14" s="281"/>
      <c r="IFN14" s="281"/>
      <c r="IFO14" s="281"/>
      <c r="IFP14" s="281"/>
      <c r="IFQ14" s="281"/>
      <c r="IFR14" s="281"/>
      <c r="IFS14" s="281"/>
      <c r="IFT14" s="281"/>
      <c r="IFU14" s="281"/>
      <c r="IFV14" s="281"/>
      <c r="IFW14" s="281"/>
      <c r="IFX14" s="281"/>
      <c r="IFY14" s="281"/>
      <c r="IFZ14" s="281"/>
      <c r="IGA14" s="281"/>
      <c r="IGB14" s="281"/>
      <c r="IGC14" s="281"/>
      <c r="IGD14" s="281"/>
      <c r="IGE14" s="281"/>
      <c r="IGF14" s="281"/>
      <c r="IGG14" s="281"/>
      <c r="IGH14" s="281"/>
      <c r="IGI14" s="281"/>
      <c r="IGJ14" s="281"/>
      <c r="IGK14" s="281"/>
      <c r="IGL14" s="281"/>
      <c r="IGM14" s="281"/>
      <c r="IGN14" s="281"/>
      <c r="IGO14" s="281"/>
      <c r="IGP14" s="281"/>
      <c r="IGQ14" s="281"/>
      <c r="IGR14" s="281"/>
      <c r="IGS14" s="281"/>
      <c r="IGT14" s="281"/>
      <c r="IGU14" s="281"/>
      <c r="IGV14" s="281"/>
      <c r="IGW14" s="281"/>
      <c r="IGX14" s="281"/>
      <c r="IGY14" s="281"/>
      <c r="IGZ14" s="281"/>
      <c r="IHA14" s="281"/>
      <c r="IHB14" s="281"/>
      <c r="IHC14" s="281"/>
      <c r="IHD14" s="281"/>
      <c r="IHE14" s="281"/>
      <c r="IHF14" s="281"/>
      <c r="IHG14" s="281"/>
      <c r="IHH14" s="281"/>
      <c r="IHI14" s="281"/>
      <c r="IHJ14" s="281"/>
      <c r="IHK14" s="281"/>
      <c r="IHL14" s="281"/>
      <c r="IHM14" s="281"/>
      <c r="IHN14" s="281"/>
      <c r="IHO14" s="281"/>
      <c r="IHP14" s="281"/>
      <c r="IHQ14" s="281"/>
      <c r="IHR14" s="281"/>
      <c r="IHS14" s="281"/>
      <c r="IHT14" s="281"/>
      <c r="IHU14" s="281"/>
      <c r="IHV14" s="281"/>
      <c r="IHW14" s="281"/>
      <c r="IHX14" s="281"/>
      <c r="IHY14" s="281"/>
      <c r="IHZ14" s="281"/>
      <c r="IIA14" s="281"/>
      <c r="IIB14" s="281"/>
      <c r="IIC14" s="281"/>
      <c r="IID14" s="281"/>
      <c r="IIE14" s="281"/>
      <c r="IIF14" s="281"/>
      <c r="IIG14" s="281"/>
      <c r="IIH14" s="281"/>
      <c r="III14" s="281"/>
      <c r="IIJ14" s="281"/>
      <c r="IIK14" s="281"/>
      <c r="IIL14" s="281"/>
      <c r="IIM14" s="281"/>
      <c r="IIN14" s="281"/>
      <c r="IIO14" s="281"/>
      <c r="IIP14" s="281"/>
      <c r="IIQ14" s="281"/>
      <c r="IIR14" s="281"/>
      <c r="IIS14" s="281"/>
      <c r="IIT14" s="281"/>
      <c r="IIU14" s="281"/>
      <c r="IIV14" s="281"/>
      <c r="IIW14" s="281"/>
      <c r="IIX14" s="281"/>
      <c r="IIY14" s="281"/>
      <c r="IIZ14" s="281"/>
      <c r="IJA14" s="281"/>
      <c r="IJB14" s="281"/>
      <c r="IJC14" s="281"/>
      <c r="IJD14" s="281"/>
      <c r="IJE14" s="281"/>
      <c r="IJF14" s="281"/>
      <c r="IJG14" s="281"/>
      <c r="IJH14" s="281"/>
      <c r="IJI14" s="281"/>
      <c r="IJJ14" s="281"/>
      <c r="IJK14" s="281"/>
      <c r="IJL14" s="281"/>
      <c r="IJM14" s="281"/>
      <c r="IJN14" s="281"/>
      <c r="IJO14" s="281"/>
      <c r="IJP14" s="281"/>
      <c r="IJQ14" s="281"/>
      <c r="IJR14" s="281"/>
      <c r="IJS14" s="281"/>
      <c r="IJT14" s="281"/>
      <c r="IJU14" s="281"/>
      <c r="IJV14" s="281"/>
      <c r="IJW14" s="281"/>
      <c r="IJX14" s="281"/>
      <c r="IJY14" s="281"/>
      <c r="IJZ14" s="281"/>
      <c r="IKA14" s="281"/>
      <c r="IKB14" s="281"/>
      <c r="IKC14" s="281"/>
      <c r="IKD14" s="281"/>
      <c r="IKE14" s="281"/>
      <c r="IKF14" s="281"/>
      <c r="IKG14" s="281"/>
      <c r="IKH14" s="281"/>
      <c r="IKI14" s="281"/>
      <c r="IKJ14" s="281"/>
      <c r="IKK14" s="281"/>
      <c r="IKL14" s="281"/>
      <c r="IKM14" s="281"/>
      <c r="IKN14" s="281"/>
      <c r="IKO14" s="281"/>
      <c r="IKP14" s="281"/>
      <c r="IKQ14" s="281"/>
      <c r="IKR14" s="281"/>
      <c r="IKS14" s="281"/>
      <c r="IKT14" s="281"/>
      <c r="IKU14" s="281"/>
      <c r="IKV14" s="281"/>
      <c r="IKW14" s="281"/>
      <c r="IKX14" s="281"/>
      <c r="IKY14" s="281"/>
      <c r="IKZ14" s="281"/>
      <c r="ILA14" s="281"/>
      <c r="ILB14" s="281"/>
      <c r="ILC14" s="281"/>
      <c r="ILD14" s="281"/>
      <c r="ILE14" s="281"/>
      <c r="ILF14" s="281"/>
      <c r="ILG14" s="281"/>
      <c r="ILH14" s="281"/>
      <c r="ILI14" s="281"/>
      <c r="ILJ14" s="281"/>
      <c r="ILK14" s="281"/>
      <c r="ILL14" s="281"/>
      <c r="ILM14" s="281"/>
      <c r="ILN14" s="281"/>
      <c r="ILO14" s="281"/>
      <c r="ILP14" s="281"/>
      <c r="ILQ14" s="281"/>
      <c r="ILR14" s="281"/>
      <c r="ILS14" s="281"/>
      <c r="ILT14" s="281"/>
      <c r="ILU14" s="281"/>
      <c r="ILV14" s="281"/>
      <c r="ILW14" s="281"/>
      <c r="ILX14" s="281"/>
      <c r="ILY14" s="281"/>
      <c r="ILZ14" s="281"/>
      <c r="IMA14" s="281"/>
      <c r="IMB14" s="281"/>
      <c r="IMC14" s="281"/>
      <c r="IMD14" s="281"/>
      <c r="IME14" s="281"/>
      <c r="IMF14" s="281"/>
      <c r="IMG14" s="281"/>
      <c r="IMH14" s="281"/>
      <c r="IMI14" s="281"/>
      <c r="IMJ14" s="281"/>
      <c r="IMK14" s="281"/>
      <c r="IML14" s="281"/>
      <c r="IMM14" s="281"/>
      <c r="IMN14" s="281"/>
      <c r="IMO14" s="281"/>
      <c r="IMP14" s="281"/>
      <c r="IMQ14" s="281"/>
      <c r="IMR14" s="281"/>
      <c r="IMS14" s="281"/>
      <c r="IMT14" s="281"/>
      <c r="IMU14" s="281"/>
      <c r="IMV14" s="281"/>
      <c r="IMW14" s="281"/>
      <c r="IMX14" s="281"/>
      <c r="IMY14" s="281"/>
      <c r="IMZ14" s="281"/>
      <c r="INA14" s="281"/>
      <c r="INB14" s="281"/>
      <c r="INC14" s="281"/>
      <c r="IND14" s="281"/>
      <c r="INE14" s="281"/>
      <c r="INF14" s="281"/>
      <c r="ING14" s="281"/>
      <c r="INH14" s="281"/>
      <c r="INI14" s="281"/>
      <c r="INJ14" s="281"/>
      <c r="INK14" s="281"/>
      <c r="INL14" s="281"/>
      <c r="INM14" s="281"/>
      <c r="INN14" s="281"/>
      <c r="INO14" s="281"/>
      <c r="INP14" s="281"/>
      <c r="INQ14" s="281"/>
      <c r="INR14" s="281"/>
      <c r="INS14" s="281"/>
      <c r="INT14" s="281"/>
      <c r="INU14" s="281"/>
      <c r="INV14" s="281"/>
      <c r="INW14" s="281"/>
      <c r="INX14" s="281"/>
      <c r="INY14" s="281"/>
      <c r="INZ14" s="281"/>
      <c r="IOA14" s="281"/>
      <c r="IOB14" s="281"/>
      <c r="IOC14" s="281"/>
      <c r="IOD14" s="281"/>
      <c r="IOE14" s="281"/>
      <c r="IOF14" s="281"/>
      <c r="IOG14" s="281"/>
      <c r="IOH14" s="281"/>
      <c r="IOI14" s="281"/>
      <c r="IOJ14" s="281"/>
      <c r="IOK14" s="281"/>
      <c r="IOL14" s="281"/>
      <c r="IOM14" s="281"/>
      <c r="ION14" s="281"/>
      <c r="IOO14" s="281"/>
      <c r="IOP14" s="281"/>
      <c r="IOQ14" s="281"/>
      <c r="IOR14" s="281"/>
      <c r="IOS14" s="281"/>
      <c r="IOT14" s="281"/>
      <c r="IOU14" s="281"/>
      <c r="IOV14" s="281"/>
      <c r="IOW14" s="281"/>
      <c r="IOX14" s="281"/>
      <c r="IOY14" s="281"/>
      <c r="IOZ14" s="281"/>
      <c r="IPA14" s="281"/>
      <c r="IPB14" s="281"/>
      <c r="IPC14" s="281"/>
      <c r="IPD14" s="281"/>
      <c r="IPE14" s="281"/>
      <c r="IPF14" s="281"/>
      <c r="IPG14" s="281"/>
      <c r="IPH14" s="281"/>
      <c r="IPI14" s="281"/>
      <c r="IPJ14" s="281"/>
      <c r="IPK14" s="281"/>
      <c r="IPL14" s="281"/>
      <c r="IPM14" s="281"/>
      <c r="IPN14" s="281"/>
      <c r="IPO14" s="281"/>
      <c r="IPP14" s="281"/>
      <c r="IPQ14" s="281"/>
      <c r="IPR14" s="281"/>
      <c r="IPS14" s="281"/>
      <c r="IPT14" s="281"/>
      <c r="IPU14" s="281"/>
      <c r="IPV14" s="281"/>
      <c r="IPW14" s="281"/>
      <c r="IPX14" s="281"/>
      <c r="IPY14" s="281"/>
      <c r="IPZ14" s="281"/>
      <c r="IQA14" s="281"/>
      <c r="IQB14" s="281"/>
      <c r="IQC14" s="281"/>
      <c r="IQD14" s="281"/>
      <c r="IQE14" s="281"/>
      <c r="IQF14" s="281"/>
      <c r="IQG14" s="281"/>
      <c r="IQH14" s="281"/>
      <c r="IQI14" s="281"/>
      <c r="IQJ14" s="281"/>
      <c r="IQK14" s="281"/>
      <c r="IQL14" s="281"/>
      <c r="IQM14" s="281"/>
      <c r="IQN14" s="281"/>
      <c r="IQO14" s="281"/>
      <c r="IQP14" s="281"/>
      <c r="IQQ14" s="281"/>
      <c r="IQR14" s="281"/>
      <c r="IQS14" s="281"/>
      <c r="IQT14" s="281"/>
      <c r="IQU14" s="281"/>
      <c r="IQV14" s="281"/>
      <c r="IQW14" s="281"/>
      <c r="IQX14" s="281"/>
      <c r="IQY14" s="281"/>
      <c r="IQZ14" s="281"/>
      <c r="IRA14" s="281"/>
      <c r="IRB14" s="281"/>
      <c r="IRC14" s="281"/>
      <c r="IRD14" s="281"/>
      <c r="IRE14" s="281"/>
      <c r="IRF14" s="281"/>
      <c r="IRG14" s="281"/>
      <c r="IRH14" s="281"/>
      <c r="IRI14" s="281"/>
      <c r="IRJ14" s="281"/>
      <c r="IRK14" s="281"/>
      <c r="IRL14" s="281"/>
      <c r="IRM14" s="281"/>
      <c r="IRN14" s="281"/>
      <c r="IRO14" s="281"/>
      <c r="IRP14" s="281"/>
      <c r="IRQ14" s="281"/>
      <c r="IRR14" s="281"/>
      <c r="IRS14" s="281"/>
      <c r="IRT14" s="281"/>
      <c r="IRU14" s="281"/>
      <c r="IRV14" s="281"/>
      <c r="IRW14" s="281"/>
      <c r="IRX14" s="281"/>
      <c r="IRY14" s="281"/>
      <c r="IRZ14" s="281"/>
      <c r="ISA14" s="281"/>
      <c r="ISB14" s="281"/>
      <c r="ISC14" s="281"/>
      <c r="ISD14" s="281"/>
      <c r="ISE14" s="281"/>
      <c r="ISF14" s="281"/>
      <c r="ISG14" s="281"/>
      <c r="ISH14" s="281"/>
      <c r="ISI14" s="281"/>
      <c r="ISJ14" s="281"/>
      <c r="ISK14" s="281"/>
      <c r="ISL14" s="281"/>
      <c r="ISM14" s="281"/>
      <c r="ISN14" s="281"/>
      <c r="ISO14" s="281"/>
      <c r="ISP14" s="281"/>
      <c r="ISQ14" s="281"/>
      <c r="ISR14" s="281"/>
      <c r="ISS14" s="281"/>
      <c r="IST14" s="281"/>
      <c r="ISU14" s="281"/>
      <c r="ISV14" s="281"/>
      <c r="ISW14" s="281"/>
      <c r="ISX14" s="281"/>
      <c r="ISY14" s="281"/>
      <c r="ISZ14" s="281"/>
      <c r="ITA14" s="281"/>
      <c r="ITB14" s="281"/>
      <c r="ITC14" s="281"/>
      <c r="ITD14" s="281"/>
      <c r="ITE14" s="281"/>
      <c r="ITF14" s="281"/>
      <c r="ITG14" s="281"/>
      <c r="ITH14" s="281"/>
      <c r="ITI14" s="281"/>
      <c r="ITJ14" s="281"/>
      <c r="ITK14" s="281"/>
      <c r="ITL14" s="281"/>
      <c r="ITM14" s="281"/>
      <c r="ITN14" s="281"/>
      <c r="ITO14" s="281"/>
      <c r="ITP14" s="281"/>
      <c r="ITQ14" s="281"/>
      <c r="ITR14" s="281"/>
      <c r="ITS14" s="281"/>
      <c r="ITT14" s="281"/>
      <c r="ITU14" s="281"/>
      <c r="ITV14" s="281"/>
      <c r="ITW14" s="281"/>
      <c r="ITX14" s="281"/>
      <c r="ITY14" s="281"/>
      <c r="ITZ14" s="281"/>
      <c r="IUA14" s="281"/>
      <c r="IUB14" s="281"/>
      <c r="IUC14" s="281"/>
      <c r="IUD14" s="281"/>
      <c r="IUE14" s="281"/>
      <c r="IUF14" s="281"/>
      <c r="IUG14" s="281"/>
      <c r="IUH14" s="281"/>
      <c r="IUI14" s="281"/>
      <c r="IUJ14" s="281"/>
      <c r="IUK14" s="281"/>
      <c r="IUL14" s="281"/>
      <c r="IUM14" s="281"/>
      <c r="IUN14" s="281"/>
      <c r="IUO14" s="281"/>
      <c r="IUP14" s="281"/>
      <c r="IUQ14" s="281"/>
      <c r="IUR14" s="281"/>
      <c r="IUS14" s="281"/>
      <c r="IUT14" s="281"/>
      <c r="IUU14" s="281"/>
      <c r="IUV14" s="281"/>
      <c r="IUW14" s="281"/>
      <c r="IUX14" s="281"/>
      <c r="IUY14" s="281"/>
      <c r="IUZ14" s="281"/>
      <c r="IVA14" s="281"/>
      <c r="IVB14" s="281"/>
      <c r="IVC14" s="281"/>
      <c r="IVD14" s="281"/>
      <c r="IVE14" s="281"/>
      <c r="IVF14" s="281"/>
      <c r="IVG14" s="281"/>
      <c r="IVH14" s="281"/>
      <c r="IVI14" s="281"/>
      <c r="IVJ14" s="281"/>
      <c r="IVK14" s="281"/>
      <c r="IVL14" s="281"/>
      <c r="IVM14" s="281"/>
      <c r="IVN14" s="281"/>
      <c r="IVO14" s="281"/>
      <c r="IVP14" s="281"/>
      <c r="IVQ14" s="281"/>
      <c r="IVR14" s="281"/>
      <c r="IVS14" s="281"/>
      <c r="IVT14" s="281"/>
      <c r="IVU14" s="281"/>
      <c r="IVV14" s="281"/>
      <c r="IVW14" s="281"/>
      <c r="IVX14" s="281"/>
      <c r="IVY14" s="281"/>
      <c r="IVZ14" s="281"/>
      <c r="IWA14" s="281"/>
      <c r="IWB14" s="281"/>
      <c r="IWC14" s="281"/>
      <c r="IWD14" s="281"/>
      <c r="IWE14" s="281"/>
      <c r="IWF14" s="281"/>
      <c r="IWG14" s="281"/>
      <c r="IWH14" s="281"/>
      <c r="IWI14" s="281"/>
      <c r="IWJ14" s="281"/>
      <c r="IWK14" s="281"/>
      <c r="IWL14" s="281"/>
      <c r="IWM14" s="281"/>
      <c r="IWN14" s="281"/>
      <c r="IWO14" s="281"/>
      <c r="IWP14" s="281"/>
      <c r="IWQ14" s="281"/>
      <c r="IWR14" s="281"/>
      <c r="IWS14" s="281"/>
      <c r="IWT14" s="281"/>
      <c r="IWU14" s="281"/>
      <c r="IWV14" s="281"/>
      <c r="IWW14" s="281"/>
      <c r="IWX14" s="281"/>
      <c r="IWY14" s="281"/>
      <c r="IWZ14" s="281"/>
      <c r="IXA14" s="281"/>
      <c r="IXB14" s="281"/>
      <c r="IXC14" s="281"/>
      <c r="IXD14" s="281"/>
      <c r="IXE14" s="281"/>
      <c r="IXF14" s="281"/>
      <c r="IXG14" s="281"/>
      <c r="IXH14" s="281"/>
      <c r="IXI14" s="281"/>
      <c r="IXJ14" s="281"/>
      <c r="IXK14" s="281"/>
      <c r="IXL14" s="281"/>
      <c r="IXM14" s="281"/>
      <c r="IXN14" s="281"/>
      <c r="IXO14" s="281"/>
      <c r="IXP14" s="281"/>
      <c r="IXQ14" s="281"/>
      <c r="IXR14" s="281"/>
      <c r="IXS14" s="281"/>
      <c r="IXT14" s="281"/>
      <c r="IXU14" s="281"/>
      <c r="IXV14" s="281"/>
      <c r="IXW14" s="281"/>
      <c r="IXX14" s="281"/>
      <c r="IXY14" s="281"/>
      <c r="IXZ14" s="281"/>
      <c r="IYA14" s="281"/>
      <c r="IYB14" s="281"/>
      <c r="IYC14" s="281"/>
      <c r="IYD14" s="281"/>
      <c r="IYE14" s="281"/>
      <c r="IYF14" s="281"/>
      <c r="IYG14" s="281"/>
      <c r="IYH14" s="281"/>
      <c r="IYI14" s="281"/>
      <c r="IYJ14" s="281"/>
      <c r="IYK14" s="281"/>
      <c r="IYL14" s="281"/>
      <c r="IYM14" s="281"/>
      <c r="IYN14" s="281"/>
      <c r="IYO14" s="281"/>
      <c r="IYP14" s="281"/>
      <c r="IYQ14" s="281"/>
      <c r="IYR14" s="281"/>
      <c r="IYS14" s="281"/>
      <c r="IYT14" s="281"/>
      <c r="IYU14" s="281"/>
      <c r="IYV14" s="281"/>
      <c r="IYW14" s="281"/>
      <c r="IYX14" s="281"/>
      <c r="IYY14" s="281"/>
      <c r="IYZ14" s="281"/>
      <c r="IZA14" s="281"/>
      <c r="IZB14" s="281"/>
      <c r="IZC14" s="281"/>
      <c r="IZD14" s="281"/>
      <c r="IZE14" s="281"/>
      <c r="IZF14" s="281"/>
      <c r="IZG14" s="281"/>
      <c r="IZH14" s="281"/>
      <c r="IZI14" s="281"/>
      <c r="IZJ14" s="281"/>
      <c r="IZK14" s="281"/>
      <c r="IZL14" s="281"/>
      <c r="IZM14" s="281"/>
      <c r="IZN14" s="281"/>
      <c r="IZO14" s="281"/>
      <c r="IZP14" s="281"/>
      <c r="IZQ14" s="281"/>
      <c r="IZR14" s="281"/>
      <c r="IZS14" s="281"/>
      <c r="IZT14" s="281"/>
      <c r="IZU14" s="281"/>
      <c r="IZV14" s="281"/>
      <c r="IZW14" s="281"/>
      <c r="IZX14" s="281"/>
      <c r="IZY14" s="281"/>
      <c r="IZZ14" s="281"/>
      <c r="JAA14" s="281"/>
      <c r="JAB14" s="281"/>
      <c r="JAC14" s="281"/>
      <c r="JAD14" s="281"/>
      <c r="JAE14" s="281"/>
      <c r="JAF14" s="281"/>
      <c r="JAG14" s="281"/>
      <c r="JAH14" s="281"/>
      <c r="JAI14" s="281"/>
      <c r="JAJ14" s="281"/>
      <c r="JAK14" s="281"/>
      <c r="JAL14" s="281"/>
      <c r="JAM14" s="281"/>
      <c r="JAN14" s="281"/>
      <c r="JAO14" s="281"/>
      <c r="JAP14" s="281"/>
      <c r="JAQ14" s="281"/>
      <c r="JAR14" s="281"/>
      <c r="JAS14" s="281"/>
      <c r="JAT14" s="281"/>
      <c r="JAU14" s="281"/>
      <c r="JAV14" s="281"/>
      <c r="JAW14" s="281"/>
      <c r="JAX14" s="281"/>
      <c r="JAY14" s="281"/>
      <c r="JAZ14" s="281"/>
      <c r="JBA14" s="281"/>
      <c r="JBB14" s="281"/>
      <c r="JBC14" s="281"/>
      <c r="JBD14" s="281"/>
      <c r="JBE14" s="281"/>
      <c r="JBF14" s="281"/>
      <c r="JBG14" s="281"/>
      <c r="JBH14" s="281"/>
      <c r="JBI14" s="281"/>
      <c r="JBJ14" s="281"/>
      <c r="JBK14" s="281"/>
      <c r="JBL14" s="281"/>
      <c r="JBM14" s="281"/>
      <c r="JBN14" s="281"/>
      <c r="JBO14" s="281"/>
      <c r="JBP14" s="281"/>
      <c r="JBQ14" s="281"/>
      <c r="JBR14" s="281"/>
      <c r="JBS14" s="281"/>
      <c r="JBT14" s="281"/>
      <c r="JBU14" s="281"/>
      <c r="JBV14" s="281"/>
      <c r="JBW14" s="281"/>
      <c r="JBX14" s="281"/>
      <c r="JBY14" s="281"/>
      <c r="JBZ14" s="281"/>
      <c r="JCA14" s="281"/>
      <c r="JCB14" s="281"/>
      <c r="JCC14" s="281"/>
      <c r="JCD14" s="281"/>
      <c r="JCE14" s="281"/>
      <c r="JCF14" s="281"/>
      <c r="JCG14" s="281"/>
      <c r="JCH14" s="281"/>
      <c r="JCI14" s="281"/>
      <c r="JCJ14" s="281"/>
      <c r="JCK14" s="281"/>
      <c r="JCL14" s="281"/>
      <c r="JCM14" s="281"/>
      <c r="JCN14" s="281"/>
      <c r="JCO14" s="281"/>
      <c r="JCP14" s="281"/>
      <c r="JCQ14" s="281"/>
      <c r="JCR14" s="281"/>
      <c r="JCS14" s="281"/>
      <c r="JCT14" s="281"/>
      <c r="JCU14" s="281"/>
      <c r="JCV14" s="281"/>
      <c r="JCW14" s="281"/>
      <c r="JCX14" s="281"/>
      <c r="JCY14" s="281"/>
      <c r="JCZ14" s="281"/>
      <c r="JDA14" s="281"/>
      <c r="JDB14" s="281"/>
      <c r="JDC14" s="281"/>
      <c r="JDD14" s="281"/>
      <c r="JDE14" s="281"/>
      <c r="JDF14" s="281"/>
      <c r="JDG14" s="281"/>
      <c r="JDH14" s="281"/>
      <c r="JDI14" s="281"/>
      <c r="JDJ14" s="281"/>
      <c r="JDK14" s="281"/>
      <c r="JDL14" s="281"/>
      <c r="JDM14" s="281"/>
      <c r="JDN14" s="281"/>
      <c r="JDO14" s="281"/>
      <c r="JDP14" s="281"/>
      <c r="JDQ14" s="281"/>
      <c r="JDR14" s="281"/>
      <c r="JDS14" s="281"/>
      <c r="JDT14" s="281"/>
      <c r="JDU14" s="281"/>
      <c r="JDV14" s="281"/>
      <c r="JDW14" s="281"/>
      <c r="JDX14" s="281"/>
      <c r="JDY14" s="281"/>
      <c r="JDZ14" s="281"/>
      <c r="JEA14" s="281"/>
      <c r="JEB14" s="281"/>
      <c r="JEC14" s="281"/>
      <c r="JED14" s="281"/>
      <c r="JEE14" s="281"/>
      <c r="JEF14" s="281"/>
      <c r="JEG14" s="281"/>
      <c r="JEH14" s="281"/>
      <c r="JEI14" s="281"/>
      <c r="JEJ14" s="281"/>
      <c r="JEK14" s="281"/>
      <c r="JEL14" s="281"/>
      <c r="JEM14" s="281"/>
      <c r="JEN14" s="281"/>
      <c r="JEO14" s="281"/>
      <c r="JEP14" s="281"/>
      <c r="JEQ14" s="281"/>
      <c r="JER14" s="281"/>
      <c r="JES14" s="281"/>
      <c r="JET14" s="281"/>
      <c r="JEU14" s="281"/>
      <c r="JEV14" s="281"/>
      <c r="JEW14" s="281"/>
      <c r="JEX14" s="281"/>
      <c r="JEY14" s="281"/>
      <c r="JEZ14" s="281"/>
      <c r="JFA14" s="281"/>
      <c r="JFB14" s="281"/>
      <c r="JFC14" s="281"/>
      <c r="JFD14" s="281"/>
      <c r="JFE14" s="281"/>
      <c r="JFF14" s="281"/>
      <c r="JFG14" s="281"/>
      <c r="JFH14" s="281"/>
      <c r="JFI14" s="281"/>
      <c r="JFJ14" s="281"/>
      <c r="JFK14" s="281"/>
      <c r="JFL14" s="281"/>
      <c r="JFM14" s="281"/>
      <c r="JFN14" s="281"/>
      <c r="JFO14" s="281"/>
      <c r="JFP14" s="281"/>
      <c r="JFQ14" s="281"/>
      <c r="JFR14" s="281"/>
      <c r="JFS14" s="281"/>
      <c r="JFT14" s="281"/>
      <c r="JFU14" s="281"/>
      <c r="JFV14" s="281"/>
      <c r="JFW14" s="281"/>
      <c r="JFX14" s="281"/>
      <c r="JFY14" s="281"/>
      <c r="JFZ14" s="281"/>
      <c r="JGA14" s="281"/>
      <c r="JGB14" s="281"/>
      <c r="JGC14" s="281"/>
      <c r="JGD14" s="281"/>
      <c r="JGE14" s="281"/>
      <c r="JGF14" s="281"/>
      <c r="JGG14" s="281"/>
      <c r="JGH14" s="281"/>
      <c r="JGI14" s="281"/>
      <c r="JGJ14" s="281"/>
      <c r="JGK14" s="281"/>
      <c r="JGL14" s="281"/>
      <c r="JGM14" s="281"/>
      <c r="JGN14" s="281"/>
      <c r="JGO14" s="281"/>
      <c r="JGP14" s="281"/>
      <c r="JGQ14" s="281"/>
      <c r="JGR14" s="281"/>
      <c r="JGS14" s="281"/>
      <c r="JGT14" s="281"/>
      <c r="JGU14" s="281"/>
      <c r="JGV14" s="281"/>
      <c r="JGW14" s="281"/>
      <c r="JGX14" s="281"/>
      <c r="JGY14" s="281"/>
      <c r="JGZ14" s="281"/>
      <c r="JHA14" s="281"/>
      <c r="JHB14" s="281"/>
      <c r="JHC14" s="281"/>
      <c r="JHD14" s="281"/>
      <c r="JHE14" s="281"/>
      <c r="JHF14" s="281"/>
      <c r="JHG14" s="281"/>
      <c r="JHH14" s="281"/>
      <c r="JHI14" s="281"/>
      <c r="JHJ14" s="281"/>
      <c r="JHK14" s="281"/>
      <c r="JHL14" s="281"/>
      <c r="JHM14" s="281"/>
      <c r="JHN14" s="281"/>
      <c r="JHO14" s="281"/>
      <c r="JHP14" s="281"/>
      <c r="JHQ14" s="281"/>
      <c r="JHR14" s="281"/>
      <c r="JHS14" s="281"/>
      <c r="JHT14" s="281"/>
      <c r="JHU14" s="281"/>
      <c r="JHV14" s="281"/>
      <c r="JHW14" s="281"/>
      <c r="JHX14" s="281"/>
      <c r="JHY14" s="281"/>
      <c r="JHZ14" s="281"/>
      <c r="JIA14" s="281"/>
      <c r="JIB14" s="281"/>
      <c r="JIC14" s="281"/>
      <c r="JID14" s="281"/>
      <c r="JIE14" s="281"/>
      <c r="JIF14" s="281"/>
      <c r="JIG14" s="281"/>
      <c r="JIH14" s="281"/>
      <c r="JII14" s="281"/>
      <c r="JIJ14" s="281"/>
      <c r="JIK14" s="281"/>
      <c r="JIL14" s="281"/>
      <c r="JIM14" s="281"/>
      <c r="JIN14" s="281"/>
      <c r="JIO14" s="281"/>
      <c r="JIP14" s="281"/>
      <c r="JIQ14" s="281"/>
      <c r="JIR14" s="281"/>
      <c r="JIS14" s="281"/>
      <c r="JIT14" s="281"/>
      <c r="JIU14" s="281"/>
      <c r="JIV14" s="281"/>
      <c r="JIW14" s="281"/>
      <c r="JIX14" s="281"/>
      <c r="JIY14" s="281"/>
      <c r="JIZ14" s="281"/>
      <c r="JJA14" s="281"/>
      <c r="JJB14" s="281"/>
      <c r="JJC14" s="281"/>
      <c r="JJD14" s="281"/>
      <c r="JJE14" s="281"/>
      <c r="JJF14" s="281"/>
      <c r="JJG14" s="281"/>
      <c r="JJH14" s="281"/>
      <c r="JJI14" s="281"/>
      <c r="JJJ14" s="281"/>
      <c r="JJK14" s="281"/>
      <c r="JJL14" s="281"/>
      <c r="JJM14" s="281"/>
      <c r="JJN14" s="281"/>
      <c r="JJO14" s="281"/>
      <c r="JJP14" s="281"/>
      <c r="JJQ14" s="281"/>
      <c r="JJR14" s="281"/>
      <c r="JJS14" s="281"/>
      <c r="JJT14" s="281"/>
      <c r="JJU14" s="281"/>
      <c r="JJV14" s="281"/>
      <c r="JJW14" s="281"/>
      <c r="JJX14" s="281"/>
      <c r="JJY14" s="281"/>
      <c r="JJZ14" s="281"/>
      <c r="JKA14" s="281"/>
      <c r="JKB14" s="281"/>
      <c r="JKC14" s="281"/>
      <c r="JKD14" s="281"/>
      <c r="JKE14" s="281"/>
      <c r="JKF14" s="281"/>
      <c r="JKG14" s="281"/>
      <c r="JKH14" s="281"/>
      <c r="JKI14" s="281"/>
      <c r="JKJ14" s="281"/>
      <c r="JKK14" s="281"/>
      <c r="JKL14" s="281"/>
      <c r="JKM14" s="281"/>
      <c r="JKN14" s="281"/>
      <c r="JKO14" s="281"/>
      <c r="JKP14" s="281"/>
      <c r="JKQ14" s="281"/>
      <c r="JKR14" s="281"/>
      <c r="JKS14" s="281"/>
      <c r="JKT14" s="281"/>
      <c r="JKU14" s="281"/>
      <c r="JKV14" s="281"/>
      <c r="JKW14" s="281"/>
      <c r="JKX14" s="281"/>
      <c r="JKY14" s="281"/>
      <c r="JKZ14" s="281"/>
      <c r="JLA14" s="281"/>
      <c r="JLB14" s="281"/>
      <c r="JLC14" s="281"/>
      <c r="JLD14" s="281"/>
      <c r="JLE14" s="281"/>
      <c r="JLF14" s="281"/>
      <c r="JLG14" s="281"/>
      <c r="JLH14" s="281"/>
      <c r="JLI14" s="281"/>
      <c r="JLJ14" s="281"/>
      <c r="JLK14" s="281"/>
      <c r="JLL14" s="281"/>
      <c r="JLM14" s="281"/>
      <c r="JLN14" s="281"/>
      <c r="JLO14" s="281"/>
      <c r="JLP14" s="281"/>
      <c r="JLQ14" s="281"/>
      <c r="JLR14" s="281"/>
      <c r="JLS14" s="281"/>
      <c r="JLT14" s="281"/>
      <c r="JLU14" s="281"/>
      <c r="JLV14" s="281"/>
      <c r="JLW14" s="281"/>
      <c r="JLX14" s="281"/>
      <c r="JLY14" s="281"/>
      <c r="JLZ14" s="281"/>
      <c r="JMA14" s="281"/>
      <c r="JMB14" s="281"/>
      <c r="JMC14" s="281"/>
      <c r="JMD14" s="281"/>
      <c r="JME14" s="281"/>
      <c r="JMF14" s="281"/>
      <c r="JMG14" s="281"/>
      <c r="JMH14" s="281"/>
      <c r="JMI14" s="281"/>
      <c r="JMJ14" s="281"/>
      <c r="JMK14" s="281"/>
      <c r="JML14" s="281"/>
      <c r="JMM14" s="281"/>
      <c r="JMN14" s="281"/>
      <c r="JMO14" s="281"/>
      <c r="JMP14" s="281"/>
      <c r="JMQ14" s="281"/>
      <c r="JMR14" s="281"/>
      <c r="JMS14" s="281"/>
      <c r="JMT14" s="281"/>
      <c r="JMU14" s="281"/>
      <c r="JMV14" s="281"/>
      <c r="JMW14" s="281"/>
      <c r="JMX14" s="281"/>
      <c r="JMY14" s="281"/>
      <c r="JMZ14" s="281"/>
      <c r="JNA14" s="281"/>
      <c r="JNB14" s="281"/>
      <c r="JNC14" s="281"/>
      <c r="JND14" s="281"/>
      <c r="JNE14" s="281"/>
      <c r="JNF14" s="281"/>
      <c r="JNG14" s="281"/>
      <c r="JNH14" s="281"/>
      <c r="JNI14" s="281"/>
      <c r="JNJ14" s="281"/>
      <c r="JNK14" s="281"/>
      <c r="JNL14" s="281"/>
      <c r="JNM14" s="281"/>
      <c r="JNN14" s="281"/>
      <c r="JNO14" s="281"/>
      <c r="JNP14" s="281"/>
      <c r="JNQ14" s="281"/>
      <c r="JNR14" s="281"/>
      <c r="JNS14" s="281"/>
      <c r="JNT14" s="281"/>
      <c r="JNU14" s="281"/>
      <c r="JNV14" s="281"/>
      <c r="JNW14" s="281"/>
      <c r="JNX14" s="281"/>
      <c r="JNY14" s="281"/>
      <c r="JNZ14" s="281"/>
      <c r="JOA14" s="281"/>
      <c r="JOB14" s="281"/>
      <c r="JOC14" s="281"/>
      <c r="JOD14" s="281"/>
      <c r="JOE14" s="281"/>
      <c r="JOF14" s="281"/>
      <c r="JOG14" s="281"/>
      <c r="JOH14" s="281"/>
      <c r="JOI14" s="281"/>
      <c r="JOJ14" s="281"/>
      <c r="JOK14" s="281"/>
      <c r="JOL14" s="281"/>
      <c r="JOM14" s="281"/>
      <c r="JON14" s="281"/>
      <c r="JOO14" s="281"/>
      <c r="JOP14" s="281"/>
      <c r="JOQ14" s="281"/>
      <c r="JOR14" s="281"/>
      <c r="JOS14" s="281"/>
      <c r="JOT14" s="281"/>
      <c r="JOU14" s="281"/>
      <c r="JOV14" s="281"/>
      <c r="JOW14" s="281"/>
      <c r="JOX14" s="281"/>
      <c r="JOY14" s="281"/>
      <c r="JOZ14" s="281"/>
      <c r="JPA14" s="281"/>
      <c r="JPB14" s="281"/>
      <c r="JPC14" s="281"/>
      <c r="JPD14" s="281"/>
      <c r="JPE14" s="281"/>
      <c r="JPF14" s="281"/>
      <c r="JPG14" s="281"/>
      <c r="JPH14" s="281"/>
      <c r="JPI14" s="281"/>
      <c r="JPJ14" s="281"/>
      <c r="JPK14" s="281"/>
      <c r="JPL14" s="281"/>
      <c r="JPM14" s="281"/>
      <c r="JPN14" s="281"/>
      <c r="JPO14" s="281"/>
      <c r="JPP14" s="281"/>
      <c r="JPQ14" s="281"/>
      <c r="JPR14" s="281"/>
      <c r="JPS14" s="281"/>
      <c r="JPT14" s="281"/>
      <c r="JPU14" s="281"/>
      <c r="JPV14" s="281"/>
      <c r="JPW14" s="281"/>
      <c r="JPX14" s="281"/>
      <c r="JPY14" s="281"/>
      <c r="JPZ14" s="281"/>
      <c r="JQA14" s="281"/>
      <c r="JQB14" s="281"/>
      <c r="JQC14" s="281"/>
      <c r="JQD14" s="281"/>
      <c r="JQE14" s="281"/>
      <c r="JQF14" s="281"/>
      <c r="JQG14" s="281"/>
      <c r="JQH14" s="281"/>
      <c r="JQI14" s="281"/>
      <c r="JQJ14" s="281"/>
      <c r="JQK14" s="281"/>
      <c r="JQL14" s="281"/>
      <c r="JQM14" s="281"/>
      <c r="JQN14" s="281"/>
      <c r="JQO14" s="281"/>
      <c r="JQP14" s="281"/>
      <c r="JQQ14" s="281"/>
      <c r="JQR14" s="281"/>
      <c r="JQS14" s="281"/>
      <c r="JQT14" s="281"/>
      <c r="JQU14" s="281"/>
      <c r="JQV14" s="281"/>
      <c r="JQW14" s="281"/>
      <c r="JQX14" s="281"/>
      <c r="JQY14" s="281"/>
      <c r="JQZ14" s="281"/>
      <c r="JRA14" s="281"/>
      <c r="JRB14" s="281"/>
      <c r="JRC14" s="281"/>
      <c r="JRD14" s="281"/>
      <c r="JRE14" s="281"/>
      <c r="JRF14" s="281"/>
      <c r="JRG14" s="281"/>
      <c r="JRH14" s="281"/>
      <c r="JRI14" s="281"/>
      <c r="JRJ14" s="281"/>
      <c r="JRK14" s="281"/>
      <c r="JRL14" s="281"/>
      <c r="JRM14" s="281"/>
      <c r="JRN14" s="281"/>
      <c r="JRO14" s="281"/>
      <c r="JRP14" s="281"/>
      <c r="JRQ14" s="281"/>
      <c r="JRR14" s="281"/>
      <c r="JRS14" s="281"/>
      <c r="JRT14" s="281"/>
      <c r="JRU14" s="281"/>
      <c r="JRV14" s="281"/>
      <c r="JRW14" s="281"/>
      <c r="JRX14" s="281"/>
      <c r="JRY14" s="281"/>
      <c r="JRZ14" s="281"/>
      <c r="JSA14" s="281"/>
      <c r="JSB14" s="281"/>
      <c r="JSC14" s="281"/>
      <c r="JSD14" s="281"/>
      <c r="JSE14" s="281"/>
      <c r="JSF14" s="281"/>
      <c r="JSG14" s="281"/>
      <c r="JSH14" s="281"/>
      <c r="JSI14" s="281"/>
      <c r="JSJ14" s="281"/>
      <c r="JSK14" s="281"/>
      <c r="JSL14" s="281"/>
      <c r="JSM14" s="281"/>
      <c r="JSN14" s="281"/>
      <c r="JSO14" s="281"/>
      <c r="JSP14" s="281"/>
      <c r="JSQ14" s="281"/>
      <c r="JSR14" s="281"/>
      <c r="JSS14" s="281"/>
      <c r="JST14" s="281"/>
      <c r="JSU14" s="281"/>
      <c r="JSV14" s="281"/>
      <c r="JSW14" s="281"/>
      <c r="JSX14" s="281"/>
      <c r="JSY14" s="281"/>
      <c r="JSZ14" s="281"/>
      <c r="JTA14" s="281"/>
      <c r="JTB14" s="281"/>
      <c r="JTC14" s="281"/>
      <c r="JTD14" s="281"/>
      <c r="JTE14" s="281"/>
      <c r="JTF14" s="281"/>
      <c r="JTG14" s="281"/>
      <c r="JTH14" s="281"/>
      <c r="JTI14" s="281"/>
      <c r="JTJ14" s="281"/>
      <c r="JTK14" s="281"/>
      <c r="JTL14" s="281"/>
      <c r="JTM14" s="281"/>
      <c r="JTN14" s="281"/>
      <c r="JTO14" s="281"/>
      <c r="JTP14" s="281"/>
      <c r="JTQ14" s="281"/>
      <c r="JTR14" s="281"/>
      <c r="JTS14" s="281"/>
      <c r="JTT14" s="281"/>
      <c r="JTU14" s="281"/>
      <c r="JTV14" s="281"/>
      <c r="JTW14" s="281"/>
      <c r="JTX14" s="281"/>
      <c r="JTY14" s="281"/>
      <c r="JTZ14" s="281"/>
      <c r="JUA14" s="281"/>
      <c r="JUB14" s="281"/>
      <c r="JUC14" s="281"/>
      <c r="JUD14" s="281"/>
      <c r="JUE14" s="281"/>
      <c r="JUF14" s="281"/>
      <c r="JUG14" s="281"/>
      <c r="JUH14" s="281"/>
      <c r="JUI14" s="281"/>
      <c r="JUJ14" s="281"/>
      <c r="JUK14" s="281"/>
      <c r="JUL14" s="281"/>
      <c r="JUM14" s="281"/>
      <c r="JUN14" s="281"/>
      <c r="JUO14" s="281"/>
      <c r="JUP14" s="281"/>
      <c r="JUQ14" s="281"/>
      <c r="JUR14" s="281"/>
      <c r="JUS14" s="281"/>
      <c r="JUT14" s="281"/>
      <c r="JUU14" s="281"/>
      <c r="JUV14" s="281"/>
      <c r="JUW14" s="281"/>
      <c r="JUX14" s="281"/>
      <c r="JUY14" s="281"/>
      <c r="JUZ14" s="281"/>
      <c r="JVA14" s="281"/>
      <c r="JVB14" s="281"/>
      <c r="JVC14" s="281"/>
      <c r="JVD14" s="281"/>
      <c r="JVE14" s="281"/>
      <c r="JVF14" s="281"/>
      <c r="JVG14" s="281"/>
      <c r="JVH14" s="281"/>
      <c r="JVI14" s="281"/>
      <c r="JVJ14" s="281"/>
      <c r="JVK14" s="281"/>
      <c r="JVL14" s="281"/>
      <c r="JVM14" s="281"/>
      <c r="JVN14" s="281"/>
      <c r="JVO14" s="281"/>
      <c r="JVP14" s="281"/>
      <c r="JVQ14" s="281"/>
      <c r="JVR14" s="281"/>
      <c r="JVS14" s="281"/>
      <c r="JVT14" s="281"/>
      <c r="JVU14" s="281"/>
      <c r="JVV14" s="281"/>
      <c r="JVW14" s="281"/>
      <c r="JVX14" s="281"/>
      <c r="JVY14" s="281"/>
      <c r="JVZ14" s="281"/>
      <c r="JWA14" s="281"/>
      <c r="JWB14" s="281"/>
      <c r="JWC14" s="281"/>
      <c r="JWD14" s="281"/>
      <c r="JWE14" s="281"/>
      <c r="JWF14" s="281"/>
      <c r="JWG14" s="281"/>
      <c r="JWH14" s="281"/>
      <c r="JWI14" s="281"/>
      <c r="JWJ14" s="281"/>
      <c r="JWK14" s="281"/>
      <c r="JWL14" s="281"/>
      <c r="JWM14" s="281"/>
      <c r="JWN14" s="281"/>
      <c r="JWO14" s="281"/>
      <c r="JWP14" s="281"/>
      <c r="JWQ14" s="281"/>
      <c r="JWR14" s="281"/>
      <c r="JWS14" s="281"/>
      <c r="JWT14" s="281"/>
      <c r="JWU14" s="281"/>
      <c r="JWV14" s="281"/>
      <c r="JWW14" s="281"/>
      <c r="JWX14" s="281"/>
      <c r="JWY14" s="281"/>
      <c r="JWZ14" s="281"/>
      <c r="JXA14" s="281"/>
      <c r="JXB14" s="281"/>
      <c r="JXC14" s="281"/>
      <c r="JXD14" s="281"/>
      <c r="JXE14" s="281"/>
      <c r="JXF14" s="281"/>
      <c r="JXG14" s="281"/>
      <c r="JXH14" s="281"/>
      <c r="JXI14" s="281"/>
      <c r="JXJ14" s="281"/>
      <c r="JXK14" s="281"/>
      <c r="JXL14" s="281"/>
      <c r="JXM14" s="281"/>
      <c r="JXN14" s="281"/>
      <c r="JXO14" s="281"/>
      <c r="JXP14" s="281"/>
      <c r="JXQ14" s="281"/>
      <c r="JXR14" s="281"/>
      <c r="JXS14" s="281"/>
      <c r="JXT14" s="281"/>
      <c r="JXU14" s="281"/>
      <c r="JXV14" s="281"/>
      <c r="JXW14" s="281"/>
      <c r="JXX14" s="281"/>
      <c r="JXY14" s="281"/>
      <c r="JXZ14" s="281"/>
      <c r="JYA14" s="281"/>
      <c r="JYB14" s="281"/>
      <c r="JYC14" s="281"/>
      <c r="JYD14" s="281"/>
      <c r="JYE14" s="281"/>
      <c r="JYF14" s="281"/>
      <c r="JYG14" s="281"/>
      <c r="JYH14" s="281"/>
      <c r="JYI14" s="281"/>
      <c r="JYJ14" s="281"/>
      <c r="JYK14" s="281"/>
      <c r="JYL14" s="281"/>
      <c r="JYM14" s="281"/>
      <c r="JYN14" s="281"/>
      <c r="JYO14" s="281"/>
      <c r="JYP14" s="281"/>
      <c r="JYQ14" s="281"/>
      <c r="JYR14" s="281"/>
      <c r="JYS14" s="281"/>
      <c r="JYT14" s="281"/>
      <c r="JYU14" s="281"/>
      <c r="JYV14" s="281"/>
      <c r="JYW14" s="281"/>
      <c r="JYX14" s="281"/>
      <c r="JYY14" s="281"/>
      <c r="JYZ14" s="281"/>
      <c r="JZA14" s="281"/>
      <c r="JZB14" s="281"/>
      <c r="JZC14" s="281"/>
      <c r="JZD14" s="281"/>
      <c r="JZE14" s="281"/>
      <c r="JZF14" s="281"/>
      <c r="JZG14" s="281"/>
      <c r="JZH14" s="281"/>
      <c r="JZI14" s="281"/>
      <c r="JZJ14" s="281"/>
      <c r="JZK14" s="281"/>
      <c r="JZL14" s="281"/>
      <c r="JZM14" s="281"/>
      <c r="JZN14" s="281"/>
      <c r="JZO14" s="281"/>
      <c r="JZP14" s="281"/>
      <c r="JZQ14" s="281"/>
      <c r="JZR14" s="281"/>
      <c r="JZS14" s="281"/>
      <c r="JZT14" s="281"/>
      <c r="JZU14" s="281"/>
      <c r="JZV14" s="281"/>
      <c r="JZW14" s="281"/>
      <c r="JZX14" s="281"/>
      <c r="JZY14" s="281"/>
      <c r="JZZ14" s="281"/>
      <c r="KAA14" s="281"/>
      <c r="KAB14" s="281"/>
      <c r="KAC14" s="281"/>
      <c r="KAD14" s="281"/>
      <c r="KAE14" s="281"/>
      <c r="KAF14" s="281"/>
      <c r="KAG14" s="281"/>
      <c r="KAH14" s="281"/>
      <c r="KAI14" s="281"/>
      <c r="KAJ14" s="281"/>
      <c r="KAK14" s="281"/>
      <c r="KAL14" s="281"/>
      <c r="KAM14" s="281"/>
      <c r="KAN14" s="281"/>
      <c r="KAO14" s="281"/>
      <c r="KAP14" s="281"/>
      <c r="KAQ14" s="281"/>
      <c r="KAR14" s="281"/>
      <c r="KAS14" s="281"/>
      <c r="KAT14" s="281"/>
      <c r="KAU14" s="281"/>
      <c r="KAV14" s="281"/>
      <c r="KAW14" s="281"/>
      <c r="KAX14" s="281"/>
      <c r="KAY14" s="281"/>
      <c r="KAZ14" s="281"/>
      <c r="KBA14" s="281"/>
      <c r="KBB14" s="281"/>
      <c r="KBC14" s="281"/>
      <c r="KBD14" s="281"/>
      <c r="KBE14" s="281"/>
      <c r="KBF14" s="281"/>
      <c r="KBG14" s="281"/>
      <c r="KBH14" s="281"/>
      <c r="KBI14" s="281"/>
      <c r="KBJ14" s="281"/>
      <c r="KBK14" s="281"/>
      <c r="KBL14" s="281"/>
      <c r="KBM14" s="281"/>
      <c r="KBN14" s="281"/>
      <c r="KBO14" s="281"/>
      <c r="KBP14" s="281"/>
      <c r="KBQ14" s="281"/>
      <c r="KBR14" s="281"/>
      <c r="KBS14" s="281"/>
      <c r="KBT14" s="281"/>
      <c r="KBU14" s="281"/>
      <c r="KBV14" s="281"/>
      <c r="KBW14" s="281"/>
      <c r="KBX14" s="281"/>
      <c r="KBY14" s="281"/>
      <c r="KBZ14" s="281"/>
      <c r="KCA14" s="281"/>
      <c r="KCB14" s="281"/>
      <c r="KCC14" s="281"/>
      <c r="KCD14" s="281"/>
      <c r="KCE14" s="281"/>
      <c r="KCF14" s="281"/>
      <c r="KCG14" s="281"/>
      <c r="KCH14" s="281"/>
      <c r="KCI14" s="281"/>
      <c r="KCJ14" s="281"/>
      <c r="KCK14" s="281"/>
      <c r="KCL14" s="281"/>
      <c r="KCM14" s="281"/>
      <c r="KCN14" s="281"/>
      <c r="KCO14" s="281"/>
      <c r="KCP14" s="281"/>
      <c r="KCQ14" s="281"/>
      <c r="KCR14" s="281"/>
      <c r="KCS14" s="281"/>
      <c r="KCT14" s="281"/>
      <c r="KCU14" s="281"/>
      <c r="KCV14" s="281"/>
      <c r="KCW14" s="281"/>
      <c r="KCX14" s="281"/>
      <c r="KCY14" s="281"/>
      <c r="KCZ14" s="281"/>
      <c r="KDA14" s="281"/>
      <c r="KDB14" s="281"/>
      <c r="KDC14" s="281"/>
      <c r="KDD14" s="281"/>
      <c r="KDE14" s="281"/>
      <c r="KDF14" s="281"/>
      <c r="KDG14" s="281"/>
      <c r="KDH14" s="281"/>
      <c r="KDI14" s="281"/>
      <c r="KDJ14" s="281"/>
      <c r="KDK14" s="281"/>
      <c r="KDL14" s="281"/>
      <c r="KDM14" s="281"/>
      <c r="KDN14" s="281"/>
      <c r="KDO14" s="281"/>
      <c r="KDP14" s="281"/>
      <c r="KDQ14" s="281"/>
      <c r="KDR14" s="281"/>
      <c r="KDS14" s="281"/>
      <c r="KDT14" s="281"/>
      <c r="KDU14" s="281"/>
      <c r="KDV14" s="281"/>
      <c r="KDW14" s="281"/>
      <c r="KDX14" s="281"/>
      <c r="KDY14" s="281"/>
      <c r="KDZ14" s="281"/>
      <c r="KEA14" s="281"/>
      <c r="KEB14" s="281"/>
      <c r="KEC14" s="281"/>
      <c r="KED14" s="281"/>
      <c r="KEE14" s="281"/>
      <c r="KEF14" s="281"/>
      <c r="KEG14" s="281"/>
      <c r="KEH14" s="281"/>
      <c r="KEI14" s="281"/>
      <c r="KEJ14" s="281"/>
      <c r="KEK14" s="281"/>
      <c r="KEL14" s="281"/>
      <c r="KEM14" s="281"/>
      <c r="KEN14" s="281"/>
      <c r="KEO14" s="281"/>
      <c r="KEP14" s="281"/>
      <c r="KEQ14" s="281"/>
      <c r="KER14" s="281"/>
      <c r="KES14" s="281"/>
      <c r="KET14" s="281"/>
      <c r="KEU14" s="281"/>
      <c r="KEV14" s="281"/>
      <c r="KEW14" s="281"/>
      <c r="KEX14" s="281"/>
      <c r="KEY14" s="281"/>
      <c r="KEZ14" s="281"/>
      <c r="KFA14" s="281"/>
      <c r="KFB14" s="281"/>
      <c r="KFC14" s="281"/>
      <c r="KFD14" s="281"/>
      <c r="KFE14" s="281"/>
      <c r="KFF14" s="281"/>
      <c r="KFG14" s="281"/>
      <c r="KFH14" s="281"/>
      <c r="KFI14" s="281"/>
      <c r="KFJ14" s="281"/>
      <c r="KFK14" s="281"/>
      <c r="KFL14" s="281"/>
      <c r="KFM14" s="281"/>
      <c r="KFN14" s="281"/>
      <c r="KFO14" s="281"/>
      <c r="KFP14" s="281"/>
      <c r="KFQ14" s="281"/>
      <c r="KFR14" s="281"/>
      <c r="KFS14" s="281"/>
      <c r="KFT14" s="281"/>
      <c r="KFU14" s="281"/>
      <c r="KFV14" s="281"/>
      <c r="KFW14" s="281"/>
      <c r="KFX14" s="281"/>
      <c r="KFY14" s="281"/>
      <c r="KFZ14" s="281"/>
      <c r="KGA14" s="281"/>
      <c r="KGB14" s="281"/>
      <c r="KGC14" s="281"/>
      <c r="KGD14" s="281"/>
      <c r="KGE14" s="281"/>
      <c r="KGF14" s="281"/>
      <c r="KGG14" s="281"/>
      <c r="KGH14" s="281"/>
      <c r="KGI14" s="281"/>
      <c r="KGJ14" s="281"/>
      <c r="KGK14" s="281"/>
      <c r="KGL14" s="281"/>
      <c r="KGM14" s="281"/>
      <c r="KGN14" s="281"/>
      <c r="KGO14" s="281"/>
      <c r="KGP14" s="281"/>
      <c r="KGQ14" s="281"/>
      <c r="KGR14" s="281"/>
      <c r="KGS14" s="281"/>
      <c r="KGT14" s="281"/>
      <c r="KGU14" s="281"/>
      <c r="KGV14" s="281"/>
      <c r="KGW14" s="281"/>
      <c r="KGX14" s="281"/>
      <c r="KGY14" s="281"/>
      <c r="KGZ14" s="281"/>
      <c r="KHA14" s="281"/>
      <c r="KHB14" s="281"/>
      <c r="KHC14" s="281"/>
      <c r="KHD14" s="281"/>
      <c r="KHE14" s="281"/>
      <c r="KHF14" s="281"/>
      <c r="KHG14" s="281"/>
      <c r="KHH14" s="281"/>
      <c r="KHI14" s="281"/>
      <c r="KHJ14" s="281"/>
      <c r="KHK14" s="281"/>
      <c r="KHL14" s="281"/>
      <c r="KHM14" s="281"/>
      <c r="KHN14" s="281"/>
      <c r="KHO14" s="281"/>
      <c r="KHP14" s="281"/>
      <c r="KHQ14" s="281"/>
      <c r="KHR14" s="281"/>
      <c r="KHS14" s="281"/>
      <c r="KHT14" s="281"/>
      <c r="KHU14" s="281"/>
      <c r="KHV14" s="281"/>
      <c r="KHW14" s="281"/>
      <c r="KHX14" s="281"/>
      <c r="KHY14" s="281"/>
      <c r="KHZ14" s="281"/>
      <c r="KIA14" s="281"/>
      <c r="KIB14" s="281"/>
      <c r="KIC14" s="281"/>
      <c r="KID14" s="281"/>
      <c r="KIE14" s="281"/>
      <c r="KIF14" s="281"/>
      <c r="KIG14" s="281"/>
      <c r="KIH14" s="281"/>
      <c r="KII14" s="281"/>
      <c r="KIJ14" s="281"/>
      <c r="KIK14" s="281"/>
      <c r="KIL14" s="281"/>
      <c r="KIM14" s="281"/>
      <c r="KIN14" s="281"/>
      <c r="KIO14" s="281"/>
      <c r="KIP14" s="281"/>
      <c r="KIQ14" s="281"/>
      <c r="KIR14" s="281"/>
      <c r="KIS14" s="281"/>
      <c r="KIT14" s="281"/>
      <c r="KIU14" s="281"/>
      <c r="KIV14" s="281"/>
      <c r="KIW14" s="281"/>
      <c r="KIX14" s="281"/>
      <c r="KIY14" s="281"/>
      <c r="KIZ14" s="281"/>
      <c r="KJA14" s="281"/>
      <c r="KJB14" s="281"/>
      <c r="KJC14" s="281"/>
      <c r="KJD14" s="281"/>
      <c r="KJE14" s="281"/>
      <c r="KJF14" s="281"/>
      <c r="KJG14" s="281"/>
      <c r="KJH14" s="281"/>
      <c r="KJI14" s="281"/>
      <c r="KJJ14" s="281"/>
      <c r="KJK14" s="281"/>
      <c r="KJL14" s="281"/>
      <c r="KJM14" s="281"/>
      <c r="KJN14" s="281"/>
      <c r="KJO14" s="281"/>
      <c r="KJP14" s="281"/>
      <c r="KJQ14" s="281"/>
      <c r="KJR14" s="281"/>
      <c r="KJS14" s="281"/>
      <c r="KJT14" s="281"/>
      <c r="KJU14" s="281"/>
      <c r="KJV14" s="281"/>
      <c r="KJW14" s="281"/>
      <c r="KJX14" s="281"/>
      <c r="KJY14" s="281"/>
      <c r="KJZ14" s="281"/>
      <c r="KKA14" s="281"/>
      <c r="KKB14" s="281"/>
      <c r="KKC14" s="281"/>
      <c r="KKD14" s="281"/>
      <c r="KKE14" s="281"/>
      <c r="KKF14" s="281"/>
      <c r="KKG14" s="281"/>
      <c r="KKH14" s="281"/>
      <c r="KKI14" s="281"/>
      <c r="KKJ14" s="281"/>
      <c r="KKK14" s="281"/>
      <c r="KKL14" s="281"/>
      <c r="KKM14" s="281"/>
      <c r="KKN14" s="281"/>
      <c r="KKO14" s="281"/>
      <c r="KKP14" s="281"/>
      <c r="KKQ14" s="281"/>
      <c r="KKR14" s="281"/>
      <c r="KKS14" s="281"/>
      <c r="KKT14" s="281"/>
      <c r="KKU14" s="281"/>
      <c r="KKV14" s="281"/>
      <c r="KKW14" s="281"/>
      <c r="KKX14" s="281"/>
      <c r="KKY14" s="281"/>
      <c r="KKZ14" s="281"/>
      <c r="KLA14" s="281"/>
      <c r="KLB14" s="281"/>
      <c r="KLC14" s="281"/>
      <c r="KLD14" s="281"/>
      <c r="KLE14" s="281"/>
      <c r="KLF14" s="281"/>
      <c r="KLG14" s="281"/>
      <c r="KLH14" s="281"/>
      <c r="KLI14" s="281"/>
      <c r="KLJ14" s="281"/>
      <c r="KLK14" s="281"/>
      <c r="KLL14" s="281"/>
      <c r="KLM14" s="281"/>
      <c r="KLN14" s="281"/>
      <c r="KLO14" s="281"/>
      <c r="KLP14" s="281"/>
      <c r="KLQ14" s="281"/>
      <c r="KLR14" s="281"/>
      <c r="KLS14" s="281"/>
      <c r="KLT14" s="281"/>
      <c r="KLU14" s="281"/>
      <c r="KLV14" s="281"/>
      <c r="KLW14" s="281"/>
      <c r="KLX14" s="281"/>
      <c r="KLY14" s="281"/>
      <c r="KLZ14" s="281"/>
      <c r="KMA14" s="281"/>
      <c r="KMB14" s="281"/>
      <c r="KMC14" s="281"/>
      <c r="KMD14" s="281"/>
      <c r="KME14" s="281"/>
      <c r="KMF14" s="281"/>
      <c r="KMG14" s="281"/>
      <c r="KMH14" s="281"/>
      <c r="KMI14" s="281"/>
      <c r="KMJ14" s="281"/>
      <c r="KMK14" s="281"/>
      <c r="KML14" s="281"/>
      <c r="KMM14" s="281"/>
      <c r="KMN14" s="281"/>
      <c r="KMO14" s="281"/>
      <c r="KMP14" s="281"/>
      <c r="KMQ14" s="281"/>
      <c r="KMR14" s="281"/>
      <c r="KMS14" s="281"/>
      <c r="KMT14" s="281"/>
      <c r="KMU14" s="281"/>
      <c r="KMV14" s="281"/>
      <c r="KMW14" s="281"/>
      <c r="KMX14" s="281"/>
      <c r="KMY14" s="281"/>
      <c r="KMZ14" s="281"/>
      <c r="KNA14" s="281"/>
      <c r="KNB14" s="281"/>
      <c r="KNC14" s="281"/>
      <c r="KND14" s="281"/>
      <c r="KNE14" s="281"/>
      <c r="KNF14" s="281"/>
      <c r="KNG14" s="281"/>
      <c r="KNH14" s="281"/>
      <c r="KNI14" s="281"/>
      <c r="KNJ14" s="281"/>
      <c r="KNK14" s="281"/>
      <c r="KNL14" s="281"/>
      <c r="KNM14" s="281"/>
      <c r="KNN14" s="281"/>
      <c r="KNO14" s="281"/>
      <c r="KNP14" s="281"/>
      <c r="KNQ14" s="281"/>
      <c r="KNR14" s="281"/>
      <c r="KNS14" s="281"/>
      <c r="KNT14" s="281"/>
      <c r="KNU14" s="281"/>
      <c r="KNV14" s="281"/>
      <c r="KNW14" s="281"/>
      <c r="KNX14" s="281"/>
      <c r="KNY14" s="281"/>
      <c r="KNZ14" s="281"/>
      <c r="KOA14" s="281"/>
      <c r="KOB14" s="281"/>
      <c r="KOC14" s="281"/>
      <c r="KOD14" s="281"/>
      <c r="KOE14" s="281"/>
      <c r="KOF14" s="281"/>
      <c r="KOG14" s="281"/>
      <c r="KOH14" s="281"/>
      <c r="KOI14" s="281"/>
      <c r="KOJ14" s="281"/>
      <c r="KOK14" s="281"/>
      <c r="KOL14" s="281"/>
      <c r="KOM14" s="281"/>
      <c r="KON14" s="281"/>
      <c r="KOO14" s="281"/>
      <c r="KOP14" s="281"/>
      <c r="KOQ14" s="281"/>
      <c r="KOR14" s="281"/>
      <c r="KOS14" s="281"/>
      <c r="KOT14" s="281"/>
      <c r="KOU14" s="281"/>
      <c r="KOV14" s="281"/>
      <c r="KOW14" s="281"/>
      <c r="KOX14" s="281"/>
      <c r="KOY14" s="281"/>
      <c r="KOZ14" s="281"/>
      <c r="KPA14" s="281"/>
      <c r="KPB14" s="281"/>
      <c r="KPC14" s="281"/>
      <c r="KPD14" s="281"/>
      <c r="KPE14" s="281"/>
      <c r="KPF14" s="281"/>
      <c r="KPG14" s="281"/>
      <c r="KPH14" s="281"/>
      <c r="KPI14" s="281"/>
      <c r="KPJ14" s="281"/>
      <c r="KPK14" s="281"/>
      <c r="KPL14" s="281"/>
      <c r="KPM14" s="281"/>
      <c r="KPN14" s="281"/>
      <c r="KPO14" s="281"/>
      <c r="KPP14" s="281"/>
      <c r="KPQ14" s="281"/>
      <c r="KPR14" s="281"/>
      <c r="KPS14" s="281"/>
      <c r="KPT14" s="281"/>
      <c r="KPU14" s="281"/>
      <c r="KPV14" s="281"/>
      <c r="KPW14" s="281"/>
      <c r="KPX14" s="281"/>
      <c r="KPY14" s="281"/>
      <c r="KPZ14" s="281"/>
      <c r="KQA14" s="281"/>
      <c r="KQB14" s="281"/>
      <c r="KQC14" s="281"/>
      <c r="KQD14" s="281"/>
      <c r="KQE14" s="281"/>
      <c r="KQF14" s="281"/>
      <c r="KQG14" s="281"/>
      <c r="KQH14" s="281"/>
      <c r="KQI14" s="281"/>
      <c r="KQJ14" s="281"/>
      <c r="KQK14" s="281"/>
      <c r="KQL14" s="281"/>
      <c r="KQM14" s="281"/>
      <c r="KQN14" s="281"/>
      <c r="KQO14" s="281"/>
      <c r="KQP14" s="281"/>
      <c r="KQQ14" s="281"/>
      <c r="KQR14" s="281"/>
      <c r="KQS14" s="281"/>
      <c r="KQT14" s="281"/>
      <c r="KQU14" s="281"/>
      <c r="KQV14" s="281"/>
      <c r="KQW14" s="281"/>
      <c r="KQX14" s="281"/>
      <c r="KQY14" s="281"/>
      <c r="KQZ14" s="281"/>
      <c r="KRA14" s="281"/>
      <c r="KRB14" s="281"/>
      <c r="KRC14" s="281"/>
      <c r="KRD14" s="281"/>
      <c r="KRE14" s="281"/>
      <c r="KRF14" s="281"/>
      <c r="KRG14" s="281"/>
      <c r="KRH14" s="281"/>
      <c r="KRI14" s="281"/>
      <c r="KRJ14" s="281"/>
      <c r="KRK14" s="281"/>
      <c r="KRL14" s="281"/>
      <c r="KRM14" s="281"/>
      <c r="KRN14" s="281"/>
      <c r="KRO14" s="281"/>
      <c r="KRP14" s="281"/>
      <c r="KRQ14" s="281"/>
      <c r="KRR14" s="281"/>
      <c r="KRS14" s="281"/>
      <c r="KRT14" s="281"/>
      <c r="KRU14" s="281"/>
      <c r="KRV14" s="281"/>
      <c r="KRW14" s="281"/>
      <c r="KRX14" s="281"/>
      <c r="KRY14" s="281"/>
      <c r="KRZ14" s="281"/>
      <c r="KSA14" s="281"/>
      <c r="KSB14" s="281"/>
      <c r="KSC14" s="281"/>
      <c r="KSD14" s="281"/>
      <c r="KSE14" s="281"/>
      <c r="KSF14" s="281"/>
      <c r="KSG14" s="281"/>
      <c r="KSH14" s="281"/>
      <c r="KSI14" s="281"/>
      <c r="KSJ14" s="281"/>
      <c r="KSK14" s="281"/>
      <c r="KSL14" s="281"/>
      <c r="KSM14" s="281"/>
      <c r="KSN14" s="281"/>
      <c r="KSO14" s="281"/>
      <c r="KSP14" s="281"/>
      <c r="KSQ14" s="281"/>
      <c r="KSR14" s="281"/>
      <c r="KSS14" s="281"/>
      <c r="KST14" s="281"/>
      <c r="KSU14" s="281"/>
      <c r="KSV14" s="281"/>
      <c r="KSW14" s="281"/>
      <c r="KSX14" s="281"/>
      <c r="KSY14" s="281"/>
      <c r="KSZ14" s="281"/>
      <c r="KTA14" s="281"/>
      <c r="KTB14" s="281"/>
      <c r="KTC14" s="281"/>
      <c r="KTD14" s="281"/>
      <c r="KTE14" s="281"/>
      <c r="KTF14" s="281"/>
      <c r="KTG14" s="281"/>
      <c r="KTH14" s="281"/>
      <c r="KTI14" s="281"/>
      <c r="KTJ14" s="281"/>
      <c r="KTK14" s="281"/>
      <c r="KTL14" s="281"/>
      <c r="KTM14" s="281"/>
      <c r="KTN14" s="281"/>
      <c r="KTO14" s="281"/>
      <c r="KTP14" s="281"/>
      <c r="KTQ14" s="281"/>
      <c r="KTR14" s="281"/>
      <c r="KTS14" s="281"/>
      <c r="KTT14" s="281"/>
      <c r="KTU14" s="281"/>
      <c r="KTV14" s="281"/>
      <c r="KTW14" s="281"/>
      <c r="KTX14" s="281"/>
      <c r="KTY14" s="281"/>
      <c r="KTZ14" s="281"/>
      <c r="KUA14" s="281"/>
      <c r="KUB14" s="281"/>
      <c r="KUC14" s="281"/>
      <c r="KUD14" s="281"/>
      <c r="KUE14" s="281"/>
      <c r="KUF14" s="281"/>
      <c r="KUG14" s="281"/>
      <c r="KUH14" s="281"/>
      <c r="KUI14" s="281"/>
      <c r="KUJ14" s="281"/>
      <c r="KUK14" s="281"/>
      <c r="KUL14" s="281"/>
      <c r="KUM14" s="281"/>
      <c r="KUN14" s="281"/>
      <c r="KUO14" s="281"/>
      <c r="KUP14" s="281"/>
      <c r="KUQ14" s="281"/>
      <c r="KUR14" s="281"/>
      <c r="KUS14" s="281"/>
      <c r="KUT14" s="281"/>
      <c r="KUU14" s="281"/>
      <c r="KUV14" s="281"/>
      <c r="KUW14" s="281"/>
      <c r="KUX14" s="281"/>
      <c r="KUY14" s="281"/>
      <c r="KUZ14" s="281"/>
      <c r="KVA14" s="281"/>
      <c r="KVB14" s="281"/>
      <c r="KVC14" s="281"/>
      <c r="KVD14" s="281"/>
      <c r="KVE14" s="281"/>
      <c r="KVF14" s="281"/>
      <c r="KVG14" s="281"/>
      <c r="KVH14" s="281"/>
      <c r="KVI14" s="281"/>
      <c r="KVJ14" s="281"/>
      <c r="KVK14" s="281"/>
      <c r="KVL14" s="281"/>
      <c r="KVM14" s="281"/>
      <c r="KVN14" s="281"/>
      <c r="KVO14" s="281"/>
      <c r="KVP14" s="281"/>
      <c r="KVQ14" s="281"/>
      <c r="KVR14" s="281"/>
      <c r="KVS14" s="281"/>
      <c r="KVT14" s="281"/>
      <c r="KVU14" s="281"/>
      <c r="KVV14" s="281"/>
      <c r="KVW14" s="281"/>
      <c r="KVX14" s="281"/>
      <c r="KVY14" s="281"/>
      <c r="KVZ14" s="281"/>
      <c r="KWA14" s="281"/>
      <c r="KWB14" s="281"/>
      <c r="KWC14" s="281"/>
      <c r="KWD14" s="281"/>
      <c r="KWE14" s="281"/>
      <c r="KWF14" s="281"/>
      <c r="KWG14" s="281"/>
      <c r="KWH14" s="281"/>
      <c r="KWI14" s="281"/>
      <c r="KWJ14" s="281"/>
      <c r="KWK14" s="281"/>
      <c r="KWL14" s="281"/>
      <c r="KWM14" s="281"/>
      <c r="KWN14" s="281"/>
      <c r="KWO14" s="281"/>
      <c r="KWP14" s="281"/>
      <c r="KWQ14" s="281"/>
      <c r="KWR14" s="281"/>
      <c r="KWS14" s="281"/>
      <c r="KWT14" s="281"/>
      <c r="KWU14" s="281"/>
      <c r="KWV14" s="281"/>
      <c r="KWW14" s="281"/>
      <c r="KWX14" s="281"/>
      <c r="KWY14" s="281"/>
      <c r="KWZ14" s="281"/>
      <c r="KXA14" s="281"/>
      <c r="KXB14" s="281"/>
      <c r="KXC14" s="281"/>
      <c r="KXD14" s="281"/>
      <c r="KXE14" s="281"/>
      <c r="KXF14" s="281"/>
      <c r="KXG14" s="281"/>
      <c r="KXH14" s="281"/>
      <c r="KXI14" s="281"/>
      <c r="KXJ14" s="281"/>
      <c r="KXK14" s="281"/>
      <c r="KXL14" s="281"/>
      <c r="KXM14" s="281"/>
      <c r="KXN14" s="281"/>
      <c r="KXO14" s="281"/>
      <c r="KXP14" s="281"/>
      <c r="KXQ14" s="281"/>
      <c r="KXR14" s="281"/>
      <c r="KXS14" s="281"/>
      <c r="KXT14" s="281"/>
      <c r="KXU14" s="281"/>
      <c r="KXV14" s="281"/>
      <c r="KXW14" s="281"/>
      <c r="KXX14" s="281"/>
      <c r="KXY14" s="281"/>
      <c r="KXZ14" s="281"/>
      <c r="KYA14" s="281"/>
      <c r="KYB14" s="281"/>
      <c r="KYC14" s="281"/>
      <c r="KYD14" s="281"/>
      <c r="KYE14" s="281"/>
      <c r="KYF14" s="281"/>
      <c r="KYG14" s="281"/>
      <c r="KYH14" s="281"/>
      <c r="KYI14" s="281"/>
      <c r="KYJ14" s="281"/>
      <c r="KYK14" s="281"/>
      <c r="KYL14" s="281"/>
      <c r="KYM14" s="281"/>
      <c r="KYN14" s="281"/>
      <c r="KYO14" s="281"/>
      <c r="KYP14" s="281"/>
      <c r="KYQ14" s="281"/>
      <c r="KYR14" s="281"/>
      <c r="KYS14" s="281"/>
      <c r="KYT14" s="281"/>
      <c r="KYU14" s="281"/>
      <c r="KYV14" s="281"/>
      <c r="KYW14" s="281"/>
      <c r="KYX14" s="281"/>
      <c r="KYY14" s="281"/>
      <c r="KYZ14" s="281"/>
      <c r="KZA14" s="281"/>
      <c r="KZB14" s="281"/>
      <c r="KZC14" s="281"/>
      <c r="KZD14" s="281"/>
      <c r="KZE14" s="281"/>
      <c r="KZF14" s="281"/>
      <c r="KZG14" s="281"/>
      <c r="KZH14" s="281"/>
      <c r="KZI14" s="281"/>
      <c r="KZJ14" s="281"/>
      <c r="KZK14" s="281"/>
      <c r="KZL14" s="281"/>
      <c r="KZM14" s="281"/>
      <c r="KZN14" s="281"/>
      <c r="KZO14" s="281"/>
      <c r="KZP14" s="281"/>
      <c r="KZQ14" s="281"/>
      <c r="KZR14" s="281"/>
      <c r="KZS14" s="281"/>
      <c r="KZT14" s="281"/>
      <c r="KZU14" s="281"/>
      <c r="KZV14" s="281"/>
      <c r="KZW14" s="281"/>
      <c r="KZX14" s="281"/>
      <c r="KZY14" s="281"/>
      <c r="KZZ14" s="281"/>
      <c r="LAA14" s="281"/>
      <c r="LAB14" s="281"/>
      <c r="LAC14" s="281"/>
      <c r="LAD14" s="281"/>
      <c r="LAE14" s="281"/>
      <c r="LAF14" s="281"/>
      <c r="LAG14" s="281"/>
      <c r="LAH14" s="281"/>
      <c r="LAI14" s="281"/>
      <c r="LAJ14" s="281"/>
      <c r="LAK14" s="281"/>
      <c r="LAL14" s="281"/>
      <c r="LAM14" s="281"/>
      <c r="LAN14" s="281"/>
      <c r="LAO14" s="281"/>
      <c r="LAP14" s="281"/>
      <c r="LAQ14" s="281"/>
      <c r="LAR14" s="281"/>
      <c r="LAS14" s="281"/>
      <c r="LAT14" s="281"/>
      <c r="LAU14" s="281"/>
      <c r="LAV14" s="281"/>
      <c r="LAW14" s="281"/>
      <c r="LAX14" s="281"/>
      <c r="LAY14" s="281"/>
      <c r="LAZ14" s="281"/>
      <c r="LBA14" s="281"/>
      <c r="LBB14" s="281"/>
      <c r="LBC14" s="281"/>
      <c r="LBD14" s="281"/>
      <c r="LBE14" s="281"/>
      <c r="LBF14" s="281"/>
      <c r="LBG14" s="281"/>
      <c r="LBH14" s="281"/>
      <c r="LBI14" s="281"/>
      <c r="LBJ14" s="281"/>
      <c r="LBK14" s="281"/>
      <c r="LBL14" s="281"/>
      <c r="LBM14" s="281"/>
      <c r="LBN14" s="281"/>
      <c r="LBO14" s="281"/>
      <c r="LBP14" s="281"/>
      <c r="LBQ14" s="281"/>
      <c r="LBR14" s="281"/>
      <c r="LBS14" s="281"/>
      <c r="LBT14" s="281"/>
      <c r="LBU14" s="281"/>
      <c r="LBV14" s="281"/>
      <c r="LBW14" s="281"/>
      <c r="LBX14" s="281"/>
      <c r="LBY14" s="281"/>
      <c r="LBZ14" s="281"/>
      <c r="LCA14" s="281"/>
      <c r="LCB14" s="281"/>
      <c r="LCC14" s="281"/>
      <c r="LCD14" s="281"/>
      <c r="LCE14" s="281"/>
      <c r="LCF14" s="281"/>
      <c r="LCG14" s="281"/>
      <c r="LCH14" s="281"/>
      <c r="LCI14" s="281"/>
      <c r="LCJ14" s="281"/>
      <c r="LCK14" s="281"/>
      <c r="LCL14" s="281"/>
      <c r="LCM14" s="281"/>
      <c r="LCN14" s="281"/>
      <c r="LCO14" s="281"/>
      <c r="LCP14" s="281"/>
      <c r="LCQ14" s="281"/>
      <c r="LCR14" s="281"/>
      <c r="LCS14" s="281"/>
      <c r="LCT14" s="281"/>
      <c r="LCU14" s="281"/>
      <c r="LCV14" s="281"/>
      <c r="LCW14" s="281"/>
      <c r="LCX14" s="281"/>
      <c r="LCY14" s="281"/>
      <c r="LCZ14" s="281"/>
      <c r="LDA14" s="281"/>
      <c r="LDB14" s="281"/>
      <c r="LDC14" s="281"/>
      <c r="LDD14" s="281"/>
      <c r="LDE14" s="281"/>
      <c r="LDF14" s="281"/>
      <c r="LDG14" s="281"/>
      <c r="LDH14" s="281"/>
      <c r="LDI14" s="281"/>
      <c r="LDJ14" s="281"/>
      <c r="LDK14" s="281"/>
      <c r="LDL14" s="281"/>
      <c r="LDM14" s="281"/>
      <c r="LDN14" s="281"/>
      <c r="LDO14" s="281"/>
      <c r="LDP14" s="281"/>
      <c r="LDQ14" s="281"/>
      <c r="LDR14" s="281"/>
      <c r="LDS14" s="281"/>
      <c r="LDT14" s="281"/>
      <c r="LDU14" s="281"/>
      <c r="LDV14" s="281"/>
      <c r="LDW14" s="281"/>
      <c r="LDX14" s="281"/>
      <c r="LDY14" s="281"/>
      <c r="LDZ14" s="281"/>
      <c r="LEA14" s="281"/>
      <c r="LEB14" s="281"/>
      <c r="LEC14" s="281"/>
      <c r="LED14" s="281"/>
      <c r="LEE14" s="281"/>
      <c r="LEF14" s="281"/>
      <c r="LEG14" s="281"/>
      <c r="LEH14" s="281"/>
      <c r="LEI14" s="281"/>
      <c r="LEJ14" s="281"/>
      <c r="LEK14" s="281"/>
      <c r="LEL14" s="281"/>
      <c r="LEM14" s="281"/>
      <c r="LEN14" s="281"/>
      <c r="LEO14" s="281"/>
      <c r="LEP14" s="281"/>
      <c r="LEQ14" s="281"/>
      <c r="LER14" s="281"/>
      <c r="LES14" s="281"/>
      <c r="LET14" s="281"/>
      <c r="LEU14" s="281"/>
      <c r="LEV14" s="281"/>
      <c r="LEW14" s="281"/>
      <c r="LEX14" s="281"/>
      <c r="LEY14" s="281"/>
      <c r="LEZ14" s="281"/>
      <c r="LFA14" s="281"/>
      <c r="LFB14" s="281"/>
      <c r="LFC14" s="281"/>
      <c r="LFD14" s="281"/>
      <c r="LFE14" s="281"/>
      <c r="LFF14" s="281"/>
      <c r="LFG14" s="281"/>
      <c r="LFH14" s="281"/>
      <c r="LFI14" s="281"/>
      <c r="LFJ14" s="281"/>
      <c r="LFK14" s="281"/>
      <c r="LFL14" s="281"/>
      <c r="LFM14" s="281"/>
      <c r="LFN14" s="281"/>
      <c r="LFO14" s="281"/>
      <c r="LFP14" s="281"/>
      <c r="LFQ14" s="281"/>
      <c r="LFR14" s="281"/>
      <c r="LFS14" s="281"/>
      <c r="LFT14" s="281"/>
      <c r="LFU14" s="281"/>
      <c r="LFV14" s="281"/>
      <c r="LFW14" s="281"/>
      <c r="LFX14" s="281"/>
      <c r="LFY14" s="281"/>
      <c r="LFZ14" s="281"/>
      <c r="LGA14" s="281"/>
      <c r="LGB14" s="281"/>
      <c r="LGC14" s="281"/>
      <c r="LGD14" s="281"/>
      <c r="LGE14" s="281"/>
      <c r="LGF14" s="281"/>
      <c r="LGG14" s="281"/>
      <c r="LGH14" s="281"/>
      <c r="LGI14" s="281"/>
      <c r="LGJ14" s="281"/>
      <c r="LGK14" s="281"/>
      <c r="LGL14" s="281"/>
      <c r="LGM14" s="281"/>
      <c r="LGN14" s="281"/>
      <c r="LGO14" s="281"/>
      <c r="LGP14" s="281"/>
      <c r="LGQ14" s="281"/>
      <c r="LGR14" s="281"/>
      <c r="LGS14" s="281"/>
      <c r="LGT14" s="281"/>
      <c r="LGU14" s="281"/>
      <c r="LGV14" s="281"/>
      <c r="LGW14" s="281"/>
      <c r="LGX14" s="281"/>
      <c r="LGY14" s="281"/>
      <c r="LGZ14" s="281"/>
      <c r="LHA14" s="281"/>
      <c r="LHB14" s="281"/>
      <c r="LHC14" s="281"/>
      <c r="LHD14" s="281"/>
      <c r="LHE14" s="281"/>
      <c r="LHF14" s="281"/>
      <c r="LHG14" s="281"/>
      <c r="LHH14" s="281"/>
      <c r="LHI14" s="281"/>
      <c r="LHJ14" s="281"/>
      <c r="LHK14" s="281"/>
      <c r="LHL14" s="281"/>
      <c r="LHM14" s="281"/>
      <c r="LHN14" s="281"/>
      <c r="LHO14" s="281"/>
      <c r="LHP14" s="281"/>
      <c r="LHQ14" s="281"/>
      <c r="LHR14" s="281"/>
      <c r="LHS14" s="281"/>
      <c r="LHT14" s="281"/>
      <c r="LHU14" s="281"/>
      <c r="LHV14" s="281"/>
      <c r="LHW14" s="281"/>
      <c r="LHX14" s="281"/>
      <c r="LHY14" s="281"/>
      <c r="LHZ14" s="281"/>
      <c r="LIA14" s="281"/>
      <c r="LIB14" s="281"/>
      <c r="LIC14" s="281"/>
      <c r="LID14" s="281"/>
      <c r="LIE14" s="281"/>
      <c r="LIF14" s="281"/>
      <c r="LIG14" s="281"/>
      <c r="LIH14" s="281"/>
      <c r="LII14" s="281"/>
      <c r="LIJ14" s="281"/>
      <c r="LIK14" s="281"/>
      <c r="LIL14" s="281"/>
      <c r="LIM14" s="281"/>
      <c r="LIN14" s="281"/>
      <c r="LIO14" s="281"/>
      <c r="LIP14" s="281"/>
      <c r="LIQ14" s="281"/>
      <c r="LIR14" s="281"/>
      <c r="LIS14" s="281"/>
      <c r="LIT14" s="281"/>
      <c r="LIU14" s="281"/>
      <c r="LIV14" s="281"/>
      <c r="LIW14" s="281"/>
      <c r="LIX14" s="281"/>
      <c r="LIY14" s="281"/>
      <c r="LIZ14" s="281"/>
      <c r="LJA14" s="281"/>
      <c r="LJB14" s="281"/>
      <c r="LJC14" s="281"/>
      <c r="LJD14" s="281"/>
      <c r="LJE14" s="281"/>
      <c r="LJF14" s="281"/>
      <c r="LJG14" s="281"/>
      <c r="LJH14" s="281"/>
      <c r="LJI14" s="281"/>
      <c r="LJJ14" s="281"/>
      <c r="LJK14" s="281"/>
      <c r="LJL14" s="281"/>
      <c r="LJM14" s="281"/>
      <c r="LJN14" s="281"/>
      <c r="LJO14" s="281"/>
      <c r="LJP14" s="281"/>
      <c r="LJQ14" s="281"/>
      <c r="LJR14" s="281"/>
      <c r="LJS14" s="281"/>
      <c r="LJT14" s="281"/>
      <c r="LJU14" s="281"/>
      <c r="LJV14" s="281"/>
      <c r="LJW14" s="281"/>
      <c r="LJX14" s="281"/>
      <c r="LJY14" s="281"/>
      <c r="LJZ14" s="281"/>
      <c r="LKA14" s="281"/>
      <c r="LKB14" s="281"/>
      <c r="LKC14" s="281"/>
      <c r="LKD14" s="281"/>
      <c r="LKE14" s="281"/>
      <c r="LKF14" s="281"/>
      <c r="LKG14" s="281"/>
      <c r="LKH14" s="281"/>
      <c r="LKI14" s="281"/>
      <c r="LKJ14" s="281"/>
      <c r="LKK14" s="281"/>
      <c r="LKL14" s="281"/>
      <c r="LKM14" s="281"/>
      <c r="LKN14" s="281"/>
      <c r="LKO14" s="281"/>
      <c r="LKP14" s="281"/>
      <c r="LKQ14" s="281"/>
      <c r="LKR14" s="281"/>
      <c r="LKS14" s="281"/>
      <c r="LKT14" s="281"/>
      <c r="LKU14" s="281"/>
      <c r="LKV14" s="281"/>
      <c r="LKW14" s="281"/>
      <c r="LKX14" s="281"/>
      <c r="LKY14" s="281"/>
      <c r="LKZ14" s="281"/>
      <c r="LLA14" s="281"/>
      <c r="LLB14" s="281"/>
      <c r="LLC14" s="281"/>
      <c r="LLD14" s="281"/>
      <c r="LLE14" s="281"/>
      <c r="LLF14" s="281"/>
      <c r="LLG14" s="281"/>
      <c r="LLH14" s="281"/>
      <c r="LLI14" s="281"/>
      <c r="LLJ14" s="281"/>
      <c r="LLK14" s="281"/>
      <c r="LLL14" s="281"/>
      <c r="LLM14" s="281"/>
      <c r="LLN14" s="281"/>
      <c r="LLO14" s="281"/>
      <c r="LLP14" s="281"/>
      <c r="LLQ14" s="281"/>
      <c r="LLR14" s="281"/>
      <c r="LLS14" s="281"/>
      <c r="LLT14" s="281"/>
      <c r="LLU14" s="281"/>
      <c r="LLV14" s="281"/>
      <c r="LLW14" s="281"/>
      <c r="LLX14" s="281"/>
      <c r="LLY14" s="281"/>
      <c r="LLZ14" s="281"/>
      <c r="LMA14" s="281"/>
      <c r="LMB14" s="281"/>
      <c r="LMC14" s="281"/>
      <c r="LMD14" s="281"/>
      <c r="LME14" s="281"/>
      <c r="LMF14" s="281"/>
      <c r="LMG14" s="281"/>
      <c r="LMH14" s="281"/>
      <c r="LMI14" s="281"/>
      <c r="LMJ14" s="281"/>
      <c r="LMK14" s="281"/>
      <c r="LML14" s="281"/>
      <c r="LMM14" s="281"/>
      <c r="LMN14" s="281"/>
      <c r="LMO14" s="281"/>
      <c r="LMP14" s="281"/>
      <c r="LMQ14" s="281"/>
      <c r="LMR14" s="281"/>
      <c r="LMS14" s="281"/>
      <c r="LMT14" s="281"/>
      <c r="LMU14" s="281"/>
      <c r="LMV14" s="281"/>
      <c r="LMW14" s="281"/>
      <c r="LMX14" s="281"/>
      <c r="LMY14" s="281"/>
      <c r="LMZ14" s="281"/>
      <c r="LNA14" s="281"/>
      <c r="LNB14" s="281"/>
      <c r="LNC14" s="281"/>
      <c r="LND14" s="281"/>
      <c r="LNE14" s="281"/>
      <c r="LNF14" s="281"/>
      <c r="LNG14" s="281"/>
      <c r="LNH14" s="281"/>
      <c r="LNI14" s="281"/>
      <c r="LNJ14" s="281"/>
      <c r="LNK14" s="281"/>
      <c r="LNL14" s="281"/>
      <c r="LNM14" s="281"/>
      <c r="LNN14" s="281"/>
      <c r="LNO14" s="281"/>
      <c r="LNP14" s="281"/>
      <c r="LNQ14" s="281"/>
      <c r="LNR14" s="281"/>
      <c r="LNS14" s="281"/>
      <c r="LNT14" s="281"/>
      <c r="LNU14" s="281"/>
      <c r="LNV14" s="281"/>
      <c r="LNW14" s="281"/>
      <c r="LNX14" s="281"/>
      <c r="LNY14" s="281"/>
      <c r="LNZ14" s="281"/>
      <c r="LOA14" s="281"/>
      <c r="LOB14" s="281"/>
      <c r="LOC14" s="281"/>
      <c r="LOD14" s="281"/>
      <c r="LOE14" s="281"/>
      <c r="LOF14" s="281"/>
      <c r="LOG14" s="281"/>
      <c r="LOH14" s="281"/>
      <c r="LOI14" s="281"/>
      <c r="LOJ14" s="281"/>
      <c r="LOK14" s="281"/>
      <c r="LOL14" s="281"/>
      <c r="LOM14" s="281"/>
      <c r="LON14" s="281"/>
      <c r="LOO14" s="281"/>
      <c r="LOP14" s="281"/>
      <c r="LOQ14" s="281"/>
      <c r="LOR14" s="281"/>
      <c r="LOS14" s="281"/>
      <c r="LOT14" s="281"/>
      <c r="LOU14" s="281"/>
      <c r="LOV14" s="281"/>
      <c r="LOW14" s="281"/>
      <c r="LOX14" s="281"/>
      <c r="LOY14" s="281"/>
      <c r="LOZ14" s="281"/>
      <c r="LPA14" s="281"/>
      <c r="LPB14" s="281"/>
      <c r="LPC14" s="281"/>
      <c r="LPD14" s="281"/>
      <c r="LPE14" s="281"/>
      <c r="LPF14" s="281"/>
      <c r="LPG14" s="281"/>
      <c r="LPH14" s="281"/>
      <c r="LPI14" s="281"/>
      <c r="LPJ14" s="281"/>
      <c r="LPK14" s="281"/>
      <c r="LPL14" s="281"/>
      <c r="LPM14" s="281"/>
      <c r="LPN14" s="281"/>
      <c r="LPO14" s="281"/>
      <c r="LPP14" s="281"/>
      <c r="LPQ14" s="281"/>
      <c r="LPR14" s="281"/>
      <c r="LPS14" s="281"/>
      <c r="LPT14" s="281"/>
      <c r="LPU14" s="281"/>
      <c r="LPV14" s="281"/>
      <c r="LPW14" s="281"/>
      <c r="LPX14" s="281"/>
      <c r="LPY14" s="281"/>
      <c r="LPZ14" s="281"/>
      <c r="LQA14" s="281"/>
      <c r="LQB14" s="281"/>
      <c r="LQC14" s="281"/>
      <c r="LQD14" s="281"/>
      <c r="LQE14" s="281"/>
      <c r="LQF14" s="281"/>
      <c r="LQG14" s="281"/>
      <c r="LQH14" s="281"/>
      <c r="LQI14" s="281"/>
      <c r="LQJ14" s="281"/>
      <c r="LQK14" s="281"/>
      <c r="LQL14" s="281"/>
      <c r="LQM14" s="281"/>
      <c r="LQN14" s="281"/>
      <c r="LQO14" s="281"/>
      <c r="LQP14" s="281"/>
      <c r="LQQ14" s="281"/>
      <c r="LQR14" s="281"/>
      <c r="LQS14" s="281"/>
      <c r="LQT14" s="281"/>
      <c r="LQU14" s="281"/>
      <c r="LQV14" s="281"/>
      <c r="LQW14" s="281"/>
      <c r="LQX14" s="281"/>
      <c r="LQY14" s="281"/>
      <c r="LQZ14" s="281"/>
      <c r="LRA14" s="281"/>
      <c r="LRB14" s="281"/>
      <c r="LRC14" s="281"/>
      <c r="LRD14" s="281"/>
      <c r="LRE14" s="281"/>
      <c r="LRF14" s="281"/>
      <c r="LRG14" s="281"/>
      <c r="LRH14" s="281"/>
      <c r="LRI14" s="281"/>
      <c r="LRJ14" s="281"/>
      <c r="LRK14" s="281"/>
      <c r="LRL14" s="281"/>
      <c r="LRM14" s="281"/>
      <c r="LRN14" s="281"/>
      <c r="LRO14" s="281"/>
      <c r="LRP14" s="281"/>
      <c r="LRQ14" s="281"/>
      <c r="LRR14" s="281"/>
      <c r="LRS14" s="281"/>
      <c r="LRT14" s="281"/>
      <c r="LRU14" s="281"/>
      <c r="LRV14" s="281"/>
      <c r="LRW14" s="281"/>
      <c r="LRX14" s="281"/>
      <c r="LRY14" s="281"/>
      <c r="LRZ14" s="281"/>
      <c r="LSA14" s="281"/>
      <c r="LSB14" s="281"/>
      <c r="LSC14" s="281"/>
      <c r="LSD14" s="281"/>
      <c r="LSE14" s="281"/>
      <c r="LSF14" s="281"/>
      <c r="LSG14" s="281"/>
      <c r="LSH14" s="281"/>
      <c r="LSI14" s="281"/>
      <c r="LSJ14" s="281"/>
      <c r="LSK14" s="281"/>
      <c r="LSL14" s="281"/>
      <c r="LSM14" s="281"/>
      <c r="LSN14" s="281"/>
      <c r="LSO14" s="281"/>
      <c r="LSP14" s="281"/>
      <c r="LSQ14" s="281"/>
      <c r="LSR14" s="281"/>
      <c r="LSS14" s="281"/>
      <c r="LST14" s="281"/>
      <c r="LSU14" s="281"/>
      <c r="LSV14" s="281"/>
      <c r="LSW14" s="281"/>
      <c r="LSX14" s="281"/>
      <c r="LSY14" s="281"/>
      <c r="LSZ14" s="281"/>
      <c r="LTA14" s="281"/>
      <c r="LTB14" s="281"/>
      <c r="LTC14" s="281"/>
      <c r="LTD14" s="281"/>
      <c r="LTE14" s="281"/>
      <c r="LTF14" s="281"/>
      <c r="LTG14" s="281"/>
      <c r="LTH14" s="281"/>
      <c r="LTI14" s="281"/>
      <c r="LTJ14" s="281"/>
      <c r="LTK14" s="281"/>
      <c r="LTL14" s="281"/>
      <c r="LTM14" s="281"/>
      <c r="LTN14" s="281"/>
      <c r="LTO14" s="281"/>
      <c r="LTP14" s="281"/>
      <c r="LTQ14" s="281"/>
      <c r="LTR14" s="281"/>
      <c r="LTS14" s="281"/>
      <c r="LTT14" s="281"/>
      <c r="LTU14" s="281"/>
      <c r="LTV14" s="281"/>
      <c r="LTW14" s="281"/>
      <c r="LTX14" s="281"/>
      <c r="LTY14" s="281"/>
      <c r="LTZ14" s="281"/>
      <c r="LUA14" s="281"/>
      <c r="LUB14" s="281"/>
      <c r="LUC14" s="281"/>
      <c r="LUD14" s="281"/>
      <c r="LUE14" s="281"/>
      <c r="LUF14" s="281"/>
      <c r="LUG14" s="281"/>
      <c r="LUH14" s="281"/>
      <c r="LUI14" s="281"/>
      <c r="LUJ14" s="281"/>
      <c r="LUK14" s="281"/>
      <c r="LUL14" s="281"/>
      <c r="LUM14" s="281"/>
      <c r="LUN14" s="281"/>
      <c r="LUO14" s="281"/>
      <c r="LUP14" s="281"/>
      <c r="LUQ14" s="281"/>
      <c r="LUR14" s="281"/>
      <c r="LUS14" s="281"/>
      <c r="LUT14" s="281"/>
      <c r="LUU14" s="281"/>
      <c r="LUV14" s="281"/>
      <c r="LUW14" s="281"/>
      <c r="LUX14" s="281"/>
      <c r="LUY14" s="281"/>
      <c r="LUZ14" s="281"/>
      <c r="LVA14" s="281"/>
      <c r="LVB14" s="281"/>
      <c r="LVC14" s="281"/>
      <c r="LVD14" s="281"/>
      <c r="LVE14" s="281"/>
      <c r="LVF14" s="281"/>
      <c r="LVG14" s="281"/>
      <c r="LVH14" s="281"/>
      <c r="LVI14" s="281"/>
      <c r="LVJ14" s="281"/>
      <c r="LVK14" s="281"/>
      <c r="LVL14" s="281"/>
      <c r="LVM14" s="281"/>
      <c r="LVN14" s="281"/>
      <c r="LVO14" s="281"/>
      <c r="LVP14" s="281"/>
      <c r="LVQ14" s="281"/>
      <c r="LVR14" s="281"/>
      <c r="LVS14" s="281"/>
      <c r="LVT14" s="281"/>
      <c r="LVU14" s="281"/>
      <c r="LVV14" s="281"/>
      <c r="LVW14" s="281"/>
      <c r="LVX14" s="281"/>
      <c r="LVY14" s="281"/>
      <c r="LVZ14" s="281"/>
      <c r="LWA14" s="281"/>
      <c r="LWB14" s="281"/>
      <c r="LWC14" s="281"/>
      <c r="LWD14" s="281"/>
      <c r="LWE14" s="281"/>
      <c r="LWF14" s="281"/>
      <c r="LWG14" s="281"/>
      <c r="LWH14" s="281"/>
      <c r="LWI14" s="281"/>
      <c r="LWJ14" s="281"/>
      <c r="LWK14" s="281"/>
      <c r="LWL14" s="281"/>
      <c r="LWM14" s="281"/>
      <c r="LWN14" s="281"/>
      <c r="LWO14" s="281"/>
      <c r="LWP14" s="281"/>
      <c r="LWQ14" s="281"/>
      <c r="LWR14" s="281"/>
      <c r="LWS14" s="281"/>
      <c r="LWT14" s="281"/>
      <c r="LWU14" s="281"/>
      <c r="LWV14" s="281"/>
      <c r="LWW14" s="281"/>
      <c r="LWX14" s="281"/>
      <c r="LWY14" s="281"/>
      <c r="LWZ14" s="281"/>
      <c r="LXA14" s="281"/>
      <c r="LXB14" s="281"/>
      <c r="LXC14" s="281"/>
      <c r="LXD14" s="281"/>
      <c r="LXE14" s="281"/>
      <c r="LXF14" s="281"/>
      <c r="LXG14" s="281"/>
      <c r="LXH14" s="281"/>
      <c r="LXI14" s="281"/>
      <c r="LXJ14" s="281"/>
      <c r="LXK14" s="281"/>
      <c r="LXL14" s="281"/>
      <c r="LXM14" s="281"/>
      <c r="LXN14" s="281"/>
      <c r="LXO14" s="281"/>
      <c r="LXP14" s="281"/>
      <c r="LXQ14" s="281"/>
      <c r="LXR14" s="281"/>
      <c r="LXS14" s="281"/>
      <c r="LXT14" s="281"/>
      <c r="LXU14" s="281"/>
      <c r="LXV14" s="281"/>
      <c r="LXW14" s="281"/>
      <c r="LXX14" s="281"/>
      <c r="LXY14" s="281"/>
      <c r="LXZ14" s="281"/>
      <c r="LYA14" s="281"/>
      <c r="LYB14" s="281"/>
      <c r="LYC14" s="281"/>
      <c r="LYD14" s="281"/>
      <c r="LYE14" s="281"/>
      <c r="LYF14" s="281"/>
      <c r="LYG14" s="281"/>
      <c r="LYH14" s="281"/>
      <c r="LYI14" s="281"/>
      <c r="LYJ14" s="281"/>
      <c r="LYK14" s="281"/>
      <c r="LYL14" s="281"/>
      <c r="LYM14" s="281"/>
      <c r="LYN14" s="281"/>
      <c r="LYO14" s="281"/>
      <c r="LYP14" s="281"/>
      <c r="LYQ14" s="281"/>
      <c r="LYR14" s="281"/>
      <c r="LYS14" s="281"/>
      <c r="LYT14" s="281"/>
      <c r="LYU14" s="281"/>
      <c r="LYV14" s="281"/>
      <c r="LYW14" s="281"/>
      <c r="LYX14" s="281"/>
      <c r="LYY14" s="281"/>
      <c r="LYZ14" s="281"/>
      <c r="LZA14" s="281"/>
      <c r="LZB14" s="281"/>
      <c r="LZC14" s="281"/>
      <c r="LZD14" s="281"/>
      <c r="LZE14" s="281"/>
      <c r="LZF14" s="281"/>
      <c r="LZG14" s="281"/>
      <c r="LZH14" s="281"/>
      <c r="LZI14" s="281"/>
      <c r="LZJ14" s="281"/>
      <c r="LZK14" s="281"/>
      <c r="LZL14" s="281"/>
      <c r="LZM14" s="281"/>
      <c r="LZN14" s="281"/>
      <c r="LZO14" s="281"/>
      <c r="LZP14" s="281"/>
      <c r="LZQ14" s="281"/>
      <c r="LZR14" s="281"/>
      <c r="LZS14" s="281"/>
      <c r="LZT14" s="281"/>
      <c r="LZU14" s="281"/>
      <c r="LZV14" s="281"/>
      <c r="LZW14" s="281"/>
      <c r="LZX14" s="281"/>
      <c r="LZY14" s="281"/>
      <c r="LZZ14" s="281"/>
      <c r="MAA14" s="281"/>
      <c r="MAB14" s="281"/>
      <c r="MAC14" s="281"/>
      <c r="MAD14" s="281"/>
      <c r="MAE14" s="281"/>
      <c r="MAF14" s="281"/>
      <c r="MAG14" s="281"/>
      <c r="MAH14" s="281"/>
      <c r="MAI14" s="281"/>
      <c r="MAJ14" s="281"/>
      <c r="MAK14" s="281"/>
      <c r="MAL14" s="281"/>
      <c r="MAM14" s="281"/>
      <c r="MAN14" s="281"/>
      <c r="MAO14" s="281"/>
      <c r="MAP14" s="281"/>
      <c r="MAQ14" s="281"/>
      <c r="MAR14" s="281"/>
      <c r="MAS14" s="281"/>
      <c r="MAT14" s="281"/>
      <c r="MAU14" s="281"/>
      <c r="MAV14" s="281"/>
      <c r="MAW14" s="281"/>
      <c r="MAX14" s="281"/>
      <c r="MAY14" s="281"/>
      <c r="MAZ14" s="281"/>
      <c r="MBA14" s="281"/>
      <c r="MBB14" s="281"/>
      <c r="MBC14" s="281"/>
      <c r="MBD14" s="281"/>
      <c r="MBE14" s="281"/>
      <c r="MBF14" s="281"/>
      <c r="MBG14" s="281"/>
      <c r="MBH14" s="281"/>
      <c r="MBI14" s="281"/>
      <c r="MBJ14" s="281"/>
      <c r="MBK14" s="281"/>
      <c r="MBL14" s="281"/>
      <c r="MBM14" s="281"/>
      <c r="MBN14" s="281"/>
      <c r="MBO14" s="281"/>
      <c r="MBP14" s="281"/>
      <c r="MBQ14" s="281"/>
      <c r="MBR14" s="281"/>
      <c r="MBS14" s="281"/>
      <c r="MBT14" s="281"/>
      <c r="MBU14" s="281"/>
      <c r="MBV14" s="281"/>
      <c r="MBW14" s="281"/>
      <c r="MBX14" s="281"/>
      <c r="MBY14" s="281"/>
      <c r="MBZ14" s="281"/>
      <c r="MCA14" s="281"/>
      <c r="MCB14" s="281"/>
      <c r="MCC14" s="281"/>
      <c r="MCD14" s="281"/>
      <c r="MCE14" s="281"/>
      <c r="MCF14" s="281"/>
      <c r="MCG14" s="281"/>
      <c r="MCH14" s="281"/>
      <c r="MCI14" s="281"/>
      <c r="MCJ14" s="281"/>
      <c r="MCK14" s="281"/>
      <c r="MCL14" s="281"/>
      <c r="MCM14" s="281"/>
      <c r="MCN14" s="281"/>
      <c r="MCO14" s="281"/>
      <c r="MCP14" s="281"/>
      <c r="MCQ14" s="281"/>
      <c r="MCR14" s="281"/>
      <c r="MCS14" s="281"/>
      <c r="MCT14" s="281"/>
      <c r="MCU14" s="281"/>
      <c r="MCV14" s="281"/>
      <c r="MCW14" s="281"/>
      <c r="MCX14" s="281"/>
      <c r="MCY14" s="281"/>
      <c r="MCZ14" s="281"/>
      <c r="MDA14" s="281"/>
      <c r="MDB14" s="281"/>
      <c r="MDC14" s="281"/>
      <c r="MDD14" s="281"/>
      <c r="MDE14" s="281"/>
      <c r="MDF14" s="281"/>
      <c r="MDG14" s="281"/>
      <c r="MDH14" s="281"/>
      <c r="MDI14" s="281"/>
      <c r="MDJ14" s="281"/>
      <c r="MDK14" s="281"/>
      <c r="MDL14" s="281"/>
      <c r="MDM14" s="281"/>
      <c r="MDN14" s="281"/>
      <c r="MDO14" s="281"/>
      <c r="MDP14" s="281"/>
      <c r="MDQ14" s="281"/>
      <c r="MDR14" s="281"/>
      <c r="MDS14" s="281"/>
      <c r="MDT14" s="281"/>
      <c r="MDU14" s="281"/>
      <c r="MDV14" s="281"/>
      <c r="MDW14" s="281"/>
      <c r="MDX14" s="281"/>
      <c r="MDY14" s="281"/>
      <c r="MDZ14" s="281"/>
      <c r="MEA14" s="281"/>
      <c r="MEB14" s="281"/>
      <c r="MEC14" s="281"/>
      <c r="MED14" s="281"/>
      <c r="MEE14" s="281"/>
      <c r="MEF14" s="281"/>
      <c r="MEG14" s="281"/>
      <c r="MEH14" s="281"/>
      <c r="MEI14" s="281"/>
      <c r="MEJ14" s="281"/>
      <c r="MEK14" s="281"/>
      <c r="MEL14" s="281"/>
      <c r="MEM14" s="281"/>
      <c r="MEN14" s="281"/>
      <c r="MEO14" s="281"/>
      <c r="MEP14" s="281"/>
      <c r="MEQ14" s="281"/>
      <c r="MER14" s="281"/>
      <c r="MES14" s="281"/>
      <c r="MET14" s="281"/>
      <c r="MEU14" s="281"/>
      <c r="MEV14" s="281"/>
      <c r="MEW14" s="281"/>
      <c r="MEX14" s="281"/>
      <c r="MEY14" s="281"/>
      <c r="MEZ14" s="281"/>
      <c r="MFA14" s="281"/>
      <c r="MFB14" s="281"/>
      <c r="MFC14" s="281"/>
      <c r="MFD14" s="281"/>
      <c r="MFE14" s="281"/>
      <c r="MFF14" s="281"/>
      <c r="MFG14" s="281"/>
      <c r="MFH14" s="281"/>
      <c r="MFI14" s="281"/>
      <c r="MFJ14" s="281"/>
      <c r="MFK14" s="281"/>
      <c r="MFL14" s="281"/>
      <c r="MFM14" s="281"/>
      <c r="MFN14" s="281"/>
      <c r="MFO14" s="281"/>
      <c r="MFP14" s="281"/>
      <c r="MFQ14" s="281"/>
      <c r="MFR14" s="281"/>
      <c r="MFS14" s="281"/>
      <c r="MFT14" s="281"/>
      <c r="MFU14" s="281"/>
      <c r="MFV14" s="281"/>
      <c r="MFW14" s="281"/>
      <c r="MFX14" s="281"/>
      <c r="MFY14" s="281"/>
      <c r="MFZ14" s="281"/>
      <c r="MGA14" s="281"/>
      <c r="MGB14" s="281"/>
      <c r="MGC14" s="281"/>
      <c r="MGD14" s="281"/>
      <c r="MGE14" s="281"/>
      <c r="MGF14" s="281"/>
      <c r="MGG14" s="281"/>
      <c r="MGH14" s="281"/>
      <c r="MGI14" s="281"/>
      <c r="MGJ14" s="281"/>
      <c r="MGK14" s="281"/>
      <c r="MGL14" s="281"/>
      <c r="MGM14" s="281"/>
      <c r="MGN14" s="281"/>
      <c r="MGO14" s="281"/>
      <c r="MGP14" s="281"/>
      <c r="MGQ14" s="281"/>
      <c r="MGR14" s="281"/>
      <c r="MGS14" s="281"/>
      <c r="MGT14" s="281"/>
      <c r="MGU14" s="281"/>
      <c r="MGV14" s="281"/>
      <c r="MGW14" s="281"/>
      <c r="MGX14" s="281"/>
      <c r="MGY14" s="281"/>
      <c r="MGZ14" s="281"/>
      <c r="MHA14" s="281"/>
      <c r="MHB14" s="281"/>
      <c r="MHC14" s="281"/>
      <c r="MHD14" s="281"/>
      <c r="MHE14" s="281"/>
      <c r="MHF14" s="281"/>
      <c r="MHG14" s="281"/>
      <c r="MHH14" s="281"/>
      <c r="MHI14" s="281"/>
      <c r="MHJ14" s="281"/>
      <c r="MHK14" s="281"/>
      <c r="MHL14" s="281"/>
      <c r="MHM14" s="281"/>
      <c r="MHN14" s="281"/>
      <c r="MHO14" s="281"/>
      <c r="MHP14" s="281"/>
      <c r="MHQ14" s="281"/>
      <c r="MHR14" s="281"/>
      <c r="MHS14" s="281"/>
      <c r="MHT14" s="281"/>
      <c r="MHU14" s="281"/>
      <c r="MHV14" s="281"/>
      <c r="MHW14" s="281"/>
      <c r="MHX14" s="281"/>
      <c r="MHY14" s="281"/>
      <c r="MHZ14" s="281"/>
      <c r="MIA14" s="281"/>
      <c r="MIB14" s="281"/>
      <c r="MIC14" s="281"/>
      <c r="MID14" s="281"/>
      <c r="MIE14" s="281"/>
      <c r="MIF14" s="281"/>
      <c r="MIG14" s="281"/>
      <c r="MIH14" s="281"/>
      <c r="MII14" s="281"/>
      <c r="MIJ14" s="281"/>
      <c r="MIK14" s="281"/>
      <c r="MIL14" s="281"/>
      <c r="MIM14" s="281"/>
      <c r="MIN14" s="281"/>
      <c r="MIO14" s="281"/>
      <c r="MIP14" s="281"/>
      <c r="MIQ14" s="281"/>
      <c r="MIR14" s="281"/>
      <c r="MIS14" s="281"/>
      <c r="MIT14" s="281"/>
      <c r="MIU14" s="281"/>
      <c r="MIV14" s="281"/>
      <c r="MIW14" s="281"/>
      <c r="MIX14" s="281"/>
      <c r="MIY14" s="281"/>
      <c r="MIZ14" s="281"/>
      <c r="MJA14" s="281"/>
      <c r="MJB14" s="281"/>
      <c r="MJC14" s="281"/>
      <c r="MJD14" s="281"/>
      <c r="MJE14" s="281"/>
      <c r="MJF14" s="281"/>
      <c r="MJG14" s="281"/>
      <c r="MJH14" s="281"/>
      <c r="MJI14" s="281"/>
      <c r="MJJ14" s="281"/>
      <c r="MJK14" s="281"/>
      <c r="MJL14" s="281"/>
      <c r="MJM14" s="281"/>
      <c r="MJN14" s="281"/>
      <c r="MJO14" s="281"/>
      <c r="MJP14" s="281"/>
      <c r="MJQ14" s="281"/>
      <c r="MJR14" s="281"/>
      <c r="MJS14" s="281"/>
      <c r="MJT14" s="281"/>
      <c r="MJU14" s="281"/>
      <c r="MJV14" s="281"/>
      <c r="MJW14" s="281"/>
      <c r="MJX14" s="281"/>
      <c r="MJY14" s="281"/>
      <c r="MJZ14" s="281"/>
      <c r="MKA14" s="281"/>
      <c r="MKB14" s="281"/>
      <c r="MKC14" s="281"/>
      <c r="MKD14" s="281"/>
      <c r="MKE14" s="281"/>
      <c r="MKF14" s="281"/>
      <c r="MKG14" s="281"/>
      <c r="MKH14" s="281"/>
      <c r="MKI14" s="281"/>
      <c r="MKJ14" s="281"/>
      <c r="MKK14" s="281"/>
      <c r="MKL14" s="281"/>
      <c r="MKM14" s="281"/>
      <c r="MKN14" s="281"/>
      <c r="MKO14" s="281"/>
      <c r="MKP14" s="281"/>
      <c r="MKQ14" s="281"/>
      <c r="MKR14" s="281"/>
      <c r="MKS14" s="281"/>
      <c r="MKT14" s="281"/>
      <c r="MKU14" s="281"/>
      <c r="MKV14" s="281"/>
      <c r="MKW14" s="281"/>
      <c r="MKX14" s="281"/>
      <c r="MKY14" s="281"/>
      <c r="MKZ14" s="281"/>
      <c r="MLA14" s="281"/>
      <c r="MLB14" s="281"/>
      <c r="MLC14" s="281"/>
      <c r="MLD14" s="281"/>
      <c r="MLE14" s="281"/>
      <c r="MLF14" s="281"/>
      <c r="MLG14" s="281"/>
      <c r="MLH14" s="281"/>
      <c r="MLI14" s="281"/>
      <c r="MLJ14" s="281"/>
      <c r="MLK14" s="281"/>
      <c r="MLL14" s="281"/>
      <c r="MLM14" s="281"/>
      <c r="MLN14" s="281"/>
      <c r="MLO14" s="281"/>
      <c r="MLP14" s="281"/>
      <c r="MLQ14" s="281"/>
      <c r="MLR14" s="281"/>
      <c r="MLS14" s="281"/>
      <c r="MLT14" s="281"/>
      <c r="MLU14" s="281"/>
      <c r="MLV14" s="281"/>
      <c r="MLW14" s="281"/>
      <c r="MLX14" s="281"/>
      <c r="MLY14" s="281"/>
      <c r="MLZ14" s="281"/>
      <c r="MMA14" s="281"/>
      <c r="MMB14" s="281"/>
      <c r="MMC14" s="281"/>
      <c r="MMD14" s="281"/>
      <c r="MME14" s="281"/>
      <c r="MMF14" s="281"/>
      <c r="MMG14" s="281"/>
      <c r="MMH14" s="281"/>
      <c r="MMI14" s="281"/>
      <c r="MMJ14" s="281"/>
      <c r="MMK14" s="281"/>
      <c r="MML14" s="281"/>
      <c r="MMM14" s="281"/>
      <c r="MMN14" s="281"/>
      <c r="MMO14" s="281"/>
      <c r="MMP14" s="281"/>
      <c r="MMQ14" s="281"/>
      <c r="MMR14" s="281"/>
      <c r="MMS14" s="281"/>
      <c r="MMT14" s="281"/>
      <c r="MMU14" s="281"/>
      <c r="MMV14" s="281"/>
      <c r="MMW14" s="281"/>
      <c r="MMX14" s="281"/>
      <c r="MMY14" s="281"/>
      <c r="MMZ14" s="281"/>
      <c r="MNA14" s="281"/>
      <c r="MNB14" s="281"/>
      <c r="MNC14" s="281"/>
      <c r="MND14" s="281"/>
      <c r="MNE14" s="281"/>
      <c r="MNF14" s="281"/>
      <c r="MNG14" s="281"/>
      <c r="MNH14" s="281"/>
      <c r="MNI14" s="281"/>
      <c r="MNJ14" s="281"/>
      <c r="MNK14" s="281"/>
      <c r="MNL14" s="281"/>
      <c r="MNM14" s="281"/>
      <c r="MNN14" s="281"/>
      <c r="MNO14" s="281"/>
      <c r="MNP14" s="281"/>
      <c r="MNQ14" s="281"/>
      <c r="MNR14" s="281"/>
      <c r="MNS14" s="281"/>
      <c r="MNT14" s="281"/>
      <c r="MNU14" s="281"/>
      <c r="MNV14" s="281"/>
      <c r="MNW14" s="281"/>
      <c r="MNX14" s="281"/>
      <c r="MNY14" s="281"/>
      <c r="MNZ14" s="281"/>
      <c r="MOA14" s="281"/>
      <c r="MOB14" s="281"/>
      <c r="MOC14" s="281"/>
      <c r="MOD14" s="281"/>
      <c r="MOE14" s="281"/>
      <c r="MOF14" s="281"/>
      <c r="MOG14" s="281"/>
      <c r="MOH14" s="281"/>
      <c r="MOI14" s="281"/>
      <c r="MOJ14" s="281"/>
      <c r="MOK14" s="281"/>
      <c r="MOL14" s="281"/>
      <c r="MOM14" s="281"/>
      <c r="MON14" s="281"/>
      <c r="MOO14" s="281"/>
      <c r="MOP14" s="281"/>
      <c r="MOQ14" s="281"/>
      <c r="MOR14" s="281"/>
      <c r="MOS14" s="281"/>
      <c r="MOT14" s="281"/>
      <c r="MOU14" s="281"/>
      <c r="MOV14" s="281"/>
      <c r="MOW14" s="281"/>
      <c r="MOX14" s="281"/>
      <c r="MOY14" s="281"/>
      <c r="MOZ14" s="281"/>
      <c r="MPA14" s="281"/>
      <c r="MPB14" s="281"/>
      <c r="MPC14" s="281"/>
      <c r="MPD14" s="281"/>
      <c r="MPE14" s="281"/>
      <c r="MPF14" s="281"/>
      <c r="MPG14" s="281"/>
      <c r="MPH14" s="281"/>
      <c r="MPI14" s="281"/>
      <c r="MPJ14" s="281"/>
      <c r="MPK14" s="281"/>
      <c r="MPL14" s="281"/>
      <c r="MPM14" s="281"/>
      <c r="MPN14" s="281"/>
      <c r="MPO14" s="281"/>
      <c r="MPP14" s="281"/>
      <c r="MPQ14" s="281"/>
      <c r="MPR14" s="281"/>
      <c r="MPS14" s="281"/>
      <c r="MPT14" s="281"/>
      <c r="MPU14" s="281"/>
      <c r="MPV14" s="281"/>
      <c r="MPW14" s="281"/>
      <c r="MPX14" s="281"/>
      <c r="MPY14" s="281"/>
      <c r="MPZ14" s="281"/>
      <c r="MQA14" s="281"/>
      <c r="MQB14" s="281"/>
      <c r="MQC14" s="281"/>
      <c r="MQD14" s="281"/>
      <c r="MQE14" s="281"/>
      <c r="MQF14" s="281"/>
      <c r="MQG14" s="281"/>
      <c r="MQH14" s="281"/>
      <c r="MQI14" s="281"/>
      <c r="MQJ14" s="281"/>
      <c r="MQK14" s="281"/>
      <c r="MQL14" s="281"/>
      <c r="MQM14" s="281"/>
      <c r="MQN14" s="281"/>
      <c r="MQO14" s="281"/>
      <c r="MQP14" s="281"/>
      <c r="MQQ14" s="281"/>
      <c r="MQR14" s="281"/>
      <c r="MQS14" s="281"/>
      <c r="MQT14" s="281"/>
      <c r="MQU14" s="281"/>
      <c r="MQV14" s="281"/>
      <c r="MQW14" s="281"/>
      <c r="MQX14" s="281"/>
      <c r="MQY14" s="281"/>
      <c r="MQZ14" s="281"/>
      <c r="MRA14" s="281"/>
      <c r="MRB14" s="281"/>
      <c r="MRC14" s="281"/>
      <c r="MRD14" s="281"/>
      <c r="MRE14" s="281"/>
      <c r="MRF14" s="281"/>
      <c r="MRG14" s="281"/>
      <c r="MRH14" s="281"/>
      <c r="MRI14" s="281"/>
      <c r="MRJ14" s="281"/>
      <c r="MRK14" s="281"/>
      <c r="MRL14" s="281"/>
      <c r="MRM14" s="281"/>
      <c r="MRN14" s="281"/>
      <c r="MRO14" s="281"/>
      <c r="MRP14" s="281"/>
      <c r="MRQ14" s="281"/>
      <c r="MRR14" s="281"/>
      <c r="MRS14" s="281"/>
      <c r="MRT14" s="281"/>
      <c r="MRU14" s="281"/>
      <c r="MRV14" s="281"/>
      <c r="MRW14" s="281"/>
      <c r="MRX14" s="281"/>
      <c r="MRY14" s="281"/>
      <c r="MRZ14" s="281"/>
      <c r="MSA14" s="281"/>
      <c r="MSB14" s="281"/>
      <c r="MSC14" s="281"/>
      <c r="MSD14" s="281"/>
      <c r="MSE14" s="281"/>
      <c r="MSF14" s="281"/>
      <c r="MSG14" s="281"/>
      <c r="MSH14" s="281"/>
      <c r="MSI14" s="281"/>
      <c r="MSJ14" s="281"/>
      <c r="MSK14" s="281"/>
      <c r="MSL14" s="281"/>
      <c r="MSM14" s="281"/>
      <c r="MSN14" s="281"/>
      <c r="MSO14" s="281"/>
      <c r="MSP14" s="281"/>
      <c r="MSQ14" s="281"/>
      <c r="MSR14" s="281"/>
      <c r="MSS14" s="281"/>
      <c r="MST14" s="281"/>
      <c r="MSU14" s="281"/>
      <c r="MSV14" s="281"/>
      <c r="MSW14" s="281"/>
      <c r="MSX14" s="281"/>
      <c r="MSY14" s="281"/>
      <c r="MSZ14" s="281"/>
      <c r="MTA14" s="281"/>
      <c r="MTB14" s="281"/>
      <c r="MTC14" s="281"/>
      <c r="MTD14" s="281"/>
      <c r="MTE14" s="281"/>
      <c r="MTF14" s="281"/>
      <c r="MTG14" s="281"/>
      <c r="MTH14" s="281"/>
      <c r="MTI14" s="281"/>
      <c r="MTJ14" s="281"/>
      <c r="MTK14" s="281"/>
      <c r="MTL14" s="281"/>
      <c r="MTM14" s="281"/>
      <c r="MTN14" s="281"/>
      <c r="MTO14" s="281"/>
      <c r="MTP14" s="281"/>
      <c r="MTQ14" s="281"/>
      <c r="MTR14" s="281"/>
      <c r="MTS14" s="281"/>
      <c r="MTT14" s="281"/>
      <c r="MTU14" s="281"/>
      <c r="MTV14" s="281"/>
      <c r="MTW14" s="281"/>
      <c r="MTX14" s="281"/>
      <c r="MTY14" s="281"/>
      <c r="MTZ14" s="281"/>
      <c r="MUA14" s="281"/>
      <c r="MUB14" s="281"/>
      <c r="MUC14" s="281"/>
      <c r="MUD14" s="281"/>
      <c r="MUE14" s="281"/>
      <c r="MUF14" s="281"/>
      <c r="MUG14" s="281"/>
      <c r="MUH14" s="281"/>
      <c r="MUI14" s="281"/>
      <c r="MUJ14" s="281"/>
      <c r="MUK14" s="281"/>
      <c r="MUL14" s="281"/>
      <c r="MUM14" s="281"/>
      <c r="MUN14" s="281"/>
      <c r="MUO14" s="281"/>
      <c r="MUP14" s="281"/>
      <c r="MUQ14" s="281"/>
      <c r="MUR14" s="281"/>
      <c r="MUS14" s="281"/>
      <c r="MUT14" s="281"/>
      <c r="MUU14" s="281"/>
      <c r="MUV14" s="281"/>
      <c r="MUW14" s="281"/>
      <c r="MUX14" s="281"/>
      <c r="MUY14" s="281"/>
      <c r="MUZ14" s="281"/>
      <c r="MVA14" s="281"/>
      <c r="MVB14" s="281"/>
      <c r="MVC14" s="281"/>
      <c r="MVD14" s="281"/>
      <c r="MVE14" s="281"/>
      <c r="MVF14" s="281"/>
      <c r="MVG14" s="281"/>
      <c r="MVH14" s="281"/>
      <c r="MVI14" s="281"/>
      <c r="MVJ14" s="281"/>
      <c r="MVK14" s="281"/>
      <c r="MVL14" s="281"/>
      <c r="MVM14" s="281"/>
      <c r="MVN14" s="281"/>
      <c r="MVO14" s="281"/>
      <c r="MVP14" s="281"/>
      <c r="MVQ14" s="281"/>
      <c r="MVR14" s="281"/>
      <c r="MVS14" s="281"/>
      <c r="MVT14" s="281"/>
      <c r="MVU14" s="281"/>
      <c r="MVV14" s="281"/>
      <c r="MVW14" s="281"/>
      <c r="MVX14" s="281"/>
      <c r="MVY14" s="281"/>
      <c r="MVZ14" s="281"/>
      <c r="MWA14" s="281"/>
      <c r="MWB14" s="281"/>
      <c r="MWC14" s="281"/>
      <c r="MWD14" s="281"/>
      <c r="MWE14" s="281"/>
      <c r="MWF14" s="281"/>
      <c r="MWG14" s="281"/>
      <c r="MWH14" s="281"/>
      <c r="MWI14" s="281"/>
      <c r="MWJ14" s="281"/>
      <c r="MWK14" s="281"/>
      <c r="MWL14" s="281"/>
      <c r="MWM14" s="281"/>
      <c r="MWN14" s="281"/>
      <c r="MWO14" s="281"/>
      <c r="MWP14" s="281"/>
      <c r="MWQ14" s="281"/>
      <c r="MWR14" s="281"/>
      <c r="MWS14" s="281"/>
      <c r="MWT14" s="281"/>
      <c r="MWU14" s="281"/>
      <c r="MWV14" s="281"/>
      <c r="MWW14" s="281"/>
      <c r="MWX14" s="281"/>
      <c r="MWY14" s="281"/>
      <c r="MWZ14" s="281"/>
      <c r="MXA14" s="281"/>
      <c r="MXB14" s="281"/>
      <c r="MXC14" s="281"/>
      <c r="MXD14" s="281"/>
      <c r="MXE14" s="281"/>
      <c r="MXF14" s="281"/>
      <c r="MXG14" s="281"/>
      <c r="MXH14" s="281"/>
      <c r="MXI14" s="281"/>
      <c r="MXJ14" s="281"/>
      <c r="MXK14" s="281"/>
      <c r="MXL14" s="281"/>
      <c r="MXM14" s="281"/>
      <c r="MXN14" s="281"/>
      <c r="MXO14" s="281"/>
      <c r="MXP14" s="281"/>
      <c r="MXQ14" s="281"/>
      <c r="MXR14" s="281"/>
      <c r="MXS14" s="281"/>
      <c r="MXT14" s="281"/>
      <c r="MXU14" s="281"/>
      <c r="MXV14" s="281"/>
      <c r="MXW14" s="281"/>
      <c r="MXX14" s="281"/>
      <c r="MXY14" s="281"/>
      <c r="MXZ14" s="281"/>
      <c r="MYA14" s="281"/>
      <c r="MYB14" s="281"/>
      <c r="MYC14" s="281"/>
      <c r="MYD14" s="281"/>
      <c r="MYE14" s="281"/>
      <c r="MYF14" s="281"/>
      <c r="MYG14" s="281"/>
      <c r="MYH14" s="281"/>
      <c r="MYI14" s="281"/>
      <c r="MYJ14" s="281"/>
      <c r="MYK14" s="281"/>
      <c r="MYL14" s="281"/>
      <c r="MYM14" s="281"/>
      <c r="MYN14" s="281"/>
      <c r="MYO14" s="281"/>
      <c r="MYP14" s="281"/>
      <c r="MYQ14" s="281"/>
      <c r="MYR14" s="281"/>
      <c r="MYS14" s="281"/>
      <c r="MYT14" s="281"/>
      <c r="MYU14" s="281"/>
      <c r="MYV14" s="281"/>
      <c r="MYW14" s="281"/>
      <c r="MYX14" s="281"/>
      <c r="MYY14" s="281"/>
      <c r="MYZ14" s="281"/>
      <c r="MZA14" s="281"/>
      <c r="MZB14" s="281"/>
      <c r="MZC14" s="281"/>
      <c r="MZD14" s="281"/>
      <c r="MZE14" s="281"/>
      <c r="MZF14" s="281"/>
      <c r="MZG14" s="281"/>
      <c r="MZH14" s="281"/>
      <c r="MZI14" s="281"/>
      <c r="MZJ14" s="281"/>
      <c r="MZK14" s="281"/>
      <c r="MZL14" s="281"/>
      <c r="MZM14" s="281"/>
      <c r="MZN14" s="281"/>
      <c r="MZO14" s="281"/>
      <c r="MZP14" s="281"/>
      <c r="MZQ14" s="281"/>
      <c r="MZR14" s="281"/>
      <c r="MZS14" s="281"/>
      <c r="MZT14" s="281"/>
      <c r="MZU14" s="281"/>
      <c r="MZV14" s="281"/>
      <c r="MZW14" s="281"/>
      <c r="MZX14" s="281"/>
      <c r="MZY14" s="281"/>
      <c r="MZZ14" s="281"/>
      <c r="NAA14" s="281"/>
      <c r="NAB14" s="281"/>
      <c r="NAC14" s="281"/>
      <c r="NAD14" s="281"/>
      <c r="NAE14" s="281"/>
      <c r="NAF14" s="281"/>
      <c r="NAG14" s="281"/>
      <c r="NAH14" s="281"/>
      <c r="NAI14" s="281"/>
      <c r="NAJ14" s="281"/>
      <c r="NAK14" s="281"/>
      <c r="NAL14" s="281"/>
      <c r="NAM14" s="281"/>
      <c r="NAN14" s="281"/>
      <c r="NAO14" s="281"/>
      <c r="NAP14" s="281"/>
      <c r="NAQ14" s="281"/>
      <c r="NAR14" s="281"/>
      <c r="NAS14" s="281"/>
      <c r="NAT14" s="281"/>
      <c r="NAU14" s="281"/>
      <c r="NAV14" s="281"/>
      <c r="NAW14" s="281"/>
      <c r="NAX14" s="281"/>
      <c r="NAY14" s="281"/>
      <c r="NAZ14" s="281"/>
      <c r="NBA14" s="281"/>
      <c r="NBB14" s="281"/>
      <c r="NBC14" s="281"/>
      <c r="NBD14" s="281"/>
      <c r="NBE14" s="281"/>
      <c r="NBF14" s="281"/>
      <c r="NBG14" s="281"/>
      <c r="NBH14" s="281"/>
      <c r="NBI14" s="281"/>
      <c r="NBJ14" s="281"/>
      <c r="NBK14" s="281"/>
      <c r="NBL14" s="281"/>
      <c r="NBM14" s="281"/>
      <c r="NBN14" s="281"/>
      <c r="NBO14" s="281"/>
      <c r="NBP14" s="281"/>
      <c r="NBQ14" s="281"/>
      <c r="NBR14" s="281"/>
      <c r="NBS14" s="281"/>
      <c r="NBT14" s="281"/>
      <c r="NBU14" s="281"/>
      <c r="NBV14" s="281"/>
      <c r="NBW14" s="281"/>
      <c r="NBX14" s="281"/>
      <c r="NBY14" s="281"/>
      <c r="NBZ14" s="281"/>
      <c r="NCA14" s="281"/>
      <c r="NCB14" s="281"/>
      <c r="NCC14" s="281"/>
      <c r="NCD14" s="281"/>
      <c r="NCE14" s="281"/>
      <c r="NCF14" s="281"/>
      <c r="NCG14" s="281"/>
      <c r="NCH14" s="281"/>
      <c r="NCI14" s="281"/>
      <c r="NCJ14" s="281"/>
      <c r="NCK14" s="281"/>
      <c r="NCL14" s="281"/>
      <c r="NCM14" s="281"/>
      <c r="NCN14" s="281"/>
      <c r="NCO14" s="281"/>
      <c r="NCP14" s="281"/>
      <c r="NCQ14" s="281"/>
      <c r="NCR14" s="281"/>
      <c r="NCS14" s="281"/>
      <c r="NCT14" s="281"/>
      <c r="NCU14" s="281"/>
      <c r="NCV14" s="281"/>
      <c r="NCW14" s="281"/>
      <c r="NCX14" s="281"/>
      <c r="NCY14" s="281"/>
      <c r="NCZ14" s="281"/>
      <c r="NDA14" s="281"/>
      <c r="NDB14" s="281"/>
      <c r="NDC14" s="281"/>
      <c r="NDD14" s="281"/>
      <c r="NDE14" s="281"/>
      <c r="NDF14" s="281"/>
      <c r="NDG14" s="281"/>
      <c r="NDH14" s="281"/>
      <c r="NDI14" s="281"/>
      <c r="NDJ14" s="281"/>
      <c r="NDK14" s="281"/>
      <c r="NDL14" s="281"/>
      <c r="NDM14" s="281"/>
      <c r="NDN14" s="281"/>
      <c r="NDO14" s="281"/>
      <c r="NDP14" s="281"/>
      <c r="NDQ14" s="281"/>
      <c r="NDR14" s="281"/>
      <c r="NDS14" s="281"/>
      <c r="NDT14" s="281"/>
      <c r="NDU14" s="281"/>
      <c r="NDV14" s="281"/>
      <c r="NDW14" s="281"/>
      <c r="NDX14" s="281"/>
      <c r="NDY14" s="281"/>
      <c r="NDZ14" s="281"/>
      <c r="NEA14" s="281"/>
      <c r="NEB14" s="281"/>
      <c r="NEC14" s="281"/>
      <c r="NED14" s="281"/>
      <c r="NEE14" s="281"/>
      <c r="NEF14" s="281"/>
      <c r="NEG14" s="281"/>
      <c r="NEH14" s="281"/>
      <c r="NEI14" s="281"/>
      <c r="NEJ14" s="281"/>
      <c r="NEK14" s="281"/>
      <c r="NEL14" s="281"/>
      <c r="NEM14" s="281"/>
      <c r="NEN14" s="281"/>
      <c r="NEO14" s="281"/>
      <c r="NEP14" s="281"/>
      <c r="NEQ14" s="281"/>
      <c r="NER14" s="281"/>
      <c r="NES14" s="281"/>
      <c r="NET14" s="281"/>
      <c r="NEU14" s="281"/>
      <c r="NEV14" s="281"/>
      <c r="NEW14" s="281"/>
      <c r="NEX14" s="281"/>
      <c r="NEY14" s="281"/>
      <c r="NEZ14" s="281"/>
      <c r="NFA14" s="281"/>
      <c r="NFB14" s="281"/>
      <c r="NFC14" s="281"/>
      <c r="NFD14" s="281"/>
      <c r="NFE14" s="281"/>
      <c r="NFF14" s="281"/>
      <c r="NFG14" s="281"/>
      <c r="NFH14" s="281"/>
      <c r="NFI14" s="281"/>
      <c r="NFJ14" s="281"/>
      <c r="NFK14" s="281"/>
      <c r="NFL14" s="281"/>
      <c r="NFM14" s="281"/>
      <c r="NFN14" s="281"/>
      <c r="NFO14" s="281"/>
      <c r="NFP14" s="281"/>
      <c r="NFQ14" s="281"/>
      <c r="NFR14" s="281"/>
      <c r="NFS14" s="281"/>
      <c r="NFT14" s="281"/>
      <c r="NFU14" s="281"/>
      <c r="NFV14" s="281"/>
      <c r="NFW14" s="281"/>
      <c r="NFX14" s="281"/>
      <c r="NFY14" s="281"/>
      <c r="NFZ14" s="281"/>
      <c r="NGA14" s="281"/>
      <c r="NGB14" s="281"/>
      <c r="NGC14" s="281"/>
      <c r="NGD14" s="281"/>
      <c r="NGE14" s="281"/>
      <c r="NGF14" s="281"/>
      <c r="NGG14" s="281"/>
      <c r="NGH14" s="281"/>
      <c r="NGI14" s="281"/>
      <c r="NGJ14" s="281"/>
      <c r="NGK14" s="281"/>
      <c r="NGL14" s="281"/>
      <c r="NGM14" s="281"/>
      <c r="NGN14" s="281"/>
      <c r="NGO14" s="281"/>
      <c r="NGP14" s="281"/>
      <c r="NGQ14" s="281"/>
      <c r="NGR14" s="281"/>
      <c r="NGS14" s="281"/>
      <c r="NGT14" s="281"/>
      <c r="NGU14" s="281"/>
      <c r="NGV14" s="281"/>
      <c r="NGW14" s="281"/>
      <c r="NGX14" s="281"/>
      <c r="NGY14" s="281"/>
      <c r="NGZ14" s="281"/>
      <c r="NHA14" s="281"/>
      <c r="NHB14" s="281"/>
      <c r="NHC14" s="281"/>
      <c r="NHD14" s="281"/>
      <c r="NHE14" s="281"/>
      <c r="NHF14" s="281"/>
      <c r="NHG14" s="281"/>
      <c r="NHH14" s="281"/>
      <c r="NHI14" s="281"/>
      <c r="NHJ14" s="281"/>
      <c r="NHK14" s="281"/>
      <c r="NHL14" s="281"/>
      <c r="NHM14" s="281"/>
      <c r="NHN14" s="281"/>
      <c r="NHO14" s="281"/>
      <c r="NHP14" s="281"/>
      <c r="NHQ14" s="281"/>
      <c r="NHR14" s="281"/>
      <c r="NHS14" s="281"/>
      <c r="NHT14" s="281"/>
      <c r="NHU14" s="281"/>
      <c r="NHV14" s="281"/>
      <c r="NHW14" s="281"/>
      <c r="NHX14" s="281"/>
      <c r="NHY14" s="281"/>
      <c r="NHZ14" s="281"/>
      <c r="NIA14" s="281"/>
      <c r="NIB14" s="281"/>
      <c r="NIC14" s="281"/>
      <c r="NID14" s="281"/>
      <c r="NIE14" s="281"/>
      <c r="NIF14" s="281"/>
      <c r="NIG14" s="281"/>
      <c r="NIH14" s="281"/>
      <c r="NII14" s="281"/>
      <c r="NIJ14" s="281"/>
      <c r="NIK14" s="281"/>
      <c r="NIL14" s="281"/>
      <c r="NIM14" s="281"/>
      <c r="NIN14" s="281"/>
      <c r="NIO14" s="281"/>
      <c r="NIP14" s="281"/>
      <c r="NIQ14" s="281"/>
      <c r="NIR14" s="281"/>
      <c r="NIS14" s="281"/>
      <c r="NIT14" s="281"/>
      <c r="NIU14" s="281"/>
      <c r="NIV14" s="281"/>
      <c r="NIW14" s="281"/>
      <c r="NIX14" s="281"/>
      <c r="NIY14" s="281"/>
      <c r="NIZ14" s="281"/>
      <c r="NJA14" s="281"/>
      <c r="NJB14" s="281"/>
      <c r="NJC14" s="281"/>
      <c r="NJD14" s="281"/>
      <c r="NJE14" s="281"/>
      <c r="NJF14" s="281"/>
      <c r="NJG14" s="281"/>
      <c r="NJH14" s="281"/>
      <c r="NJI14" s="281"/>
      <c r="NJJ14" s="281"/>
      <c r="NJK14" s="281"/>
      <c r="NJL14" s="281"/>
      <c r="NJM14" s="281"/>
      <c r="NJN14" s="281"/>
      <c r="NJO14" s="281"/>
      <c r="NJP14" s="281"/>
      <c r="NJQ14" s="281"/>
      <c r="NJR14" s="281"/>
      <c r="NJS14" s="281"/>
      <c r="NJT14" s="281"/>
      <c r="NJU14" s="281"/>
      <c r="NJV14" s="281"/>
      <c r="NJW14" s="281"/>
      <c r="NJX14" s="281"/>
      <c r="NJY14" s="281"/>
      <c r="NJZ14" s="281"/>
      <c r="NKA14" s="281"/>
      <c r="NKB14" s="281"/>
      <c r="NKC14" s="281"/>
      <c r="NKD14" s="281"/>
      <c r="NKE14" s="281"/>
      <c r="NKF14" s="281"/>
      <c r="NKG14" s="281"/>
      <c r="NKH14" s="281"/>
      <c r="NKI14" s="281"/>
      <c r="NKJ14" s="281"/>
      <c r="NKK14" s="281"/>
      <c r="NKL14" s="281"/>
      <c r="NKM14" s="281"/>
      <c r="NKN14" s="281"/>
      <c r="NKO14" s="281"/>
      <c r="NKP14" s="281"/>
      <c r="NKQ14" s="281"/>
      <c r="NKR14" s="281"/>
      <c r="NKS14" s="281"/>
      <c r="NKT14" s="281"/>
      <c r="NKU14" s="281"/>
      <c r="NKV14" s="281"/>
      <c r="NKW14" s="281"/>
      <c r="NKX14" s="281"/>
      <c r="NKY14" s="281"/>
      <c r="NKZ14" s="281"/>
      <c r="NLA14" s="281"/>
      <c r="NLB14" s="281"/>
      <c r="NLC14" s="281"/>
      <c r="NLD14" s="281"/>
      <c r="NLE14" s="281"/>
      <c r="NLF14" s="281"/>
      <c r="NLG14" s="281"/>
      <c r="NLH14" s="281"/>
      <c r="NLI14" s="281"/>
      <c r="NLJ14" s="281"/>
      <c r="NLK14" s="281"/>
      <c r="NLL14" s="281"/>
      <c r="NLM14" s="281"/>
      <c r="NLN14" s="281"/>
      <c r="NLO14" s="281"/>
      <c r="NLP14" s="281"/>
      <c r="NLQ14" s="281"/>
      <c r="NLR14" s="281"/>
      <c r="NLS14" s="281"/>
      <c r="NLT14" s="281"/>
      <c r="NLU14" s="281"/>
      <c r="NLV14" s="281"/>
      <c r="NLW14" s="281"/>
      <c r="NLX14" s="281"/>
      <c r="NLY14" s="281"/>
      <c r="NLZ14" s="281"/>
      <c r="NMA14" s="281"/>
      <c r="NMB14" s="281"/>
      <c r="NMC14" s="281"/>
      <c r="NMD14" s="281"/>
      <c r="NME14" s="281"/>
      <c r="NMF14" s="281"/>
      <c r="NMG14" s="281"/>
      <c r="NMH14" s="281"/>
      <c r="NMI14" s="281"/>
      <c r="NMJ14" s="281"/>
      <c r="NMK14" s="281"/>
      <c r="NML14" s="281"/>
      <c r="NMM14" s="281"/>
      <c r="NMN14" s="281"/>
      <c r="NMO14" s="281"/>
      <c r="NMP14" s="281"/>
      <c r="NMQ14" s="281"/>
      <c r="NMR14" s="281"/>
      <c r="NMS14" s="281"/>
      <c r="NMT14" s="281"/>
      <c r="NMU14" s="281"/>
      <c r="NMV14" s="281"/>
      <c r="NMW14" s="281"/>
      <c r="NMX14" s="281"/>
      <c r="NMY14" s="281"/>
      <c r="NMZ14" s="281"/>
      <c r="NNA14" s="281"/>
      <c r="NNB14" s="281"/>
      <c r="NNC14" s="281"/>
      <c r="NND14" s="281"/>
      <c r="NNE14" s="281"/>
      <c r="NNF14" s="281"/>
      <c r="NNG14" s="281"/>
      <c r="NNH14" s="281"/>
      <c r="NNI14" s="281"/>
      <c r="NNJ14" s="281"/>
      <c r="NNK14" s="281"/>
      <c r="NNL14" s="281"/>
      <c r="NNM14" s="281"/>
      <c r="NNN14" s="281"/>
      <c r="NNO14" s="281"/>
      <c r="NNP14" s="281"/>
      <c r="NNQ14" s="281"/>
      <c r="NNR14" s="281"/>
      <c r="NNS14" s="281"/>
      <c r="NNT14" s="281"/>
      <c r="NNU14" s="281"/>
      <c r="NNV14" s="281"/>
      <c r="NNW14" s="281"/>
      <c r="NNX14" s="281"/>
      <c r="NNY14" s="281"/>
      <c r="NNZ14" s="281"/>
      <c r="NOA14" s="281"/>
      <c r="NOB14" s="281"/>
      <c r="NOC14" s="281"/>
      <c r="NOD14" s="281"/>
      <c r="NOE14" s="281"/>
      <c r="NOF14" s="281"/>
      <c r="NOG14" s="281"/>
      <c r="NOH14" s="281"/>
      <c r="NOI14" s="281"/>
      <c r="NOJ14" s="281"/>
      <c r="NOK14" s="281"/>
      <c r="NOL14" s="281"/>
      <c r="NOM14" s="281"/>
      <c r="NON14" s="281"/>
      <c r="NOO14" s="281"/>
      <c r="NOP14" s="281"/>
      <c r="NOQ14" s="281"/>
      <c r="NOR14" s="281"/>
      <c r="NOS14" s="281"/>
      <c r="NOT14" s="281"/>
      <c r="NOU14" s="281"/>
      <c r="NOV14" s="281"/>
      <c r="NOW14" s="281"/>
      <c r="NOX14" s="281"/>
      <c r="NOY14" s="281"/>
      <c r="NOZ14" s="281"/>
      <c r="NPA14" s="281"/>
      <c r="NPB14" s="281"/>
      <c r="NPC14" s="281"/>
      <c r="NPD14" s="281"/>
      <c r="NPE14" s="281"/>
      <c r="NPF14" s="281"/>
      <c r="NPG14" s="281"/>
      <c r="NPH14" s="281"/>
      <c r="NPI14" s="281"/>
      <c r="NPJ14" s="281"/>
      <c r="NPK14" s="281"/>
      <c r="NPL14" s="281"/>
      <c r="NPM14" s="281"/>
      <c r="NPN14" s="281"/>
      <c r="NPO14" s="281"/>
      <c r="NPP14" s="281"/>
      <c r="NPQ14" s="281"/>
      <c r="NPR14" s="281"/>
      <c r="NPS14" s="281"/>
      <c r="NPT14" s="281"/>
      <c r="NPU14" s="281"/>
      <c r="NPV14" s="281"/>
      <c r="NPW14" s="281"/>
      <c r="NPX14" s="281"/>
      <c r="NPY14" s="281"/>
      <c r="NPZ14" s="281"/>
      <c r="NQA14" s="281"/>
      <c r="NQB14" s="281"/>
      <c r="NQC14" s="281"/>
      <c r="NQD14" s="281"/>
      <c r="NQE14" s="281"/>
      <c r="NQF14" s="281"/>
      <c r="NQG14" s="281"/>
      <c r="NQH14" s="281"/>
      <c r="NQI14" s="281"/>
      <c r="NQJ14" s="281"/>
      <c r="NQK14" s="281"/>
      <c r="NQL14" s="281"/>
      <c r="NQM14" s="281"/>
      <c r="NQN14" s="281"/>
      <c r="NQO14" s="281"/>
      <c r="NQP14" s="281"/>
      <c r="NQQ14" s="281"/>
      <c r="NQR14" s="281"/>
      <c r="NQS14" s="281"/>
      <c r="NQT14" s="281"/>
      <c r="NQU14" s="281"/>
      <c r="NQV14" s="281"/>
      <c r="NQW14" s="281"/>
      <c r="NQX14" s="281"/>
      <c r="NQY14" s="281"/>
      <c r="NQZ14" s="281"/>
      <c r="NRA14" s="281"/>
      <c r="NRB14" s="281"/>
      <c r="NRC14" s="281"/>
      <c r="NRD14" s="281"/>
      <c r="NRE14" s="281"/>
      <c r="NRF14" s="281"/>
      <c r="NRG14" s="281"/>
      <c r="NRH14" s="281"/>
      <c r="NRI14" s="281"/>
      <c r="NRJ14" s="281"/>
      <c r="NRK14" s="281"/>
      <c r="NRL14" s="281"/>
      <c r="NRM14" s="281"/>
      <c r="NRN14" s="281"/>
      <c r="NRO14" s="281"/>
      <c r="NRP14" s="281"/>
      <c r="NRQ14" s="281"/>
      <c r="NRR14" s="281"/>
      <c r="NRS14" s="281"/>
      <c r="NRT14" s="281"/>
      <c r="NRU14" s="281"/>
      <c r="NRV14" s="281"/>
      <c r="NRW14" s="281"/>
      <c r="NRX14" s="281"/>
      <c r="NRY14" s="281"/>
      <c r="NRZ14" s="281"/>
      <c r="NSA14" s="281"/>
      <c r="NSB14" s="281"/>
      <c r="NSC14" s="281"/>
      <c r="NSD14" s="281"/>
      <c r="NSE14" s="281"/>
      <c r="NSF14" s="281"/>
      <c r="NSG14" s="281"/>
      <c r="NSH14" s="281"/>
      <c r="NSI14" s="281"/>
      <c r="NSJ14" s="281"/>
      <c r="NSK14" s="281"/>
      <c r="NSL14" s="281"/>
      <c r="NSM14" s="281"/>
      <c r="NSN14" s="281"/>
      <c r="NSO14" s="281"/>
      <c r="NSP14" s="281"/>
      <c r="NSQ14" s="281"/>
      <c r="NSR14" s="281"/>
      <c r="NSS14" s="281"/>
      <c r="NST14" s="281"/>
      <c r="NSU14" s="281"/>
      <c r="NSV14" s="281"/>
      <c r="NSW14" s="281"/>
      <c r="NSX14" s="281"/>
      <c r="NSY14" s="281"/>
      <c r="NSZ14" s="281"/>
      <c r="NTA14" s="281"/>
      <c r="NTB14" s="281"/>
      <c r="NTC14" s="281"/>
      <c r="NTD14" s="281"/>
      <c r="NTE14" s="281"/>
      <c r="NTF14" s="281"/>
      <c r="NTG14" s="281"/>
      <c r="NTH14" s="281"/>
      <c r="NTI14" s="281"/>
      <c r="NTJ14" s="281"/>
      <c r="NTK14" s="281"/>
      <c r="NTL14" s="281"/>
      <c r="NTM14" s="281"/>
      <c r="NTN14" s="281"/>
      <c r="NTO14" s="281"/>
      <c r="NTP14" s="281"/>
      <c r="NTQ14" s="281"/>
      <c r="NTR14" s="281"/>
      <c r="NTS14" s="281"/>
      <c r="NTT14" s="281"/>
      <c r="NTU14" s="281"/>
      <c r="NTV14" s="281"/>
      <c r="NTW14" s="281"/>
      <c r="NTX14" s="281"/>
      <c r="NTY14" s="281"/>
      <c r="NTZ14" s="281"/>
      <c r="NUA14" s="281"/>
      <c r="NUB14" s="281"/>
      <c r="NUC14" s="281"/>
      <c r="NUD14" s="281"/>
      <c r="NUE14" s="281"/>
      <c r="NUF14" s="281"/>
      <c r="NUG14" s="281"/>
      <c r="NUH14" s="281"/>
      <c r="NUI14" s="281"/>
      <c r="NUJ14" s="281"/>
      <c r="NUK14" s="281"/>
      <c r="NUL14" s="281"/>
      <c r="NUM14" s="281"/>
      <c r="NUN14" s="281"/>
      <c r="NUO14" s="281"/>
      <c r="NUP14" s="281"/>
      <c r="NUQ14" s="281"/>
      <c r="NUR14" s="281"/>
      <c r="NUS14" s="281"/>
      <c r="NUT14" s="281"/>
      <c r="NUU14" s="281"/>
      <c r="NUV14" s="281"/>
      <c r="NUW14" s="281"/>
      <c r="NUX14" s="281"/>
      <c r="NUY14" s="281"/>
      <c r="NUZ14" s="281"/>
      <c r="NVA14" s="281"/>
      <c r="NVB14" s="281"/>
      <c r="NVC14" s="281"/>
      <c r="NVD14" s="281"/>
      <c r="NVE14" s="281"/>
      <c r="NVF14" s="281"/>
      <c r="NVG14" s="281"/>
      <c r="NVH14" s="281"/>
      <c r="NVI14" s="281"/>
      <c r="NVJ14" s="281"/>
      <c r="NVK14" s="281"/>
      <c r="NVL14" s="281"/>
      <c r="NVM14" s="281"/>
      <c r="NVN14" s="281"/>
      <c r="NVO14" s="281"/>
      <c r="NVP14" s="281"/>
      <c r="NVQ14" s="281"/>
      <c r="NVR14" s="281"/>
      <c r="NVS14" s="281"/>
      <c r="NVT14" s="281"/>
      <c r="NVU14" s="281"/>
      <c r="NVV14" s="281"/>
      <c r="NVW14" s="281"/>
      <c r="NVX14" s="281"/>
      <c r="NVY14" s="281"/>
      <c r="NVZ14" s="281"/>
      <c r="NWA14" s="281"/>
      <c r="NWB14" s="281"/>
      <c r="NWC14" s="281"/>
      <c r="NWD14" s="281"/>
      <c r="NWE14" s="281"/>
      <c r="NWF14" s="281"/>
      <c r="NWG14" s="281"/>
      <c r="NWH14" s="281"/>
      <c r="NWI14" s="281"/>
      <c r="NWJ14" s="281"/>
      <c r="NWK14" s="281"/>
      <c r="NWL14" s="281"/>
      <c r="NWM14" s="281"/>
      <c r="NWN14" s="281"/>
      <c r="NWO14" s="281"/>
      <c r="NWP14" s="281"/>
      <c r="NWQ14" s="281"/>
      <c r="NWR14" s="281"/>
      <c r="NWS14" s="281"/>
      <c r="NWT14" s="281"/>
      <c r="NWU14" s="281"/>
      <c r="NWV14" s="281"/>
      <c r="NWW14" s="281"/>
      <c r="NWX14" s="281"/>
      <c r="NWY14" s="281"/>
      <c r="NWZ14" s="281"/>
      <c r="NXA14" s="281"/>
      <c r="NXB14" s="281"/>
      <c r="NXC14" s="281"/>
      <c r="NXD14" s="281"/>
      <c r="NXE14" s="281"/>
      <c r="NXF14" s="281"/>
      <c r="NXG14" s="281"/>
      <c r="NXH14" s="281"/>
      <c r="NXI14" s="281"/>
      <c r="NXJ14" s="281"/>
      <c r="NXK14" s="281"/>
      <c r="NXL14" s="281"/>
      <c r="NXM14" s="281"/>
      <c r="NXN14" s="281"/>
      <c r="NXO14" s="281"/>
      <c r="NXP14" s="281"/>
      <c r="NXQ14" s="281"/>
      <c r="NXR14" s="281"/>
      <c r="NXS14" s="281"/>
      <c r="NXT14" s="281"/>
      <c r="NXU14" s="281"/>
      <c r="NXV14" s="281"/>
      <c r="NXW14" s="281"/>
      <c r="NXX14" s="281"/>
      <c r="NXY14" s="281"/>
      <c r="NXZ14" s="281"/>
      <c r="NYA14" s="281"/>
      <c r="NYB14" s="281"/>
      <c r="NYC14" s="281"/>
      <c r="NYD14" s="281"/>
      <c r="NYE14" s="281"/>
      <c r="NYF14" s="281"/>
      <c r="NYG14" s="281"/>
      <c r="NYH14" s="281"/>
      <c r="NYI14" s="281"/>
      <c r="NYJ14" s="281"/>
      <c r="NYK14" s="281"/>
      <c r="NYL14" s="281"/>
      <c r="NYM14" s="281"/>
      <c r="NYN14" s="281"/>
      <c r="NYO14" s="281"/>
      <c r="NYP14" s="281"/>
      <c r="NYQ14" s="281"/>
      <c r="NYR14" s="281"/>
      <c r="NYS14" s="281"/>
      <c r="NYT14" s="281"/>
      <c r="NYU14" s="281"/>
      <c r="NYV14" s="281"/>
      <c r="NYW14" s="281"/>
      <c r="NYX14" s="281"/>
      <c r="NYY14" s="281"/>
      <c r="NYZ14" s="281"/>
      <c r="NZA14" s="281"/>
      <c r="NZB14" s="281"/>
      <c r="NZC14" s="281"/>
      <c r="NZD14" s="281"/>
      <c r="NZE14" s="281"/>
      <c r="NZF14" s="281"/>
      <c r="NZG14" s="281"/>
      <c r="NZH14" s="281"/>
      <c r="NZI14" s="281"/>
      <c r="NZJ14" s="281"/>
      <c r="NZK14" s="281"/>
      <c r="NZL14" s="281"/>
      <c r="NZM14" s="281"/>
      <c r="NZN14" s="281"/>
      <c r="NZO14" s="281"/>
      <c r="NZP14" s="281"/>
      <c r="NZQ14" s="281"/>
      <c r="NZR14" s="281"/>
      <c r="NZS14" s="281"/>
      <c r="NZT14" s="281"/>
      <c r="NZU14" s="281"/>
      <c r="NZV14" s="281"/>
      <c r="NZW14" s="281"/>
      <c r="NZX14" s="281"/>
      <c r="NZY14" s="281"/>
      <c r="NZZ14" s="281"/>
      <c r="OAA14" s="281"/>
      <c r="OAB14" s="281"/>
      <c r="OAC14" s="281"/>
      <c r="OAD14" s="281"/>
      <c r="OAE14" s="281"/>
      <c r="OAF14" s="281"/>
      <c r="OAG14" s="281"/>
      <c r="OAH14" s="281"/>
      <c r="OAI14" s="281"/>
      <c r="OAJ14" s="281"/>
      <c r="OAK14" s="281"/>
      <c r="OAL14" s="281"/>
      <c r="OAM14" s="281"/>
      <c r="OAN14" s="281"/>
      <c r="OAO14" s="281"/>
      <c r="OAP14" s="281"/>
      <c r="OAQ14" s="281"/>
      <c r="OAR14" s="281"/>
      <c r="OAS14" s="281"/>
      <c r="OAT14" s="281"/>
      <c r="OAU14" s="281"/>
      <c r="OAV14" s="281"/>
      <c r="OAW14" s="281"/>
      <c r="OAX14" s="281"/>
      <c r="OAY14" s="281"/>
      <c r="OAZ14" s="281"/>
      <c r="OBA14" s="281"/>
      <c r="OBB14" s="281"/>
      <c r="OBC14" s="281"/>
      <c r="OBD14" s="281"/>
      <c r="OBE14" s="281"/>
      <c r="OBF14" s="281"/>
      <c r="OBG14" s="281"/>
      <c r="OBH14" s="281"/>
      <c r="OBI14" s="281"/>
      <c r="OBJ14" s="281"/>
      <c r="OBK14" s="281"/>
      <c r="OBL14" s="281"/>
      <c r="OBM14" s="281"/>
      <c r="OBN14" s="281"/>
      <c r="OBO14" s="281"/>
      <c r="OBP14" s="281"/>
      <c r="OBQ14" s="281"/>
      <c r="OBR14" s="281"/>
      <c r="OBS14" s="281"/>
      <c r="OBT14" s="281"/>
      <c r="OBU14" s="281"/>
      <c r="OBV14" s="281"/>
      <c r="OBW14" s="281"/>
      <c r="OBX14" s="281"/>
      <c r="OBY14" s="281"/>
      <c r="OBZ14" s="281"/>
      <c r="OCA14" s="281"/>
      <c r="OCB14" s="281"/>
      <c r="OCC14" s="281"/>
      <c r="OCD14" s="281"/>
      <c r="OCE14" s="281"/>
      <c r="OCF14" s="281"/>
      <c r="OCG14" s="281"/>
      <c r="OCH14" s="281"/>
      <c r="OCI14" s="281"/>
      <c r="OCJ14" s="281"/>
      <c r="OCK14" s="281"/>
      <c r="OCL14" s="281"/>
      <c r="OCM14" s="281"/>
      <c r="OCN14" s="281"/>
      <c r="OCO14" s="281"/>
      <c r="OCP14" s="281"/>
      <c r="OCQ14" s="281"/>
      <c r="OCR14" s="281"/>
      <c r="OCS14" s="281"/>
      <c r="OCT14" s="281"/>
      <c r="OCU14" s="281"/>
      <c r="OCV14" s="281"/>
      <c r="OCW14" s="281"/>
      <c r="OCX14" s="281"/>
      <c r="OCY14" s="281"/>
      <c r="OCZ14" s="281"/>
      <c r="ODA14" s="281"/>
      <c r="ODB14" s="281"/>
      <c r="ODC14" s="281"/>
      <c r="ODD14" s="281"/>
      <c r="ODE14" s="281"/>
      <c r="ODF14" s="281"/>
      <c r="ODG14" s="281"/>
      <c r="ODH14" s="281"/>
      <c r="ODI14" s="281"/>
      <c r="ODJ14" s="281"/>
      <c r="ODK14" s="281"/>
      <c r="ODL14" s="281"/>
      <c r="ODM14" s="281"/>
      <c r="ODN14" s="281"/>
      <c r="ODO14" s="281"/>
      <c r="ODP14" s="281"/>
      <c r="ODQ14" s="281"/>
      <c r="ODR14" s="281"/>
      <c r="ODS14" s="281"/>
      <c r="ODT14" s="281"/>
      <c r="ODU14" s="281"/>
      <c r="ODV14" s="281"/>
      <c r="ODW14" s="281"/>
      <c r="ODX14" s="281"/>
      <c r="ODY14" s="281"/>
      <c r="ODZ14" s="281"/>
      <c r="OEA14" s="281"/>
      <c r="OEB14" s="281"/>
      <c r="OEC14" s="281"/>
      <c r="OED14" s="281"/>
      <c r="OEE14" s="281"/>
      <c r="OEF14" s="281"/>
      <c r="OEG14" s="281"/>
      <c r="OEH14" s="281"/>
      <c r="OEI14" s="281"/>
      <c r="OEJ14" s="281"/>
      <c r="OEK14" s="281"/>
      <c r="OEL14" s="281"/>
      <c r="OEM14" s="281"/>
      <c r="OEN14" s="281"/>
      <c r="OEO14" s="281"/>
      <c r="OEP14" s="281"/>
      <c r="OEQ14" s="281"/>
      <c r="OER14" s="281"/>
      <c r="OES14" s="281"/>
      <c r="OET14" s="281"/>
      <c r="OEU14" s="281"/>
      <c r="OEV14" s="281"/>
      <c r="OEW14" s="281"/>
      <c r="OEX14" s="281"/>
      <c r="OEY14" s="281"/>
      <c r="OEZ14" s="281"/>
      <c r="OFA14" s="281"/>
      <c r="OFB14" s="281"/>
      <c r="OFC14" s="281"/>
      <c r="OFD14" s="281"/>
      <c r="OFE14" s="281"/>
      <c r="OFF14" s="281"/>
      <c r="OFG14" s="281"/>
      <c r="OFH14" s="281"/>
      <c r="OFI14" s="281"/>
      <c r="OFJ14" s="281"/>
      <c r="OFK14" s="281"/>
      <c r="OFL14" s="281"/>
      <c r="OFM14" s="281"/>
      <c r="OFN14" s="281"/>
      <c r="OFO14" s="281"/>
      <c r="OFP14" s="281"/>
      <c r="OFQ14" s="281"/>
      <c r="OFR14" s="281"/>
      <c r="OFS14" s="281"/>
      <c r="OFT14" s="281"/>
      <c r="OFU14" s="281"/>
      <c r="OFV14" s="281"/>
      <c r="OFW14" s="281"/>
      <c r="OFX14" s="281"/>
      <c r="OFY14" s="281"/>
      <c r="OFZ14" s="281"/>
      <c r="OGA14" s="281"/>
      <c r="OGB14" s="281"/>
      <c r="OGC14" s="281"/>
      <c r="OGD14" s="281"/>
      <c r="OGE14" s="281"/>
      <c r="OGF14" s="281"/>
      <c r="OGG14" s="281"/>
      <c r="OGH14" s="281"/>
      <c r="OGI14" s="281"/>
      <c r="OGJ14" s="281"/>
      <c r="OGK14" s="281"/>
      <c r="OGL14" s="281"/>
      <c r="OGM14" s="281"/>
      <c r="OGN14" s="281"/>
      <c r="OGO14" s="281"/>
      <c r="OGP14" s="281"/>
      <c r="OGQ14" s="281"/>
      <c r="OGR14" s="281"/>
      <c r="OGS14" s="281"/>
      <c r="OGT14" s="281"/>
      <c r="OGU14" s="281"/>
      <c r="OGV14" s="281"/>
      <c r="OGW14" s="281"/>
      <c r="OGX14" s="281"/>
      <c r="OGY14" s="281"/>
      <c r="OGZ14" s="281"/>
      <c r="OHA14" s="281"/>
      <c r="OHB14" s="281"/>
      <c r="OHC14" s="281"/>
      <c r="OHD14" s="281"/>
      <c r="OHE14" s="281"/>
      <c r="OHF14" s="281"/>
      <c r="OHG14" s="281"/>
      <c r="OHH14" s="281"/>
      <c r="OHI14" s="281"/>
      <c r="OHJ14" s="281"/>
      <c r="OHK14" s="281"/>
      <c r="OHL14" s="281"/>
      <c r="OHM14" s="281"/>
      <c r="OHN14" s="281"/>
      <c r="OHO14" s="281"/>
      <c r="OHP14" s="281"/>
      <c r="OHQ14" s="281"/>
      <c r="OHR14" s="281"/>
      <c r="OHS14" s="281"/>
      <c r="OHT14" s="281"/>
      <c r="OHU14" s="281"/>
      <c r="OHV14" s="281"/>
      <c r="OHW14" s="281"/>
      <c r="OHX14" s="281"/>
      <c r="OHY14" s="281"/>
      <c r="OHZ14" s="281"/>
      <c r="OIA14" s="281"/>
      <c r="OIB14" s="281"/>
      <c r="OIC14" s="281"/>
      <c r="OID14" s="281"/>
      <c r="OIE14" s="281"/>
      <c r="OIF14" s="281"/>
      <c r="OIG14" s="281"/>
      <c r="OIH14" s="281"/>
      <c r="OII14" s="281"/>
      <c r="OIJ14" s="281"/>
      <c r="OIK14" s="281"/>
      <c r="OIL14" s="281"/>
      <c r="OIM14" s="281"/>
      <c r="OIN14" s="281"/>
      <c r="OIO14" s="281"/>
      <c r="OIP14" s="281"/>
      <c r="OIQ14" s="281"/>
      <c r="OIR14" s="281"/>
      <c r="OIS14" s="281"/>
      <c r="OIT14" s="281"/>
      <c r="OIU14" s="281"/>
      <c r="OIV14" s="281"/>
      <c r="OIW14" s="281"/>
      <c r="OIX14" s="281"/>
      <c r="OIY14" s="281"/>
      <c r="OIZ14" s="281"/>
      <c r="OJA14" s="281"/>
      <c r="OJB14" s="281"/>
      <c r="OJC14" s="281"/>
      <c r="OJD14" s="281"/>
      <c r="OJE14" s="281"/>
      <c r="OJF14" s="281"/>
      <c r="OJG14" s="281"/>
      <c r="OJH14" s="281"/>
      <c r="OJI14" s="281"/>
      <c r="OJJ14" s="281"/>
      <c r="OJK14" s="281"/>
      <c r="OJL14" s="281"/>
      <c r="OJM14" s="281"/>
      <c r="OJN14" s="281"/>
      <c r="OJO14" s="281"/>
      <c r="OJP14" s="281"/>
      <c r="OJQ14" s="281"/>
      <c r="OJR14" s="281"/>
      <c r="OJS14" s="281"/>
      <c r="OJT14" s="281"/>
      <c r="OJU14" s="281"/>
      <c r="OJV14" s="281"/>
      <c r="OJW14" s="281"/>
      <c r="OJX14" s="281"/>
      <c r="OJY14" s="281"/>
      <c r="OJZ14" s="281"/>
      <c r="OKA14" s="281"/>
      <c r="OKB14" s="281"/>
      <c r="OKC14" s="281"/>
      <c r="OKD14" s="281"/>
      <c r="OKE14" s="281"/>
      <c r="OKF14" s="281"/>
      <c r="OKG14" s="281"/>
      <c r="OKH14" s="281"/>
      <c r="OKI14" s="281"/>
      <c r="OKJ14" s="281"/>
      <c r="OKK14" s="281"/>
      <c r="OKL14" s="281"/>
      <c r="OKM14" s="281"/>
      <c r="OKN14" s="281"/>
      <c r="OKO14" s="281"/>
      <c r="OKP14" s="281"/>
      <c r="OKQ14" s="281"/>
      <c r="OKR14" s="281"/>
      <c r="OKS14" s="281"/>
      <c r="OKT14" s="281"/>
      <c r="OKU14" s="281"/>
      <c r="OKV14" s="281"/>
      <c r="OKW14" s="281"/>
      <c r="OKX14" s="281"/>
      <c r="OKY14" s="281"/>
      <c r="OKZ14" s="281"/>
      <c r="OLA14" s="281"/>
      <c r="OLB14" s="281"/>
      <c r="OLC14" s="281"/>
      <c r="OLD14" s="281"/>
      <c r="OLE14" s="281"/>
      <c r="OLF14" s="281"/>
      <c r="OLG14" s="281"/>
      <c r="OLH14" s="281"/>
      <c r="OLI14" s="281"/>
      <c r="OLJ14" s="281"/>
      <c r="OLK14" s="281"/>
      <c r="OLL14" s="281"/>
      <c r="OLM14" s="281"/>
      <c r="OLN14" s="281"/>
      <c r="OLO14" s="281"/>
      <c r="OLP14" s="281"/>
      <c r="OLQ14" s="281"/>
      <c r="OLR14" s="281"/>
      <c r="OLS14" s="281"/>
      <c r="OLT14" s="281"/>
      <c r="OLU14" s="281"/>
      <c r="OLV14" s="281"/>
      <c r="OLW14" s="281"/>
      <c r="OLX14" s="281"/>
      <c r="OLY14" s="281"/>
      <c r="OLZ14" s="281"/>
      <c r="OMA14" s="281"/>
      <c r="OMB14" s="281"/>
      <c r="OMC14" s="281"/>
      <c r="OMD14" s="281"/>
      <c r="OME14" s="281"/>
      <c r="OMF14" s="281"/>
      <c r="OMG14" s="281"/>
      <c r="OMH14" s="281"/>
      <c r="OMI14" s="281"/>
      <c r="OMJ14" s="281"/>
      <c r="OMK14" s="281"/>
      <c r="OML14" s="281"/>
      <c r="OMM14" s="281"/>
      <c r="OMN14" s="281"/>
      <c r="OMO14" s="281"/>
      <c r="OMP14" s="281"/>
      <c r="OMQ14" s="281"/>
      <c r="OMR14" s="281"/>
      <c r="OMS14" s="281"/>
      <c r="OMT14" s="281"/>
      <c r="OMU14" s="281"/>
      <c r="OMV14" s="281"/>
      <c r="OMW14" s="281"/>
      <c r="OMX14" s="281"/>
      <c r="OMY14" s="281"/>
      <c r="OMZ14" s="281"/>
      <c r="ONA14" s="281"/>
      <c r="ONB14" s="281"/>
      <c r="ONC14" s="281"/>
      <c r="OND14" s="281"/>
      <c r="ONE14" s="281"/>
      <c r="ONF14" s="281"/>
      <c r="ONG14" s="281"/>
      <c r="ONH14" s="281"/>
      <c r="ONI14" s="281"/>
      <c r="ONJ14" s="281"/>
      <c r="ONK14" s="281"/>
      <c r="ONL14" s="281"/>
      <c r="ONM14" s="281"/>
      <c r="ONN14" s="281"/>
      <c r="ONO14" s="281"/>
      <c r="ONP14" s="281"/>
      <c r="ONQ14" s="281"/>
      <c r="ONR14" s="281"/>
      <c r="ONS14" s="281"/>
      <c r="ONT14" s="281"/>
      <c r="ONU14" s="281"/>
      <c r="ONV14" s="281"/>
      <c r="ONW14" s="281"/>
      <c r="ONX14" s="281"/>
      <c r="ONY14" s="281"/>
      <c r="ONZ14" s="281"/>
      <c r="OOA14" s="281"/>
      <c r="OOB14" s="281"/>
      <c r="OOC14" s="281"/>
      <c r="OOD14" s="281"/>
      <c r="OOE14" s="281"/>
      <c r="OOF14" s="281"/>
      <c r="OOG14" s="281"/>
      <c r="OOH14" s="281"/>
      <c r="OOI14" s="281"/>
      <c r="OOJ14" s="281"/>
      <c r="OOK14" s="281"/>
      <c r="OOL14" s="281"/>
      <c r="OOM14" s="281"/>
      <c r="OON14" s="281"/>
      <c r="OOO14" s="281"/>
      <c r="OOP14" s="281"/>
      <c r="OOQ14" s="281"/>
      <c r="OOR14" s="281"/>
      <c r="OOS14" s="281"/>
      <c r="OOT14" s="281"/>
      <c r="OOU14" s="281"/>
      <c r="OOV14" s="281"/>
      <c r="OOW14" s="281"/>
      <c r="OOX14" s="281"/>
      <c r="OOY14" s="281"/>
      <c r="OOZ14" s="281"/>
      <c r="OPA14" s="281"/>
      <c r="OPB14" s="281"/>
      <c r="OPC14" s="281"/>
      <c r="OPD14" s="281"/>
      <c r="OPE14" s="281"/>
      <c r="OPF14" s="281"/>
      <c r="OPG14" s="281"/>
      <c r="OPH14" s="281"/>
      <c r="OPI14" s="281"/>
      <c r="OPJ14" s="281"/>
      <c r="OPK14" s="281"/>
      <c r="OPL14" s="281"/>
      <c r="OPM14" s="281"/>
      <c r="OPN14" s="281"/>
      <c r="OPO14" s="281"/>
      <c r="OPP14" s="281"/>
      <c r="OPQ14" s="281"/>
      <c r="OPR14" s="281"/>
      <c r="OPS14" s="281"/>
      <c r="OPT14" s="281"/>
      <c r="OPU14" s="281"/>
      <c r="OPV14" s="281"/>
      <c r="OPW14" s="281"/>
      <c r="OPX14" s="281"/>
      <c r="OPY14" s="281"/>
      <c r="OPZ14" s="281"/>
      <c r="OQA14" s="281"/>
      <c r="OQB14" s="281"/>
      <c r="OQC14" s="281"/>
      <c r="OQD14" s="281"/>
      <c r="OQE14" s="281"/>
      <c r="OQF14" s="281"/>
      <c r="OQG14" s="281"/>
      <c r="OQH14" s="281"/>
      <c r="OQI14" s="281"/>
      <c r="OQJ14" s="281"/>
      <c r="OQK14" s="281"/>
      <c r="OQL14" s="281"/>
      <c r="OQM14" s="281"/>
      <c r="OQN14" s="281"/>
      <c r="OQO14" s="281"/>
      <c r="OQP14" s="281"/>
      <c r="OQQ14" s="281"/>
      <c r="OQR14" s="281"/>
      <c r="OQS14" s="281"/>
      <c r="OQT14" s="281"/>
      <c r="OQU14" s="281"/>
      <c r="OQV14" s="281"/>
      <c r="OQW14" s="281"/>
      <c r="OQX14" s="281"/>
      <c r="OQY14" s="281"/>
      <c r="OQZ14" s="281"/>
      <c r="ORA14" s="281"/>
      <c r="ORB14" s="281"/>
      <c r="ORC14" s="281"/>
      <c r="ORD14" s="281"/>
      <c r="ORE14" s="281"/>
      <c r="ORF14" s="281"/>
      <c r="ORG14" s="281"/>
      <c r="ORH14" s="281"/>
      <c r="ORI14" s="281"/>
      <c r="ORJ14" s="281"/>
      <c r="ORK14" s="281"/>
      <c r="ORL14" s="281"/>
      <c r="ORM14" s="281"/>
      <c r="ORN14" s="281"/>
      <c r="ORO14" s="281"/>
      <c r="ORP14" s="281"/>
      <c r="ORQ14" s="281"/>
      <c r="ORR14" s="281"/>
      <c r="ORS14" s="281"/>
      <c r="ORT14" s="281"/>
      <c r="ORU14" s="281"/>
      <c r="ORV14" s="281"/>
      <c r="ORW14" s="281"/>
      <c r="ORX14" s="281"/>
      <c r="ORY14" s="281"/>
      <c r="ORZ14" s="281"/>
      <c r="OSA14" s="281"/>
      <c r="OSB14" s="281"/>
      <c r="OSC14" s="281"/>
      <c r="OSD14" s="281"/>
      <c r="OSE14" s="281"/>
      <c r="OSF14" s="281"/>
      <c r="OSG14" s="281"/>
      <c r="OSH14" s="281"/>
      <c r="OSI14" s="281"/>
      <c r="OSJ14" s="281"/>
      <c r="OSK14" s="281"/>
      <c r="OSL14" s="281"/>
      <c r="OSM14" s="281"/>
      <c r="OSN14" s="281"/>
      <c r="OSO14" s="281"/>
      <c r="OSP14" s="281"/>
      <c r="OSQ14" s="281"/>
      <c r="OSR14" s="281"/>
      <c r="OSS14" s="281"/>
      <c r="OST14" s="281"/>
      <c r="OSU14" s="281"/>
      <c r="OSV14" s="281"/>
      <c r="OSW14" s="281"/>
      <c r="OSX14" s="281"/>
      <c r="OSY14" s="281"/>
      <c r="OSZ14" s="281"/>
      <c r="OTA14" s="281"/>
      <c r="OTB14" s="281"/>
      <c r="OTC14" s="281"/>
      <c r="OTD14" s="281"/>
      <c r="OTE14" s="281"/>
      <c r="OTF14" s="281"/>
      <c r="OTG14" s="281"/>
      <c r="OTH14" s="281"/>
      <c r="OTI14" s="281"/>
      <c r="OTJ14" s="281"/>
      <c r="OTK14" s="281"/>
      <c r="OTL14" s="281"/>
      <c r="OTM14" s="281"/>
      <c r="OTN14" s="281"/>
      <c r="OTO14" s="281"/>
      <c r="OTP14" s="281"/>
      <c r="OTQ14" s="281"/>
      <c r="OTR14" s="281"/>
      <c r="OTS14" s="281"/>
      <c r="OTT14" s="281"/>
      <c r="OTU14" s="281"/>
      <c r="OTV14" s="281"/>
      <c r="OTW14" s="281"/>
      <c r="OTX14" s="281"/>
      <c r="OTY14" s="281"/>
      <c r="OTZ14" s="281"/>
      <c r="OUA14" s="281"/>
      <c r="OUB14" s="281"/>
      <c r="OUC14" s="281"/>
      <c r="OUD14" s="281"/>
      <c r="OUE14" s="281"/>
      <c r="OUF14" s="281"/>
      <c r="OUG14" s="281"/>
      <c r="OUH14" s="281"/>
      <c r="OUI14" s="281"/>
      <c r="OUJ14" s="281"/>
      <c r="OUK14" s="281"/>
      <c r="OUL14" s="281"/>
      <c r="OUM14" s="281"/>
      <c r="OUN14" s="281"/>
      <c r="OUO14" s="281"/>
      <c r="OUP14" s="281"/>
      <c r="OUQ14" s="281"/>
      <c r="OUR14" s="281"/>
      <c r="OUS14" s="281"/>
      <c r="OUT14" s="281"/>
      <c r="OUU14" s="281"/>
      <c r="OUV14" s="281"/>
      <c r="OUW14" s="281"/>
      <c r="OUX14" s="281"/>
      <c r="OUY14" s="281"/>
      <c r="OUZ14" s="281"/>
      <c r="OVA14" s="281"/>
      <c r="OVB14" s="281"/>
      <c r="OVC14" s="281"/>
      <c r="OVD14" s="281"/>
      <c r="OVE14" s="281"/>
      <c r="OVF14" s="281"/>
      <c r="OVG14" s="281"/>
      <c r="OVH14" s="281"/>
      <c r="OVI14" s="281"/>
      <c r="OVJ14" s="281"/>
      <c r="OVK14" s="281"/>
      <c r="OVL14" s="281"/>
      <c r="OVM14" s="281"/>
      <c r="OVN14" s="281"/>
      <c r="OVO14" s="281"/>
      <c r="OVP14" s="281"/>
      <c r="OVQ14" s="281"/>
      <c r="OVR14" s="281"/>
      <c r="OVS14" s="281"/>
      <c r="OVT14" s="281"/>
      <c r="OVU14" s="281"/>
      <c r="OVV14" s="281"/>
      <c r="OVW14" s="281"/>
      <c r="OVX14" s="281"/>
      <c r="OVY14" s="281"/>
      <c r="OVZ14" s="281"/>
      <c r="OWA14" s="281"/>
      <c r="OWB14" s="281"/>
      <c r="OWC14" s="281"/>
      <c r="OWD14" s="281"/>
      <c r="OWE14" s="281"/>
      <c r="OWF14" s="281"/>
      <c r="OWG14" s="281"/>
      <c r="OWH14" s="281"/>
      <c r="OWI14" s="281"/>
      <c r="OWJ14" s="281"/>
      <c r="OWK14" s="281"/>
      <c r="OWL14" s="281"/>
      <c r="OWM14" s="281"/>
      <c r="OWN14" s="281"/>
      <c r="OWO14" s="281"/>
      <c r="OWP14" s="281"/>
      <c r="OWQ14" s="281"/>
      <c r="OWR14" s="281"/>
      <c r="OWS14" s="281"/>
      <c r="OWT14" s="281"/>
      <c r="OWU14" s="281"/>
      <c r="OWV14" s="281"/>
      <c r="OWW14" s="281"/>
      <c r="OWX14" s="281"/>
      <c r="OWY14" s="281"/>
      <c r="OWZ14" s="281"/>
      <c r="OXA14" s="281"/>
      <c r="OXB14" s="281"/>
      <c r="OXC14" s="281"/>
      <c r="OXD14" s="281"/>
      <c r="OXE14" s="281"/>
      <c r="OXF14" s="281"/>
      <c r="OXG14" s="281"/>
      <c r="OXH14" s="281"/>
      <c r="OXI14" s="281"/>
      <c r="OXJ14" s="281"/>
      <c r="OXK14" s="281"/>
      <c r="OXL14" s="281"/>
      <c r="OXM14" s="281"/>
      <c r="OXN14" s="281"/>
      <c r="OXO14" s="281"/>
      <c r="OXP14" s="281"/>
      <c r="OXQ14" s="281"/>
      <c r="OXR14" s="281"/>
      <c r="OXS14" s="281"/>
      <c r="OXT14" s="281"/>
      <c r="OXU14" s="281"/>
      <c r="OXV14" s="281"/>
      <c r="OXW14" s="281"/>
      <c r="OXX14" s="281"/>
      <c r="OXY14" s="281"/>
      <c r="OXZ14" s="281"/>
      <c r="OYA14" s="281"/>
      <c r="OYB14" s="281"/>
      <c r="OYC14" s="281"/>
      <c r="OYD14" s="281"/>
      <c r="OYE14" s="281"/>
      <c r="OYF14" s="281"/>
      <c r="OYG14" s="281"/>
      <c r="OYH14" s="281"/>
      <c r="OYI14" s="281"/>
      <c r="OYJ14" s="281"/>
      <c r="OYK14" s="281"/>
      <c r="OYL14" s="281"/>
      <c r="OYM14" s="281"/>
      <c r="OYN14" s="281"/>
      <c r="OYO14" s="281"/>
      <c r="OYP14" s="281"/>
      <c r="OYQ14" s="281"/>
      <c r="OYR14" s="281"/>
      <c r="OYS14" s="281"/>
      <c r="OYT14" s="281"/>
      <c r="OYU14" s="281"/>
      <c r="OYV14" s="281"/>
      <c r="OYW14" s="281"/>
      <c r="OYX14" s="281"/>
      <c r="OYY14" s="281"/>
      <c r="OYZ14" s="281"/>
      <c r="OZA14" s="281"/>
      <c r="OZB14" s="281"/>
      <c r="OZC14" s="281"/>
      <c r="OZD14" s="281"/>
      <c r="OZE14" s="281"/>
      <c r="OZF14" s="281"/>
      <c r="OZG14" s="281"/>
      <c r="OZH14" s="281"/>
      <c r="OZI14" s="281"/>
      <c r="OZJ14" s="281"/>
      <c r="OZK14" s="281"/>
      <c r="OZL14" s="281"/>
      <c r="OZM14" s="281"/>
      <c r="OZN14" s="281"/>
      <c r="OZO14" s="281"/>
      <c r="OZP14" s="281"/>
      <c r="OZQ14" s="281"/>
      <c r="OZR14" s="281"/>
      <c r="OZS14" s="281"/>
      <c r="OZT14" s="281"/>
      <c r="OZU14" s="281"/>
      <c r="OZV14" s="281"/>
      <c r="OZW14" s="281"/>
      <c r="OZX14" s="281"/>
      <c r="OZY14" s="281"/>
      <c r="OZZ14" s="281"/>
      <c r="PAA14" s="281"/>
      <c r="PAB14" s="281"/>
      <c r="PAC14" s="281"/>
      <c r="PAD14" s="281"/>
      <c r="PAE14" s="281"/>
      <c r="PAF14" s="281"/>
      <c r="PAG14" s="281"/>
      <c r="PAH14" s="281"/>
      <c r="PAI14" s="281"/>
      <c r="PAJ14" s="281"/>
      <c r="PAK14" s="281"/>
      <c r="PAL14" s="281"/>
      <c r="PAM14" s="281"/>
      <c r="PAN14" s="281"/>
      <c r="PAO14" s="281"/>
      <c r="PAP14" s="281"/>
      <c r="PAQ14" s="281"/>
      <c r="PAR14" s="281"/>
      <c r="PAS14" s="281"/>
      <c r="PAT14" s="281"/>
      <c r="PAU14" s="281"/>
      <c r="PAV14" s="281"/>
      <c r="PAW14" s="281"/>
      <c r="PAX14" s="281"/>
      <c r="PAY14" s="281"/>
      <c r="PAZ14" s="281"/>
      <c r="PBA14" s="281"/>
      <c r="PBB14" s="281"/>
      <c r="PBC14" s="281"/>
      <c r="PBD14" s="281"/>
      <c r="PBE14" s="281"/>
      <c r="PBF14" s="281"/>
      <c r="PBG14" s="281"/>
      <c r="PBH14" s="281"/>
      <c r="PBI14" s="281"/>
      <c r="PBJ14" s="281"/>
      <c r="PBK14" s="281"/>
      <c r="PBL14" s="281"/>
      <c r="PBM14" s="281"/>
      <c r="PBN14" s="281"/>
      <c r="PBO14" s="281"/>
      <c r="PBP14" s="281"/>
      <c r="PBQ14" s="281"/>
      <c r="PBR14" s="281"/>
      <c r="PBS14" s="281"/>
      <c r="PBT14" s="281"/>
      <c r="PBU14" s="281"/>
      <c r="PBV14" s="281"/>
      <c r="PBW14" s="281"/>
      <c r="PBX14" s="281"/>
      <c r="PBY14" s="281"/>
      <c r="PBZ14" s="281"/>
      <c r="PCA14" s="281"/>
      <c r="PCB14" s="281"/>
      <c r="PCC14" s="281"/>
      <c r="PCD14" s="281"/>
      <c r="PCE14" s="281"/>
      <c r="PCF14" s="281"/>
      <c r="PCG14" s="281"/>
      <c r="PCH14" s="281"/>
      <c r="PCI14" s="281"/>
      <c r="PCJ14" s="281"/>
      <c r="PCK14" s="281"/>
      <c r="PCL14" s="281"/>
      <c r="PCM14" s="281"/>
      <c r="PCN14" s="281"/>
      <c r="PCO14" s="281"/>
      <c r="PCP14" s="281"/>
      <c r="PCQ14" s="281"/>
      <c r="PCR14" s="281"/>
      <c r="PCS14" s="281"/>
      <c r="PCT14" s="281"/>
      <c r="PCU14" s="281"/>
      <c r="PCV14" s="281"/>
      <c r="PCW14" s="281"/>
      <c r="PCX14" s="281"/>
      <c r="PCY14" s="281"/>
      <c r="PCZ14" s="281"/>
      <c r="PDA14" s="281"/>
      <c r="PDB14" s="281"/>
      <c r="PDC14" s="281"/>
      <c r="PDD14" s="281"/>
      <c r="PDE14" s="281"/>
      <c r="PDF14" s="281"/>
      <c r="PDG14" s="281"/>
      <c r="PDH14" s="281"/>
      <c r="PDI14" s="281"/>
      <c r="PDJ14" s="281"/>
      <c r="PDK14" s="281"/>
      <c r="PDL14" s="281"/>
      <c r="PDM14" s="281"/>
      <c r="PDN14" s="281"/>
      <c r="PDO14" s="281"/>
      <c r="PDP14" s="281"/>
      <c r="PDQ14" s="281"/>
      <c r="PDR14" s="281"/>
      <c r="PDS14" s="281"/>
      <c r="PDT14" s="281"/>
      <c r="PDU14" s="281"/>
      <c r="PDV14" s="281"/>
      <c r="PDW14" s="281"/>
      <c r="PDX14" s="281"/>
      <c r="PDY14" s="281"/>
      <c r="PDZ14" s="281"/>
      <c r="PEA14" s="281"/>
      <c r="PEB14" s="281"/>
      <c r="PEC14" s="281"/>
      <c r="PED14" s="281"/>
      <c r="PEE14" s="281"/>
      <c r="PEF14" s="281"/>
      <c r="PEG14" s="281"/>
      <c r="PEH14" s="281"/>
      <c r="PEI14" s="281"/>
      <c r="PEJ14" s="281"/>
      <c r="PEK14" s="281"/>
      <c r="PEL14" s="281"/>
      <c r="PEM14" s="281"/>
      <c r="PEN14" s="281"/>
      <c r="PEO14" s="281"/>
      <c r="PEP14" s="281"/>
      <c r="PEQ14" s="281"/>
      <c r="PER14" s="281"/>
      <c r="PES14" s="281"/>
      <c r="PET14" s="281"/>
      <c r="PEU14" s="281"/>
      <c r="PEV14" s="281"/>
      <c r="PEW14" s="281"/>
      <c r="PEX14" s="281"/>
      <c r="PEY14" s="281"/>
      <c r="PEZ14" s="281"/>
      <c r="PFA14" s="281"/>
      <c r="PFB14" s="281"/>
      <c r="PFC14" s="281"/>
      <c r="PFD14" s="281"/>
      <c r="PFE14" s="281"/>
      <c r="PFF14" s="281"/>
      <c r="PFG14" s="281"/>
      <c r="PFH14" s="281"/>
      <c r="PFI14" s="281"/>
      <c r="PFJ14" s="281"/>
      <c r="PFK14" s="281"/>
      <c r="PFL14" s="281"/>
      <c r="PFM14" s="281"/>
      <c r="PFN14" s="281"/>
      <c r="PFO14" s="281"/>
      <c r="PFP14" s="281"/>
      <c r="PFQ14" s="281"/>
      <c r="PFR14" s="281"/>
      <c r="PFS14" s="281"/>
      <c r="PFT14" s="281"/>
      <c r="PFU14" s="281"/>
      <c r="PFV14" s="281"/>
      <c r="PFW14" s="281"/>
      <c r="PFX14" s="281"/>
      <c r="PFY14" s="281"/>
      <c r="PFZ14" s="281"/>
      <c r="PGA14" s="281"/>
      <c r="PGB14" s="281"/>
      <c r="PGC14" s="281"/>
      <c r="PGD14" s="281"/>
      <c r="PGE14" s="281"/>
      <c r="PGF14" s="281"/>
      <c r="PGG14" s="281"/>
      <c r="PGH14" s="281"/>
      <c r="PGI14" s="281"/>
      <c r="PGJ14" s="281"/>
      <c r="PGK14" s="281"/>
      <c r="PGL14" s="281"/>
      <c r="PGM14" s="281"/>
      <c r="PGN14" s="281"/>
      <c r="PGO14" s="281"/>
      <c r="PGP14" s="281"/>
      <c r="PGQ14" s="281"/>
      <c r="PGR14" s="281"/>
      <c r="PGS14" s="281"/>
      <c r="PGT14" s="281"/>
      <c r="PGU14" s="281"/>
      <c r="PGV14" s="281"/>
      <c r="PGW14" s="281"/>
      <c r="PGX14" s="281"/>
      <c r="PGY14" s="281"/>
      <c r="PGZ14" s="281"/>
      <c r="PHA14" s="281"/>
      <c r="PHB14" s="281"/>
      <c r="PHC14" s="281"/>
      <c r="PHD14" s="281"/>
      <c r="PHE14" s="281"/>
      <c r="PHF14" s="281"/>
      <c r="PHG14" s="281"/>
      <c r="PHH14" s="281"/>
      <c r="PHI14" s="281"/>
      <c r="PHJ14" s="281"/>
      <c r="PHK14" s="281"/>
      <c r="PHL14" s="281"/>
      <c r="PHM14" s="281"/>
      <c r="PHN14" s="281"/>
      <c r="PHO14" s="281"/>
      <c r="PHP14" s="281"/>
      <c r="PHQ14" s="281"/>
      <c r="PHR14" s="281"/>
      <c r="PHS14" s="281"/>
      <c r="PHT14" s="281"/>
      <c r="PHU14" s="281"/>
      <c r="PHV14" s="281"/>
      <c r="PHW14" s="281"/>
      <c r="PHX14" s="281"/>
      <c r="PHY14" s="281"/>
      <c r="PHZ14" s="281"/>
      <c r="PIA14" s="281"/>
      <c r="PIB14" s="281"/>
      <c r="PIC14" s="281"/>
      <c r="PID14" s="281"/>
      <c r="PIE14" s="281"/>
      <c r="PIF14" s="281"/>
      <c r="PIG14" s="281"/>
      <c r="PIH14" s="281"/>
      <c r="PII14" s="281"/>
      <c r="PIJ14" s="281"/>
      <c r="PIK14" s="281"/>
      <c r="PIL14" s="281"/>
      <c r="PIM14" s="281"/>
      <c r="PIN14" s="281"/>
      <c r="PIO14" s="281"/>
      <c r="PIP14" s="281"/>
      <c r="PIQ14" s="281"/>
      <c r="PIR14" s="281"/>
      <c r="PIS14" s="281"/>
      <c r="PIT14" s="281"/>
      <c r="PIU14" s="281"/>
      <c r="PIV14" s="281"/>
      <c r="PIW14" s="281"/>
      <c r="PIX14" s="281"/>
      <c r="PIY14" s="281"/>
      <c r="PIZ14" s="281"/>
      <c r="PJA14" s="281"/>
      <c r="PJB14" s="281"/>
      <c r="PJC14" s="281"/>
      <c r="PJD14" s="281"/>
      <c r="PJE14" s="281"/>
      <c r="PJF14" s="281"/>
      <c r="PJG14" s="281"/>
      <c r="PJH14" s="281"/>
      <c r="PJI14" s="281"/>
      <c r="PJJ14" s="281"/>
      <c r="PJK14" s="281"/>
      <c r="PJL14" s="281"/>
      <c r="PJM14" s="281"/>
      <c r="PJN14" s="281"/>
      <c r="PJO14" s="281"/>
      <c r="PJP14" s="281"/>
      <c r="PJQ14" s="281"/>
      <c r="PJR14" s="281"/>
      <c r="PJS14" s="281"/>
      <c r="PJT14" s="281"/>
      <c r="PJU14" s="281"/>
      <c r="PJV14" s="281"/>
      <c r="PJW14" s="281"/>
      <c r="PJX14" s="281"/>
      <c r="PJY14" s="281"/>
      <c r="PJZ14" s="281"/>
      <c r="PKA14" s="281"/>
      <c r="PKB14" s="281"/>
      <c r="PKC14" s="281"/>
      <c r="PKD14" s="281"/>
      <c r="PKE14" s="281"/>
      <c r="PKF14" s="281"/>
      <c r="PKG14" s="281"/>
      <c r="PKH14" s="281"/>
      <c r="PKI14" s="281"/>
      <c r="PKJ14" s="281"/>
      <c r="PKK14" s="281"/>
      <c r="PKL14" s="281"/>
      <c r="PKM14" s="281"/>
      <c r="PKN14" s="281"/>
      <c r="PKO14" s="281"/>
      <c r="PKP14" s="281"/>
      <c r="PKQ14" s="281"/>
      <c r="PKR14" s="281"/>
      <c r="PKS14" s="281"/>
      <c r="PKT14" s="281"/>
      <c r="PKU14" s="281"/>
      <c r="PKV14" s="281"/>
      <c r="PKW14" s="281"/>
      <c r="PKX14" s="281"/>
      <c r="PKY14" s="281"/>
      <c r="PKZ14" s="281"/>
      <c r="PLA14" s="281"/>
      <c r="PLB14" s="281"/>
      <c r="PLC14" s="281"/>
      <c r="PLD14" s="281"/>
      <c r="PLE14" s="281"/>
      <c r="PLF14" s="281"/>
      <c r="PLG14" s="281"/>
      <c r="PLH14" s="281"/>
      <c r="PLI14" s="281"/>
      <c r="PLJ14" s="281"/>
      <c r="PLK14" s="281"/>
      <c r="PLL14" s="281"/>
      <c r="PLM14" s="281"/>
      <c r="PLN14" s="281"/>
      <c r="PLO14" s="281"/>
      <c r="PLP14" s="281"/>
      <c r="PLQ14" s="281"/>
      <c r="PLR14" s="281"/>
      <c r="PLS14" s="281"/>
      <c r="PLT14" s="281"/>
      <c r="PLU14" s="281"/>
      <c r="PLV14" s="281"/>
      <c r="PLW14" s="281"/>
      <c r="PLX14" s="281"/>
      <c r="PLY14" s="281"/>
      <c r="PLZ14" s="281"/>
      <c r="PMA14" s="281"/>
      <c r="PMB14" s="281"/>
      <c r="PMC14" s="281"/>
      <c r="PMD14" s="281"/>
      <c r="PME14" s="281"/>
      <c r="PMF14" s="281"/>
      <c r="PMG14" s="281"/>
      <c r="PMH14" s="281"/>
      <c r="PMI14" s="281"/>
      <c r="PMJ14" s="281"/>
      <c r="PMK14" s="281"/>
      <c r="PML14" s="281"/>
      <c r="PMM14" s="281"/>
      <c r="PMN14" s="281"/>
      <c r="PMO14" s="281"/>
      <c r="PMP14" s="281"/>
      <c r="PMQ14" s="281"/>
      <c r="PMR14" s="281"/>
      <c r="PMS14" s="281"/>
      <c r="PMT14" s="281"/>
      <c r="PMU14" s="281"/>
      <c r="PMV14" s="281"/>
      <c r="PMW14" s="281"/>
      <c r="PMX14" s="281"/>
      <c r="PMY14" s="281"/>
      <c r="PMZ14" s="281"/>
      <c r="PNA14" s="281"/>
      <c r="PNB14" s="281"/>
      <c r="PNC14" s="281"/>
      <c r="PND14" s="281"/>
      <c r="PNE14" s="281"/>
      <c r="PNF14" s="281"/>
      <c r="PNG14" s="281"/>
      <c r="PNH14" s="281"/>
      <c r="PNI14" s="281"/>
      <c r="PNJ14" s="281"/>
      <c r="PNK14" s="281"/>
      <c r="PNL14" s="281"/>
      <c r="PNM14" s="281"/>
      <c r="PNN14" s="281"/>
      <c r="PNO14" s="281"/>
      <c r="PNP14" s="281"/>
      <c r="PNQ14" s="281"/>
      <c r="PNR14" s="281"/>
      <c r="PNS14" s="281"/>
      <c r="PNT14" s="281"/>
      <c r="PNU14" s="281"/>
      <c r="PNV14" s="281"/>
      <c r="PNW14" s="281"/>
      <c r="PNX14" s="281"/>
      <c r="PNY14" s="281"/>
      <c r="PNZ14" s="281"/>
      <c r="POA14" s="281"/>
      <c r="POB14" s="281"/>
      <c r="POC14" s="281"/>
      <c r="POD14" s="281"/>
      <c r="POE14" s="281"/>
      <c r="POF14" s="281"/>
      <c r="POG14" s="281"/>
      <c r="POH14" s="281"/>
      <c r="POI14" s="281"/>
      <c r="POJ14" s="281"/>
      <c r="POK14" s="281"/>
      <c r="POL14" s="281"/>
      <c r="POM14" s="281"/>
      <c r="PON14" s="281"/>
      <c r="POO14" s="281"/>
      <c r="POP14" s="281"/>
      <c r="POQ14" s="281"/>
      <c r="POR14" s="281"/>
      <c r="POS14" s="281"/>
      <c r="POT14" s="281"/>
      <c r="POU14" s="281"/>
      <c r="POV14" s="281"/>
      <c r="POW14" s="281"/>
      <c r="POX14" s="281"/>
      <c r="POY14" s="281"/>
      <c r="POZ14" s="281"/>
      <c r="PPA14" s="281"/>
      <c r="PPB14" s="281"/>
      <c r="PPC14" s="281"/>
      <c r="PPD14" s="281"/>
      <c r="PPE14" s="281"/>
      <c r="PPF14" s="281"/>
      <c r="PPG14" s="281"/>
      <c r="PPH14" s="281"/>
      <c r="PPI14" s="281"/>
      <c r="PPJ14" s="281"/>
      <c r="PPK14" s="281"/>
      <c r="PPL14" s="281"/>
      <c r="PPM14" s="281"/>
      <c r="PPN14" s="281"/>
      <c r="PPO14" s="281"/>
      <c r="PPP14" s="281"/>
      <c r="PPQ14" s="281"/>
      <c r="PPR14" s="281"/>
      <c r="PPS14" s="281"/>
      <c r="PPT14" s="281"/>
      <c r="PPU14" s="281"/>
      <c r="PPV14" s="281"/>
      <c r="PPW14" s="281"/>
      <c r="PPX14" s="281"/>
      <c r="PPY14" s="281"/>
      <c r="PPZ14" s="281"/>
      <c r="PQA14" s="281"/>
      <c r="PQB14" s="281"/>
      <c r="PQC14" s="281"/>
      <c r="PQD14" s="281"/>
      <c r="PQE14" s="281"/>
      <c r="PQF14" s="281"/>
      <c r="PQG14" s="281"/>
      <c r="PQH14" s="281"/>
      <c r="PQI14" s="281"/>
      <c r="PQJ14" s="281"/>
      <c r="PQK14" s="281"/>
      <c r="PQL14" s="281"/>
      <c r="PQM14" s="281"/>
      <c r="PQN14" s="281"/>
      <c r="PQO14" s="281"/>
      <c r="PQP14" s="281"/>
      <c r="PQQ14" s="281"/>
      <c r="PQR14" s="281"/>
      <c r="PQS14" s="281"/>
      <c r="PQT14" s="281"/>
      <c r="PQU14" s="281"/>
      <c r="PQV14" s="281"/>
      <c r="PQW14" s="281"/>
      <c r="PQX14" s="281"/>
      <c r="PQY14" s="281"/>
      <c r="PQZ14" s="281"/>
      <c r="PRA14" s="281"/>
      <c r="PRB14" s="281"/>
      <c r="PRC14" s="281"/>
      <c r="PRD14" s="281"/>
      <c r="PRE14" s="281"/>
      <c r="PRF14" s="281"/>
      <c r="PRG14" s="281"/>
      <c r="PRH14" s="281"/>
      <c r="PRI14" s="281"/>
      <c r="PRJ14" s="281"/>
      <c r="PRK14" s="281"/>
      <c r="PRL14" s="281"/>
      <c r="PRM14" s="281"/>
      <c r="PRN14" s="281"/>
      <c r="PRO14" s="281"/>
      <c r="PRP14" s="281"/>
      <c r="PRQ14" s="281"/>
      <c r="PRR14" s="281"/>
      <c r="PRS14" s="281"/>
      <c r="PRT14" s="281"/>
      <c r="PRU14" s="281"/>
      <c r="PRV14" s="281"/>
      <c r="PRW14" s="281"/>
      <c r="PRX14" s="281"/>
      <c r="PRY14" s="281"/>
      <c r="PRZ14" s="281"/>
      <c r="PSA14" s="281"/>
      <c r="PSB14" s="281"/>
      <c r="PSC14" s="281"/>
      <c r="PSD14" s="281"/>
      <c r="PSE14" s="281"/>
      <c r="PSF14" s="281"/>
      <c r="PSG14" s="281"/>
      <c r="PSH14" s="281"/>
      <c r="PSI14" s="281"/>
      <c r="PSJ14" s="281"/>
      <c r="PSK14" s="281"/>
      <c r="PSL14" s="281"/>
      <c r="PSM14" s="281"/>
      <c r="PSN14" s="281"/>
      <c r="PSO14" s="281"/>
      <c r="PSP14" s="281"/>
      <c r="PSQ14" s="281"/>
      <c r="PSR14" s="281"/>
      <c r="PSS14" s="281"/>
      <c r="PST14" s="281"/>
      <c r="PSU14" s="281"/>
      <c r="PSV14" s="281"/>
      <c r="PSW14" s="281"/>
      <c r="PSX14" s="281"/>
      <c r="PSY14" s="281"/>
      <c r="PSZ14" s="281"/>
      <c r="PTA14" s="281"/>
      <c r="PTB14" s="281"/>
      <c r="PTC14" s="281"/>
      <c r="PTD14" s="281"/>
      <c r="PTE14" s="281"/>
      <c r="PTF14" s="281"/>
      <c r="PTG14" s="281"/>
      <c r="PTH14" s="281"/>
      <c r="PTI14" s="281"/>
      <c r="PTJ14" s="281"/>
      <c r="PTK14" s="281"/>
      <c r="PTL14" s="281"/>
      <c r="PTM14" s="281"/>
      <c r="PTN14" s="281"/>
      <c r="PTO14" s="281"/>
      <c r="PTP14" s="281"/>
      <c r="PTQ14" s="281"/>
      <c r="PTR14" s="281"/>
      <c r="PTS14" s="281"/>
      <c r="PTT14" s="281"/>
      <c r="PTU14" s="281"/>
      <c r="PTV14" s="281"/>
      <c r="PTW14" s="281"/>
      <c r="PTX14" s="281"/>
      <c r="PTY14" s="281"/>
      <c r="PTZ14" s="281"/>
      <c r="PUA14" s="281"/>
      <c r="PUB14" s="281"/>
      <c r="PUC14" s="281"/>
      <c r="PUD14" s="281"/>
      <c r="PUE14" s="281"/>
      <c r="PUF14" s="281"/>
      <c r="PUG14" s="281"/>
      <c r="PUH14" s="281"/>
      <c r="PUI14" s="281"/>
      <c r="PUJ14" s="281"/>
      <c r="PUK14" s="281"/>
      <c r="PUL14" s="281"/>
      <c r="PUM14" s="281"/>
      <c r="PUN14" s="281"/>
      <c r="PUO14" s="281"/>
      <c r="PUP14" s="281"/>
      <c r="PUQ14" s="281"/>
      <c r="PUR14" s="281"/>
      <c r="PUS14" s="281"/>
      <c r="PUT14" s="281"/>
      <c r="PUU14" s="281"/>
      <c r="PUV14" s="281"/>
      <c r="PUW14" s="281"/>
      <c r="PUX14" s="281"/>
      <c r="PUY14" s="281"/>
      <c r="PUZ14" s="281"/>
      <c r="PVA14" s="281"/>
      <c r="PVB14" s="281"/>
      <c r="PVC14" s="281"/>
      <c r="PVD14" s="281"/>
      <c r="PVE14" s="281"/>
      <c r="PVF14" s="281"/>
      <c r="PVG14" s="281"/>
      <c r="PVH14" s="281"/>
      <c r="PVI14" s="281"/>
      <c r="PVJ14" s="281"/>
      <c r="PVK14" s="281"/>
      <c r="PVL14" s="281"/>
      <c r="PVM14" s="281"/>
      <c r="PVN14" s="281"/>
      <c r="PVO14" s="281"/>
      <c r="PVP14" s="281"/>
      <c r="PVQ14" s="281"/>
      <c r="PVR14" s="281"/>
      <c r="PVS14" s="281"/>
      <c r="PVT14" s="281"/>
      <c r="PVU14" s="281"/>
      <c r="PVV14" s="281"/>
      <c r="PVW14" s="281"/>
      <c r="PVX14" s="281"/>
      <c r="PVY14" s="281"/>
      <c r="PVZ14" s="281"/>
      <c r="PWA14" s="281"/>
      <c r="PWB14" s="281"/>
      <c r="PWC14" s="281"/>
      <c r="PWD14" s="281"/>
      <c r="PWE14" s="281"/>
      <c r="PWF14" s="281"/>
      <c r="PWG14" s="281"/>
      <c r="PWH14" s="281"/>
      <c r="PWI14" s="281"/>
      <c r="PWJ14" s="281"/>
      <c r="PWK14" s="281"/>
      <c r="PWL14" s="281"/>
      <c r="PWM14" s="281"/>
      <c r="PWN14" s="281"/>
      <c r="PWO14" s="281"/>
      <c r="PWP14" s="281"/>
      <c r="PWQ14" s="281"/>
      <c r="PWR14" s="281"/>
      <c r="PWS14" s="281"/>
      <c r="PWT14" s="281"/>
      <c r="PWU14" s="281"/>
      <c r="PWV14" s="281"/>
      <c r="PWW14" s="281"/>
      <c r="PWX14" s="281"/>
      <c r="PWY14" s="281"/>
      <c r="PWZ14" s="281"/>
      <c r="PXA14" s="281"/>
      <c r="PXB14" s="281"/>
      <c r="PXC14" s="281"/>
      <c r="PXD14" s="281"/>
      <c r="PXE14" s="281"/>
      <c r="PXF14" s="281"/>
      <c r="PXG14" s="281"/>
      <c r="PXH14" s="281"/>
      <c r="PXI14" s="281"/>
      <c r="PXJ14" s="281"/>
      <c r="PXK14" s="281"/>
      <c r="PXL14" s="281"/>
      <c r="PXM14" s="281"/>
      <c r="PXN14" s="281"/>
      <c r="PXO14" s="281"/>
      <c r="PXP14" s="281"/>
      <c r="PXQ14" s="281"/>
      <c r="PXR14" s="281"/>
      <c r="PXS14" s="281"/>
      <c r="PXT14" s="281"/>
      <c r="PXU14" s="281"/>
      <c r="PXV14" s="281"/>
      <c r="PXW14" s="281"/>
      <c r="PXX14" s="281"/>
      <c r="PXY14" s="281"/>
      <c r="PXZ14" s="281"/>
      <c r="PYA14" s="281"/>
      <c r="PYB14" s="281"/>
      <c r="PYC14" s="281"/>
      <c r="PYD14" s="281"/>
      <c r="PYE14" s="281"/>
      <c r="PYF14" s="281"/>
      <c r="PYG14" s="281"/>
      <c r="PYH14" s="281"/>
      <c r="PYI14" s="281"/>
      <c r="PYJ14" s="281"/>
      <c r="PYK14" s="281"/>
      <c r="PYL14" s="281"/>
      <c r="PYM14" s="281"/>
      <c r="PYN14" s="281"/>
      <c r="PYO14" s="281"/>
      <c r="PYP14" s="281"/>
      <c r="PYQ14" s="281"/>
      <c r="PYR14" s="281"/>
      <c r="PYS14" s="281"/>
      <c r="PYT14" s="281"/>
      <c r="PYU14" s="281"/>
      <c r="PYV14" s="281"/>
      <c r="PYW14" s="281"/>
      <c r="PYX14" s="281"/>
      <c r="PYY14" s="281"/>
      <c r="PYZ14" s="281"/>
      <c r="PZA14" s="281"/>
      <c r="PZB14" s="281"/>
      <c r="PZC14" s="281"/>
      <c r="PZD14" s="281"/>
      <c r="PZE14" s="281"/>
      <c r="PZF14" s="281"/>
      <c r="PZG14" s="281"/>
      <c r="PZH14" s="281"/>
      <c r="PZI14" s="281"/>
      <c r="PZJ14" s="281"/>
      <c r="PZK14" s="281"/>
      <c r="PZL14" s="281"/>
      <c r="PZM14" s="281"/>
      <c r="PZN14" s="281"/>
      <c r="PZO14" s="281"/>
      <c r="PZP14" s="281"/>
      <c r="PZQ14" s="281"/>
      <c r="PZR14" s="281"/>
      <c r="PZS14" s="281"/>
      <c r="PZT14" s="281"/>
      <c r="PZU14" s="281"/>
      <c r="PZV14" s="281"/>
      <c r="PZW14" s="281"/>
      <c r="PZX14" s="281"/>
      <c r="PZY14" s="281"/>
      <c r="PZZ14" s="281"/>
      <c r="QAA14" s="281"/>
      <c r="QAB14" s="281"/>
      <c r="QAC14" s="281"/>
      <c r="QAD14" s="281"/>
      <c r="QAE14" s="281"/>
      <c r="QAF14" s="281"/>
      <c r="QAG14" s="281"/>
      <c r="QAH14" s="281"/>
      <c r="QAI14" s="281"/>
      <c r="QAJ14" s="281"/>
      <c r="QAK14" s="281"/>
      <c r="QAL14" s="281"/>
      <c r="QAM14" s="281"/>
      <c r="QAN14" s="281"/>
      <c r="QAO14" s="281"/>
      <c r="QAP14" s="281"/>
      <c r="QAQ14" s="281"/>
      <c r="QAR14" s="281"/>
      <c r="QAS14" s="281"/>
      <c r="QAT14" s="281"/>
      <c r="QAU14" s="281"/>
      <c r="QAV14" s="281"/>
      <c r="QAW14" s="281"/>
      <c r="QAX14" s="281"/>
      <c r="QAY14" s="281"/>
      <c r="QAZ14" s="281"/>
      <c r="QBA14" s="281"/>
      <c r="QBB14" s="281"/>
      <c r="QBC14" s="281"/>
      <c r="QBD14" s="281"/>
      <c r="QBE14" s="281"/>
      <c r="QBF14" s="281"/>
      <c r="QBG14" s="281"/>
      <c r="QBH14" s="281"/>
      <c r="QBI14" s="281"/>
      <c r="QBJ14" s="281"/>
      <c r="QBK14" s="281"/>
      <c r="QBL14" s="281"/>
      <c r="QBM14" s="281"/>
      <c r="QBN14" s="281"/>
      <c r="QBO14" s="281"/>
      <c r="QBP14" s="281"/>
      <c r="QBQ14" s="281"/>
      <c r="QBR14" s="281"/>
      <c r="QBS14" s="281"/>
      <c r="QBT14" s="281"/>
      <c r="QBU14" s="281"/>
      <c r="QBV14" s="281"/>
      <c r="QBW14" s="281"/>
      <c r="QBX14" s="281"/>
      <c r="QBY14" s="281"/>
      <c r="QBZ14" s="281"/>
      <c r="QCA14" s="281"/>
      <c r="QCB14" s="281"/>
      <c r="QCC14" s="281"/>
      <c r="QCD14" s="281"/>
      <c r="QCE14" s="281"/>
      <c r="QCF14" s="281"/>
      <c r="QCG14" s="281"/>
      <c r="QCH14" s="281"/>
      <c r="QCI14" s="281"/>
      <c r="QCJ14" s="281"/>
      <c r="QCK14" s="281"/>
      <c r="QCL14" s="281"/>
      <c r="QCM14" s="281"/>
      <c r="QCN14" s="281"/>
      <c r="QCO14" s="281"/>
      <c r="QCP14" s="281"/>
      <c r="QCQ14" s="281"/>
      <c r="QCR14" s="281"/>
      <c r="QCS14" s="281"/>
      <c r="QCT14" s="281"/>
      <c r="QCU14" s="281"/>
      <c r="QCV14" s="281"/>
      <c r="QCW14" s="281"/>
      <c r="QCX14" s="281"/>
      <c r="QCY14" s="281"/>
      <c r="QCZ14" s="281"/>
      <c r="QDA14" s="281"/>
      <c r="QDB14" s="281"/>
      <c r="QDC14" s="281"/>
      <c r="QDD14" s="281"/>
      <c r="QDE14" s="281"/>
      <c r="QDF14" s="281"/>
      <c r="QDG14" s="281"/>
      <c r="QDH14" s="281"/>
      <c r="QDI14" s="281"/>
      <c r="QDJ14" s="281"/>
      <c r="QDK14" s="281"/>
      <c r="QDL14" s="281"/>
      <c r="QDM14" s="281"/>
      <c r="QDN14" s="281"/>
      <c r="QDO14" s="281"/>
      <c r="QDP14" s="281"/>
      <c r="QDQ14" s="281"/>
      <c r="QDR14" s="281"/>
      <c r="QDS14" s="281"/>
      <c r="QDT14" s="281"/>
      <c r="QDU14" s="281"/>
      <c r="QDV14" s="281"/>
      <c r="QDW14" s="281"/>
      <c r="QDX14" s="281"/>
      <c r="QDY14" s="281"/>
      <c r="QDZ14" s="281"/>
      <c r="QEA14" s="281"/>
      <c r="QEB14" s="281"/>
      <c r="QEC14" s="281"/>
      <c r="QED14" s="281"/>
      <c r="QEE14" s="281"/>
      <c r="QEF14" s="281"/>
      <c r="QEG14" s="281"/>
      <c r="QEH14" s="281"/>
      <c r="QEI14" s="281"/>
      <c r="QEJ14" s="281"/>
      <c r="QEK14" s="281"/>
      <c r="QEL14" s="281"/>
      <c r="QEM14" s="281"/>
      <c r="QEN14" s="281"/>
      <c r="QEO14" s="281"/>
      <c r="QEP14" s="281"/>
      <c r="QEQ14" s="281"/>
      <c r="QER14" s="281"/>
      <c r="QES14" s="281"/>
      <c r="QET14" s="281"/>
      <c r="QEU14" s="281"/>
      <c r="QEV14" s="281"/>
      <c r="QEW14" s="281"/>
      <c r="QEX14" s="281"/>
      <c r="QEY14" s="281"/>
      <c r="QEZ14" s="281"/>
      <c r="QFA14" s="281"/>
      <c r="QFB14" s="281"/>
      <c r="QFC14" s="281"/>
      <c r="QFD14" s="281"/>
      <c r="QFE14" s="281"/>
      <c r="QFF14" s="281"/>
      <c r="QFG14" s="281"/>
      <c r="QFH14" s="281"/>
      <c r="QFI14" s="281"/>
      <c r="QFJ14" s="281"/>
      <c r="QFK14" s="281"/>
      <c r="QFL14" s="281"/>
      <c r="QFM14" s="281"/>
      <c r="QFN14" s="281"/>
      <c r="QFO14" s="281"/>
      <c r="QFP14" s="281"/>
      <c r="QFQ14" s="281"/>
      <c r="QFR14" s="281"/>
      <c r="QFS14" s="281"/>
      <c r="QFT14" s="281"/>
      <c r="QFU14" s="281"/>
      <c r="QFV14" s="281"/>
      <c r="QFW14" s="281"/>
      <c r="QFX14" s="281"/>
      <c r="QFY14" s="281"/>
      <c r="QFZ14" s="281"/>
      <c r="QGA14" s="281"/>
      <c r="QGB14" s="281"/>
      <c r="QGC14" s="281"/>
      <c r="QGD14" s="281"/>
      <c r="QGE14" s="281"/>
      <c r="QGF14" s="281"/>
      <c r="QGG14" s="281"/>
      <c r="QGH14" s="281"/>
      <c r="QGI14" s="281"/>
      <c r="QGJ14" s="281"/>
      <c r="QGK14" s="281"/>
      <c r="QGL14" s="281"/>
      <c r="QGM14" s="281"/>
      <c r="QGN14" s="281"/>
      <c r="QGO14" s="281"/>
      <c r="QGP14" s="281"/>
      <c r="QGQ14" s="281"/>
      <c r="QGR14" s="281"/>
      <c r="QGS14" s="281"/>
      <c r="QGT14" s="281"/>
      <c r="QGU14" s="281"/>
      <c r="QGV14" s="281"/>
      <c r="QGW14" s="281"/>
      <c r="QGX14" s="281"/>
      <c r="QGY14" s="281"/>
      <c r="QGZ14" s="281"/>
      <c r="QHA14" s="281"/>
      <c r="QHB14" s="281"/>
      <c r="QHC14" s="281"/>
      <c r="QHD14" s="281"/>
      <c r="QHE14" s="281"/>
      <c r="QHF14" s="281"/>
      <c r="QHG14" s="281"/>
      <c r="QHH14" s="281"/>
      <c r="QHI14" s="281"/>
      <c r="QHJ14" s="281"/>
      <c r="QHK14" s="281"/>
      <c r="QHL14" s="281"/>
      <c r="QHM14" s="281"/>
      <c r="QHN14" s="281"/>
      <c r="QHO14" s="281"/>
      <c r="QHP14" s="281"/>
      <c r="QHQ14" s="281"/>
      <c r="QHR14" s="281"/>
      <c r="QHS14" s="281"/>
      <c r="QHT14" s="281"/>
      <c r="QHU14" s="281"/>
      <c r="QHV14" s="281"/>
      <c r="QHW14" s="281"/>
      <c r="QHX14" s="281"/>
      <c r="QHY14" s="281"/>
      <c r="QHZ14" s="281"/>
      <c r="QIA14" s="281"/>
      <c r="QIB14" s="281"/>
      <c r="QIC14" s="281"/>
      <c r="QID14" s="281"/>
      <c r="QIE14" s="281"/>
      <c r="QIF14" s="281"/>
      <c r="QIG14" s="281"/>
      <c r="QIH14" s="281"/>
      <c r="QII14" s="281"/>
      <c r="QIJ14" s="281"/>
      <c r="QIK14" s="281"/>
      <c r="QIL14" s="281"/>
      <c r="QIM14" s="281"/>
      <c r="QIN14" s="281"/>
      <c r="QIO14" s="281"/>
      <c r="QIP14" s="281"/>
      <c r="QIQ14" s="281"/>
      <c r="QIR14" s="281"/>
      <c r="QIS14" s="281"/>
      <c r="QIT14" s="281"/>
      <c r="QIU14" s="281"/>
      <c r="QIV14" s="281"/>
      <c r="QIW14" s="281"/>
      <c r="QIX14" s="281"/>
      <c r="QIY14" s="281"/>
      <c r="QIZ14" s="281"/>
      <c r="QJA14" s="281"/>
      <c r="QJB14" s="281"/>
      <c r="QJC14" s="281"/>
      <c r="QJD14" s="281"/>
      <c r="QJE14" s="281"/>
      <c r="QJF14" s="281"/>
      <c r="QJG14" s="281"/>
      <c r="QJH14" s="281"/>
      <c r="QJI14" s="281"/>
      <c r="QJJ14" s="281"/>
      <c r="QJK14" s="281"/>
      <c r="QJL14" s="281"/>
      <c r="QJM14" s="281"/>
      <c r="QJN14" s="281"/>
      <c r="QJO14" s="281"/>
      <c r="QJP14" s="281"/>
      <c r="QJQ14" s="281"/>
      <c r="QJR14" s="281"/>
      <c r="QJS14" s="281"/>
      <c r="QJT14" s="281"/>
      <c r="QJU14" s="281"/>
      <c r="QJV14" s="281"/>
      <c r="QJW14" s="281"/>
      <c r="QJX14" s="281"/>
      <c r="QJY14" s="281"/>
      <c r="QJZ14" s="281"/>
      <c r="QKA14" s="281"/>
      <c r="QKB14" s="281"/>
      <c r="QKC14" s="281"/>
      <c r="QKD14" s="281"/>
      <c r="QKE14" s="281"/>
      <c r="QKF14" s="281"/>
      <c r="QKG14" s="281"/>
      <c r="QKH14" s="281"/>
      <c r="QKI14" s="281"/>
      <c r="QKJ14" s="281"/>
      <c r="QKK14" s="281"/>
      <c r="QKL14" s="281"/>
      <c r="QKM14" s="281"/>
      <c r="QKN14" s="281"/>
      <c r="QKO14" s="281"/>
      <c r="QKP14" s="281"/>
      <c r="QKQ14" s="281"/>
      <c r="QKR14" s="281"/>
      <c r="QKS14" s="281"/>
      <c r="QKT14" s="281"/>
      <c r="QKU14" s="281"/>
      <c r="QKV14" s="281"/>
      <c r="QKW14" s="281"/>
      <c r="QKX14" s="281"/>
      <c r="QKY14" s="281"/>
      <c r="QKZ14" s="281"/>
      <c r="QLA14" s="281"/>
      <c r="QLB14" s="281"/>
      <c r="QLC14" s="281"/>
      <c r="QLD14" s="281"/>
      <c r="QLE14" s="281"/>
      <c r="QLF14" s="281"/>
      <c r="QLG14" s="281"/>
      <c r="QLH14" s="281"/>
      <c r="QLI14" s="281"/>
      <c r="QLJ14" s="281"/>
      <c r="QLK14" s="281"/>
      <c r="QLL14" s="281"/>
      <c r="QLM14" s="281"/>
      <c r="QLN14" s="281"/>
      <c r="QLO14" s="281"/>
      <c r="QLP14" s="281"/>
      <c r="QLQ14" s="281"/>
      <c r="QLR14" s="281"/>
      <c r="QLS14" s="281"/>
      <c r="QLT14" s="281"/>
      <c r="QLU14" s="281"/>
      <c r="QLV14" s="281"/>
      <c r="QLW14" s="281"/>
      <c r="QLX14" s="281"/>
      <c r="QLY14" s="281"/>
      <c r="QLZ14" s="281"/>
      <c r="QMA14" s="281"/>
      <c r="QMB14" s="281"/>
      <c r="QMC14" s="281"/>
      <c r="QMD14" s="281"/>
      <c r="QME14" s="281"/>
      <c r="QMF14" s="281"/>
      <c r="QMG14" s="281"/>
      <c r="QMH14" s="281"/>
      <c r="QMI14" s="281"/>
      <c r="QMJ14" s="281"/>
      <c r="QMK14" s="281"/>
      <c r="QML14" s="281"/>
      <c r="QMM14" s="281"/>
      <c r="QMN14" s="281"/>
      <c r="QMO14" s="281"/>
      <c r="QMP14" s="281"/>
      <c r="QMQ14" s="281"/>
      <c r="QMR14" s="281"/>
      <c r="QMS14" s="281"/>
      <c r="QMT14" s="281"/>
      <c r="QMU14" s="281"/>
      <c r="QMV14" s="281"/>
      <c r="QMW14" s="281"/>
      <c r="QMX14" s="281"/>
      <c r="QMY14" s="281"/>
      <c r="QMZ14" s="281"/>
      <c r="QNA14" s="281"/>
      <c r="QNB14" s="281"/>
      <c r="QNC14" s="281"/>
      <c r="QND14" s="281"/>
      <c r="QNE14" s="281"/>
      <c r="QNF14" s="281"/>
      <c r="QNG14" s="281"/>
      <c r="QNH14" s="281"/>
      <c r="QNI14" s="281"/>
      <c r="QNJ14" s="281"/>
      <c r="QNK14" s="281"/>
      <c r="QNL14" s="281"/>
      <c r="QNM14" s="281"/>
      <c r="QNN14" s="281"/>
      <c r="QNO14" s="281"/>
      <c r="QNP14" s="281"/>
      <c r="QNQ14" s="281"/>
      <c r="QNR14" s="281"/>
      <c r="QNS14" s="281"/>
      <c r="QNT14" s="281"/>
      <c r="QNU14" s="281"/>
      <c r="QNV14" s="281"/>
      <c r="QNW14" s="281"/>
      <c r="QNX14" s="281"/>
      <c r="QNY14" s="281"/>
      <c r="QNZ14" s="281"/>
      <c r="QOA14" s="281"/>
      <c r="QOB14" s="281"/>
      <c r="QOC14" s="281"/>
      <c r="QOD14" s="281"/>
      <c r="QOE14" s="281"/>
      <c r="QOF14" s="281"/>
      <c r="QOG14" s="281"/>
      <c r="QOH14" s="281"/>
      <c r="QOI14" s="281"/>
      <c r="QOJ14" s="281"/>
      <c r="QOK14" s="281"/>
      <c r="QOL14" s="281"/>
      <c r="QOM14" s="281"/>
      <c r="QON14" s="281"/>
      <c r="QOO14" s="281"/>
      <c r="QOP14" s="281"/>
      <c r="QOQ14" s="281"/>
      <c r="QOR14" s="281"/>
      <c r="QOS14" s="281"/>
      <c r="QOT14" s="281"/>
      <c r="QOU14" s="281"/>
      <c r="QOV14" s="281"/>
      <c r="QOW14" s="281"/>
      <c r="QOX14" s="281"/>
      <c r="QOY14" s="281"/>
      <c r="QOZ14" s="281"/>
      <c r="QPA14" s="281"/>
      <c r="QPB14" s="281"/>
      <c r="QPC14" s="281"/>
      <c r="QPD14" s="281"/>
      <c r="QPE14" s="281"/>
      <c r="QPF14" s="281"/>
      <c r="QPG14" s="281"/>
      <c r="QPH14" s="281"/>
      <c r="QPI14" s="281"/>
      <c r="QPJ14" s="281"/>
      <c r="QPK14" s="281"/>
      <c r="QPL14" s="281"/>
      <c r="QPM14" s="281"/>
      <c r="QPN14" s="281"/>
      <c r="QPO14" s="281"/>
      <c r="QPP14" s="281"/>
      <c r="QPQ14" s="281"/>
      <c r="QPR14" s="281"/>
      <c r="QPS14" s="281"/>
      <c r="QPT14" s="281"/>
      <c r="QPU14" s="281"/>
      <c r="QPV14" s="281"/>
      <c r="QPW14" s="281"/>
      <c r="QPX14" s="281"/>
      <c r="QPY14" s="281"/>
      <c r="QPZ14" s="281"/>
      <c r="QQA14" s="281"/>
      <c r="QQB14" s="281"/>
      <c r="QQC14" s="281"/>
      <c r="QQD14" s="281"/>
      <c r="QQE14" s="281"/>
      <c r="QQF14" s="281"/>
      <c r="QQG14" s="281"/>
      <c r="QQH14" s="281"/>
      <c r="QQI14" s="281"/>
      <c r="QQJ14" s="281"/>
      <c r="QQK14" s="281"/>
      <c r="QQL14" s="281"/>
      <c r="QQM14" s="281"/>
      <c r="QQN14" s="281"/>
      <c r="QQO14" s="281"/>
      <c r="QQP14" s="281"/>
      <c r="QQQ14" s="281"/>
      <c r="QQR14" s="281"/>
      <c r="QQS14" s="281"/>
      <c r="QQT14" s="281"/>
      <c r="QQU14" s="281"/>
      <c r="QQV14" s="281"/>
      <c r="QQW14" s="281"/>
      <c r="QQX14" s="281"/>
      <c r="QQY14" s="281"/>
      <c r="QQZ14" s="281"/>
      <c r="QRA14" s="281"/>
      <c r="QRB14" s="281"/>
      <c r="QRC14" s="281"/>
      <c r="QRD14" s="281"/>
      <c r="QRE14" s="281"/>
      <c r="QRF14" s="281"/>
      <c r="QRG14" s="281"/>
      <c r="QRH14" s="281"/>
      <c r="QRI14" s="281"/>
      <c r="QRJ14" s="281"/>
      <c r="QRK14" s="281"/>
      <c r="QRL14" s="281"/>
      <c r="QRM14" s="281"/>
      <c r="QRN14" s="281"/>
      <c r="QRO14" s="281"/>
      <c r="QRP14" s="281"/>
      <c r="QRQ14" s="281"/>
      <c r="QRR14" s="281"/>
      <c r="QRS14" s="281"/>
      <c r="QRT14" s="281"/>
      <c r="QRU14" s="281"/>
      <c r="QRV14" s="281"/>
      <c r="QRW14" s="281"/>
      <c r="QRX14" s="281"/>
      <c r="QRY14" s="281"/>
      <c r="QRZ14" s="281"/>
      <c r="QSA14" s="281"/>
      <c r="QSB14" s="281"/>
      <c r="QSC14" s="281"/>
      <c r="QSD14" s="281"/>
      <c r="QSE14" s="281"/>
      <c r="QSF14" s="281"/>
      <c r="QSG14" s="281"/>
      <c r="QSH14" s="281"/>
      <c r="QSI14" s="281"/>
      <c r="QSJ14" s="281"/>
      <c r="QSK14" s="281"/>
      <c r="QSL14" s="281"/>
      <c r="QSM14" s="281"/>
      <c r="QSN14" s="281"/>
      <c r="QSO14" s="281"/>
      <c r="QSP14" s="281"/>
      <c r="QSQ14" s="281"/>
      <c r="QSR14" s="281"/>
      <c r="QSS14" s="281"/>
      <c r="QST14" s="281"/>
      <c r="QSU14" s="281"/>
      <c r="QSV14" s="281"/>
      <c r="QSW14" s="281"/>
      <c r="QSX14" s="281"/>
      <c r="QSY14" s="281"/>
      <c r="QSZ14" s="281"/>
      <c r="QTA14" s="281"/>
      <c r="QTB14" s="281"/>
      <c r="QTC14" s="281"/>
      <c r="QTD14" s="281"/>
      <c r="QTE14" s="281"/>
      <c r="QTF14" s="281"/>
      <c r="QTG14" s="281"/>
      <c r="QTH14" s="281"/>
      <c r="QTI14" s="281"/>
      <c r="QTJ14" s="281"/>
      <c r="QTK14" s="281"/>
      <c r="QTL14" s="281"/>
      <c r="QTM14" s="281"/>
      <c r="QTN14" s="281"/>
      <c r="QTO14" s="281"/>
      <c r="QTP14" s="281"/>
      <c r="QTQ14" s="281"/>
      <c r="QTR14" s="281"/>
      <c r="QTS14" s="281"/>
      <c r="QTT14" s="281"/>
      <c r="QTU14" s="281"/>
      <c r="QTV14" s="281"/>
      <c r="QTW14" s="281"/>
      <c r="QTX14" s="281"/>
      <c r="QTY14" s="281"/>
      <c r="QTZ14" s="281"/>
      <c r="QUA14" s="281"/>
      <c r="QUB14" s="281"/>
      <c r="QUC14" s="281"/>
      <c r="QUD14" s="281"/>
      <c r="QUE14" s="281"/>
      <c r="QUF14" s="281"/>
      <c r="QUG14" s="281"/>
      <c r="QUH14" s="281"/>
      <c r="QUI14" s="281"/>
      <c r="QUJ14" s="281"/>
      <c r="QUK14" s="281"/>
      <c r="QUL14" s="281"/>
      <c r="QUM14" s="281"/>
      <c r="QUN14" s="281"/>
      <c r="QUO14" s="281"/>
      <c r="QUP14" s="281"/>
      <c r="QUQ14" s="281"/>
      <c r="QUR14" s="281"/>
      <c r="QUS14" s="281"/>
      <c r="QUT14" s="281"/>
      <c r="QUU14" s="281"/>
      <c r="QUV14" s="281"/>
      <c r="QUW14" s="281"/>
      <c r="QUX14" s="281"/>
      <c r="QUY14" s="281"/>
      <c r="QUZ14" s="281"/>
      <c r="QVA14" s="281"/>
      <c r="QVB14" s="281"/>
      <c r="QVC14" s="281"/>
      <c r="QVD14" s="281"/>
      <c r="QVE14" s="281"/>
      <c r="QVF14" s="281"/>
      <c r="QVG14" s="281"/>
      <c r="QVH14" s="281"/>
      <c r="QVI14" s="281"/>
      <c r="QVJ14" s="281"/>
      <c r="QVK14" s="281"/>
      <c r="QVL14" s="281"/>
      <c r="QVM14" s="281"/>
      <c r="QVN14" s="281"/>
      <c r="QVO14" s="281"/>
      <c r="QVP14" s="281"/>
      <c r="QVQ14" s="281"/>
      <c r="QVR14" s="281"/>
      <c r="QVS14" s="281"/>
      <c r="QVT14" s="281"/>
      <c r="QVU14" s="281"/>
      <c r="QVV14" s="281"/>
      <c r="QVW14" s="281"/>
      <c r="QVX14" s="281"/>
      <c r="QVY14" s="281"/>
      <c r="QVZ14" s="281"/>
      <c r="QWA14" s="281"/>
      <c r="QWB14" s="281"/>
      <c r="QWC14" s="281"/>
      <c r="QWD14" s="281"/>
      <c r="QWE14" s="281"/>
      <c r="QWF14" s="281"/>
      <c r="QWG14" s="281"/>
      <c r="QWH14" s="281"/>
      <c r="QWI14" s="281"/>
      <c r="QWJ14" s="281"/>
      <c r="QWK14" s="281"/>
      <c r="QWL14" s="281"/>
      <c r="QWM14" s="281"/>
      <c r="QWN14" s="281"/>
      <c r="QWO14" s="281"/>
      <c r="QWP14" s="281"/>
      <c r="QWQ14" s="281"/>
      <c r="QWR14" s="281"/>
      <c r="QWS14" s="281"/>
      <c r="QWT14" s="281"/>
      <c r="QWU14" s="281"/>
      <c r="QWV14" s="281"/>
      <c r="QWW14" s="281"/>
      <c r="QWX14" s="281"/>
      <c r="QWY14" s="281"/>
      <c r="QWZ14" s="281"/>
      <c r="QXA14" s="281"/>
      <c r="QXB14" s="281"/>
      <c r="QXC14" s="281"/>
      <c r="QXD14" s="281"/>
      <c r="QXE14" s="281"/>
      <c r="QXF14" s="281"/>
      <c r="QXG14" s="281"/>
      <c r="QXH14" s="281"/>
      <c r="QXI14" s="281"/>
      <c r="QXJ14" s="281"/>
      <c r="QXK14" s="281"/>
      <c r="QXL14" s="281"/>
      <c r="QXM14" s="281"/>
      <c r="QXN14" s="281"/>
      <c r="QXO14" s="281"/>
      <c r="QXP14" s="281"/>
      <c r="QXQ14" s="281"/>
      <c r="QXR14" s="281"/>
      <c r="QXS14" s="281"/>
      <c r="QXT14" s="281"/>
      <c r="QXU14" s="281"/>
      <c r="QXV14" s="281"/>
      <c r="QXW14" s="281"/>
      <c r="QXX14" s="281"/>
      <c r="QXY14" s="281"/>
      <c r="QXZ14" s="281"/>
      <c r="QYA14" s="281"/>
      <c r="QYB14" s="281"/>
      <c r="QYC14" s="281"/>
      <c r="QYD14" s="281"/>
      <c r="QYE14" s="281"/>
      <c r="QYF14" s="281"/>
      <c r="QYG14" s="281"/>
      <c r="QYH14" s="281"/>
      <c r="QYI14" s="281"/>
      <c r="QYJ14" s="281"/>
      <c r="QYK14" s="281"/>
      <c r="QYL14" s="281"/>
      <c r="QYM14" s="281"/>
      <c r="QYN14" s="281"/>
      <c r="QYO14" s="281"/>
      <c r="QYP14" s="281"/>
      <c r="QYQ14" s="281"/>
      <c r="QYR14" s="281"/>
      <c r="QYS14" s="281"/>
      <c r="QYT14" s="281"/>
      <c r="QYU14" s="281"/>
      <c r="QYV14" s="281"/>
      <c r="QYW14" s="281"/>
      <c r="QYX14" s="281"/>
      <c r="QYY14" s="281"/>
      <c r="QYZ14" s="281"/>
      <c r="QZA14" s="281"/>
      <c r="QZB14" s="281"/>
      <c r="QZC14" s="281"/>
      <c r="QZD14" s="281"/>
      <c r="QZE14" s="281"/>
      <c r="QZF14" s="281"/>
      <c r="QZG14" s="281"/>
      <c r="QZH14" s="281"/>
      <c r="QZI14" s="281"/>
      <c r="QZJ14" s="281"/>
      <c r="QZK14" s="281"/>
      <c r="QZL14" s="281"/>
      <c r="QZM14" s="281"/>
      <c r="QZN14" s="281"/>
      <c r="QZO14" s="281"/>
      <c r="QZP14" s="281"/>
      <c r="QZQ14" s="281"/>
      <c r="QZR14" s="281"/>
      <c r="QZS14" s="281"/>
      <c r="QZT14" s="281"/>
      <c r="QZU14" s="281"/>
      <c r="QZV14" s="281"/>
      <c r="QZW14" s="281"/>
      <c r="QZX14" s="281"/>
      <c r="QZY14" s="281"/>
      <c r="QZZ14" s="281"/>
      <c r="RAA14" s="281"/>
      <c r="RAB14" s="281"/>
      <c r="RAC14" s="281"/>
      <c r="RAD14" s="281"/>
      <c r="RAE14" s="281"/>
      <c r="RAF14" s="281"/>
      <c r="RAG14" s="281"/>
      <c r="RAH14" s="281"/>
      <c r="RAI14" s="281"/>
      <c r="RAJ14" s="281"/>
      <c r="RAK14" s="281"/>
      <c r="RAL14" s="281"/>
      <c r="RAM14" s="281"/>
      <c r="RAN14" s="281"/>
      <c r="RAO14" s="281"/>
      <c r="RAP14" s="281"/>
      <c r="RAQ14" s="281"/>
      <c r="RAR14" s="281"/>
      <c r="RAS14" s="281"/>
      <c r="RAT14" s="281"/>
      <c r="RAU14" s="281"/>
      <c r="RAV14" s="281"/>
      <c r="RAW14" s="281"/>
      <c r="RAX14" s="281"/>
      <c r="RAY14" s="281"/>
      <c r="RAZ14" s="281"/>
      <c r="RBA14" s="281"/>
      <c r="RBB14" s="281"/>
      <c r="RBC14" s="281"/>
      <c r="RBD14" s="281"/>
      <c r="RBE14" s="281"/>
      <c r="RBF14" s="281"/>
      <c r="RBG14" s="281"/>
      <c r="RBH14" s="281"/>
      <c r="RBI14" s="281"/>
      <c r="RBJ14" s="281"/>
      <c r="RBK14" s="281"/>
      <c r="RBL14" s="281"/>
      <c r="RBM14" s="281"/>
      <c r="RBN14" s="281"/>
      <c r="RBO14" s="281"/>
      <c r="RBP14" s="281"/>
      <c r="RBQ14" s="281"/>
      <c r="RBR14" s="281"/>
      <c r="RBS14" s="281"/>
      <c r="RBT14" s="281"/>
      <c r="RBU14" s="281"/>
      <c r="RBV14" s="281"/>
      <c r="RBW14" s="281"/>
      <c r="RBX14" s="281"/>
      <c r="RBY14" s="281"/>
      <c r="RBZ14" s="281"/>
      <c r="RCA14" s="281"/>
      <c r="RCB14" s="281"/>
      <c r="RCC14" s="281"/>
      <c r="RCD14" s="281"/>
      <c r="RCE14" s="281"/>
      <c r="RCF14" s="281"/>
      <c r="RCG14" s="281"/>
      <c r="RCH14" s="281"/>
      <c r="RCI14" s="281"/>
      <c r="RCJ14" s="281"/>
      <c r="RCK14" s="281"/>
      <c r="RCL14" s="281"/>
      <c r="RCM14" s="281"/>
      <c r="RCN14" s="281"/>
      <c r="RCO14" s="281"/>
      <c r="RCP14" s="281"/>
      <c r="RCQ14" s="281"/>
      <c r="RCR14" s="281"/>
      <c r="RCS14" s="281"/>
      <c r="RCT14" s="281"/>
      <c r="RCU14" s="281"/>
      <c r="RCV14" s="281"/>
      <c r="RCW14" s="281"/>
      <c r="RCX14" s="281"/>
      <c r="RCY14" s="281"/>
      <c r="RCZ14" s="281"/>
      <c r="RDA14" s="281"/>
      <c r="RDB14" s="281"/>
      <c r="RDC14" s="281"/>
      <c r="RDD14" s="281"/>
      <c r="RDE14" s="281"/>
      <c r="RDF14" s="281"/>
      <c r="RDG14" s="281"/>
      <c r="RDH14" s="281"/>
      <c r="RDI14" s="281"/>
      <c r="RDJ14" s="281"/>
      <c r="RDK14" s="281"/>
      <c r="RDL14" s="281"/>
      <c r="RDM14" s="281"/>
      <c r="RDN14" s="281"/>
      <c r="RDO14" s="281"/>
      <c r="RDP14" s="281"/>
      <c r="RDQ14" s="281"/>
      <c r="RDR14" s="281"/>
      <c r="RDS14" s="281"/>
      <c r="RDT14" s="281"/>
      <c r="RDU14" s="281"/>
      <c r="RDV14" s="281"/>
      <c r="RDW14" s="281"/>
      <c r="RDX14" s="281"/>
      <c r="RDY14" s="281"/>
      <c r="RDZ14" s="281"/>
      <c r="REA14" s="281"/>
      <c r="REB14" s="281"/>
      <c r="REC14" s="281"/>
      <c r="RED14" s="281"/>
      <c r="REE14" s="281"/>
      <c r="REF14" s="281"/>
      <c r="REG14" s="281"/>
      <c r="REH14" s="281"/>
      <c r="REI14" s="281"/>
      <c r="REJ14" s="281"/>
      <c r="REK14" s="281"/>
      <c r="REL14" s="281"/>
      <c r="REM14" s="281"/>
      <c r="REN14" s="281"/>
      <c r="REO14" s="281"/>
      <c r="REP14" s="281"/>
      <c r="REQ14" s="281"/>
      <c r="RER14" s="281"/>
      <c r="RES14" s="281"/>
      <c r="RET14" s="281"/>
      <c r="REU14" s="281"/>
      <c r="REV14" s="281"/>
      <c r="REW14" s="281"/>
      <c r="REX14" s="281"/>
      <c r="REY14" s="281"/>
      <c r="REZ14" s="281"/>
      <c r="RFA14" s="281"/>
      <c r="RFB14" s="281"/>
      <c r="RFC14" s="281"/>
      <c r="RFD14" s="281"/>
      <c r="RFE14" s="281"/>
      <c r="RFF14" s="281"/>
      <c r="RFG14" s="281"/>
      <c r="RFH14" s="281"/>
      <c r="RFI14" s="281"/>
      <c r="RFJ14" s="281"/>
      <c r="RFK14" s="281"/>
      <c r="RFL14" s="281"/>
      <c r="RFM14" s="281"/>
      <c r="RFN14" s="281"/>
      <c r="RFO14" s="281"/>
      <c r="RFP14" s="281"/>
      <c r="RFQ14" s="281"/>
      <c r="RFR14" s="281"/>
      <c r="RFS14" s="281"/>
      <c r="RFT14" s="281"/>
      <c r="RFU14" s="281"/>
      <c r="RFV14" s="281"/>
      <c r="RFW14" s="281"/>
      <c r="RFX14" s="281"/>
      <c r="RFY14" s="281"/>
      <c r="RFZ14" s="281"/>
      <c r="RGA14" s="281"/>
      <c r="RGB14" s="281"/>
      <c r="RGC14" s="281"/>
      <c r="RGD14" s="281"/>
      <c r="RGE14" s="281"/>
      <c r="RGF14" s="281"/>
      <c r="RGG14" s="281"/>
      <c r="RGH14" s="281"/>
      <c r="RGI14" s="281"/>
      <c r="RGJ14" s="281"/>
      <c r="RGK14" s="281"/>
      <c r="RGL14" s="281"/>
      <c r="RGM14" s="281"/>
      <c r="RGN14" s="281"/>
      <c r="RGO14" s="281"/>
      <c r="RGP14" s="281"/>
      <c r="RGQ14" s="281"/>
      <c r="RGR14" s="281"/>
      <c r="RGS14" s="281"/>
      <c r="RGT14" s="281"/>
      <c r="RGU14" s="281"/>
      <c r="RGV14" s="281"/>
      <c r="RGW14" s="281"/>
      <c r="RGX14" s="281"/>
      <c r="RGY14" s="281"/>
      <c r="RGZ14" s="281"/>
      <c r="RHA14" s="281"/>
      <c r="RHB14" s="281"/>
      <c r="RHC14" s="281"/>
      <c r="RHD14" s="281"/>
      <c r="RHE14" s="281"/>
      <c r="RHF14" s="281"/>
      <c r="RHG14" s="281"/>
      <c r="RHH14" s="281"/>
      <c r="RHI14" s="281"/>
      <c r="RHJ14" s="281"/>
      <c r="RHK14" s="281"/>
      <c r="RHL14" s="281"/>
      <c r="RHM14" s="281"/>
      <c r="RHN14" s="281"/>
      <c r="RHO14" s="281"/>
      <c r="RHP14" s="281"/>
      <c r="RHQ14" s="281"/>
      <c r="RHR14" s="281"/>
      <c r="RHS14" s="281"/>
      <c r="RHT14" s="281"/>
      <c r="RHU14" s="281"/>
      <c r="RHV14" s="281"/>
      <c r="RHW14" s="281"/>
      <c r="RHX14" s="281"/>
      <c r="RHY14" s="281"/>
      <c r="RHZ14" s="281"/>
      <c r="RIA14" s="281"/>
      <c r="RIB14" s="281"/>
      <c r="RIC14" s="281"/>
      <c r="RID14" s="281"/>
      <c r="RIE14" s="281"/>
      <c r="RIF14" s="281"/>
      <c r="RIG14" s="281"/>
      <c r="RIH14" s="281"/>
      <c r="RII14" s="281"/>
      <c r="RIJ14" s="281"/>
      <c r="RIK14" s="281"/>
      <c r="RIL14" s="281"/>
      <c r="RIM14" s="281"/>
      <c r="RIN14" s="281"/>
      <c r="RIO14" s="281"/>
      <c r="RIP14" s="281"/>
      <c r="RIQ14" s="281"/>
      <c r="RIR14" s="281"/>
      <c r="RIS14" s="281"/>
      <c r="RIT14" s="281"/>
      <c r="RIU14" s="281"/>
      <c r="RIV14" s="281"/>
      <c r="RIW14" s="281"/>
      <c r="RIX14" s="281"/>
      <c r="RIY14" s="281"/>
      <c r="RIZ14" s="281"/>
      <c r="RJA14" s="281"/>
      <c r="RJB14" s="281"/>
      <c r="RJC14" s="281"/>
      <c r="RJD14" s="281"/>
      <c r="RJE14" s="281"/>
      <c r="RJF14" s="281"/>
      <c r="RJG14" s="281"/>
      <c r="RJH14" s="281"/>
      <c r="RJI14" s="281"/>
      <c r="RJJ14" s="281"/>
      <c r="RJK14" s="281"/>
      <c r="RJL14" s="281"/>
      <c r="RJM14" s="281"/>
      <c r="RJN14" s="281"/>
      <c r="RJO14" s="281"/>
      <c r="RJP14" s="281"/>
      <c r="RJQ14" s="281"/>
      <c r="RJR14" s="281"/>
      <c r="RJS14" s="281"/>
      <c r="RJT14" s="281"/>
      <c r="RJU14" s="281"/>
      <c r="RJV14" s="281"/>
      <c r="RJW14" s="281"/>
      <c r="RJX14" s="281"/>
      <c r="RJY14" s="281"/>
      <c r="RJZ14" s="281"/>
      <c r="RKA14" s="281"/>
      <c r="RKB14" s="281"/>
      <c r="RKC14" s="281"/>
      <c r="RKD14" s="281"/>
      <c r="RKE14" s="281"/>
      <c r="RKF14" s="281"/>
      <c r="RKG14" s="281"/>
      <c r="RKH14" s="281"/>
      <c r="RKI14" s="281"/>
      <c r="RKJ14" s="281"/>
      <c r="RKK14" s="281"/>
      <c r="RKL14" s="281"/>
      <c r="RKM14" s="281"/>
      <c r="RKN14" s="281"/>
      <c r="RKO14" s="281"/>
      <c r="RKP14" s="281"/>
      <c r="RKQ14" s="281"/>
      <c r="RKR14" s="281"/>
      <c r="RKS14" s="281"/>
      <c r="RKT14" s="281"/>
      <c r="RKU14" s="281"/>
      <c r="RKV14" s="281"/>
      <c r="RKW14" s="281"/>
      <c r="RKX14" s="281"/>
      <c r="RKY14" s="281"/>
      <c r="RKZ14" s="281"/>
      <c r="RLA14" s="281"/>
      <c r="RLB14" s="281"/>
      <c r="RLC14" s="281"/>
      <c r="RLD14" s="281"/>
      <c r="RLE14" s="281"/>
      <c r="RLF14" s="281"/>
      <c r="RLG14" s="281"/>
      <c r="RLH14" s="281"/>
      <c r="RLI14" s="281"/>
      <c r="RLJ14" s="281"/>
      <c r="RLK14" s="281"/>
      <c r="RLL14" s="281"/>
      <c r="RLM14" s="281"/>
      <c r="RLN14" s="281"/>
      <c r="RLO14" s="281"/>
      <c r="RLP14" s="281"/>
      <c r="RLQ14" s="281"/>
      <c r="RLR14" s="281"/>
      <c r="RLS14" s="281"/>
      <c r="RLT14" s="281"/>
      <c r="RLU14" s="281"/>
      <c r="RLV14" s="281"/>
      <c r="RLW14" s="281"/>
      <c r="RLX14" s="281"/>
      <c r="RLY14" s="281"/>
      <c r="RLZ14" s="281"/>
      <c r="RMA14" s="281"/>
      <c r="RMB14" s="281"/>
      <c r="RMC14" s="281"/>
      <c r="RMD14" s="281"/>
      <c r="RME14" s="281"/>
      <c r="RMF14" s="281"/>
      <c r="RMG14" s="281"/>
      <c r="RMH14" s="281"/>
      <c r="RMI14" s="281"/>
      <c r="RMJ14" s="281"/>
      <c r="RMK14" s="281"/>
      <c r="RML14" s="281"/>
      <c r="RMM14" s="281"/>
      <c r="RMN14" s="281"/>
      <c r="RMO14" s="281"/>
      <c r="RMP14" s="281"/>
      <c r="RMQ14" s="281"/>
      <c r="RMR14" s="281"/>
      <c r="RMS14" s="281"/>
      <c r="RMT14" s="281"/>
      <c r="RMU14" s="281"/>
      <c r="RMV14" s="281"/>
      <c r="RMW14" s="281"/>
      <c r="RMX14" s="281"/>
      <c r="RMY14" s="281"/>
      <c r="RMZ14" s="281"/>
      <c r="RNA14" s="281"/>
      <c r="RNB14" s="281"/>
      <c r="RNC14" s="281"/>
      <c r="RND14" s="281"/>
      <c r="RNE14" s="281"/>
      <c r="RNF14" s="281"/>
      <c r="RNG14" s="281"/>
      <c r="RNH14" s="281"/>
      <c r="RNI14" s="281"/>
      <c r="RNJ14" s="281"/>
      <c r="RNK14" s="281"/>
      <c r="RNL14" s="281"/>
      <c r="RNM14" s="281"/>
      <c r="RNN14" s="281"/>
      <c r="RNO14" s="281"/>
      <c r="RNP14" s="281"/>
      <c r="RNQ14" s="281"/>
      <c r="RNR14" s="281"/>
      <c r="RNS14" s="281"/>
      <c r="RNT14" s="281"/>
      <c r="RNU14" s="281"/>
      <c r="RNV14" s="281"/>
      <c r="RNW14" s="281"/>
      <c r="RNX14" s="281"/>
      <c r="RNY14" s="281"/>
      <c r="RNZ14" s="281"/>
      <c r="ROA14" s="281"/>
      <c r="ROB14" s="281"/>
      <c r="ROC14" s="281"/>
      <c r="ROD14" s="281"/>
      <c r="ROE14" s="281"/>
      <c r="ROF14" s="281"/>
      <c r="ROG14" s="281"/>
      <c r="ROH14" s="281"/>
      <c r="ROI14" s="281"/>
      <c r="ROJ14" s="281"/>
      <c r="ROK14" s="281"/>
      <c r="ROL14" s="281"/>
      <c r="ROM14" s="281"/>
      <c r="RON14" s="281"/>
      <c r="ROO14" s="281"/>
      <c r="ROP14" s="281"/>
      <c r="ROQ14" s="281"/>
      <c r="ROR14" s="281"/>
      <c r="ROS14" s="281"/>
      <c r="ROT14" s="281"/>
      <c r="ROU14" s="281"/>
      <c r="ROV14" s="281"/>
      <c r="ROW14" s="281"/>
      <c r="ROX14" s="281"/>
      <c r="ROY14" s="281"/>
      <c r="ROZ14" s="281"/>
      <c r="RPA14" s="281"/>
      <c r="RPB14" s="281"/>
      <c r="RPC14" s="281"/>
      <c r="RPD14" s="281"/>
      <c r="RPE14" s="281"/>
      <c r="RPF14" s="281"/>
      <c r="RPG14" s="281"/>
      <c r="RPH14" s="281"/>
      <c r="RPI14" s="281"/>
      <c r="RPJ14" s="281"/>
      <c r="RPK14" s="281"/>
      <c r="RPL14" s="281"/>
      <c r="RPM14" s="281"/>
      <c r="RPN14" s="281"/>
      <c r="RPO14" s="281"/>
      <c r="RPP14" s="281"/>
      <c r="RPQ14" s="281"/>
      <c r="RPR14" s="281"/>
      <c r="RPS14" s="281"/>
      <c r="RPT14" s="281"/>
      <c r="RPU14" s="281"/>
      <c r="RPV14" s="281"/>
      <c r="RPW14" s="281"/>
      <c r="RPX14" s="281"/>
      <c r="RPY14" s="281"/>
      <c r="RPZ14" s="281"/>
      <c r="RQA14" s="281"/>
      <c r="RQB14" s="281"/>
      <c r="RQC14" s="281"/>
      <c r="RQD14" s="281"/>
      <c r="RQE14" s="281"/>
      <c r="RQF14" s="281"/>
      <c r="RQG14" s="281"/>
      <c r="RQH14" s="281"/>
      <c r="RQI14" s="281"/>
      <c r="RQJ14" s="281"/>
      <c r="RQK14" s="281"/>
      <c r="RQL14" s="281"/>
      <c r="RQM14" s="281"/>
      <c r="RQN14" s="281"/>
      <c r="RQO14" s="281"/>
      <c r="RQP14" s="281"/>
      <c r="RQQ14" s="281"/>
      <c r="RQR14" s="281"/>
      <c r="RQS14" s="281"/>
      <c r="RQT14" s="281"/>
      <c r="RQU14" s="281"/>
      <c r="RQV14" s="281"/>
      <c r="RQW14" s="281"/>
      <c r="RQX14" s="281"/>
      <c r="RQY14" s="281"/>
      <c r="RQZ14" s="281"/>
      <c r="RRA14" s="281"/>
      <c r="RRB14" s="281"/>
      <c r="RRC14" s="281"/>
      <c r="RRD14" s="281"/>
      <c r="RRE14" s="281"/>
      <c r="RRF14" s="281"/>
      <c r="RRG14" s="281"/>
      <c r="RRH14" s="281"/>
      <c r="RRI14" s="281"/>
      <c r="RRJ14" s="281"/>
      <c r="RRK14" s="281"/>
      <c r="RRL14" s="281"/>
      <c r="RRM14" s="281"/>
      <c r="RRN14" s="281"/>
      <c r="RRO14" s="281"/>
      <c r="RRP14" s="281"/>
      <c r="RRQ14" s="281"/>
      <c r="RRR14" s="281"/>
      <c r="RRS14" s="281"/>
      <c r="RRT14" s="281"/>
      <c r="RRU14" s="281"/>
      <c r="RRV14" s="281"/>
      <c r="RRW14" s="281"/>
      <c r="RRX14" s="281"/>
      <c r="RRY14" s="281"/>
      <c r="RRZ14" s="281"/>
      <c r="RSA14" s="281"/>
      <c r="RSB14" s="281"/>
      <c r="RSC14" s="281"/>
      <c r="RSD14" s="281"/>
      <c r="RSE14" s="281"/>
      <c r="RSF14" s="281"/>
      <c r="RSG14" s="281"/>
      <c r="RSH14" s="281"/>
      <c r="RSI14" s="281"/>
      <c r="RSJ14" s="281"/>
      <c r="RSK14" s="281"/>
      <c r="RSL14" s="281"/>
      <c r="RSM14" s="281"/>
      <c r="RSN14" s="281"/>
      <c r="RSO14" s="281"/>
      <c r="RSP14" s="281"/>
      <c r="RSQ14" s="281"/>
      <c r="RSR14" s="281"/>
      <c r="RSS14" s="281"/>
      <c r="RST14" s="281"/>
      <c r="RSU14" s="281"/>
      <c r="RSV14" s="281"/>
      <c r="RSW14" s="281"/>
      <c r="RSX14" s="281"/>
      <c r="RSY14" s="281"/>
      <c r="RSZ14" s="281"/>
      <c r="RTA14" s="281"/>
      <c r="RTB14" s="281"/>
      <c r="RTC14" s="281"/>
      <c r="RTD14" s="281"/>
      <c r="RTE14" s="281"/>
      <c r="RTF14" s="281"/>
      <c r="RTG14" s="281"/>
      <c r="RTH14" s="281"/>
      <c r="RTI14" s="281"/>
      <c r="RTJ14" s="281"/>
      <c r="RTK14" s="281"/>
      <c r="RTL14" s="281"/>
      <c r="RTM14" s="281"/>
      <c r="RTN14" s="281"/>
      <c r="RTO14" s="281"/>
      <c r="RTP14" s="281"/>
      <c r="RTQ14" s="281"/>
      <c r="RTR14" s="281"/>
      <c r="RTS14" s="281"/>
      <c r="RTT14" s="281"/>
      <c r="RTU14" s="281"/>
      <c r="RTV14" s="281"/>
      <c r="RTW14" s="281"/>
      <c r="RTX14" s="281"/>
      <c r="RTY14" s="281"/>
      <c r="RTZ14" s="281"/>
      <c r="RUA14" s="281"/>
      <c r="RUB14" s="281"/>
      <c r="RUC14" s="281"/>
      <c r="RUD14" s="281"/>
      <c r="RUE14" s="281"/>
      <c r="RUF14" s="281"/>
      <c r="RUG14" s="281"/>
      <c r="RUH14" s="281"/>
      <c r="RUI14" s="281"/>
      <c r="RUJ14" s="281"/>
      <c r="RUK14" s="281"/>
      <c r="RUL14" s="281"/>
      <c r="RUM14" s="281"/>
      <c r="RUN14" s="281"/>
      <c r="RUO14" s="281"/>
      <c r="RUP14" s="281"/>
      <c r="RUQ14" s="281"/>
      <c r="RUR14" s="281"/>
      <c r="RUS14" s="281"/>
      <c r="RUT14" s="281"/>
      <c r="RUU14" s="281"/>
      <c r="RUV14" s="281"/>
      <c r="RUW14" s="281"/>
      <c r="RUX14" s="281"/>
      <c r="RUY14" s="281"/>
      <c r="RUZ14" s="281"/>
      <c r="RVA14" s="281"/>
      <c r="RVB14" s="281"/>
      <c r="RVC14" s="281"/>
      <c r="RVD14" s="281"/>
      <c r="RVE14" s="281"/>
      <c r="RVF14" s="281"/>
      <c r="RVG14" s="281"/>
      <c r="RVH14" s="281"/>
      <c r="RVI14" s="281"/>
      <c r="RVJ14" s="281"/>
      <c r="RVK14" s="281"/>
      <c r="RVL14" s="281"/>
      <c r="RVM14" s="281"/>
      <c r="RVN14" s="281"/>
      <c r="RVO14" s="281"/>
      <c r="RVP14" s="281"/>
      <c r="RVQ14" s="281"/>
      <c r="RVR14" s="281"/>
      <c r="RVS14" s="281"/>
      <c r="RVT14" s="281"/>
      <c r="RVU14" s="281"/>
      <c r="RVV14" s="281"/>
      <c r="RVW14" s="281"/>
      <c r="RVX14" s="281"/>
      <c r="RVY14" s="281"/>
      <c r="RVZ14" s="281"/>
      <c r="RWA14" s="281"/>
      <c r="RWB14" s="281"/>
      <c r="RWC14" s="281"/>
      <c r="RWD14" s="281"/>
      <c r="RWE14" s="281"/>
      <c r="RWF14" s="281"/>
      <c r="RWG14" s="281"/>
      <c r="RWH14" s="281"/>
      <c r="RWI14" s="281"/>
      <c r="RWJ14" s="281"/>
      <c r="RWK14" s="281"/>
      <c r="RWL14" s="281"/>
      <c r="RWM14" s="281"/>
      <c r="RWN14" s="281"/>
      <c r="RWO14" s="281"/>
      <c r="RWP14" s="281"/>
      <c r="RWQ14" s="281"/>
      <c r="RWR14" s="281"/>
      <c r="RWS14" s="281"/>
      <c r="RWT14" s="281"/>
      <c r="RWU14" s="281"/>
      <c r="RWV14" s="281"/>
      <c r="RWW14" s="281"/>
      <c r="RWX14" s="281"/>
      <c r="RWY14" s="281"/>
      <c r="RWZ14" s="281"/>
      <c r="RXA14" s="281"/>
      <c r="RXB14" s="281"/>
      <c r="RXC14" s="281"/>
      <c r="RXD14" s="281"/>
      <c r="RXE14" s="281"/>
      <c r="RXF14" s="281"/>
      <c r="RXG14" s="281"/>
      <c r="RXH14" s="281"/>
      <c r="RXI14" s="281"/>
      <c r="RXJ14" s="281"/>
      <c r="RXK14" s="281"/>
      <c r="RXL14" s="281"/>
      <c r="RXM14" s="281"/>
      <c r="RXN14" s="281"/>
      <c r="RXO14" s="281"/>
      <c r="RXP14" s="281"/>
      <c r="RXQ14" s="281"/>
      <c r="RXR14" s="281"/>
      <c r="RXS14" s="281"/>
      <c r="RXT14" s="281"/>
      <c r="RXU14" s="281"/>
      <c r="RXV14" s="281"/>
      <c r="RXW14" s="281"/>
      <c r="RXX14" s="281"/>
      <c r="RXY14" s="281"/>
      <c r="RXZ14" s="281"/>
      <c r="RYA14" s="281"/>
      <c r="RYB14" s="281"/>
      <c r="RYC14" s="281"/>
      <c r="RYD14" s="281"/>
      <c r="RYE14" s="281"/>
      <c r="RYF14" s="281"/>
      <c r="RYG14" s="281"/>
      <c r="RYH14" s="281"/>
      <c r="RYI14" s="281"/>
      <c r="RYJ14" s="281"/>
      <c r="RYK14" s="281"/>
      <c r="RYL14" s="281"/>
      <c r="RYM14" s="281"/>
      <c r="RYN14" s="281"/>
      <c r="RYO14" s="281"/>
      <c r="RYP14" s="281"/>
      <c r="RYQ14" s="281"/>
      <c r="RYR14" s="281"/>
      <c r="RYS14" s="281"/>
      <c r="RYT14" s="281"/>
      <c r="RYU14" s="281"/>
      <c r="RYV14" s="281"/>
      <c r="RYW14" s="281"/>
      <c r="RYX14" s="281"/>
      <c r="RYY14" s="281"/>
      <c r="RYZ14" s="281"/>
      <c r="RZA14" s="281"/>
      <c r="RZB14" s="281"/>
      <c r="RZC14" s="281"/>
      <c r="RZD14" s="281"/>
      <c r="RZE14" s="281"/>
      <c r="RZF14" s="281"/>
      <c r="RZG14" s="281"/>
      <c r="RZH14" s="281"/>
      <c r="RZI14" s="281"/>
      <c r="RZJ14" s="281"/>
      <c r="RZK14" s="281"/>
      <c r="RZL14" s="281"/>
      <c r="RZM14" s="281"/>
      <c r="RZN14" s="281"/>
      <c r="RZO14" s="281"/>
      <c r="RZP14" s="281"/>
      <c r="RZQ14" s="281"/>
      <c r="RZR14" s="281"/>
      <c r="RZS14" s="281"/>
      <c r="RZT14" s="281"/>
      <c r="RZU14" s="281"/>
      <c r="RZV14" s="281"/>
      <c r="RZW14" s="281"/>
      <c r="RZX14" s="281"/>
      <c r="RZY14" s="281"/>
      <c r="RZZ14" s="281"/>
      <c r="SAA14" s="281"/>
      <c r="SAB14" s="281"/>
      <c r="SAC14" s="281"/>
      <c r="SAD14" s="281"/>
      <c r="SAE14" s="281"/>
      <c r="SAF14" s="281"/>
      <c r="SAG14" s="281"/>
      <c r="SAH14" s="281"/>
      <c r="SAI14" s="281"/>
      <c r="SAJ14" s="281"/>
      <c r="SAK14" s="281"/>
      <c r="SAL14" s="281"/>
      <c r="SAM14" s="281"/>
      <c r="SAN14" s="281"/>
      <c r="SAO14" s="281"/>
      <c r="SAP14" s="281"/>
      <c r="SAQ14" s="281"/>
      <c r="SAR14" s="281"/>
      <c r="SAS14" s="281"/>
      <c r="SAT14" s="281"/>
      <c r="SAU14" s="281"/>
      <c r="SAV14" s="281"/>
      <c r="SAW14" s="281"/>
      <c r="SAX14" s="281"/>
      <c r="SAY14" s="281"/>
      <c r="SAZ14" s="281"/>
      <c r="SBA14" s="281"/>
      <c r="SBB14" s="281"/>
      <c r="SBC14" s="281"/>
      <c r="SBD14" s="281"/>
      <c r="SBE14" s="281"/>
      <c r="SBF14" s="281"/>
      <c r="SBG14" s="281"/>
      <c r="SBH14" s="281"/>
      <c r="SBI14" s="281"/>
      <c r="SBJ14" s="281"/>
      <c r="SBK14" s="281"/>
      <c r="SBL14" s="281"/>
      <c r="SBM14" s="281"/>
      <c r="SBN14" s="281"/>
      <c r="SBO14" s="281"/>
      <c r="SBP14" s="281"/>
      <c r="SBQ14" s="281"/>
      <c r="SBR14" s="281"/>
      <c r="SBS14" s="281"/>
      <c r="SBT14" s="281"/>
      <c r="SBU14" s="281"/>
      <c r="SBV14" s="281"/>
      <c r="SBW14" s="281"/>
      <c r="SBX14" s="281"/>
      <c r="SBY14" s="281"/>
      <c r="SBZ14" s="281"/>
      <c r="SCA14" s="281"/>
      <c r="SCB14" s="281"/>
      <c r="SCC14" s="281"/>
      <c r="SCD14" s="281"/>
      <c r="SCE14" s="281"/>
      <c r="SCF14" s="281"/>
      <c r="SCG14" s="281"/>
      <c r="SCH14" s="281"/>
      <c r="SCI14" s="281"/>
      <c r="SCJ14" s="281"/>
      <c r="SCK14" s="281"/>
      <c r="SCL14" s="281"/>
      <c r="SCM14" s="281"/>
      <c r="SCN14" s="281"/>
      <c r="SCO14" s="281"/>
      <c r="SCP14" s="281"/>
      <c r="SCQ14" s="281"/>
      <c r="SCR14" s="281"/>
      <c r="SCS14" s="281"/>
      <c r="SCT14" s="281"/>
      <c r="SCU14" s="281"/>
      <c r="SCV14" s="281"/>
      <c r="SCW14" s="281"/>
      <c r="SCX14" s="281"/>
      <c r="SCY14" s="281"/>
      <c r="SCZ14" s="281"/>
      <c r="SDA14" s="281"/>
      <c r="SDB14" s="281"/>
      <c r="SDC14" s="281"/>
      <c r="SDD14" s="281"/>
      <c r="SDE14" s="281"/>
      <c r="SDF14" s="281"/>
      <c r="SDG14" s="281"/>
      <c r="SDH14" s="281"/>
      <c r="SDI14" s="281"/>
      <c r="SDJ14" s="281"/>
      <c r="SDK14" s="281"/>
      <c r="SDL14" s="281"/>
      <c r="SDM14" s="281"/>
      <c r="SDN14" s="281"/>
      <c r="SDO14" s="281"/>
      <c r="SDP14" s="281"/>
      <c r="SDQ14" s="281"/>
      <c r="SDR14" s="281"/>
      <c r="SDS14" s="281"/>
      <c r="SDT14" s="281"/>
      <c r="SDU14" s="281"/>
      <c r="SDV14" s="281"/>
      <c r="SDW14" s="281"/>
      <c r="SDX14" s="281"/>
      <c r="SDY14" s="281"/>
      <c r="SDZ14" s="281"/>
      <c r="SEA14" s="281"/>
      <c r="SEB14" s="281"/>
      <c r="SEC14" s="281"/>
      <c r="SED14" s="281"/>
      <c r="SEE14" s="281"/>
      <c r="SEF14" s="281"/>
      <c r="SEG14" s="281"/>
      <c r="SEH14" s="281"/>
      <c r="SEI14" s="281"/>
      <c r="SEJ14" s="281"/>
      <c r="SEK14" s="281"/>
      <c r="SEL14" s="281"/>
      <c r="SEM14" s="281"/>
      <c r="SEN14" s="281"/>
      <c r="SEO14" s="281"/>
      <c r="SEP14" s="281"/>
      <c r="SEQ14" s="281"/>
      <c r="SER14" s="281"/>
      <c r="SES14" s="281"/>
      <c r="SET14" s="281"/>
      <c r="SEU14" s="281"/>
      <c r="SEV14" s="281"/>
      <c r="SEW14" s="281"/>
      <c r="SEX14" s="281"/>
      <c r="SEY14" s="281"/>
      <c r="SEZ14" s="281"/>
      <c r="SFA14" s="281"/>
      <c r="SFB14" s="281"/>
      <c r="SFC14" s="281"/>
      <c r="SFD14" s="281"/>
      <c r="SFE14" s="281"/>
      <c r="SFF14" s="281"/>
      <c r="SFG14" s="281"/>
      <c r="SFH14" s="281"/>
      <c r="SFI14" s="281"/>
      <c r="SFJ14" s="281"/>
      <c r="SFK14" s="281"/>
      <c r="SFL14" s="281"/>
      <c r="SFM14" s="281"/>
      <c r="SFN14" s="281"/>
      <c r="SFO14" s="281"/>
      <c r="SFP14" s="281"/>
      <c r="SFQ14" s="281"/>
      <c r="SFR14" s="281"/>
      <c r="SFS14" s="281"/>
      <c r="SFT14" s="281"/>
      <c r="SFU14" s="281"/>
      <c r="SFV14" s="281"/>
      <c r="SFW14" s="281"/>
      <c r="SFX14" s="281"/>
      <c r="SFY14" s="281"/>
      <c r="SFZ14" s="281"/>
      <c r="SGA14" s="281"/>
      <c r="SGB14" s="281"/>
      <c r="SGC14" s="281"/>
      <c r="SGD14" s="281"/>
      <c r="SGE14" s="281"/>
      <c r="SGF14" s="281"/>
      <c r="SGG14" s="281"/>
      <c r="SGH14" s="281"/>
      <c r="SGI14" s="281"/>
      <c r="SGJ14" s="281"/>
      <c r="SGK14" s="281"/>
      <c r="SGL14" s="281"/>
      <c r="SGM14" s="281"/>
      <c r="SGN14" s="281"/>
      <c r="SGO14" s="281"/>
      <c r="SGP14" s="281"/>
      <c r="SGQ14" s="281"/>
      <c r="SGR14" s="281"/>
      <c r="SGS14" s="281"/>
      <c r="SGT14" s="281"/>
      <c r="SGU14" s="281"/>
      <c r="SGV14" s="281"/>
      <c r="SGW14" s="281"/>
      <c r="SGX14" s="281"/>
      <c r="SGY14" s="281"/>
      <c r="SGZ14" s="281"/>
      <c r="SHA14" s="281"/>
      <c r="SHB14" s="281"/>
      <c r="SHC14" s="281"/>
      <c r="SHD14" s="281"/>
      <c r="SHE14" s="281"/>
      <c r="SHF14" s="281"/>
      <c r="SHG14" s="281"/>
      <c r="SHH14" s="281"/>
      <c r="SHI14" s="281"/>
      <c r="SHJ14" s="281"/>
      <c r="SHK14" s="281"/>
      <c r="SHL14" s="281"/>
      <c r="SHM14" s="281"/>
      <c r="SHN14" s="281"/>
      <c r="SHO14" s="281"/>
      <c r="SHP14" s="281"/>
      <c r="SHQ14" s="281"/>
      <c r="SHR14" s="281"/>
      <c r="SHS14" s="281"/>
      <c r="SHT14" s="281"/>
      <c r="SHU14" s="281"/>
      <c r="SHV14" s="281"/>
      <c r="SHW14" s="281"/>
      <c r="SHX14" s="281"/>
      <c r="SHY14" s="281"/>
      <c r="SHZ14" s="281"/>
      <c r="SIA14" s="281"/>
      <c r="SIB14" s="281"/>
      <c r="SIC14" s="281"/>
      <c r="SID14" s="281"/>
      <c r="SIE14" s="281"/>
      <c r="SIF14" s="281"/>
      <c r="SIG14" s="281"/>
      <c r="SIH14" s="281"/>
      <c r="SII14" s="281"/>
      <c r="SIJ14" s="281"/>
      <c r="SIK14" s="281"/>
      <c r="SIL14" s="281"/>
      <c r="SIM14" s="281"/>
      <c r="SIN14" s="281"/>
      <c r="SIO14" s="281"/>
      <c r="SIP14" s="281"/>
      <c r="SIQ14" s="281"/>
      <c r="SIR14" s="281"/>
      <c r="SIS14" s="281"/>
      <c r="SIT14" s="281"/>
      <c r="SIU14" s="281"/>
      <c r="SIV14" s="281"/>
      <c r="SIW14" s="281"/>
      <c r="SIX14" s="281"/>
      <c r="SIY14" s="281"/>
      <c r="SIZ14" s="281"/>
      <c r="SJA14" s="281"/>
      <c r="SJB14" s="281"/>
      <c r="SJC14" s="281"/>
      <c r="SJD14" s="281"/>
      <c r="SJE14" s="281"/>
      <c r="SJF14" s="281"/>
      <c r="SJG14" s="281"/>
      <c r="SJH14" s="281"/>
      <c r="SJI14" s="281"/>
      <c r="SJJ14" s="281"/>
      <c r="SJK14" s="281"/>
      <c r="SJL14" s="281"/>
      <c r="SJM14" s="281"/>
      <c r="SJN14" s="281"/>
      <c r="SJO14" s="281"/>
      <c r="SJP14" s="281"/>
      <c r="SJQ14" s="281"/>
      <c r="SJR14" s="281"/>
      <c r="SJS14" s="281"/>
      <c r="SJT14" s="281"/>
      <c r="SJU14" s="281"/>
      <c r="SJV14" s="281"/>
      <c r="SJW14" s="281"/>
      <c r="SJX14" s="281"/>
      <c r="SJY14" s="281"/>
      <c r="SJZ14" s="281"/>
      <c r="SKA14" s="281"/>
      <c r="SKB14" s="281"/>
      <c r="SKC14" s="281"/>
      <c r="SKD14" s="281"/>
      <c r="SKE14" s="281"/>
      <c r="SKF14" s="281"/>
      <c r="SKG14" s="281"/>
      <c r="SKH14" s="281"/>
      <c r="SKI14" s="281"/>
      <c r="SKJ14" s="281"/>
      <c r="SKK14" s="281"/>
      <c r="SKL14" s="281"/>
      <c r="SKM14" s="281"/>
      <c r="SKN14" s="281"/>
      <c r="SKO14" s="281"/>
      <c r="SKP14" s="281"/>
      <c r="SKQ14" s="281"/>
      <c r="SKR14" s="281"/>
      <c r="SKS14" s="281"/>
      <c r="SKT14" s="281"/>
      <c r="SKU14" s="281"/>
      <c r="SKV14" s="281"/>
      <c r="SKW14" s="281"/>
      <c r="SKX14" s="281"/>
      <c r="SKY14" s="281"/>
      <c r="SKZ14" s="281"/>
      <c r="SLA14" s="281"/>
      <c r="SLB14" s="281"/>
      <c r="SLC14" s="281"/>
      <c r="SLD14" s="281"/>
      <c r="SLE14" s="281"/>
      <c r="SLF14" s="281"/>
      <c r="SLG14" s="281"/>
      <c r="SLH14" s="281"/>
      <c r="SLI14" s="281"/>
      <c r="SLJ14" s="281"/>
      <c r="SLK14" s="281"/>
      <c r="SLL14" s="281"/>
      <c r="SLM14" s="281"/>
      <c r="SLN14" s="281"/>
      <c r="SLO14" s="281"/>
      <c r="SLP14" s="281"/>
      <c r="SLQ14" s="281"/>
      <c r="SLR14" s="281"/>
      <c r="SLS14" s="281"/>
      <c r="SLT14" s="281"/>
      <c r="SLU14" s="281"/>
      <c r="SLV14" s="281"/>
      <c r="SLW14" s="281"/>
      <c r="SLX14" s="281"/>
      <c r="SLY14" s="281"/>
      <c r="SLZ14" s="281"/>
      <c r="SMA14" s="281"/>
      <c r="SMB14" s="281"/>
      <c r="SMC14" s="281"/>
      <c r="SMD14" s="281"/>
      <c r="SME14" s="281"/>
      <c r="SMF14" s="281"/>
      <c r="SMG14" s="281"/>
      <c r="SMH14" s="281"/>
      <c r="SMI14" s="281"/>
      <c r="SMJ14" s="281"/>
      <c r="SMK14" s="281"/>
      <c r="SML14" s="281"/>
      <c r="SMM14" s="281"/>
      <c r="SMN14" s="281"/>
      <c r="SMO14" s="281"/>
      <c r="SMP14" s="281"/>
      <c r="SMQ14" s="281"/>
      <c r="SMR14" s="281"/>
      <c r="SMS14" s="281"/>
      <c r="SMT14" s="281"/>
      <c r="SMU14" s="281"/>
      <c r="SMV14" s="281"/>
      <c r="SMW14" s="281"/>
      <c r="SMX14" s="281"/>
      <c r="SMY14" s="281"/>
      <c r="SMZ14" s="281"/>
      <c r="SNA14" s="281"/>
      <c r="SNB14" s="281"/>
      <c r="SNC14" s="281"/>
      <c r="SND14" s="281"/>
      <c r="SNE14" s="281"/>
      <c r="SNF14" s="281"/>
      <c r="SNG14" s="281"/>
      <c r="SNH14" s="281"/>
      <c r="SNI14" s="281"/>
      <c r="SNJ14" s="281"/>
      <c r="SNK14" s="281"/>
      <c r="SNL14" s="281"/>
      <c r="SNM14" s="281"/>
      <c r="SNN14" s="281"/>
      <c r="SNO14" s="281"/>
      <c r="SNP14" s="281"/>
      <c r="SNQ14" s="281"/>
      <c r="SNR14" s="281"/>
      <c r="SNS14" s="281"/>
      <c r="SNT14" s="281"/>
      <c r="SNU14" s="281"/>
      <c r="SNV14" s="281"/>
      <c r="SNW14" s="281"/>
      <c r="SNX14" s="281"/>
      <c r="SNY14" s="281"/>
      <c r="SNZ14" s="281"/>
      <c r="SOA14" s="281"/>
      <c r="SOB14" s="281"/>
      <c r="SOC14" s="281"/>
      <c r="SOD14" s="281"/>
      <c r="SOE14" s="281"/>
      <c r="SOF14" s="281"/>
      <c r="SOG14" s="281"/>
      <c r="SOH14" s="281"/>
      <c r="SOI14" s="281"/>
      <c r="SOJ14" s="281"/>
      <c r="SOK14" s="281"/>
      <c r="SOL14" s="281"/>
      <c r="SOM14" s="281"/>
      <c r="SON14" s="281"/>
      <c r="SOO14" s="281"/>
      <c r="SOP14" s="281"/>
      <c r="SOQ14" s="281"/>
      <c r="SOR14" s="281"/>
      <c r="SOS14" s="281"/>
      <c r="SOT14" s="281"/>
      <c r="SOU14" s="281"/>
      <c r="SOV14" s="281"/>
      <c r="SOW14" s="281"/>
      <c r="SOX14" s="281"/>
      <c r="SOY14" s="281"/>
      <c r="SOZ14" s="281"/>
      <c r="SPA14" s="281"/>
      <c r="SPB14" s="281"/>
      <c r="SPC14" s="281"/>
      <c r="SPD14" s="281"/>
      <c r="SPE14" s="281"/>
      <c r="SPF14" s="281"/>
      <c r="SPG14" s="281"/>
      <c r="SPH14" s="281"/>
      <c r="SPI14" s="281"/>
      <c r="SPJ14" s="281"/>
      <c r="SPK14" s="281"/>
      <c r="SPL14" s="281"/>
      <c r="SPM14" s="281"/>
      <c r="SPN14" s="281"/>
      <c r="SPO14" s="281"/>
      <c r="SPP14" s="281"/>
      <c r="SPQ14" s="281"/>
      <c r="SPR14" s="281"/>
      <c r="SPS14" s="281"/>
      <c r="SPT14" s="281"/>
      <c r="SPU14" s="281"/>
      <c r="SPV14" s="281"/>
      <c r="SPW14" s="281"/>
      <c r="SPX14" s="281"/>
      <c r="SPY14" s="281"/>
      <c r="SPZ14" s="281"/>
      <c r="SQA14" s="281"/>
      <c r="SQB14" s="281"/>
      <c r="SQC14" s="281"/>
      <c r="SQD14" s="281"/>
      <c r="SQE14" s="281"/>
      <c r="SQF14" s="281"/>
      <c r="SQG14" s="281"/>
      <c r="SQH14" s="281"/>
      <c r="SQI14" s="281"/>
      <c r="SQJ14" s="281"/>
      <c r="SQK14" s="281"/>
      <c r="SQL14" s="281"/>
      <c r="SQM14" s="281"/>
      <c r="SQN14" s="281"/>
      <c r="SQO14" s="281"/>
      <c r="SQP14" s="281"/>
      <c r="SQQ14" s="281"/>
      <c r="SQR14" s="281"/>
      <c r="SQS14" s="281"/>
      <c r="SQT14" s="281"/>
      <c r="SQU14" s="281"/>
      <c r="SQV14" s="281"/>
      <c r="SQW14" s="281"/>
      <c r="SQX14" s="281"/>
      <c r="SQY14" s="281"/>
      <c r="SQZ14" s="281"/>
      <c r="SRA14" s="281"/>
      <c r="SRB14" s="281"/>
      <c r="SRC14" s="281"/>
      <c r="SRD14" s="281"/>
      <c r="SRE14" s="281"/>
      <c r="SRF14" s="281"/>
      <c r="SRG14" s="281"/>
      <c r="SRH14" s="281"/>
      <c r="SRI14" s="281"/>
      <c r="SRJ14" s="281"/>
      <c r="SRK14" s="281"/>
      <c r="SRL14" s="281"/>
      <c r="SRM14" s="281"/>
      <c r="SRN14" s="281"/>
      <c r="SRO14" s="281"/>
      <c r="SRP14" s="281"/>
      <c r="SRQ14" s="281"/>
      <c r="SRR14" s="281"/>
      <c r="SRS14" s="281"/>
      <c r="SRT14" s="281"/>
      <c r="SRU14" s="281"/>
      <c r="SRV14" s="281"/>
      <c r="SRW14" s="281"/>
      <c r="SRX14" s="281"/>
      <c r="SRY14" s="281"/>
      <c r="SRZ14" s="281"/>
      <c r="SSA14" s="281"/>
      <c r="SSB14" s="281"/>
      <c r="SSC14" s="281"/>
      <c r="SSD14" s="281"/>
      <c r="SSE14" s="281"/>
      <c r="SSF14" s="281"/>
      <c r="SSG14" s="281"/>
      <c r="SSH14" s="281"/>
      <c r="SSI14" s="281"/>
      <c r="SSJ14" s="281"/>
      <c r="SSK14" s="281"/>
      <c r="SSL14" s="281"/>
      <c r="SSM14" s="281"/>
      <c r="SSN14" s="281"/>
      <c r="SSO14" s="281"/>
      <c r="SSP14" s="281"/>
      <c r="SSQ14" s="281"/>
      <c r="SSR14" s="281"/>
      <c r="SSS14" s="281"/>
      <c r="SST14" s="281"/>
      <c r="SSU14" s="281"/>
      <c r="SSV14" s="281"/>
      <c r="SSW14" s="281"/>
      <c r="SSX14" s="281"/>
      <c r="SSY14" s="281"/>
      <c r="SSZ14" s="281"/>
      <c r="STA14" s="281"/>
      <c r="STB14" s="281"/>
      <c r="STC14" s="281"/>
      <c r="STD14" s="281"/>
      <c r="STE14" s="281"/>
      <c r="STF14" s="281"/>
      <c r="STG14" s="281"/>
      <c r="STH14" s="281"/>
      <c r="STI14" s="281"/>
      <c r="STJ14" s="281"/>
      <c r="STK14" s="281"/>
      <c r="STL14" s="281"/>
      <c r="STM14" s="281"/>
      <c r="STN14" s="281"/>
      <c r="STO14" s="281"/>
      <c r="STP14" s="281"/>
      <c r="STQ14" s="281"/>
      <c r="STR14" s="281"/>
      <c r="STS14" s="281"/>
      <c r="STT14" s="281"/>
      <c r="STU14" s="281"/>
      <c r="STV14" s="281"/>
      <c r="STW14" s="281"/>
      <c r="STX14" s="281"/>
      <c r="STY14" s="281"/>
      <c r="STZ14" s="281"/>
      <c r="SUA14" s="281"/>
      <c r="SUB14" s="281"/>
      <c r="SUC14" s="281"/>
      <c r="SUD14" s="281"/>
      <c r="SUE14" s="281"/>
      <c r="SUF14" s="281"/>
      <c r="SUG14" s="281"/>
      <c r="SUH14" s="281"/>
      <c r="SUI14" s="281"/>
      <c r="SUJ14" s="281"/>
      <c r="SUK14" s="281"/>
      <c r="SUL14" s="281"/>
      <c r="SUM14" s="281"/>
      <c r="SUN14" s="281"/>
      <c r="SUO14" s="281"/>
      <c r="SUP14" s="281"/>
      <c r="SUQ14" s="281"/>
      <c r="SUR14" s="281"/>
      <c r="SUS14" s="281"/>
      <c r="SUT14" s="281"/>
      <c r="SUU14" s="281"/>
      <c r="SUV14" s="281"/>
      <c r="SUW14" s="281"/>
      <c r="SUX14" s="281"/>
      <c r="SUY14" s="281"/>
      <c r="SUZ14" s="281"/>
      <c r="SVA14" s="281"/>
      <c r="SVB14" s="281"/>
      <c r="SVC14" s="281"/>
      <c r="SVD14" s="281"/>
      <c r="SVE14" s="281"/>
      <c r="SVF14" s="281"/>
      <c r="SVG14" s="281"/>
      <c r="SVH14" s="281"/>
      <c r="SVI14" s="281"/>
      <c r="SVJ14" s="281"/>
      <c r="SVK14" s="281"/>
      <c r="SVL14" s="281"/>
      <c r="SVM14" s="281"/>
      <c r="SVN14" s="281"/>
      <c r="SVO14" s="281"/>
      <c r="SVP14" s="281"/>
      <c r="SVQ14" s="281"/>
      <c r="SVR14" s="281"/>
      <c r="SVS14" s="281"/>
      <c r="SVT14" s="281"/>
      <c r="SVU14" s="281"/>
      <c r="SVV14" s="281"/>
      <c r="SVW14" s="281"/>
      <c r="SVX14" s="281"/>
      <c r="SVY14" s="281"/>
      <c r="SVZ14" s="281"/>
      <c r="SWA14" s="281"/>
      <c r="SWB14" s="281"/>
      <c r="SWC14" s="281"/>
      <c r="SWD14" s="281"/>
      <c r="SWE14" s="281"/>
      <c r="SWF14" s="281"/>
      <c r="SWG14" s="281"/>
      <c r="SWH14" s="281"/>
      <c r="SWI14" s="281"/>
      <c r="SWJ14" s="281"/>
      <c r="SWK14" s="281"/>
      <c r="SWL14" s="281"/>
      <c r="SWM14" s="281"/>
      <c r="SWN14" s="281"/>
      <c r="SWO14" s="281"/>
      <c r="SWP14" s="281"/>
      <c r="SWQ14" s="281"/>
      <c r="SWR14" s="281"/>
      <c r="SWS14" s="281"/>
      <c r="SWT14" s="281"/>
      <c r="SWU14" s="281"/>
      <c r="SWV14" s="281"/>
      <c r="SWW14" s="281"/>
      <c r="SWX14" s="281"/>
      <c r="SWY14" s="281"/>
      <c r="SWZ14" s="281"/>
      <c r="SXA14" s="281"/>
      <c r="SXB14" s="281"/>
      <c r="SXC14" s="281"/>
      <c r="SXD14" s="281"/>
      <c r="SXE14" s="281"/>
      <c r="SXF14" s="281"/>
      <c r="SXG14" s="281"/>
      <c r="SXH14" s="281"/>
      <c r="SXI14" s="281"/>
      <c r="SXJ14" s="281"/>
      <c r="SXK14" s="281"/>
      <c r="SXL14" s="281"/>
      <c r="SXM14" s="281"/>
      <c r="SXN14" s="281"/>
      <c r="SXO14" s="281"/>
      <c r="SXP14" s="281"/>
      <c r="SXQ14" s="281"/>
      <c r="SXR14" s="281"/>
      <c r="SXS14" s="281"/>
      <c r="SXT14" s="281"/>
      <c r="SXU14" s="281"/>
      <c r="SXV14" s="281"/>
      <c r="SXW14" s="281"/>
      <c r="SXX14" s="281"/>
      <c r="SXY14" s="281"/>
      <c r="SXZ14" s="281"/>
      <c r="SYA14" s="281"/>
      <c r="SYB14" s="281"/>
      <c r="SYC14" s="281"/>
      <c r="SYD14" s="281"/>
      <c r="SYE14" s="281"/>
      <c r="SYF14" s="281"/>
      <c r="SYG14" s="281"/>
      <c r="SYH14" s="281"/>
      <c r="SYI14" s="281"/>
      <c r="SYJ14" s="281"/>
      <c r="SYK14" s="281"/>
      <c r="SYL14" s="281"/>
      <c r="SYM14" s="281"/>
      <c r="SYN14" s="281"/>
      <c r="SYO14" s="281"/>
      <c r="SYP14" s="281"/>
      <c r="SYQ14" s="281"/>
      <c r="SYR14" s="281"/>
      <c r="SYS14" s="281"/>
      <c r="SYT14" s="281"/>
      <c r="SYU14" s="281"/>
      <c r="SYV14" s="281"/>
      <c r="SYW14" s="281"/>
      <c r="SYX14" s="281"/>
      <c r="SYY14" s="281"/>
      <c r="SYZ14" s="281"/>
      <c r="SZA14" s="281"/>
      <c r="SZB14" s="281"/>
      <c r="SZC14" s="281"/>
      <c r="SZD14" s="281"/>
      <c r="SZE14" s="281"/>
      <c r="SZF14" s="281"/>
      <c r="SZG14" s="281"/>
      <c r="SZH14" s="281"/>
      <c r="SZI14" s="281"/>
      <c r="SZJ14" s="281"/>
      <c r="SZK14" s="281"/>
      <c r="SZL14" s="281"/>
      <c r="SZM14" s="281"/>
      <c r="SZN14" s="281"/>
      <c r="SZO14" s="281"/>
      <c r="SZP14" s="281"/>
      <c r="SZQ14" s="281"/>
      <c r="SZR14" s="281"/>
      <c r="SZS14" s="281"/>
      <c r="SZT14" s="281"/>
      <c r="SZU14" s="281"/>
      <c r="SZV14" s="281"/>
      <c r="SZW14" s="281"/>
      <c r="SZX14" s="281"/>
      <c r="SZY14" s="281"/>
      <c r="SZZ14" s="281"/>
      <c r="TAA14" s="281"/>
      <c r="TAB14" s="281"/>
      <c r="TAC14" s="281"/>
      <c r="TAD14" s="281"/>
      <c r="TAE14" s="281"/>
      <c r="TAF14" s="281"/>
      <c r="TAG14" s="281"/>
      <c r="TAH14" s="281"/>
      <c r="TAI14" s="281"/>
      <c r="TAJ14" s="281"/>
      <c r="TAK14" s="281"/>
      <c r="TAL14" s="281"/>
      <c r="TAM14" s="281"/>
      <c r="TAN14" s="281"/>
      <c r="TAO14" s="281"/>
      <c r="TAP14" s="281"/>
      <c r="TAQ14" s="281"/>
      <c r="TAR14" s="281"/>
      <c r="TAS14" s="281"/>
      <c r="TAT14" s="281"/>
      <c r="TAU14" s="281"/>
      <c r="TAV14" s="281"/>
      <c r="TAW14" s="281"/>
      <c r="TAX14" s="281"/>
      <c r="TAY14" s="281"/>
      <c r="TAZ14" s="281"/>
      <c r="TBA14" s="281"/>
      <c r="TBB14" s="281"/>
      <c r="TBC14" s="281"/>
      <c r="TBD14" s="281"/>
      <c r="TBE14" s="281"/>
      <c r="TBF14" s="281"/>
      <c r="TBG14" s="281"/>
      <c r="TBH14" s="281"/>
      <c r="TBI14" s="281"/>
      <c r="TBJ14" s="281"/>
      <c r="TBK14" s="281"/>
      <c r="TBL14" s="281"/>
      <c r="TBM14" s="281"/>
      <c r="TBN14" s="281"/>
      <c r="TBO14" s="281"/>
      <c r="TBP14" s="281"/>
      <c r="TBQ14" s="281"/>
      <c r="TBR14" s="281"/>
      <c r="TBS14" s="281"/>
      <c r="TBT14" s="281"/>
      <c r="TBU14" s="281"/>
      <c r="TBV14" s="281"/>
      <c r="TBW14" s="281"/>
      <c r="TBX14" s="281"/>
      <c r="TBY14" s="281"/>
      <c r="TBZ14" s="281"/>
      <c r="TCA14" s="281"/>
      <c r="TCB14" s="281"/>
      <c r="TCC14" s="281"/>
      <c r="TCD14" s="281"/>
      <c r="TCE14" s="281"/>
      <c r="TCF14" s="281"/>
      <c r="TCG14" s="281"/>
      <c r="TCH14" s="281"/>
      <c r="TCI14" s="281"/>
      <c r="TCJ14" s="281"/>
      <c r="TCK14" s="281"/>
      <c r="TCL14" s="281"/>
      <c r="TCM14" s="281"/>
      <c r="TCN14" s="281"/>
      <c r="TCO14" s="281"/>
      <c r="TCP14" s="281"/>
      <c r="TCQ14" s="281"/>
      <c r="TCR14" s="281"/>
      <c r="TCS14" s="281"/>
      <c r="TCT14" s="281"/>
      <c r="TCU14" s="281"/>
      <c r="TCV14" s="281"/>
      <c r="TCW14" s="281"/>
      <c r="TCX14" s="281"/>
      <c r="TCY14" s="281"/>
      <c r="TCZ14" s="281"/>
      <c r="TDA14" s="281"/>
      <c r="TDB14" s="281"/>
      <c r="TDC14" s="281"/>
      <c r="TDD14" s="281"/>
      <c r="TDE14" s="281"/>
      <c r="TDF14" s="281"/>
      <c r="TDG14" s="281"/>
      <c r="TDH14" s="281"/>
      <c r="TDI14" s="281"/>
      <c r="TDJ14" s="281"/>
      <c r="TDK14" s="281"/>
      <c r="TDL14" s="281"/>
      <c r="TDM14" s="281"/>
      <c r="TDN14" s="281"/>
      <c r="TDO14" s="281"/>
      <c r="TDP14" s="281"/>
      <c r="TDQ14" s="281"/>
      <c r="TDR14" s="281"/>
      <c r="TDS14" s="281"/>
      <c r="TDT14" s="281"/>
      <c r="TDU14" s="281"/>
      <c r="TDV14" s="281"/>
      <c r="TDW14" s="281"/>
      <c r="TDX14" s="281"/>
      <c r="TDY14" s="281"/>
      <c r="TDZ14" s="281"/>
      <c r="TEA14" s="281"/>
      <c r="TEB14" s="281"/>
      <c r="TEC14" s="281"/>
      <c r="TED14" s="281"/>
      <c r="TEE14" s="281"/>
      <c r="TEF14" s="281"/>
      <c r="TEG14" s="281"/>
      <c r="TEH14" s="281"/>
      <c r="TEI14" s="281"/>
      <c r="TEJ14" s="281"/>
      <c r="TEK14" s="281"/>
      <c r="TEL14" s="281"/>
      <c r="TEM14" s="281"/>
      <c r="TEN14" s="281"/>
      <c r="TEO14" s="281"/>
      <c r="TEP14" s="281"/>
      <c r="TEQ14" s="281"/>
      <c r="TER14" s="281"/>
      <c r="TES14" s="281"/>
      <c r="TET14" s="281"/>
      <c r="TEU14" s="281"/>
      <c r="TEV14" s="281"/>
      <c r="TEW14" s="281"/>
      <c r="TEX14" s="281"/>
      <c r="TEY14" s="281"/>
      <c r="TEZ14" s="281"/>
      <c r="TFA14" s="281"/>
      <c r="TFB14" s="281"/>
      <c r="TFC14" s="281"/>
      <c r="TFD14" s="281"/>
      <c r="TFE14" s="281"/>
      <c r="TFF14" s="281"/>
      <c r="TFG14" s="281"/>
      <c r="TFH14" s="281"/>
      <c r="TFI14" s="281"/>
      <c r="TFJ14" s="281"/>
      <c r="TFK14" s="281"/>
      <c r="TFL14" s="281"/>
      <c r="TFM14" s="281"/>
      <c r="TFN14" s="281"/>
      <c r="TFO14" s="281"/>
      <c r="TFP14" s="281"/>
      <c r="TFQ14" s="281"/>
      <c r="TFR14" s="281"/>
      <c r="TFS14" s="281"/>
      <c r="TFT14" s="281"/>
      <c r="TFU14" s="281"/>
      <c r="TFV14" s="281"/>
      <c r="TFW14" s="281"/>
      <c r="TFX14" s="281"/>
      <c r="TFY14" s="281"/>
      <c r="TFZ14" s="281"/>
      <c r="TGA14" s="281"/>
      <c r="TGB14" s="281"/>
      <c r="TGC14" s="281"/>
      <c r="TGD14" s="281"/>
      <c r="TGE14" s="281"/>
      <c r="TGF14" s="281"/>
      <c r="TGG14" s="281"/>
      <c r="TGH14" s="281"/>
      <c r="TGI14" s="281"/>
      <c r="TGJ14" s="281"/>
      <c r="TGK14" s="281"/>
      <c r="TGL14" s="281"/>
      <c r="TGM14" s="281"/>
      <c r="TGN14" s="281"/>
      <c r="TGO14" s="281"/>
      <c r="TGP14" s="281"/>
      <c r="TGQ14" s="281"/>
      <c r="TGR14" s="281"/>
      <c r="TGS14" s="281"/>
      <c r="TGT14" s="281"/>
      <c r="TGU14" s="281"/>
      <c r="TGV14" s="281"/>
      <c r="TGW14" s="281"/>
      <c r="TGX14" s="281"/>
      <c r="TGY14" s="281"/>
      <c r="TGZ14" s="281"/>
      <c r="THA14" s="281"/>
      <c r="THB14" s="281"/>
      <c r="THC14" s="281"/>
      <c r="THD14" s="281"/>
      <c r="THE14" s="281"/>
      <c r="THF14" s="281"/>
      <c r="THG14" s="281"/>
      <c r="THH14" s="281"/>
      <c r="THI14" s="281"/>
      <c r="THJ14" s="281"/>
      <c r="THK14" s="281"/>
      <c r="THL14" s="281"/>
      <c r="THM14" s="281"/>
      <c r="THN14" s="281"/>
      <c r="THO14" s="281"/>
      <c r="THP14" s="281"/>
      <c r="THQ14" s="281"/>
      <c r="THR14" s="281"/>
      <c r="THS14" s="281"/>
      <c r="THT14" s="281"/>
      <c r="THU14" s="281"/>
      <c r="THV14" s="281"/>
      <c r="THW14" s="281"/>
      <c r="THX14" s="281"/>
      <c r="THY14" s="281"/>
      <c r="THZ14" s="281"/>
      <c r="TIA14" s="281"/>
      <c r="TIB14" s="281"/>
      <c r="TIC14" s="281"/>
      <c r="TID14" s="281"/>
      <c r="TIE14" s="281"/>
      <c r="TIF14" s="281"/>
      <c r="TIG14" s="281"/>
      <c r="TIH14" s="281"/>
      <c r="TII14" s="281"/>
      <c r="TIJ14" s="281"/>
      <c r="TIK14" s="281"/>
      <c r="TIL14" s="281"/>
      <c r="TIM14" s="281"/>
      <c r="TIN14" s="281"/>
      <c r="TIO14" s="281"/>
      <c r="TIP14" s="281"/>
      <c r="TIQ14" s="281"/>
      <c r="TIR14" s="281"/>
      <c r="TIS14" s="281"/>
      <c r="TIT14" s="281"/>
      <c r="TIU14" s="281"/>
      <c r="TIV14" s="281"/>
      <c r="TIW14" s="281"/>
      <c r="TIX14" s="281"/>
      <c r="TIY14" s="281"/>
      <c r="TIZ14" s="281"/>
      <c r="TJA14" s="281"/>
      <c r="TJB14" s="281"/>
      <c r="TJC14" s="281"/>
      <c r="TJD14" s="281"/>
      <c r="TJE14" s="281"/>
      <c r="TJF14" s="281"/>
      <c r="TJG14" s="281"/>
      <c r="TJH14" s="281"/>
      <c r="TJI14" s="281"/>
      <c r="TJJ14" s="281"/>
      <c r="TJK14" s="281"/>
      <c r="TJL14" s="281"/>
      <c r="TJM14" s="281"/>
      <c r="TJN14" s="281"/>
      <c r="TJO14" s="281"/>
      <c r="TJP14" s="281"/>
      <c r="TJQ14" s="281"/>
      <c r="TJR14" s="281"/>
      <c r="TJS14" s="281"/>
      <c r="TJT14" s="281"/>
      <c r="TJU14" s="281"/>
      <c r="TJV14" s="281"/>
      <c r="TJW14" s="281"/>
      <c r="TJX14" s="281"/>
      <c r="TJY14" s="281"/>
      <c r="TJZ14" s="281"/>
      <c r="TKA14" s="281"/>
      <c r="TKB14" s="281"/>
      <c r="TKC14" s="281"/>
      <c r="TKD14" s="281"/>
      <c r="TKE14" s="281"/>
      <c r="TKF14" s="281"/>
      <c r="TKG14" s="281"/>
      <c r="TKH14" s="281"/>
      <c r="TKI14" s="281"/>
      <c r="TKJ14" s="281"/>
      <c r="TKK14" s="281"/>
      <c r="TKL14" s="281"/>
      <c r="TKM14" s="281"/>
      <c r="TKN14" s="281"/>
      <c r="TKO14" s="281"/>
      <c r="TKP14" s="281"/>
      <c r="TKQ14" s="281"/>
      <c r="TKR14" s="281"/>
      <c r="TKS14" s="281"/>
      <c r="TKT14" s="281"/>
      <c r="TKU14" s="281"/>
      <c r="TKV14" s="281"/>
      <c r="TKW14" s="281"/>
      <c r="TKX14" s="281"/>
      <c r="TKY14" s="281"/>
      <c r="TKZ14" s="281"/>
      <c r="TLA14" s="281"/>
      <c r="TLB14" s="281"/>
      <c r="TLC14" s="281"/>
      <c r="TLD14" s="281"/>
      <c r="TLE14" s="281"/>
      <c r="TLF14" s="281"/>
      <c r="TLG14" s="281"/>
      <c r="TLH14" s="281"/>
      <c r="TLI14" s="281"/>
      <c r="TLJ14" s="281"/>
      <c r="TLK14" s="281"/>
      <c r="TLL14" s="281"/>
      <c r="TLM14" s="281"/>
      <c r="TLN14" s="281"/>
      <c r="TLO14" s="281"/>
      <c r="TLP14" s="281"/>
      <c r="TLQ14" s="281"/>
      <c r="TLR14" s="281"/>
      <c r="TLS14" s="281"/>
      <c r="TLT14" s="281"/>
      <c r="TLU14" s="281"/>
      <c r="TLV14" s="281"/>
      <c r="TLW14" s="281"/>
      <c r="TLX14" s="281"/>
      <c r="TLY14" s="281"/>
      <c r="TLZ14" s="281"/>
      <c r="TMA14" s="281"/>
      <c r="TMB14" s="281"/>
      <c r="TMC14" s="281"/>
      <c r="TMD14" s="281"/>
      <c r="TME14" s="281"/>
      <c r="TMF14" s="281"/>
      <c r="TMG14" s="281"/>
      <c r="TMH14" s="281"/>
      <c r="TMI14" s="281"/>
      <c r="TMJ14" s="281"/>
      <c r="TMK14" s="281"/>
      <c r="TML14" s="281"/>
      <c r="TMM14" s="281"/>
      <c r="TMN14" s="281"/>
      <c r="TMO14" s="281"/>
      <c r="TMP14" s="281"/>
      <c r="TMQ14" s="281"/>
      <c r="TMR14" s="281"/>
      <c r="TMS14" s="281"/>
      <c r="TMT14" s="281"/>
      <c r="TMU14" s="281"/>
      <c r="TMV14" s="281"/>
      <c r="TMW14" s="281"/>
      <c r="TMX14" s="281"/>
      <c r="TMY14" s="281"/>
      <c r="TMZ14" s="281"/>
      <c r="TNA14" s="281"/>
      <c r="TNB14" s="281"/>
      <c r="TNC14" s="281"/>
      <c r="TND14" s="281"/>
      <c r="TNE14" s="281"/>
      <c r="TNF14" s="281"/>
      <c r="TNG14" s="281"/>
      <c r="TNH14" s="281"/>
      <c r="TNI14" s="281"/>
      <c r="TNJ14" s="281"/>
      <c r="TNK14" s="281"/>
      <c r="TNL14" s="281"/>
      <c r="TNM14" s="281"/>
      <c r="TNN14" s="281"/>
      <c r="TNO14" s="281"/>
      <c r="TNP14" s="281"/>
      <c r="TNQ14" s="281"/>
      <c r="TNR14" s="281"/>
      <c r="TNS14" s="281"/>
      <c r="TNT14" s="281"/>
      <c r="TNU14" s="281"/>
      <c r="TNV14" s="281"/>
      <c r="TNW14" s="281"/>
      <c r="TNX14" s="281"/>
      <c r="TNY14" s="281"/>
      <c r="TNZ14" s="281"/>
      <c r="TOA14" s="281"/>
      <c r="TOB14" s="281"/>
      <c r="TOC14" s="281"/>
      <c r="TOD14" s="281"/>
      <c r="TOE14" s="281"/>
      <c r="TOF14" s="281"/>
      <c r="TOG14" s="281"/>
      <c r="TOH14" s="281"/>
      <c r="TOI14" s="281"/>
      <c r="TOJ14" s="281"/>
      <c r="TOK14" s="281"/>
      <c r="TOL14" s="281"/>
      <c r="TOM14" s="281"/>
      <c r="TON14" s="281"/>
      <c r="TOO14" s="281"/>
      <c r="TOP14" s="281"/>
      <c r="TOQ14" s="281"/>
      <c r="TOR14" s="281"/>
      <c r="TOS14" s="281"/>
      <c r="TOT14" s="281"/>
      <c r="TOU14" s="281"/>
      <c r="TOV14" s="281"/>
      <c r="TOW14" s="281"/>
      <c r="TOX14" s="281"/>
      <c r="TOY14" s="281"/>
      <c r="TOZ14" s="281"/>
      <c r="TPA14" s="281"/>
      <c r="TPB14" s="281"/>
      <c r="TPC14" s="281"/>
      <c r="TPD14" s="281"/>
      <c r="TPE14" s="281"/>
      <c r="TPF14" s="281"/>
      <c r="TPG14" s="281"/>
      <c r="TPH14" s="281"/>
      <c r="TPI14" s="281"/>
      <c r="TPJ14" s="281"/>
      <c r="TPK14" s="281"/>
      <c r="TPL14" s="281"/>
      <c r="TPM14" s="281"/>
      <c r="TPN14" s="281"/>
      <c r="TPO14" s="281"/>
      <c r="TPP14" s="281"/>
      <c r="TPQ14" s="281"/>
      <c r="TPR14" s="281"/>
      <c r="TPS14" s="281"/>
      <c r="TPT14" s="281"/>
      <c r="TPU14" s="281"/>
      <c r="TPV14" s="281"/>
      <c r="TPW14" s="281"/>
      <c r="TPX14" s="281"/>
      <c r="TPY14" s="281"/>
      <c r="TPZ14" s="281"/>
      <c r="TQA14" s="281"/>
      <c r="TQB14" s="281"/>
      <c r="TQC14" s="281"/>
      <c r="TQD14" s="281"/>
      <c r="TQE14" s="281"/>
      <c r="TQF14" s="281"/>
      <c r="TQG14" s="281"/>
      <c r="TQH14" s="281"/>
      <c r="TQI14" s="281"/>
      <c r="TQJ14" s="281"/>
      <c r="TQK14" s="281"/>
      <c r="TQL14" s="281"/>
      <c r="TQM14" s="281"/>
      <c r="TQN14" s="281"/>
      <c r="TQO14" s="281"/>
      <c r="TQP14" s="281"/>
      <c r="TQQ14" s="281"/>
      <c r="TQR14" s="281"/>
      <c r="TQS14" s="281"/>
      <c r="TQT14" s="281"/>
      <c r="TQU14" s="281"/>
      <c r="TQV14" s="281"/>
      <c r="TQW14" s="281"/>
      <c r="TQX14" s="281"/>
      <c r="TQY14" s="281"/>
      <c r="TQZ14" s="281"/>
      <c r="TRA14" s="281"/>
      <c r="TRB14" s="281"/>
      <c r="TRC14" s="281"/>
      <c r="TRD14" s="281"/>
      <c r="TRE14" s="281"/>
      <c r="TRF14" s="281"/>
      <c r="TRG14" s="281"/>
      <c r="TRH14" s="281"/>
      <c r="TRI14" s="281"/>
      <c r="TRJ14" s="281"/>
      <c r="TRK14" s="281"/>
      <c r="TRL14" s="281"/>
      <c r="TRM14" s="281"/>
      <c r="TRN14" s="281"/>
      <c r="TRO14" s="281"/>
      <c r="TRP14" s="281"/>
      <c r="TRQ14" s="281"/>
      <c r="TRR14" s="281"/>
      <c r="TRS14" s="281"/>
      <c r="TRT14" s="281"/>
      <c r="TRU14" s="281"/>
      <c r="TRV14" s="281"/>
      <c r="TRW14" s="281"/>
      <c r="TRX14" s="281"/>
      <c r="TRY14" s="281"/>
      <c r="TRZ14" s="281"/>
      <c r="TSA14" s="281"/>
      <c r="TSB14" s="281"/>
      <c r="TSC14" s="281"/>
      <c r="TSD14" s="281"/>
      <c r="TSE14" s="281"/>
      <c r="TSF14" s="281"/>
      <c r="TSG14" s="281"/>
      <c r="TSH14" s="281"/>
      <c r="TSI14" s="281"/>
      <c r="TSJ14" s="281"/>
      <c r="TSK14" s="281"/>
      <c r="TSL14" s="281"/>
      <c r="TSM14" s="281"/>
      <c r="TSN14" s="281"/>
      <c r="TSO14" s="281"/>
      <c r="TSP14" s="281"/>
      <c r="TSQ14" s="281"/>
      <c r="TSR14" s="281"/>
      <c r="TSS14" s="281"/>
      <c r="TST14" s="281"/>
      <c r="TSU14" s="281"/>
      <c r="TSV14" s="281"/>
      <c r="TSW14" s="281"/>
      <c r="TSX14" s="281"/>
      <c r="TSY14" s="281"/>
      <c r="TSZ14" s="281"/>
      <c r="TTA14" s="281"/>
      <c r="TTB14" s="281"/>
      <c r="TTC14" s="281"/>
      <c r="TTD14" s="281"/>
      <c r="TTE14" s="281"/>
      <c r="TTF14" s="281"/>
      <c r="TTG14" s="281"/>
      <c r="TTH14" s="281"/>
      <c r="TTI14" s="281"/>
      <c r="TTJ14" s="281"/>
      <c r="TTK14" s="281"/>
      <c r="TTL14" s="281"/>
      <c r="TTM14" s="281"/>
      <c r="TTN14" s="281"/>
      <c r="TTO14" s="281"/>
      <c r="TTP14" s="281"/>
      <c r="TTQ14" s="281"/>
      <c r="TTR14" s="281"/>
      <c r="TTS14" s="281"/>
      <c r="TTT14" s="281"/>
      <c r="TTU14" s="281"/>
      <c r="TTV14" s="281"/>
      <c r="TTW14" s="281"/>
      <c r="TTX14" s="281"/>
      <c r="TTY14" s="281"/>
      <c r="TTZ14" s="281"/>
      <c r="TUA14" s="281"/>
      <c r="TUB14" s="281"/>
      <c r="TUC14" s="281"/>
      <c r="TUD14" s="281"/>
      <c r="TUE14" s="281"/>
      <c r="TUF14" s="281"/>
      <c r="TUG14" s="281"/>
      <c r="TUH14" s="281"/>
      <c r="TUI14" s="281"/>
      <c r="TUJ14" s="281"/>
      <c r="TUK14" s="281"/>
      <c r="TUL14" s="281"/>
      <c r="TUM14" s="281"/>
      <c r="TUN14" s="281"/>
      <c r="TUO14" s="281"/>
      <c r="TUP14" s="281"/>
      <c r="TUQ14" s="281"/>
      <c r="TUR14" s="281"/>
      <c r="TUS14" s="281"/>
      <c r="TUT14" s="281"/>
      <c r="TUU14" s="281"/>
      <c r="TUV14" s="281"/>
      <c r="TUW14" s="281"/>
      <c r="TUX14" s="281"/>
      <c r="TUY14" s="281"/>
      <c r="TUZ14" s="281"/>
      <c r="TVA14" s="281"/>
      <c r="TVB14" s="281"/>
      <c r="TVC14" s="281"/>
      <c r="TVD14" s="281"/>
      <c r="TVE14" s="281"/>
      <c r="TVF14" s="281"/>
      <c r="TVG14" s="281"/>
      <c r="TVH14" s="281"/>
      <c r="TVI14" s="281"/>
      <c r="TVJ14" s="281"/>
      <c r="TVK14" s="281"/>
      <c r="TVL14" s="281"/>
      <c r="TVM14" s="281"/>
      <c r="TVN14" s="281"/>
      <c r="TVO14" s="281"/>
      <c r="TVP14" s="281"/>
      <c r="TVQ14" s="281"/>
      <c r="TVR14" s="281"/>
      <c r="TVS14" s="281"/>
      <c r="TVT14" s="281"/>
      <c r="TVU14" s="281"/>
      <c r="TVV14" s="281"/>
      <c r="TVW14" s="281"/>
      <c r="TVX14" s="281"/>
      <c r="TVY14" s="281"/>
      <c r="TVZ14" s="281"/>
      <c r="TWA14" s="281"/>
      <c r="TWB14" s="281"/>
      <c r="TWC14" s="281"/>
      <c r="TWD14" s="281"/>
      <c r="TWE14" s="281"/>
      <c r="TWF14" s="281"/>
      <c r="TWG14" s="281"/>
      <c r="TWH14" s="281"/>
      <c r="TWI14" s="281"/>
      <c r="TWJ14" s="281"/>
      <c r="TWK14" s="281"/>
      <c r="TWL14" s="281"/>
      <c r="TWM14" s="281"/>
      <c r="TWN14" s="281"/>
      <c r="TWO14" s="281"/>
      <c r="TWP14" s="281"/>
      <c r="TWQ14" s="281"/>
      <c r="TWR14" s="281"/>
      <c r="TWS14" s="281"/>
      <c r="TWT14" s="281"/>
      <c r="TWU14" s="281"/>
      <c r="TWV14" s="281"/>
      <c r="TWW14" s="281"/>
      <c r="TWX14" s="281"/>
      <c r="TWY14" s="281"/>
      <c r="TWZ14" s="281"/>
      <c r="TXA14" s="281"/>
      <c r="TXB14" s="281"/>
      <c r="TXC14" s="281"/>
      <c r="TXD14" s="281"/>
      <c r="TXE14" s="281"/>
      <c r="TXF14" s="281"/>
      <c r="TXG14" s="281"/>
      <c r="TXH14" s="281"/>
      <c r="TXI14" s="281"/>
      <c r="TXJ14" s="281"/>
      <c r="TXK14" s="281"/>
      <c r="TXL14" s="281"/>
      <c r="TXM14" s="281"/>
      <c r="TXN14" s="281"/>
      <c r="TXO14" s="281"/>
      <c r="TXP14" s="281"/>
      <c r="TXQ14" s="281"/>
      <c r="TXR14" s="281"/>
      <c r="TXS14" s="281"/>
      <c r="TXT14" s="281"/>
      <c r="TXU14" s="281"/>
      <c r="TXV14" s="281"/>
      <c r="TXW14" s="281"/>
      <c r="TXX14" s="281"/>
      <c r="TXY14" s="281"/>
      <c r="TXZ14" s="281"/>
      <c r="TYA14" s="281"/>
      <c r="TYB14" s="281"/>
      <c r="TYC14" s="281"/>
      <c r="TYD14" s="281"/>
      <c r="TYE14" s="281"/>
      <c r="TYF14" s="281"/>
      <c r="TYG14" s="281"/>
      <c r="TYH14" s="281"/>
      <c r="TYI14" s="281"/>
      <c r="TYJ14" s="281"/>
      <c r="TYK14" s="281"/>
      <c r="TYL14" s="281"/>
      <c r="TYM14" s="281"/>
      <c r="TYN14" s="281"/>
      <c r="TYO14" s="281"/>
      <c r="TYP14" s="281"/>
      <c r="TYQ14" s="281"/>
      <c r="TYR14" s="281"/>
      <c r="TYS14" s="281"/>
      <c r="TYT14" s="281"/>
      <c r="TYU14" s="281"/>
      <c r="TYV14" s="281"/>
      <c r="TYW14" s="281"/>
      <c r="TYX14" s="281"/>
      <c r="TYY14" s="281"/>
      <c r="TYZ14" s="281"/>
      <c r="TZA14" s="281"/>
      <c r="TZB14" s="281"/>
      <c r="TZC14" s="281"/>
      <c r="TZD14" s="281"/>
      <c r="TZE14" s="281"/>
      <c r="TZF14" s="281"/>
      <c r="TZG14" s="281"/>
      <c r="TZH14" s="281"/>
      <c r="TZI14" s="281"/>
      <c r="TZJ14" s="281"/>
      <c r="TZK14" s="281"/>
      <c r="TZL14" s="281"/>
      <c r="TZM14" s="281"/>
      <c r="TZN14" s="281"/>
      <c r="TZO14" s="281"/>
      <c r="TZP14" s="281"/>
      <c r="TZQ14" s="281"/>
      <c r="TZR14" s="281"/>
      <c r="TZS14" s="281"/>
      <c r="TZT14" s="281"/>
      <c r="TZU14" s="281"/>
      <c r="TZV14" s="281"/>
      <c r="TZW14" s="281"/>
      <c r="TZX14" s="281"/>
      <c r="TZY14" s="281"/>
      <c r="TZZ14" s="281"/>
      <c r="UAA14" s="281"/>
      <c r="UAB14" s="281"/>
      <c r="UAC14" s="281"/>
      <c r="UAD14" s="281"/>
      <c r="UAE14" s="281"/>
      <c r="UAF14" s="281"/>
      <c r="UAG14" s="281"/>
      <c r="UAH14" s="281"/>
      <c r="UAI14" s="281"/>
      <c r="UAJ14" s="281"/>
      <c r="UAK14" s="281"/>
      <c r="UAL14" s="281"/>
      <c r="UAM14" s="281"/>
      <c r="UAN14" s="281"/>
      <c r="UAO14" s="281"/>
      <c r="UAP14" s="281"/>
      <c r="UAQ14" s="281"/>
      <c r="UAR14" s="281"/>
      <c r="UAS14" s="281"/>
      <c r="UAT14" s="281"/>
      <c r="UAU14" s="281"/>
      <c r="UAV14" s="281"/>
      <c r="UAW14" s="281"/>
      <c r="UAX14" s="281"/>
      <c r="UAY14" s="281"/>
      <c r="UAZ14" s="281"/>
      <c r="UBA14" s="281"/>
      <c r="UBB14" s="281"/>
      <c r="UBC14" s="281"/>
      <c r="UBD14" s="281"/>
      <c r="UBE14" s="281"/>
      <c r="UBF14" s="281"/>
      <c r="UBG14" s="281"/>
      <c r="UBH14" s="281"/>
      <c r="UBI14" s="281"/>
      <c r="UBJ14" s="281"/>
      <c r="UBK14" s="281"/>
      <c r="UBL14" s="281"/>
      <c r="UBM14" s="281"/>
      <c r="UBN14" s="281"/>
      <c r="UBO14" s="281"/>
      <c r="UBP14" s="281"/>
      <c r="UBQ14" s="281"/>
      <c r="UBR14" s="281"/>
      <c r="UBS14" s="281"/>
      <c r="UBT14" s="281"/>
      <c r="UBU14" s="281"/>
      <c r="UBV14" s="281"/>
      <c r="UBW14" s="281"/>
      <c r="UBX14" s="281"/>
      <c r="UBY14" s="281"/>
      <c r="UBZ14" s="281"/>
      <c r="UCA14" s="281"/>
      <c r="UCB14" s="281"/>
      <c r="UCC14" s="281"/>
      <c r="UCD14" s="281"/>
      <c r="UCE14" s="281"/>
      <c r="UCF14" s="281"/>
      <c r="UCG14" s="281"/>
      <c r="UCH14" s="281"/>
      <c r="UCI14" s="281"/>
      <c r="UCJ14" s="281"/>
      <c r="UCK14" s="281"/>
      <c r="UCL14" s="281"/>
      <c r="UCM14" s="281"/>
      <c r="UCN14" s="281"/>
      <c r="UCO14" s="281"/>
      <c r="UCP14" s="281"/>
      <c r="UCQ14" s="281"/>
      <c r="UCR14" s="281"/>
      <c r="UCS14" s="281"/>
      <c r="UCT14" s="281"/>
      <c r="UCU14" s="281"/>
      <c r="UCV14" s="281"/>
      <c r="UCW14" s="281"/>
      <c r="UCX14" s="281"/>
      <c r="UCY14" s="281"/>
      <c r="UCZ14" s="281"/>
      <c r="UDA14" s="281"/>
      <c r="UDB14" s="281"/>
      <c r="UDC14" s="281"/>
      <c r="UDD14" s="281"/>
      <c r="UDE14" s="281"/>
      <c r="UDF14" s="281"/>
      <c r="UDG14" s="281"/>
      <c r="UDH14" s="281"/>
      <c r="UDI14" s="281"/>
      <c r="UDJ14" s="281"/>
      <c r="UDK14" s="281"/>
      <c r="UDL14" s="281"/>
      <c r="UDM14" s="281"/>
      <c r="UDN14" s="281"/>
      <c r="UDO14" s="281"/>
      <c r="UDP14" s="281"/>
      <c r="UDQ14" s="281"/>
      <c r="UDR14" s="281"/>
      <c r="UDS14" s="281"/>
      <c r="UDT14" s="281"/>
      <c r="UDU14" s="281"/>
      <c r="UDV14" s="281"/>
      <c r="UDW14" s="281"/>
      <c r="UDX14" s="281"/>
      <c r="UDY14" s="281"/>
      <c r="UDZ14" s="281"/>
      <c r="UEA14" s="281"/>
      <c r="UEB14" s="281"/>
      <c r="UEC14" s="281"/>
      <c r="UED14" s="281"/>
      <c r="UEE14" s="281"/>
      <c r="UEF14" s="281"/>
      <c r="UEG14" s="281"/>
      <c r="UEH14" s="281"/>
      <c r="UEI14" s="281"/>
      <c r="UEJ14" s="281"/>
      <c r="UEK14" s="281"/>
      <c r="UEL14" s="281"/>
      <c r="UEM14" s="281"/>
      <c r="UEN14" s="281"/>
      <c r="UEO14" s="281"/>
      <c r="UEP14" s="281"/>
      <c r="UEQ14" s="281"/>
      <c r="UER14" s="281"/>
      <c r="UES14" s="281"/>
      <c r="UET14" s="281"/>
      <c r="UEU14" s="281"/>
      <c r="UEV14" s="281"/>
      <c r="UEW14" s="281"/>
      <c r="UEX14" s="281"/>
      <c r="UEY14" s="281"/>
      <c r="UEZ14" s="281"/>
      <c r="UFA14" s="281"/>
      <c r="UFB14" s="281"/>
      <c r="UFC14" s="281"/>
      <c r="UFD14" s="281"/>
      <c r="UFE14" s="281"/>
      <c r="UFF14" s="281"/>
      <c r="UFG14" s="281"/>
      <c r="UFH14" s="281"/>
      <c r="UFI14" s="281"/>
      <c r="UFJ14" s="281"/>
      <c r="UFK14" s="281"/>
      <c r="UFL14" s="281"/>
      <c r="UFM14" s="281"/>
      <c r="UFN14" s="281"/>
      <c r="UFO14" s="281"/>
      <c r="UFP14" s="281"/>
      <c r="UFQ14" s="281"/>
      <c r="UFR14" s="281"/>
      <c r="UFS14" s="281"/>
      <c r="UFT14" s="281"/>
      <c r="UFU14" s="281"/>
      <c r="UFV14" s="281"/>
      <c r="UFW14" s="281"/>
      <c r="UFX14" s="281"/>
      <c r="UFY14" s="281"/>
      <c r="UFZ14" s="281"/>
      <c r="UGA14" s="281"/>
      <c r="UGB14" s="281"/>
      <c r="UGC14" s="281"/>
      <c r="UGD14" s="281"/>
      <c r="UGE14" s="281"/>
      <c r="UGF14" s="281"/>
      <c r="UGG14" s="281"/>
      <c r="UGH14" s="281"/>
      <c r="UGI14" s="281"/>
      <c r="UGJ14" s="281"/>
      <c r="UGK14" s="281"/>
      <c r="UGL14" s="281"/>
      <c r="UGM14" s="281"/>
      <c r="UGN14" s="281"/>
      <c r="UGO14" s="281"/>
      <c r="UGP14" s="281"/>
      <c r="UGQ14" s="281"/>
      <c r="UGR14" s="281"/>
      <c r="UGS14" s="281"/>
      <c r="UGT14" s="281"/>
      <c r="UGU14" s="281"/>
      <c r="UGV14" s="281"/>
      <c r="UGW14" s="281"/>
      <c r="UGX14" s="281"/>
      <c r="UGY14" s="281"/>
      <c r="UGZ14" s="281"/>
      <c r="UHA14" s="281"/>
      <c r="UHB14" s="281"/>
      <c r="UHC14" s="281"/>
      <c r="UHD14" s="281"/>
      <c r="UHE14" s="281"/>
      <c r="UHF14" s="281"/>
      <c r="UHG14" s="281"/>
      <c r="UHH14" s="281"/>
      <c r="UHI14" s="281"/>
      <c r="UHJ14" s="281"/>
      <c r="UHK14" s="281"/>
      <c r="UHL14" s="281"/>
      <c r="UHM14" s="281"/>
      <c r="UHN14" s="281"/>
      <c r="UHO14" s="281"/>
      <c r="UHP14" s="281"/>
      <c r="UHQ14" s="281"/>
      <c r="UHR14" s="281"/>
      <c r="UHS14" s="281"/>
      <c r="UHT14" s="281"/>
      <c r="UHU14" s="281"/>
      <c r="UHV14" s="281"/>
      <c r="UHW14" s="281"/>
      <c r="UHX14" s="281"/>
      <c r="UHY14" s="281"/>
      <c r="UHZ14" s="281"/>
      <c r="UIA14" s="281"/>
      <c r="UIB14" s="281"/>
      <c r="UIC14" s="281"/>
      <c r="UID14" s="281"/>
      <c r="UIE14" s="281"/>
      <c r="UIF14" s="281"/>
      <c r="UIG14" s="281"/>
      <c r="UIH14" s="281"/>
      <c r="UII14" s="281"/>
      <c r="UIJ14" s="281"/>
      <c r="UIK14" s="281"/>
      <c r="UIL14" s="281"/>
      <c r="UIM14" s="281"/>
      <c r="UIN14" s="281"/>
      <c r="UIO14" s="281"/>
      <c r="UIP14" s="281"/>
      <c r="UIQ14" s="281"/>
      <c r="UIR14" s="281"/>
      <c r="UIS14" s="281"/>
      <c r="UIT14" s="281"/>
      <c r="UIU14" s="281"/>
      <c r="UIV14" s="281"/>
      <c r="UIW14" s="281"/>
      <c r="UIX14" s="281"/>
      <c r="UIY14" s="281"/>
      <c r="UIZ14" s="281"/>
      <c r="UJA14" s="281"/>
      <c r="UJB14" s="281"/>
      <c r="UJC14" s="281"/>
      <c r="UJD14" s="281"/>
      <c r="UJE14" s="281"/>
      <c r="UJF14" s="281"/>
      <c r="UJG14" s="281"/>
      <c r="UJH14" s="281"/>
      <c r="UJI14" s="281"/>
      <c r="UJJ14" s="281"/>
      <c r="UJK14" s="281"/>
      <c r="UJL14" s="281"/>
      <c r="UJM14" s="281"/>
      <c r="UJN14" s="281"/>
      <c r="UJO14" s="281"/>
      <c r="UJP14" s="281"/>
      <c r="UJQ14" s="281"/>
      <c r="UJR14" s="281"/>
      <c r="UJS14" s="281"/>
      <c r="UJT14" s="281"/>
      <c r="UJU14" s="281"/>
      <c r="UJV14" s="281"/>
      <c r="UJW14" s="281"/>
      <c r="UJX14" s="281"/>
      <c r="UJY14" s="281"/>
      <c r="UJZ14" s="281"/>
      <c r="UKA14" s="281"/>
      <c r="UKB14" s="281"/>
      <c r="UKC14" s="281"/>
      <c r="UKD14" s="281"/>
      <c r="UKE14" s="281"/>
      <c r="UKF14" s="281"/>
      <c r="UKG14" s="281"/>
      <c r="UKH14" s="281"/>
      <c r="UKI14" s="281"/>
      <c r="UKJ14" s="281"/>
      <c r="UKK14" s="281"/>
      <c r="UKL14" s="281"/>
      <c r="UKM14" s="281"/>
      <c r="UKN14" s="281"/>
      <c r="UKO14" s="281"/>
      <c r="UKP14" s="281"/>
      <c r="UKQ14" s="281"/>
      <c r="UKR14" s="281"/>
      <c r="UKS14" s="281"/>
      <c r="UKT14" s="281"/>
      <c r="UKU14" s="281"/>
      <c r="UKV14" s="281"/>
      <c r="UKW14" s="281"/>
      <c r="UKX14" s="281"/>
      <c r="UKY14" s="281"/>
      <c r="UKZ14" s="281"/>
      <c r="ULA14" s="281"/>
      <c r="ULB14" s="281"/>
      <c r="ULC14" s="281"/>
      <c r="ULD14" s="281"/>
      <c r="ULE14" s="281"/>
      <c r="ULF14" s="281"/>
      <c r="ULG14" s="281"/>
      <c r="ULH14" s="281"/>
      <c r="ULI14" s="281"/>
      <c r="ULJ14" s="281"/>
      <c r="ULK14" s="281"/>
      <c r="ULL14" s="281"/>
      <c r="ULM14" s="281"/>
      <c r="ULN14" s="281"/>
      <c r="ULO14" s="281"/>
      <c r="ULP14" s="281"/>
      <c r="ULQ14" s="281"/>
      <c r="ULR14" s="281"/>
      <c r="ULS14" s="281"/>
      <c r="ULT14" s="281"/>
      <c r="ULU14" s="281"/>
      <c r="ULV14" s="281"/>
      <c r="ULW14" s="281"/>
      <c r="ULX14" s="281"/>
      <c r="ULY14" s="281"/>
      <c r="ULZ14" s="281"/>
      <c r="UMA14" s="281"/>
      <c r="UMB14" s="281"/>
      <c r="UMC14" s="281"/>
      <c r="UMD14" s="281"/>
      <c r="UME14" s="281"/>
      <c r="UMF14" s="281"/>
      <c r="UMG14" s="281"/>
      <c r="UMH14" s="281"/>
      <c r="UMI14" s="281"/>
      <c r="UMJ14" s="281"/>
      <c r="UMK14" s="281"/>
      <c r="UML14" s="281"/>
      <c r="UMM14" s="281"/>
      <c r="UMN14" s="281"/>
      <c r="UMO14" s="281"/>
      <c r="UMP14" s="281"/>
      <c r="UMQ14" s="281"/>
      <c r="UMR14" s="281"/>
      <c r="UMS14" s="281"/>
      <c r="UMT14" s="281"/>
      <c r="UMU14" s="281"/>
      <c r="UMV14" s="281"/>
      <c r="UMW14" s="281"/>
      <c r="UMX14" s="281"/>
      <c r="UMY14" s="281"/>
      <c r="UMZ14" s="281"/>
      <c r="UNA14" s="281"/>
      <c r="UNB14" s="281"/>
      <c r="UNC14" s="281"/>
      <c r="UND14" s="281"/>
      <c r="UNE14" s="281"/>
      <c r="UNF14" s="281"/>
      <c r="UNG14" s="281"/>
      <c r="UNH14" s="281"/>
      <c r="UNI14" s="281"/>
      <c r="UNJ14" s="281"/>
      <c r="UNK14" s="281"/>
      <c r="UNL14" s="281"/>
      <c r="UNM14" s="281"/>
      <c r="UNN14" s="281"/>
      <c r="UNO14" s="281"/>
      <c r="UNP14" s="281"/>
      <c r="UNQ14" s="281"/>
      <c r="UNR14" s="281"/>
      <c r="UNS14" s="281"/>
      <c r="UNT14" s="281"/>
      <c r="UNU14" s="281"/>
      <c r="UNV14" s="281"/>
      <c r="UNW14" s="281"/>
      <c r="UNX14" s="281"/>
      <c r="UNY14" s="281"/>
      <c r="UNZ14" s="281"/>
      <c r="UOA14" s="281"/>
      <c r="UOB14" s="281"/>
      <c r="UOC14" s="281"/>
      <c r="UOD14" s="281"/>
      <c r="UOE14" s="281"/>
      <c r="UOF14" s="281"/>
      <c r="UOG14" s="281"/>
      <c r="UOH14" s="281"/>
      <c r="UOI14" s="281"/>
      <c r="UOJ14" s="281"/>
      <c r="UOK14" s="281"/>
      <c r="UOL14" s="281"/>
      <c r="UOM14" s="281"/>
      <c r="UON14" s="281"/>
      <c r="UOO14" s="281"/>
      <c r="UOP14" s="281"/>
      <c r="UOQ14" s="281"/>
      <c r="UOR14" s="281"/>
      <c r="UOS14" s="281"/>
      <c r="UOT14" s="281"/>
      <c r="UOU14" s="281"/>
      <c r="UOV14" s="281"/>
      <c r="UOW14" s="281"/>
      <c r="UOX14" s="281"/>
      <c r="UOY14" s="281"/>
      <c r="UOZ14" s="281"/>
      <c r="UPA14" s="281"/>
      <c r="UPB14" s="281"/>
      <c r="UPC14" s="281"/>
      <c r="UPD14" s="281"/>
      <c r="UPE14" s="281"/>
      <c r="UPF14" s="281"/>
      <c r="UPG14" s="281"/>
      <c r="UPH14" s="281"/>
      <c r="UPI14" s="281"/>
      <c r="UPJ14" s="281"/>
      <c r="UPK14" s="281"/>
      <c r="UPL14" s="281"/>
      <c r="UPM14" s="281"/>
      <c r="UPN14" s="281"/>
      <c r="UPO14" s="281"/>
      <c r="UPP14" s="281"/>
      <c r="UPQ14" s="281"/>
      <c r="UPR14" s="281"/>
      <c r="UPS14" s="281"/>
      <c r="UPT14" s="281"/>
      <c r="UPU14" s="281"/>
      <c r="UPV14" s="281"/>
      <c r="UPW14" s="281"/>
      <c r="UPX14" s="281"/>
      <c r="UPY14" s="281"/>
      <c r="UPZ14" s="281"/>
      <c r="UQA14" s="281"/>
      <c r="UQB14" s="281"/>
      <c r="UQC14" s="281"/>
      <c r="UQD14" s="281"/>
      <c r="UQE14" s="281"/>
      <c r="UQF14" s="281"/>
      <c r="UQG14" s="281"/>
      <c r="UQH14" s="281"/>
      <c r="UQI14" s="281"/>
      <c r="UQJ14" s="281"/>
      <c r="UQK14" s="281"/>
      <c r="UQL14" s="281"/>
      <c r="UQM14" s="281"/>
      <c r="UQN14" s="281"/>
      <c r="UQO14" s="281"/>
      <c r="UQP14" s="281"/>
      <c r="UQQ14" s="281"/>
      <c r="UQR14" s="281"/>
      <c r="UQS14" s="281"/>
      <c r="UQT14" s="281"/>
      <c r="UQU14" s="281"/>
      <c r="UQV14" s="281"/>
      <c r="UQW14" s="281"/>
      <c r="UQX14" s="281"/>
      <c r="UQY14" s="281"/>
      <c r="UQZ14" s="281"/>
      <c r="URA14" s="281"/>
      <c r="URB14" s="281"/>
      <c r="URC14" s="281"/>
      <c r="URD14" s="281"/>
      <c r="URE14" s="281"/>
      <c r="URF14" s="281"/>
      <c r="URG14" s="281"/>
      <c r="URH14" s="281"/>
      <c r="URI14" s="281"/>
      <c r="URJ14" s="281"/>
      <c r="URK14" s="281"/>
      <c r="URL14" s="281"/>
      <c r="URM14" s="281"/>
      <c r="URN14" s="281"/>
      <c r="URO14" s="281"/>
      <c r="URP14" s="281"/>
      <c r="URQ14" s="281"/>
      <c r="URR14" s="281"/>
      <c r="URS14" s="281"/>
      <c r="URT14" s="281"/>
      <c r="URU14" s="281"/>
      <c r="URV14" s="281"/>
      <c r="URW14" s="281"/>
      <c r="URX14" s="281"/>
      <c r="URY14" s="281"/>
      <c r="URZ14" s="281"/>
      <c r="USA14" s="281"/>
      <c r="USB14" s="281"/>
      <c r="USC14" s="281"/>
      <c r="USD14" s="281"/>
      <c r="USE14" s="281"/>
      <c r="USF14" s="281"/>
      <c r="USG14" s="281"/>
      <c r="USH14" s="281"/>
      <c r="USI14" s="281"/>
      <c r="USJ14" s="281"/>
      <c r="USK14" s="281"/>
      <c r="USL14" s="281"/>
      <c r="USM14" s="281"/>
      <c r="USN14" s="281"/>
      <c r="USO14" s="281"/>
      <c r="USP14" s="281"/>
      <c r="USQ14" s="281"/>
      <c r="USR14" s="281"/>
      <c r="USS14" s="281"/>
      <c r="UST14" s="281"/>
      <c r="USU14" s="281"/>
      <c r="USV14" s="281"/>
      <c r="USW14" s="281"/>
      <c r="USX14" s="281"/>
      <c r="USY14" s="281"/>
      <c r="USZ14" s="281"/>
      <c r="UTA14" s="281"/>
      <c r="UTB14" s="281"/>
      <c r="UTC14" s="281"/>
      <c r="UTD14" s="281"/>
      <c r="UTE14" s="281"/>
      <c r="UTF14" s="281"/>
      <c r="UTG14" s="281"/>
      <c r="UTH14" s="281"/>
      <c r="UTI14" s="281"/>
      <c r="UTJ14" s="281"/>
      <c r="UTK14" s="281"/>
      <c r="UTL14" s="281"/>
      <c r="UTM14" s="281"/>
      <c r="UTN14" s="281"/>
      <c r="UTO14" s="281"/>
      <c r="UTP14" s="281"/>
      <c r="UTQ14" s="281"/>
      <c r="UTR14" s="281"/>
      <c r="UTS14" s="281"/>
      <c r="UTT14" s="281"/>
      <c r="UTU14" s="281"/>
      <c r="UTV14" s="281"/>
      <c r="UTW14" s="281"/>
      <c r="UTX14" s="281"/>
      <c r="UTY14" s="281"/>
      <c r="UTZ14" s="281"/>
      <c r="UUA14" s="281"/>
      <c r="UUB14" s="281"/>
      <c r="UUC14" s="281"/>
      <c r="UUD14" s="281"/>
      <c r="UUE14" s="281"/>
      <c r="UUF14" s="281"/>
      <c r="UUG14" s="281"/>
      <c r="UUH14" s="281"/>
      <c r="UUI14" s="281"/>
      <c r="UUJ14" s="281"/>
      <c r="UUK14" s="281"/>
      <c r="UUL14" s="281"/>
      <c r="UUM14" s="281"/>
      <c r="UUN14" s="281"/>
      <c r="UUO14" s="281"/>
      <c r="UUP14" s="281"/>
      <c r="UUQ14" s="281"/>
      <c r="UUR14" s="281"/>
      <c r="UUS14" s="281"/>
      <c r="UUT14" s="281"/>
      <c r="UUU14" s="281"/>
      <c r="UUV14" s="281"/>
      <c r="UUW14" s="281"/>
      <c r="UUX14" s="281"/>
      <c r="UUY14" s="281"/>
      <c r="UUZ14" s="281"/>
      <c r="UVA14" s="281"/>
      <c r="UVB14" s="281"/>
      <c r="UVC14" s="281"/>
      <c r="UVD14" s="281"/>
      <c r="UVE14" s="281"/>
      <c r="UVF14" s="281"/>
      <c r="UVG14" s="281"/>
      <c r="UVH14" s="281"/>
      <c r="UVI14" s="281"/>
      <c r="UVJ14" s="281"/>
      <c r="UVK14" s="281"/>
      <c r="UVL14" s="281"/>
      <c r="UVM14" s="281"/>
      <c r="UVN14" s="281"/>
      <c r="UVO14" s="281"/>
      <c r="UVP14" s="281"/>
      <c r="UVQ14" s="281"/>
      <c r="UVR14" s="281"/>
      <c r="UVS14" s="281"/>
      <c r="UVT14" s="281"/>
      <c r="UVU14" s="281"/>
      <c r="UVV14" s="281"/>
      <c r="UVW14" s="281"/>
      <c r="UVX14" s="281"/>
      <c r="UVY14" s="281"/>
      <c r="UVZ14" s="281"/>
      <c r="UWA14" s="281"/>
      <c r="UWB14" s="281"/>
      <c r="UWC14" s="281"/>
      <c r="UWD14" s="281"/>
      <c r="UWE14" s="281"/>
      <c r="UWF14" s="281"/>
      <c r="UWG14" s="281"/>
      <c r="UWH14" s="281"/>
      <c r="UWI14" s="281"/>
      <c r="UWJ14" s="281"/>
      <c r="UWK14" s="281"/>
      <c r="UWL14" s="281"/>
      <c r="UWM14" s="281"/>
      <c r="UWN14" s="281"/>
      <c r="UWO14" s="281"/>
      <c r="UWP14" s="281"/>
      <c r="UWQ14" s="281"/>
      <c r="UWR14" s="281"/>
      <c r="UWS14" s="281"/>
      <c r="UWT14" s="281"/>
      <c r="UWU14" s="281"/>
      <c r="UWV14" s="281"/>
      <c r="UWW14" s="281"/>
      <c r="UWX14" s="281"/>
      <c r="UWY14" s="281"/>
      <c r="UWZ14" s="281"/>
      <c r="UXA14" s="281"/>
      <c r="UXB14" s="281"/>
      <c r="UXC14" s="281"/>
      <c r="UXD14" s="281"/>
      <c r="UXE14" s="281"/>
      <c r="UXF14" s="281"/>
      <c r="UXG14" s="281"/>
      <c r="UXH14" s="281"/>
      <c r="UXI14" s="281"/>
      <c r="UXJ14" s="281"/>
      <c r="UXK14" s="281"/>
      <c r="UXL14" s="281"/>
      <c r="UXM14" s="281"/>
      <c r="UXN14" s="281"/>
      <c r="UXO14" s="281"/>
      <c r="UXP14" s="281"/>
      <c r="UXQ14" s="281"/>
      <c r="UXR14" s="281"/>
      <c r="UXS14" s="281"/>
      <c r="UXT14" s="281"/>
      <c r="UXU14" s="281"/>
      <c r="UXV14" s="281"/>
      <c r="UXW14" s="281"/>
      <c r="UXX14" s="281"/>
      <c r="UXY14" s="281"/>
      <c r="UXZ14" s="281"/>
      <c r="UYA14" s="281"/>
      <c r="UYB14" s="281"/>
      <c r="UYC14" s="281"/>
      <c r="UYD14" s="281"/>
      <c r="UYE14" s="281"/>
      <c r="UYF14" s="281"/>
      <c r="UYG14" s="281"/>
      <c r="UYH14" s="281"/>
      <c r="UYI14" s="281"/>
      <c r="UYJ14" s="281"/>
      <c r="UYK14" s="281"/>
      <c r="UYL14" s="281"/>
      <c r="UYM14" s="281"/>
      <c r="UYN14" s="281"/>
      <c r="UYO14" s="281"/>
      <c r="UYP14" s="281"/>
      <c r="UYQ14" s="281"/>
      <c r="UYR14" s="281"/>
      <c r="UYS14" s="281"/>
      <c r="UYT14" s="281"/>
      <c r="UYU14" s="281"/>
      <c r="UYV14" s="281"/>
      <c r="UYW14" s="281"/>
      <c r="UYX14" s="281"/>
      <c r="UYY14" s="281"/>
      <c r="UYZ14" s="281"/>
      <c r="UZA14" s="281"/>
      <c r="UZB14" s="281"/>
      <c r="UZC14" s="281"/>
      <c r="UZD14" s="281"/>
      <c r="UZE14" s="281"/>
      <c r="UZF14" s="281"/>
      <c r="UZG14" s="281"/>
      <c r="UZH14" s="281"/>
      <c r="UZI14" s="281"/>
      <c r="UZJ14" s="281"/>
      <c r="UZK14" s="281"/>
      <c r="UZL14" s="281"/>
      <c r="UZM14" s="281"/>
      <c r="UZN14" s="281"/>
      <c r="UZO14" s="281"/>
      <c r="UZP14" s="281"/>
      <c r="UZQ14" s="281"/>
      <c r="UZR14" s="281"/>
      <c r="UZS14" s="281"/>
      <c r="UZT14" s="281"/>
      <c r="UZU14" s="281"/>
      <c r="UZV14" s="281"/>
      <c r="UZW14" s="281"/>
      <c r="UZX14" s="281"/>
      <c r="UZY14" s="281"/>
      <c r="UZZ14" s="281"/>
      <c r="VAA14" s="281"/>
      <c r="VAB14" s="281"/>
      <c r="VAC14" s="281"/>
      <c r="VAD14" s="281"/>
      <c r="VAE14" s="281"/>
      <c r="VAF14" s="281"/>
      <c r="VAG14" s="281"/>
      <c r="VAH14" s="281"/>
      <c r="VAI14" s="281"/>
      <c r="VAJ14" s="281"/>
      <c r="VAK14" s="281"/>
      <c r="VAL14" s="281"/>
      <c r="VAM14" s="281"/>
      <c r="VAN14" s="281"/>
      <c r="VAO14" s="281"/>
      <c r="VAP14" s="281"/>
      <c r="VAQ14" s="281"/>
      <c r="VAR14" s="281"/>
      <c r="VAS14" s="281"/>
      <c r="VAT14" s="281"/>
      <c r="VAU14" s="281"/>
      <c r="VAV14" s="281"/>
      <c r="VAW14" s="281"/>
      <c r="VAX14" s="281"/>
      <c r="VAY14" s="281"/>
      <c r="VAZ14" s="281"/>
      <c r="VBA14" s="281"/>
      <c r="VBB14" s="281"/>
      <c r="VBC14" s="281"/>
      <c r="VBD14" s="281"/>
      <c r="VBE14" s="281"/>
      <c r="VBF14" s="281"/>
      <c r="VBG14" s="281"/>
      <c r="VBH14" s="281"/>
      <c r="VBI14" s="281"/>
      <c r="VBJ14" s="281"/>
      <c r="VBK14" s="281"/>
      <c r="VBL14" s="281"/>
      <c r="VBM14" s="281"/>
      <c r="VBN14" s="281"/>
      <c r="VBO14" s="281"/>
      <c r="VBP14" s="281"/>
      <c r="VBQ14" s="281"/>
      <c r="VBR14" s="281"/>
      <c r="VBS14" s="281"/>
      <c r="VBT14" s="281"/>
      <c r="VBU14" s="281"/>
      <c r="VBV14" s="281"/>
      <c r="VBW14" s="281"/>
      <c r="VBX14" s="281"/>
      <c r="VBY14" s="281"/>
      <c r="VBZ14" s="281"/>
      <c r="VCA14" s="281"/>
      <c r="VCB14" s="281"/>
      <c r="VCC14" s="281"/>
      <c r="VCD14" s="281"/>
      <c r="VCE14" s="281"/>
      <c r="VCF14" s="281"/>
      <c r="VCG14" s="281"/>
      <c r="VCH14" s="281"/>
      <c r="VCI14" s="281"/>
      <c r="VCJ14" s="281"/>
      <c r="VCK14" s="281"/>
      <c r="VCL14" s="281"/>
      <c r="VCM14" s="281"/>
      <c r="VCN14" s="281"/>
      <c r="VCO14" s="281"/>
      <c r="VCP14" s="281"/>
      <c r="VCQ14" s="281"/>
      <c r="VCR14" s="281"/>
      <c r="VCS14" s="281"/>
      <c r="VCT14" s="281"/>
      <c r="VCU14" s="281"/>
      <c r="VCV14" s="281"/>
      <c r="VCW14" s="281"/>
      <c r="VCX14" s="281"/>
      <c r="VCY14" s="281"/>
      <c r="VCZ14" s="281"/>
      <c r="VDA14" s="281"/>
      <c r="VDB14" s="281"/>
      <c r="VDC14" s="281"/>
      <c r="VDD14" s="281"/>
      <c r="VDE14" s="281"/>
      <c r="VDF14" s="281"/>
      <c r="VDG14" s="281"/>
      <c r="VDH14" s="281"/>
      <c r="VDI14" s="281"/>
      <c r="VDJ14" s="281"/>
      <c r="VDK14" s="281"/>
      <c r="VDL14" s="281"/>
      <c r="VDM14" s="281"/>
      <c r="VDN14" s="281"/>
      <c r="VDO14" s="281"/>
      <c r="VDP14" s="281"/>
      <c r="VDQ14" s="281"/>
      <c r="VDR14" s="281"/>
      <c r="VDS14" s="281"/>
      <c r="VDT14" s="281"/>
      <c r="VDU14" s="281"/>
      <c r="VDV14" s="281"/>
      <c r="VDW14" s="281"/>
      <c r="VDX14" s="281"/>
      <c r="VDY14" s="281"/>
      <c r="VDZ14" s="281"/>
      <c r="VEA14" s="281"/>
      <c r="VEB14" s="281"/>
      <c r="VEC14" s="281"/>
      <c r="VED14" s="281"/>
      <c r="VEE14" s="281"/>
      <c r="VEF14" s="281"/>
      <c r="VEG14" s="281"/>
      <c r="VEH14" s="281"/>
      <c r="VEI14" s="281"/>
      <c r="VEJ14" s="281"/>
      <c r="VEK14" s="281"/>
      <c r="VEL14" s="281"/>
      <c r="VEM14" s="281"/>
      <c r="VEN14" s="281"/>
      <c r="VEO14" s="281"/>
      <c r="VEP14" s="281"/>
      <c r="VEQ14" s="281"/>
      <c r="VER14" s="281"/>
      <c r="VES14" s="281"/>
      <c r="VET14" s="281"/>
      <c r="VEU14" s="281"/>
      <c r="VEV14" s="281"/>
      <c r="VEW14" s="281"/>
      <c r="VEX14" s="281"/>
      <c r="VEY14" s="281"/>
      <c r="VEZ14" s="281"/>
      <c r="VFA14" s="281"/>
      <c r="VFB14" s="281"/>
      <c r="VFC14" s="281"/>
      <c r="VFD14" s="281"/>
      <c r="VFE14" s="281"/>
      <c r="VFF14" s="281"/>
      <c r="VFG14" s="281"/>
      <c r="VFH14" s="281"/>
      <c r="VFI14" s="281"/>
      <c r="VFJ14" s="281"/>
      <c r="VFK14" s="281"/>
      <c r="VFL14" s="281"/>
      <c r="VFM14" s="281"/>
      <c r="VFN14" s="281"/>
      <c r="VFO14" s="281"/>
      <c r="VFP14" s="281"/>
      <c r="VFQ14" s="281"/>
      <c r="VFR14" s="281"/>
      <c r="VFS14" s="281"/>
      <c r="VFT14" s="281"/>
      <c r="VFU14" s="281"/>
      <c r="VFV14" s="281"/>
      <c r="VFW14" s="281"/>
      <c r="VFX14" s="281"/>
      <c r="VFY14" s="281"/>
      <c r="VFZ14" s="281"/>
      <c r="VGA14" s="281"/>
      <c r="VGB14" s="281"/>
      <c r="VGC14" s="281"/>
      <c r="VGD14" s="281"/>
      <c r="VGE14" s="281"/>
      <c r="VGF14" s="281"/>
      <c r="VGG14" s="281"/>
      <c r="VGH14" s="281"/>
      <c r="VGI14" s="281"/>
      <c r="VGJ14" s="281"/>
      <c r="VGK14" s="281"/>
      <c r="VGL14" s="281"/>
      <c r="VGM14" s="281"/>
      <c r="VGN14" s="281"/>
      <c r="VGO14" s="281"/>
      <c r="VGP14" s="281"/>
      <c r="VGQ14" s="281"/>
      <c r="VGR14" s="281"/>
      <c r="VGS14" s="281"/>
      <c r="VGT14" s="281"/>
      <c r="VGU14" s="281"/>
      <c r="VGV14" s="281"/>
      <c r="VGW14" s="281"/>
      <c r="VGX14" s="281"/>
      <c r="VGY14" s="281"/>
      <c r="VGZ14" s="281"/>
      <c r="VHA14" s="281"/>
      <c r="VHB14" s="281"/>
      <c r="VHC14" s="281"/>
      <c r="VHD14" s="281"/>
      <c r="VHE14" s="281"/>
      <c r="VHF14" s="281"/>
      <c r="VHG14" s="281"/>
      <c r="VHH14" s="281"/>
      <c r="VHI14" s="281"/>
      <c r="VHJ14" s="281"/>
      <c r="VHK14" s="281"/>
      <c r="VHL14" s="281"/>
      <c r="VHM14" s="281"/>
      <c r="VHN14" s="281"/>
      <c r="VHO14" s="281"/>
      <c r="VHP14" s="281"/>
      <c r="VHQ14" s="281"/>
      <c r="VHR14" s="281"/>
      <c r="VHS14" s="281"/>
      <c r="VHT14" s="281"/>
      <c r="VHU14" s="281"/>
      <c r="VHV14" s="281"/>
      <c r="VHW14" s="281"/>
      <c r="VHX14" s="281"/>
      <c r="VHY14" s="281"/>
      <c r="VHZ14" s="281"/>
      <c r="VIA14" s="281"/>
      <c r="VIB14" s="281"/>
      <c r="VIC14" s="281"/>
      <c r="VID14" s="281"/>
      <c r="VIE14" s="281"/>
      <c r="VIF14" s="281"/>
      <c r="VIG14" s="281"/>
      <c r="VIH14" s="281"/>
      <c r="VII14" s="281"/>
      <c r="VIJ14" s="281"/>
      <c r="VIK14" s="281"/>
      <c r="VIL14" s="281"/>
      <c r="VIM14" s="281"/>
      <c r="VIN14" s="281"/>
      <c r="VIO14" s="281"/>
      <c r="VIP14" s="281"/>
      <c r="VIQ14" s="281"/>
      <c r="VIR14" s="281"/>
      <c r="VIS14" s="281"/>
      <c r="VIT14" s="281"/>
      <c r="VIU14" s="281"/>
      <c r="VIV14" s="281"/>
      <c r="VIW14" s="281"/>
      <c r="VIX14" s="281"/>
      <c r="VIY14" s="281"/>
      <c r="VIZ14" s="281"/>
      <c r="VJA14" s="281"/>
      <c r="VJB14" s="281"/>
      <c r="VJC14" s="281"/>
      <c r="VJD14" s="281"/>
      <c r="VJE14" s="281"/>
      <c r="VJF14" s="281"/>
      <c r="VJG14" s="281"/>
      <c r="VJH14" s="281"/>
      <c r="VJI14" s="281"/>
      <c r="VJJ14" s="281"/>
      <c r="VJK14" s="281"/>
      <c r="VJL14" s="281"/>
      <c r="VJM14" s="281"/>
      <c r="VJN14" s="281"/>
      <c r="VJO14" s="281"/>
      <c r="VJP14" s="281"/>
      <c r="VJQ14" s="281"/>
      <c r="VJR14" s="281"/>
      <c r="VJS14" s="281"/>
      <c r="VJT14" s="281"/>
      <c r="VJU14" s="281"/>
      <c r="VJV14" s="281"/>
      <c r="VJW14" s="281"/>
      <c r="VJX14" s="281"/>
      <c r="VJY14" s="281"/>
      <c r="VJZ14" s="281"/>
      <c r="VKA14" s="281"/>
      <c r="VKB14" s="281"/>
      <c r="VKC14" s="281"/>
      <c r="VKD14" s="281"/>
      <c r="VKE14" s="281"/>
      <c r="VKF14" s="281"/>
      <c r="VKG14" s="281"/>
      <c r="VKH14" s="281"/>
      <c r="VKI14" s="281"/>
      <c r="VKJ14" s="281"/>
      <c r="VKK14" s="281"/>
      <c r="VKL14" s="281"/>
      <c r="VKM14" s="281"/>
      <c r="VKN14" s="281"/>
      <c r="VKO14" s="281"/>
      <c r="VKP14" s="281"/>
      <c r="VKQ14" s="281"/>
      <c r="VKR14" s="281"/>
      <c r="VKS14" s="281"/>
      <c r="VKT14" s="281"/>
      <c r="VKU14" s="281"/>
      <c r="VKV14" s="281"/>
      <c r="VKW14" s="281"/>
      <c r="VKX14" s="281"/>
      <c r="VKY14" s="281"/>
      <c r="VKZ14" s="281"/>
      <c r="VLA14" s="281"/>
      <c r="VLB14" s="281"/>
      <c r="VLC14" s="281"/>
      <c r="VLD14" s="281"/>
      <c r="VLE14" s="281"/>
      <c r="VLF14" s="281"/>
      <c r="VLG14" s="281"/>
      <c r="VLH14" s="281"/>
      <c r="VLI14" s="281"/>
      <c r="VLJ14" s="281"/>
      <c r="VLK14" s="281"/>
      <c r="VLL14" s="281"/>
      <c r="VLM14" s="281"/>
      <c r="VLN14" s="281"/>
      <c r="VLO14" s="281"/>
      <c r="VLP14" s="281"/>
      <c r="VLQ14" s="281"/>
      <c r="VLR14" s="281"/>
      <c r="VLS14" s="281"/>
      <c r="VLT14" s="281"/>
      <c r="VLU14" s="281"/>
      <c r="VLV14" s="281"/>
      <c r="VLW14" s="281"/>
      <c r="VLX14" s="281"/>
      <c r="VLY14" s="281"/>
      <c r="VLZ14" s="281"/>
      <c r="VMA14" s="281"/>
      <c r="VMB14" s="281"/>
      <c r="VMC14" s="281"/>
      <c r="VMD14" s="281"/>
      <c r="VME14" s="281"/>
      <c r="VMF14" s="281"/>
      <c r="VMG14" s="281"/>
      <c r="VMH14" s="281"/>
      <c r="VMI14" s="281"/>
      <c r="VMJ14" s="281"/>
      <c r="VMK14" s="281"/>
      <c r="VML14" s="281"/>
      <c r="VMM14" s="281"/>
      <c r="VMN14" s="281"/>
      <c r="VMO14" s="281"/>
      <c r="VMP14" s="281"/>
      <c r="VMQ14" s="281"/>
      <c r="VMR14" s="281"/>
      <c r="VMS14" s="281"/>
      <c r="VMT14" s="281"/>
      <c r="VMU14" s="281"/>
      <c r="VMV14" s="281"/>
      <c r="VMW14" s="281"/>
      <c r="VMX14" s="281"/>
      <c r="VMY14" s="281"/>
      <c r="VMZ14" s="281"/>
      <c r="VNA14" s="281"/>
      <c r="VNB14" s="281"/>
      <c r="VNC14" s="281"/>
      <c r="VND14" s="281"/>
      <c r="VNE14" s="281"/>
      <c r="VNF14" s="281"/>
      <c r="VNG14" s="281"/>
      <c r="VNH14" s="281"/>
      <c r="VNI14" s="281"/>
      <c r="VNJ14" s="281"/>
      <c r="VNK14" s="281"/>
      <c r="VNL14" s="281"/>
      <c r="VNM14" s="281"/>
      <c r="VNN14" s="281"/>
      <c r="VNO14" s="281"/>
      <c r="VNP14" s="281"/>
      <c r="VNQ14" s="281"/>
      <c r="VNR14" s="281"/>
      <c r="VNS14" s="281"/>
      <c r="VNT14" s="281"/>
      <c r="VNU14" s="281"/>
      <c r="VNV14" s="281"/>
      <c r="VNW14" s="281"/>
      <c r="VNX14" s="281"/>
      <c r="VNY14" s="281"/>
      <c r="VNZ14" s="281"/>
      <c r="VOA14" s="281"/>
      <c r="VOB14" s="281"/>
      <c r="VOC14" s="281"/>
      <c r="VOD14" s="281"/>
      <c r="VOE14" s="281"/>
      <c r="VOF14" s="281"/>
      <c r="VOG14" s="281"/>
      <c r="VOH14" s="281"/>
      <c r="VOI14" s="281"/>
      <c r="VOJ14" s="281"/>
      <c r="VOK14" s="281"/>
      <c r="VOL14" s="281"/>
      <c r="VOM14" s="281"/>
      <c r="VON14" s="281"/>
      <c r="VOO14" s="281"/>
      <c r="VOP14" s="281"/>
      <c r="VOQ14" s="281"/>
      <c r="VOR14" s="281"/>
      <c r="VOS14" s="281"/>
      <c r="VOT14" s="281"/>
      <c r="VOU14" s="281"/>
      <c r="VOV14" s="281"/>
      <c r="VOW14" s="281"/>
      <c r="VOX14" s="281"/>
      <c r="VOY14" s="281"/>
      <c r="VOZ14" s="281"/>
      <c r="VPA14" s="281"/>
      <c r="VPB14" s="281"/>
      <c r="VPC14" s="281"/>
      <c r="VPD14" s="281"/>
      <c r="VPE14" s="281"/>
      <c r="VPF14" s="281"/>
      <c r="VPG14" s="281"/>
      <c r="VPH14" s="281"/>
      <c r="VPI14" s="281"/>
      <c r="VPJ14" s="281"/>
      <c r="VPK14" s="281"/>
      <c r="VPL14" s="281"/>
      <c r="VPM14" s="281"/>
      <c r="VPN14" s="281"/>
      <c r="VPO14" s="281"/>
      <c r="VPP14" s="281"/>
      <c r="VPQ14" s="281"/>
      <c r="VPR14" s="281"/>
      <c r="VPS14" s="281"/>
      <c r="VPT14" s="281"/>
      <c r="VPU14" s="281"/>
      <c r="VPV14" s="281"/>
      <c r="VPW14" s="281"/>
      <c r="VPX14" s="281"/>
      <c r="VPY14" s="281"/>
      <c r="VPZ14" s="281"/>
      <c r="VQA14" s="281"/>
      <c r="VQB14" s="281"/>
      <c r="VQC14" s="281"/>
      <c r="VQD14" s="281"/>
      <c r="VQE14" s="281"/>
      <c r="VQF14" s="281"/>
      <c r="VQG14" s="281"/>
      <c r="VQH14" s="281"/>
      <c r="VQI14" s="281"/>
      <c r="VQJ14" s="281"/>
      <c r="VQK14" s="281"/>
      <c r="VQL14" s="281"/>
      <c r="VQM14" s="281"/>
      <c r="VQN14" s="281"/>
      <c r="VQO14" s="281"/>
      <c r="VQP14" s="281"/>
      <c r="VQQ14" s="281"/>
      <c r="VQR14" s="281"/>
      <c r="VQS14" s="281"/>
      <c r="VQT14" s="281"/>
      <c r="VQU14" s="281"/>
      <c r="VQV14" s="281"/>
      <c r="VQW14" s="281"/>
      <c r="VQX14" s="281"/>
      <c r="VQY14" s="281"/>
      <c r="VQZ14" s="281"/>
      <c r="VRA14" s="281"/>
      <c r="VRB14" s="281"/>
      <c r="VRC14" s="281"/>
      <c r="VRD14" s="281"/>
      <c r="VRE14" s="281"/>
      <c r="VRF14" s="281"/>
      <c r="VRG14" s="281"/>
      <c r="VRH14" s="281"/>
      <c r="VRI14" s="281"/>
      <c r="VRJ14" s="281"/>
      <c r="VRK14" s="281"/>
      <c r="VRL14" s="281"/>
      <c r="VRM14" s="281"/>
      <c r="VRN14" s="281"/>
      <c r="VRO14" s="281"/>
      <c r="VRP14" s="281"/>
      <c r="VRQ14" s="281"/>
      <c r="VRR14" s="281"/>
      <c r="VRS14" s="281"/>
      <c r="VRT14" s="281"/>
      <c r="VRU14" s="281"/>
      <c r="VRV14" s="281"/>
      <c r="VRW14" s="281"/>
      <c r="VRX14" s="281"/>
      <c r="VRY14" s="281"/>
      <c r="VRZ14" s="281"/>
      <c r="VSA14" s="281"/>
      <c r="VSB14" s="281"/>
      <c r="VSC14" s="281"/>
      <c r="VSD14" s="281"/>
      <c r="VSE14" s="281"/>
      <c r="VSF14" s="281"/>
      <c r="VSG14" s="281"/>
      <c r="VSH14" s="281"/>
      <c r="VSI14" s="281"/>
      <c r="VSJ14" s="281"/>
      <c r="VSK14" s="281"/>
      <c r="VSL14" s="281"/>
      <c r="VSM14" s="281"/>
      <c r="VSN14" s="281"/>
      <c r="VSO14" s="281"/>
      <c r="VSP14" s="281"/>
      <c r="VSQ14" s="281"/>
      <c r="VSR14" s="281"/>
      <c r="VSS14" s="281"/>
      <c r="VST14" s="281"/>
      <c r="VSU14" s="281"/>
      <c r="VSV14" s="281"/>
      <c r="VSW14" s="281"/>
      <c r="VSX14" s="281"/>
      <c r="VSY14" s="281"/>
      <c r="VSZ14" s="281"/>
      <c r="VTA14" s="281"/>
      <c r="VTB14" s="281"/>
      <c r="VTC14" s="281"/>
      <c r="VTD14" s="281"/>
      <c r="VTE14" s="281"/>
      <c r="VTF14" s="281"/>
      <c r="VTG14" s="281"/>
      <c r="VTH14" s="281"/>
      <c r="VTI14" s="281"/>
      <c r="VTJ14" s="281"/>
      <c r="VTK14" s="281"/>
      <c r="VTL14" s="281"/>
      <c r="VTM14" s="281"/>
      <c r="VTN14" s="281"/>
      <c r="VTO14" s="281"/>
      <c r="VTP14" s="281"/>
      <c r="VTQ14" s="281"/>
      <c r="VTR14" s="281"/>
      <c r="VTS14" s="281"/>
      <c r="VTT14" s="281"/>
      <c r="VTU14" s="281"/>
      <c r="VTV14" s="281"/>
      <c r="VTW14" s="281"/>
      <c r="VTX14" s="281"/>
      <c r="VTY14" s="281"/>
      <c r="VTZ14" s="281"/>
      <c r="VUA14" s="281"/>
      <c r="VUB14" s="281"/>
      <c r="VUC14" s="281"/>
      <c r="VUD14" s="281"/>
      <c r="VUE14" s="281"/>
      <c r="VUF14" s="281"/>
      <c r="VUG14" s="281"/>
      <c r="VUH14" s="281"/>
      <c r="VUI14" s="281"/>
      <c r="VUJ14" s="281"/>
      <c r="VUK14" s="281"/>
      <c r="VUL14" s="281"/>
      <c r="VUM14" s="281"/>
      <c r="VUN14" s="281"/>
      <c r="VUO14" s="281"/>
      <c r="VUP14" s="281"/>
      <c r="VUQ14" s="281"/>
      <c r="VUR14" s="281"/>
      <c r="VUS14" s="281"/>
      <c r="VUT14" s="281"/>
      <c r="VUU14" s="281"/>
      <c r="VUV14" s="281"/>
      <c r="VUW14" s="281"/>
      <c r="VUX14" s="281"/>
      <c r="VUY14" s="281"/>
      <c r="VUZ14" s="281"/>
      <c r="VVA14" s="281"/>
      <c r="VVB14" s="281"/>
      <c r="VVC14" s="281"/>
      <c r="VVD14" s="281"/>
      <c r="VVE14" s="281"/>
      <c r="VVF14" s="281"/>
      <c r="VVG14" s="281"/>
      <c r="VVH14" s="281"/>
      <c r="VVI14" s="281"/>
      <c r="VVJ14" s="281"/>
      <c r="VVK14" s="281"/>
      <c r="VVL14" s="281"/>
      <c r="VVM14" s="281"/>
      <c r="VVN14" s="281"/>
      <c r="VVO14" s="281"/>
      <c r="VVP14" s="281"/>
      <c r="VVQ14" s="281"/>
      <c r="VVR14" s="281"/>
      <c r="VVS14" s="281"/>
      <c r="VVT14" s="281"/>
      <c r="VVU14" s="281"/>
      <c r="VVV14" s="281"/>
      <c r="VVW14" s="281"/>
      <c r="VVX14" s="281"/>
      <c r="VVY14" s="281"/>
      <c r="VVZ14" s="281"/>
      <c r="VWA14" s="281"/>
      <c r="VWB14" s="281"/>
      <c r="VWC14" s="281"/>
      <c r="VWD14" s="281"/>
      <c r="VWE14" s="281"/>
      <c r="VWF14" s="281"/>
      <c r="VWG14" s="281"/>
      <c r="VWH14" s="281"/>
      <c r="VWI14" s="281"/>
      <c r="VWJ14" s="281"/>
      <c r="VWK14" s="281"/>
      <c r="VWL14" s="281"/>
      <c r="VWM14" s="281"/>
      <c r="VWN14" s="281"/>
      <c r="VWO14" s="281"/>
      <c r="VWP14" s="281"/>
      <c r="VWQ14" s="281"/>
      <c r="VWR14" s="281"/>
      <c r="VWS14" s="281"/>
      <c r="VWT14" s="281"/>
      <c r="VWU14" s="281"/>
      <c r="VWV14" s="281"/>
      <c r="VWW14" s="281"/>
      <c r="VWX14" s="281"/>
      <c r="VWY14" s="281"/>
      <c r="VWZ14" s="281"/>
      <c r="VXA14" s="281"/>
      <c r="VXB14" s="281"/>
      <c r="VXC14" s="281"/>
      <c r="VXD14" s="281"/>
      <c r="VXE14" s="281"/>
      <c r="VXF14" s="281"/>
      <c r="VXG14" s="281"/>
      <c r="VXH14" s="281"/>
      <c r="VXI14" s="281"/>
      <c r="VXJ14" s="281"/>
      <c r="VXK14" s="281"/>
      <c r="VXL14" s="281"/>
      <c r="VXM14" s="281"/>
      <c r="VXN14" s="281"/>
      <c r="VXO14" s="281"/>
      <c r="VXP14" s="281"/>
      <c r="VXQ14" s="281"/>
      <c r="VXR14" s="281"/>
      <c r="VXS14" s="281"/>
      <c r="VXT14" s="281"/>
      <c r="VXU14" s="281"/>
      <c r="VXV14" s="281"/>
      <c r="VXW14" s="281"/>
      <c r="VXX14" s="281"/>
      <c r="VXY14" s="281"/>
      <c r="VXZ14" s="281"/>
      <c r="VYA14" s="281"/>
      <c r="VYB14" s="281"/>
      <c r="VYC14" s="281"/>
      <c r="VYD14" s="281"/>
      <c r="VYE14" s="281"/>
      <c r="VYF14" s="281"/>
      <c r="VYG14" s="281"/>
      <c r="VYH14" s="281"/>
      <c r="VYI14" s="281"/>
      <c r="VYJ14" s="281"/>
      <c r="VYK14" s="281"/>
      <c r="VYL14" s="281"/>
      <c r="VYM14" s="281"/>
      <c r="VYN14" s="281"/>
      <c r="VYO14" s="281"/>
      <c r="VYP14" s="281"/>
      <c r="VYQ14" s="281"/>
      <c r="VYR14" s="281"/>
      <c r="VYS14" s="281"/>
      <c r="VYT14" s="281"/>
      <c r="VYU14" s="281"/>
      <c r="VYV14" s="281"/>
      <c r="VYW14" s="281"/>
      <c r="VYX14" s="281"/>
      <c r="VYY14" s="281"/>
      <c r="VYZ14" s="281"/>
      <c r="VZA14" s="281"/>
      <c r="VZB14" s="281"/>
      <c r="VZC14" s="281"/>
      <c r="VZD14" s="281"/>
      <c r="VZE14" s="281"/>
      <c r="VZF14" s="281"/>
      <c r="VZG14" s="281"/>
      <c r="VZH14" s="281"/>
      <c r="VZI14" s="281"/>
      <c r="VZJ14" s="281"/>
      <c r="VZK14" s="281"/>
      <c r="VZL14" s="281"/>
      <c r="VZM14" s="281"/>
      <c r="VZN14" s="281"/>
      <c r="VZO14" s="281"/>
      <c r="VZP14" s="281"/>
      <c r="VZQ14" s="281"/>
      <c r="VZR14" s="281"/>
      <c r="VZS14" s="281"/>
      <c r="VZT14" s="281"/>
      <c r="VZU14" s="281"/>
      <c r="VZV14" s="281"/>
      <c r="VZW14" s="281"/>
      <c r="VZX14" s="281"/>
      <c r="VZY14" s="281"/>
      <c r="VZZ14" s="281"/>
      <c r="WAA14" s="281"/>
      <c r="WAB14" s="281"/>
      <c r="WAC14" s="281"/>
      <c r="WAD14" s="281"/>
      <c r="WAE14" s="281"/>
      <c r="WAF14" s="281"/>
      <c r="WAG14" s="281"/>
      <c r="WAH14" s="281"/>
      <c r="WAI14" s="281"/>
      <c r="WAJ14" s="281"/>
      <c r="WAK14" s="281"/>
      <c r="WAL14" s="281"/>
      <c r="WAM14" s="281"/>
      <c r="WAN14" s="281"/>
      <c r="WAO14" s="281"/>
      <c r="WAP14" s="281"/>
      <c r="WAQ14" s="281"/>
      <c r="WAR14" s="281"/>
      <c r="WAS14" s="281"/>
      <c r="WAT14" s="281"/>
      <c r="WAU14" s="281"/>
      <c r="WAV14" s="281"/>
      <c r="WAW14" s="281"/>
      <c r="WAX14" s="281"/>
      <c r="WAY14" s="281"/>
      <c r="WAZ14" s="281"/>
      <c r="WBA14" s="281"/>
      <c r="WBB14" s="281"/>
      <c r="WBC14" s="281"/>
      <c r="WBD14" s="281"/>
      <c r="WBE14" s="281"/>
      <c r="WBF14" s="281"/>
      <c r="WBG14" s="281"/>
      <c r="WBH14" s="281"/>
      <c r="WBI14" s="281"/>
      <c r="WBJ14" s="281"/>
      <c r="WBK14" s="281"/>
      <c r="WBL14" s="281"/>
      <c r="WBM14" s="281"/>
      <c r="WBN14" s="281"/>
      <c r="WBO14" s="281"/>
      <c r="WBP14" s="281"/>
      <c r="WBQ14" s="281"/>
      <c r="WBR14" s="281"/>
      <c r="WBS14" s="281"/>
      <c r="WBT14" s="281"/>
      <c r="WBU14" s="281"/>
      <c r="WBV14" s="281"/>
      <c r="WBW14" s="281"/>
      <c r="WBX14" s="281"/>
      <c r="WBY14" s="281"/>
      <c r="WBZ14" s="281"/>
      <c r="WCA14" s="281"/>
      <c r="WCB14" s="281"/>
      <c r="WCC14" s="281"/>
      <c r="WCD14" s="281"/>
      <c r="WCE14" s="281"/>
      <c r="WCF14" s="281"/>
      <c r="WCG14" s="281"/>
      <c r="WCH14" s="281"/>
      <c r="WCI14" s="281"/>
      <c r="WCJ14" s="281"/>
      <c r="WCK14" s="281"/>
      <c r="WCL14" s="281"/>
      <c r="WCM14" s="281"/>
      <c r="WCN14" s="281"/>
      <c r="WCO14" s="281"/>
      <c r="WCP14" s="281"/>
      <c r="WCQ14" s="281"/>
      <c r="WCR14" s="281"/>
      <c r="WCS14" s="281"/>
      <c r="WCT14" s="281"/>
      <c r="WCU14" s="281"/>
      <c r="WCV14" s="281"/>
      <c r="WCW14" s="281"/>
      <c r="WCX14" s="281"/>
      <c r="WCY14" s="281"/>
      <c r="WCZ14" s="281"/>
      <c r="WDA14" s="281"/>
      <c r="WDB14" s="281"/>
      <c r="WDC14" s="281"/>
      <c r="WDD14" s="281"/>
      <c r="WDE14" s="281"/>
      <c r="WDF14" s="281"/>
      <c r="WDG14" s="281"/>
      <c r="WDH14" s="281"/>
      <c r="WDI14" s="281"/>
      <c r="WDJ14" s="281"/>
      <c r="WDK14" s="281"/>
      <c r="WDL14" s="281"/>
      <c r="WDM14" s="281"/>
      <c r="WDN14" s="281"/>
      <c r="WDO14" s="281"/>
      <c r="WDP14" s="281"/>
      <c r="WDQ14" s="281"/>
      <c r="WDR14" s="281"/>
      <c r="WDS14" s="281"/>
      <c r="WDT14" s="281"/>
      <c r="WDU14" s="281"/>
      <c r="WDV14" s="281"/>
      <c r="WDW14" s="281"/>
      <c r="WDX14" s="281"/>
      <c r="WDY14" s="281"/>
      <c r="WDZ14" s="281"/>
      <c r="WEA14" s="281"/>
      <c r="WEB14" s="281"/>
      <c r="WEC14" s="281"/>
      <c r="WED14" s="281"/>
      <c r="WEE14" s="281"/>
      <c r="WEF14" s="281"/>
      <c r="WEG14" s="281"/>
      <c r="WEH14" s="281"/>
      <c r="WEI14" s="281"/>
      <c r="WEJ14" s="281"/>
      <c r="WEK14" s="281"/>
      <c r="WEL14" s="281"/>
      <c r="WEM14" s="281"/>
      <c r="WEN14" s="281"/>
      <c r="WEO14" s="281"/>
      <c r="WEP14" s="281"/>
      <c r="WEQ14" s="281"/>
      <c r="WER14" s="281"/>
      <c r="WES14" s="281"/>
      <c r="WET14" s="281"/>
      <c r="WEU14" s="281"/>
      <c r="WEV14" s="281"/>
      <c r="WEW14" s="281"/>
      <c r="WEX14" s="281"/>
      <c r="WEY14" s="281"/>
      <c r="WEZ14" s="281"/>
      <c r="WFA14" s="281"/>
      <c r="WFB14" s="281"/>
      <c r="WFC14" s="281"/>
      <c r="WFD14" s="281"/>
      <c r="WFE14" s="281"/>
      <c r="WFF14" s="281"/>
      <c r="WFG14" s="281"/>
      <c r="WFH14" s="281"/>
      <c r="WFI14" s="281"/>
      <c r="WFJ14" s="281"/>
      <c r="WFK14" s="281"/>
      <c r="WFL14" s="281"/>
      <c r="WFM14" s="281"/>
      <c r="WFN14" s="281"/>
      <c r="WFO14" s="281"/>
      <c r="WFP14" s="281"/>
      <c r="WFQ14" s="281"/>
      <c r="WFR14" s="281"/>
      <c r="WFS14" s="281"/>
      <c r="WFT14" s="281"/>
      <c r="WFU14" s="281"/>
      <c r="WFV14" s="281"/>
      <c r="WFW14" s="281"/>
      <c r="WFX14" s="281"/>
      <c r="WFY14" s="281"/>
      <c r="WFZ14" s="281"/>
      <c r="WGA14" s="281"/>
      <c r="WGB14" s="281"/>
      <c r="WGC14" s="281"/>
      <c r="WGD14" s="281"/>
      <c r="WGE14" s="281"/>
      <c r="WGF14" s="281"/>
      <c r="WGG14" s="281"/>
      <c r="WGH14" s="281"/>
      <c r="WGI14" s="281"/>
      <c r="WGJ14" s="281"/>
      <c r="WGK14" s="281"/>
      <c r="WGL14" s="281"/>
      <c r="WGM14" s="281"/>
      <c r="WGN14" s="281"/>
      <c r="WGO14" s="281"/>
      <c r="WGP14" s="281"/>
      <c r="WGQ14" s="281"/>
      <c r="WGR14" s="281"/>
      <c r="WGS14" s="281"/>
      <c r="WGT14" s="281"/>
      <c r="WGU14" s="281"/>
      <c r="WGV14" s="281"/>
      <c r="WGW14" s="281"/>
      <c r="WGX14" s="281"/>
      <c r="WGY14" s="281"/>
      <c r="WGZ14" s="281"/>
      <c r="WHA14" s="281"/>
      <c r="WHB14" s="281"/>
      <c r="WHC14" s="281"/>
      <c r="WHD14" s="281"/>
      <c r="WHE14" s="281"/>
      <c r="WHF14" s="281"/>
      <c r="WHG14" s="281"/>
      <c r="WHH14" s="281"/>
      <c r="WHI14" s="281"/>
      <c r="WHJ14" s="281"/>
      <c r="WHK14" s="281"/>
      <c r="WHL14" s="281"/>
      <c r="WHM14" s="281"/>
      <c r="WHN14" s="281"/>
      <c r="WHO14" s="281"/>
      <c r="WHP14" s="281"/>
      <c r="WHQ14" s="281"/>
      <c r="WHR14" s="281"/>
      <c r="WHS14" s="281"/>
      <c r="WHT14" s="281"/>
      <c r="WHU14" s="281"/>
      <c r="WHV14" s="281"/>
      <c r="WHW14" s="281"/>
      <c r="WHX14" s="281"/>
      <c r="WHY14" s="281"/>
      <c r="WHZ14" s="281"/>
      <c r="WIA14" s="281"/>
      <c r="WIB14" s="281"/>
      <c r="WIC14" s="281"/>
      <c r="WID14" s="281"/>
      <c r="WIE14" s="281"/>
      <c r="WIF14" s="281"/>
      <c r="WIG14" s="281"/>
      <c r="WIH14" s="281"/>
      <c r="WII14" s="281"/>
      <c r="WIJ14" s="281"/>
      <c r="WIK14" s="281"/>
      <c r="WIL14" s="281"/>
      <c r="WIM14" s="281"/>
      <c r="WIN14" s="281"/>
      <c r="WIO14" s="281"/>
      <c r="WIP14" s="281"/>
      <c r="WIQ14" s="281"/>
      <c r="WIR14" s="281"/>
      <c r="WIS14" s="281"/>
      <c r="WIT14" s="281"/>
      <c r="WIU14" s="281"/>
      <c r="WIV14" s="281"/>
      <c r="WIW14" s="281"/>
      <c r="WIX14" s="281"/>
      <c r="WIY14" s="281"/>
      <c r="WIZ14" s="281"/>
      <c r="WJA14" s="281"/>
      <c r="WJB14" s="281"/>
      <c r="WJC14" s="281"/>
      <c r="WJD14" s="281"/>
      <c r="WJE14" s="281"/>
      <c r="WJF14" s="281"/>
      <c r="WJG14" s="281"/>
      <c r="WJH14" s="281"/>
      <c r="WJI14" s="281"/>
      <c r="WJJ14" s="281"/>
      <c r="WJK14" s="281"/>
      <c r="WJL14" s="281"/>
      <c r="WJM14" s="281"/>
      <c r="WJN14" s="281"/>
      <c r="WJO14" s="281"/>
      <c r="WJP14" s="281"/>
      <c r="WJQ14" s="281"/>
      <c r="WJR14" s="281"/>
      <c r="WJS14" s="281"/>
      <c r="WJT14" s="281"/>
      <c r="WJU14" s="281"/>
      <c r="WJV14" s="281"/>
      <c r="WJW14" s="281"/>
      <c r="WJX14" s="281"/>
      <c r="WJY14" s="281"/>
      <c r="WJZ14" s="281"/>
      <c r="WKA14" s="281"/>
      <c r="WKB14" s="281"/>
      <c r="WKC14" s="281"/>
      <c r="WKD14" s="281"/>
      <c r="WKE14" s="281"/>
      <c r="WKF14" s="281"/>
      <c r="WKG14" s="281"/>
      <c r="WKH14" s="281"/>
      <c r="WKI14" s="281"/>
      <c r="WKJ14" s="281"/>
      <c r="WKK14" s="281"/>
      <c r="WKL14" s="281"/>
      <c r="WKM14" s="281"/>
      <c r="WKN14" s="281"/>
      <c r="WKO14" s="281"/>
      <c r="WKP14" s="281"/>
      <c r="WKQ14" s="281"/>
      <c r="WKR14" s="281"/>
      <c r="WKS14" s="281"/>
      <c r="WKT14" s="281"/>
      <c r="WKU14" s="281"/>
      <c r="WKV14" s="281"/>
      <c r="WKW14" s="281"/>
      <c r="WKX14" s="281"/>
      <c r="WKY14" s="281"/>
      <c r="WKZ14" s="281"/>
      <c r="WLA14" s="281"/>
      <c r="WLB14" s="281"/>
      <c r="WLC14" s="281"/>
      <c r="WLD14" s="281"/>
      <c r="WLE14" s="281"/>
      <c r="WLF14" s="281"/>
      <c r="WLG14" s="281"/>
      <c r="WLH14" s="281"/>
      <c r="WLI14" s="281"/>
      <c r="WLJ14" s="281"/>
      <c r="WLK14" s="281"/>
      <c r="WLL14" s="281"/>
      <c r="WLM14" s="281"/>
      <c r="WLN14" s="281"/>
      <c r="WLO14" s="281"/>
      <c r="WLP14" s="281"/>
      <c r="WLQ14" s="281"/>
      <c r="WLR14" s="281"/>
      <c r="WLS14" s="281"/>
      <c r="WLT14" s="281"/>
      <c r="WLU14" s="281"/>
      <c r="WLV14" s="281"/>
      <c r="WLW14" s="281"/>
      <c r="WLX14" s="281"/>
      <c r="WLY14" s="281"/>
      <c r="WLZ14" s="281"/>
      <c r="WMA14" s="281"/>
      <c r="WMB14" s="281"/>
      <c r="WMC14" s="281"/>
      <c r="WMD14" s="281"/>
      <c r="WME14" s="281"/>
      <c r="WMF14" s="281"/>
      <c r="WMG14" s="281"/>
      <c r="WMH14" s="281"/>
      <c r="WMI14" s="281"/>
      <c r="WMJ14" s="281"/>
      <c r="WMK14" s="281"/>
      <c r="WML14" s="281"/>
      <c r="WMM14" s="281"/>
      <c r="WMN14" s="281"/>
      <c r="WMO14" s="281"/>
      <c r="WMP14" s="281"/>
      <c r="WMQ14" s="281"/>
      <c r="WMR14" s="281"/>
      <c r="WMS14" s="281"/>
      <c r="WMT14" s="281"/>
      <c r="WMU14" s="281"/>
      <c r="WMV14" s="281"/>
      <c r="WMW14" s="281"/>
      <c r="WMX14" s="281"/>
      <c r="WMY14" s="281"/>
      <c r="WMZ14" s="281"/>
      <c r="WNA14" s="281"/>
      <c r="WNB14" s="281"/>
      <c r="WNC14" s="281"/>
      <c r="WND14" s="281"/>
      <c r="WNE14" s="281"/>
      <c r="WNF14" s="281"/>
      <c r="WNG14" s="281"/>
      <c r="WNH14" s="281"/>
      <c r="WNI14" s="281"/>
      <c r="WNJ14" s="281"/>
      <c r="WNK14" s="281"/>
      <c r="WNL14" s="281"/>
      <c r="WNM14" s="281"/>
      <c r="WNN14" s="281"/>
      <c r="WNO14" s="281"/>
      <c r="WNP14" s="281"/>
      <c r="WNQ14" s="281"/>
      <c r="WNR14" s="281"/>
      <c r="WNS14" s="281"/>
      <c r="WNT14" s="281"/>
      <c r="WNU14" s="281"/>
      <c r="WNV14" s="281"/>
      <c r="WNW14" s="281"/>
      <c r="WNX14" s="281"/>
      <c r="WNY14" s="281"/>
      <c r="WNZ14" s="281"/>
      <c r="WOA14" s="281"/>
      <c r="WOB14" s="281"/>
      <c r="WOC14" s="281"/>
      <c r="WOD14" s="281"/>
      <c r="WOE14" s="281"/>
      <c r="WOF14" s="281"/>
      <c r="WOG14" s="281"/>
      <c r="WOH14" s="281"/>
      <c r="WOI14" s="281"/>
      <c r="WOJ14" s="281"/>
      <c r="WOK14" s="281"/>
      <c r="WOL14" s="281"/>
      <c r="WOM14" s="281"/>
      <c r="WON14" s="281"/>
      <c r="WOO14" s="281"/>
      <c r="WOP14" s="281"/>
      <c r="WOQ14" s="281"/>
      <c r="WOR14" s="281"/>
      <c r="WOS14" s="281"/>
      <c r="WOT14" s="281"/>
      <c r="WOU14" s="281"/>
      <c r="WOV14" s="281"/>
      <c r="WOW14" s="281"/>
      <c r="WOX14" s="281"/>
      <c r="WOY14" s="281"/>
      <c r="WOZ14" s="281"/>
      <c r="WPA14" s="281"/>
      <c r="WPB14" s="281"/>
      <c r="WPC14" s="281"/>
      <c r="WPD14" s="281"/>
      <c r="WPE14" s="281"/>
      <c r="WPF14" s="281"/>
      <c r="WPG14" s="281"/>
      <c r="WPH14" s="281"/>
      <c r="WPI14" s="281"/>
      <c r="WPJ14" s="281"/>
      <c r="WPK14" s="281"/>
      <c r="WPL14" s="281"/>
      <c r="WPM14" s="281"/>
      <c r="WPN14" s="281"/>
      <c r="WPO14" s="281"/>
      <c r="WPP14" s="281"/>
      <c r="WPQ14" s="281"/>
      <c r="WPR14" s="281"/>
      <c r="WPS14" s="281"/>
      <c r="WPT14" s="281"/>
      <c r="WPU14" s="281"/>
      <c r="WPV14" s="281"/>
      <c r="WPW14" s="281"/>
      <c r="WPX14" s="281"/>
      <c r="WPY14" s="281"/>
      <c r="WPZ14" s="281"/>
      <c r="WQA14" s="281"/>
      <c r="WQB14" s="281"/>
      <c r="WQC14" s="281"/>
      <c r="WQD14" s="281"/>
      <c r="WQE14" s="281"/>
      <c r="WQF14" s="281"/>
      <c r="WQG14" s="281"/>
      <c r="WQH14" s="281"/>
      <c r="WQI14" s="281"/>
      <c r="WQJ14" s="281"/>
      <c r="WQK14" s="281"/>
      <c r="WQL14" s="281"/>
      <c r="WQM14" s="281"/>
      <c r="WQN14" s="281"/>
      <c r="WQO14" s="281"/>
      <c r="WQP14" s="281"/>
      <c r="WQQ14" s="281"/>
      <c r="WQR14" s="281"/>
      <c r="WQS14" s="281"/>
      <c r="WQT14" s="281"/>
      <c r="WQU14" s="281"/>
      <c r="WQV14" s="281"/>
      <c r="WQW14" s="281"/>
      <c r="WQX14" s="281"/>
      <c r="WQY14" s="281"/>
      <c r="WQZ14" s="281"/>
      <c r="WRA14" s="281"/>
      <c r="WRB14" s="281"/>
      <c r="WRC14" s="281"/>
      <c r="WRD14" s="281"/>
      <c r="WRE14" s="281"/>
      <c r="WRF14" s="281"/>
      <c r="WRG14" s="281"/>
      <c r="WRH14" s="281"/>
      <c r="WRI14" s="281"/>
      <c r="WRJ14" s="281"/>
      <c r="WRK14" s="281"/>
      <c r="WRL14" s="281"/>
      <c r="WRM14" s="281"/>
      <c r="WRN14" s="281"/>
      <c r="WRO14" s="281"/>
      <c r="WRP14" s="281"/>
      <c r="WRQ14" s="281"/>
      <c r="WRR14" s="281"/>
      <c r="WRS14" s="281"/>
      <c r="WRT14" s="281"/>
      <c r="WRU14" s="281"/>
      <c r="WRV14" s="281"/>
      <c r="WRW14" s="281"/>
      <c r="WRX14" s="281"/>
      <c r="WRY14" s="281"/>
      <c r="WRZ14" s="281"/>
      <c r="WSA14" s="281"/>
      <c r="WSB14" s="281"/>
      <c r="WSC14" s="281"/>
      <c r="WSD14" s="281"/>
      <c r="WSE14" s="281"/>
      <c r="WSF14" s="281"/>
      <c r="WSG14" s="281"/>
      <c r="WSH14" s="281"/>
      <c r="WSI14" s="281"/>
      <c r="WSJ14" s="281"/>
      <c r="WSK14" s="281"/>
      <c r="WSL14" s="281"/>
      <c r="WSM14" s="281"/>
      <c r="WSN14" s="281"/>
      <c r="WSO14" s="281"/>
      <c r="WSP14" s="281"/>
      <c r="WSQ14" s="281"/>
      <c r="WSR14" s="281"/>
      <c r="WSS14" s="281"/>
      <c r="WST14" s="281"/>
      <c r="WSU14" s="281"/>
      <c r="WSV14" s="281"/>
      <c r="WSW14" s="281"/>
      <c r="WSX14" s="281"/>
      <c r="WSY14" s="281"/>
      <c r="WSZ14" s="281"/>
      <c r="WTA14" s="281"/>
      <c r="WTB14" s="281"/>
      <c r="WTC14" s="281"/>
      <c r="WTD14" s="281"/>
      <c r="WTE14" s="281"/>
      <c r="WTF14" s="281"/>
      <c r="WTG14" s="281"/>
      <c r="WTH14" s="281"/>
      <c r="WTI14" s="281"/>
      <c r="WTJ14" s="281"/>
      <c r="WTK14" s="281"/>
      <c r="WTL14" s="281"/>
      <c r="WTM14" s="281"/>
      <c r="WTN14" s="281"/>
      <c r="WTO14" s="281"/>
      <c r="WTP14" s="281"/>
      <c r="WTQ14" s="281"/>
      <c r="WTR14" s="281"/>
      <c r="WTS14" s="281"/>
      <c r="WTT14" s="281"/>
      <c r="WTU14" s="281"/>
      <c r="WTV14" s="281"/>
      <c r="WTW14" s="281"/>
      <c r="WTX14" s="281"/>
      <c r="WTY14" s="281"/>
      <c r="WTZ14" s="281"/>
      <c r="WUA14" s="281"/>
      <c r="WUB14" s="281"/>
      <c r="WUC14" s="281"/>
      <c r="WUD14" s="281"/>
      <c r="WUE14" s="281"/>
      <c r="WUF14" s="281"/>
      <c r="WUG14" s="281"/>
      <c r="WUH14" s="281"/>
      <c r="WUI14" s="281"/>
      <c r="WUJ14" s="281"/>
      <c r="WUK14" s="281"/>
      <c r="WUL14" s="281"/>
      <c r="WUM14" s="281"/>
      <c r="WUN14" s="281"/>
      <c r="WUO14" s="281"/>
      <c r="WUP14" s="281"/>
      <c r="WUQ14" s="281"/>
      <c r="WUR14" s="281"/>
      <c r="WUS14" s="281"/>
      <c r="WUT14" s="281"/>
      <c r="WUU14" s="281"/>
      <c r="WUV14" s="281"/>
      <c r="WUW14" s="281"/>
      <c r="WUX14" s="281"/>
      <c r="WUY14" s="281"/>
      <c r="WUZ14" s="281"/>
      <c r="WVA14" s="281"/>
      <c r="WVB14" s="281"/>
      <c r="WVC14" s="281"/>
      <c r="WVD14" s="281"/>
      <c r="WVE14" s="281"/>
      <c r="WVF14" s="281"/>
      <c r="WVG14" s="281"/>
      <c r="WVH14" s="281"/>
      <c r="WVI14" s="281"/>
      <c r="WVJ14" s="281"/>
      <c r="WVK14" s="281"/>
      <c r="WVL14" s="281"/>
      <c r="WVM14" s="281"/>
      <c r="WVN14" s="281"/>
      <c r="WVO14" s="281"/>
      <c r="WVP14" s="281"/>
      <c r="WVQ14" s="281"/>
      <c r="WVR14" s="281"/>
      <c r="WVS14" s="281"/>
      <c r="WVT14" s="281"/>
    </row>
    <row r="15" spans="1:16140" s="249" customFormat="1" ht="20.25" hidden="1" customHeight="1">
      <c r="A15" s="1020" t="s">
        <v>1292</v>
      </c>
      <c r="B15" s="1021"/>
      <c r="C15" s="1021"/>
      <c r="D15" s="1021"/>
      <c r="E15" s="1021"/>
      <c r="F15" s="1021"/>
      <c r="G15" s="1021"/>
      <c r="H15" s="1021"/>
      <c r="I15" s="1021"/>
      <c r="J15" s="1022">
        <f>SUM(J14)</f>
        <v>0</v>
      </c>
      <c r="K15" s="1023"/>
      <c r="L15" s="674"/>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281"/>
      <c r="AS15" s="281"/>
      <c r="AT15" s="281"/>
      <c r="AU15" s="281"/>
      <c r="AV15" s="281"/>
      <c r="AW15" s="281"/>
      <c r="AX15" s="281"/>
      <c r="AY15" s="281"/>
      <c r="AZ15" s="281"/>
      <c r="BA15" s="281"/>
      <c r="BB15" s="281"/>
      <c r="BC15" s="281"/>
      <c r="BD15" s="281"/>
      <c r="BE15" s="281"/>
      <c r="BF15" s="281"/>
      <c r="BG15" s="281"/>
      <c r="BH15" s="281"/>
      <c r="BI15" s="281"/>
      <c r="BJ15" s="281"/>
      <c r="BK15" s="281"/>
      <c r="BL15" s="281"/>
      <c r="BM15" s="281"/>
      <c r="BN15" s="281"/>
      <c r="BO15" s="281"/>
      <c r="BP15" s="281"/>
      <c r="BQ15" s="281"/>
      <c r="BR15" s="281"/>
      <c r="BS15" s="281"/>
      <c r="BT15" s="281"/>
      <c r="BU15" s="281"/>
      <c r="BV15" s="281"/>
      <c r="BW15" s="281"/>
      <c r="BX15" s="281"/>
      <c r="BY15" s="281"/>
      <c r="BZ15" s="281"/>
      <c r="CA15" s="281"/>
      <c r="CB15" s="281"/>
      <c r="CC15" s="281"/>
      <c r="CD15" s="281"/>
      <c r="CE15" s="281"/>
      <c r="CF15" s="281"/>
      <c r="CG15" s="281"/>
      <c r="CH15" s="281"/>
      <c r="CI15" s="281"/>
      <c r="CJ15" s="281"/>
      <c r="CK15" s="281"/>
      <c r="CL15" s="281"/>
      <c r="CM15" s="281"/>
      <c r="CN15" s="281"/>
      <c r="CO15" s="281"/>
      <c r="CP15" s="281"/>
      <c r="CQ15" s="281"/>
      <c r="CR15" s="281"/>
      <c r="CS15" s="281"/>
      <c r="CT15" s="281"/>
      <c r="CU15" s="281"/>
      <c r="CV15" s="281"/>
      <c r="CW15" s="281"/>
      <c r="CX15" s="281"/>
      <c r="CY15" s="281"/>
      <c r="CZ15" s="281"/>
      <c r="DA15" s="281"/>
      <c r="DB15" s="281"/>
      <c r="DC15" s="281"/>
      <c r="DD15" s="281"/>
      <c r="DE15" s="281"/>
      <c r="DF15" s="281"/>
      <c r="DG15" s="281"/>
      <c r="DH15" s="281"/>
      <c r="DI15" s="281"/>
      <c r="DJ15" s="281"/>
      <c r="DK15" s="281"/>
      <c r="DL15" s="281"/>
      <c r="DM15" s="281"/>
      <c r="DN15" s="281"/>
      <c r="DO15" s="281"/>
      <c r="DP15" s="281"/>
      <c r="DQ15" s="281"/>
      <c r="DR15" s="281"/>
      <c r="DS15" s="281"/>
      <c r="DT15" s="281"/>
      <c r="DU15" s="281"/>
      <c r="DV15" s="281"/>
      <c r="DW15" s="281"/>
      <c r="DX15" s="281"/>
      <c r="DY15" s="281"/>
      <c r="DZ15" s="281"/>
      <c r="EA15" s="281"/>
      <c r="EB15" s="281"/>
      <c r="EC15" s="281"/>
      <c r="ED15" s="281"/>
      <c r="EE15" s="281"/>
      <c r="EF15" s="281"/>
      <c r="EG15" s="281"/>
      <c r="EH15" s="281"/>
      <c r="EI15" s="281"/>
      <c r="EJ15" s="281"/>
      <c r="EK15" s="281"/>
      <c r="EL15" s="281"/>
      <c r="EM15" s="281"/>
      <c r="EN15" s="281"/>
      <c r="EO15" s="281"/>
      <c r="EP15" s="281"/>
      <c r="EQ15" s="281"/>
      <c r="ER15" s="281"/>
      <c r="ES15" s="281"/>
      <c r="ET15" s="281"/>
      <c r="EU15" s="281"/>
      <c r="EV15" s="281"/>
      <c r="EW15" s="281"/>
      <c r="EX15" s="281"/>
      <c r="EY15" s="281"/>
      <c r="EZ15" s="281"/>
      <c r="FA15" s="281"/>
      <c r="FB15" s="281"/>
      <c r="FC15" s="281"/>
      <c r="FD15" s="281"/>
      <c r="FE15" s="281"/>
      <c r="FF15" s="281"/>
      <c r="FG15" s="281"/>
      <c r="FH15" s="281"/>
      <c r="FI15" s="281"/>
      <c r="FJ15" s="281"/>
      <c r="FK15" s="281"/>
      <c r="FL15" s="281"/>
      <c r="FM15" s="281"/>
      <c r="FN15" s="281"/>
      <c r="FO15" s="281"/>
      <c r="FP15" s="281"/>
      <c r="FQ15" s="281"/>
      <c r="FR15" s="281"/>
      <c r="FS15" s="281"/>
      <c r="FT15" s="281"/>
      <c r="FU15" s="281"/>
      <c r="FV15" s="281"/>
      <c r="FW15" s="281"/>
      <c r="FX15" s="281"/>
      <c r="FY15" s="281"/>
      <c r="FZ15" s="281"/>
      <c r="GA15" s="281"/>
      <c r="GB15" s="281"/>
      <c r="GC15" s="281"/>
      <c r="GD15" s="281"/>
      <c r="GE15" s="281"/>
      <c r="GF15" s="281"/>
      <c r="GG15" s="281"/>
      <c r="GH15" s="281"/>
      <c r="GI15" s="281"/>
      <c r="GJ15" s="281"/>
      <c r="GK15" s="281"/>
      <c r="GL15" s="281"/>
      <c r="GM15" s="281"/>
      <c r="GN15" s="281"/>
      <c r="GO15" s="281"/>
      <c r="GP15" s="281"/>
      <c r="GQ15" s="281"/>
      <c r="GR15" s="281"/>
      <c r="GS15" s="281"/>
      <c r="GT15" s="281"/>
      <c r="GU15" s="281"/>
      <c r="GV15" s="281"/>
      <c r="GW15" s="281"/>
      <c r="GX15" s="281"/>
      <c r="GY15" s="281"/>
      <c r="GZ15" s="281"/>
      <c r="HA15" s="281"/>
      <c r="HB15" s="281"/>
      <c r="HC15" s="281"/>
      <c r="HD15" s="281"/>
      <c r="HE15" s="281"/>
      <c r="HF15" s="281"/>
      <c r="HG15" s="281"/>
      <c r="HH15" s="281"/>
      <c r="HI15" s="281"/>
      <c r="HJ15" s="281"/>
      <c r="HK15" s="281"/>
      <c r="HL15" s="281"/>
      <c r="HM15" s="281"/>
      <c r="HN15" s="281"/>
      <c r="HO15" s="281"/>
      <c r="HP15" s="281"/>
      <c r="HQ15" s="281"/>
      <c r="HR15" s="281"/>
      <c r="HS15" s="281"/>
      <c r="HT15" s="281"/>
      <c r="HU15" s="281"/>
      <c r="HV15" s="281"/>
      <c r="HW15" s="281"/>
      <c r="HX15" s="281"/>
      <c r="HY15" s="281"/>
      <c r="HZ15" s="281"/>
      <c r="IA15" s="281"/>
      <c r="IB15" s="281"/>
      <c r="IC15" s="281"/>
      <c r="ID15" s="281"/>
      <c r="IE15" s="281"/>
      <c r="IF15" s="281"/>
      <c r="IG15" s="281"/>
      <c r="IH15" s="281"/>
      <c r="II15" s="281"/>
      <c r="IJ15" s="281"/>
      <c r="IK15" s="281"/>
      <c r="IL15" s="281"/>
      <c r="IM15" s="281"/>
      <c r="IN15" s="281"/>
      <c r="IO15" s="281"/>
      <c r="IP15" s="281"/>
      <c r="IQ15" s="281"/>
      <c r="IR15" s="281"/>
      <c r="IS15" s="281"/>
      <c r="IT15" s="281"/>
      <c r="IU15" s="281"/>
      <c r="IV15" s="281"/>
      <c r="IW15" s="281"/>
      <c r="IX15" s="281"/>
      <c r="IY15" s="281"/>
      <c r="IZ15" s="281"/>
      <c r="JA15" s="281"/>
      <c r="JB15" s="281"/>
      <c r="JC15" s="281"/>
      <c r="JD15" s="281"/>
      <c r="JE15" s="281"/>
      <c r="JF15" s="281"/>
      <c r="JG15" s="281"/>
      <c r="JH15" s="281"/>
      <c r="JI15" s="281"/>
      <c r="JJ15" s="281"/>
      <c r="JK15" s="281"/>
      <c r="JL15" s="281"/>
      <c r="JM15" s="281"/>
      <c r="JN15" s="281"/>
      <c r="JO15" s="281"/>
      <c r="JP15" s="281"/>
      <c r="JQ15" s="281"/>
      <c r="JR15" s="281"/>
      <c r="JS15" s="281"/>
      <c r="JT15" s="281"/>
      <c r="JU15" s="281"/>
      <c r="JV15" s="281"/>
      <c r="JW15" s="281"/>
      <c r="JX15" s="281"/>
      <c r="JY15" s="281"/>
      <c r="JZ15" s="281"/>
      <c r="KA15" s="281"/>
      <c r="KB15" s="281"/>
      <c r="KC15" s="281"/>
      <c r="KD15" s="281"/>
      <c r="KE15" s="281"/>
      <c r="KF15" s="281"/>
      <c r="KG15" s="281"/>
      <c r="KH15" s="281"/>
      <c r="KI15" s="281"/>
      <c r="KJ15" s="281"/>
      <c r="KK15" s="281"/>
      <c r="KL15" s="281"/>
      <c r="KM15" s="281"/>
      <c r="KN15" s="281"/>
      <c r="KO15" s="281"/>
      <c r="KP15" s="281"/>
      <c r="KQ15" s="281"/>
      <c r="KR15" s="281"/>
      <c r="KS15" s="281"/>
      <c r="KT15" s="281"/>
      <c r="KU15" s="281"/>
      <c r="KV15" s="281"/>
      <c r="KW15" s="281"/>
      <c r="KX15" s="281"/>
      <c r="KY15" s="281"/>
      <c r="KZ15" s="281"/>
      <c r="LA15" s="281"/>
      <c r="LB15" s="281"/>
      <c r="LC15" s="281"/>
      <c r="LD15" s="281"/>
      <c r="LE15" s="281"/>
      <c r="LF15" s="281"/>
      <c r="LG15" s="281"/>
      <c r="LH15" s="281"/>
      <c r="LI15" s="281"/>
      <c r="LJ15" s="281"/>
      <c r="LK15" s="281"/>
      <c r="LL15" s="281"/>
      <c r="LM15" s="281"/>
      <c r="LN15" s="281"/>
      <c r="LO15" s="281"/>
      <c r="LP15" s="281"/>
      <c r="LQ15" s="281"/>
      <c r="LR15" s="281"/>
      <c r="LS15" s="281"/>
      <c r="LT15" s="281"/>
      <c r="LU15" s="281"/>
      <c r="LV15" s="281"/>
      <c r="LW15" s="281"/>
      <c r="LX15" s="281"/>
      <c r="LY15" s="281"/>
      <c r="LZ15" s="281"/>
      <c r="MA15" s="281"/>
      <c r="MB15" s="281"/>
      <c r="MC15" s="281"/>
      <c r="MD15" s="281"/>
      <c r="ME15" s="281"/>
      <c r="MF15" s="281"/>
      <c r="MG15" s="281"/>
      <c r="MH15" s="281"/>
      <c r="MI15" s="281"/>
      <c r="MJ15" s="281"/>
      <c r="MK15" s="281"/>
      <c r="ML15" s="281"/>
      <c r="MM15" s="281"/>
      <c r="MN15" s="281"/>
      <c r="MO15" s="281"/>
      <c r="MP15" s="281"/>
      <c r="MQ15" s="281"/>
      <c r="MR15" s="281"/>
      <c r="MS15" s="281"/>
      <c r="MT15" s="281"/>
      <c r="MU15" s="281"/>
      <c r="MV15" s="281"/>
      <c r="MW15" s="281"/>
      <c r="MX15" s="281"/>
      <c r="MY15" s="281"/>
      <c r="MZ15" s="281"/>
      <c r="NA15" s="281"/>
      <c r="NB15" s="281"/>
      <c r="NC15" s="281"/>
      <c r="ND15" s="281"/>
      <c r="NE15" s="281"/>
      <c r="NF15" s="281"/>
      <c r="NG15" s="281"/>
      <c r="NH15" s="281"/>
      <c r="NI15" s="281"/>
      <c r="NJ15" s="281"/>
      <c r="NK15" s="281"/>
      <c r="NL15" s="281"/>
      <c r="NM15" s="281"/>
      <c r="NN15" s="281"/>
      <c r="NO15" s="281"/>
      <c r="NP15" s="281"/>
      <c r="NQ15" s="281"/>
      <c r="NR15" s="281"/>
      <c r="NS15" s="281"/>
      <c r="NT15" s="281"/>
      <c r="NU15" s="281"/>
      <c r="NV15" s="281"/>
      <c r="NW15" s="281"/>
      <c r="NX15" s="281"/>
      <c r="NY15" s="281"/>
      <c r="NZ15" s="281"/>
      <c r="OA15" s="281"/>
      <c r="OB15" s="281"/>
      <c r="OC15" s="281"/>
      <c r="OD15" s="281"/>
      <c r="OE15" s="281"/>
      <c r="OF15" s="281"/>
      <c r="OG15" s="281"/>
      <c r="OH15" s="281"/>
      <c r="OI15" s="281"/>
      <c r="OJ15" s="281"/>
      <c r="OK15" s="281"/>
      <c r="OL15" s="281"/>
      <c r="OM15" s="281"/>
      <c r="ON15" s="281"/>
      <c r="OO15" s="281"/>
      <c r="OP15" s="281"/>
      <c r="OQ15" s="281"/>
      <c r="OR15" s="281"/>
      <c r="OS15" s="281"/>
      <c r="OT15" s="281"/>
      <c r="OU15" s="281"/>
      <c r="OV15" s="281"/>
      <c r="OW15" s="281"/>
      <c r="OX15" s="281"/>
      <c r="OY15" s="281"/>
      <c r="OZ15" s="281"/>
      <c r="PA15" s="281"/>
      <c r="PB15" s="281"/>
      <c r="PC15" s="281"/>
      <c r="PD15" s="281"/>
      <c r="PE15" s="281"/>
      <c r="PF15" s="281"/>
      <c r="PG15" s="281"/>
      <c r="PH15" s="281"/>
      <c r="PI15" s="281"/>
      <c r="PJ15" s="281"/>
      <c r="PK15" s="281"/>
      <c r="PL15" s="281"/>
      <c r="PM15" s="281"/>
      <c r="PN15" s="281"/>
      <c r="PO15" s="281"/>
      <c r="PP15" s="281"/>
      <c r="PQ15" s="281"/>
      <c r="PR15" s="281"/>
      <c r="PS15" s="281"/>
      <c r="PT15" s="281"/>
      <c r="PU15" s="281"/>
      <c r="PV15" s="281"/>
      <c r="PW15" s="281"/>
      <c r="PX15" s="281"/>
      <c r="PY15" s="281"/>
      <c r="PZ15" s="281"/>
      <c r="QA15" s="281"/>
      <c r="QB15" s="281"/>
      <c r="QC15" s="281"/>
      <c r="QD15" s="281"/>
      <c r="QE15" s="281"/>
      <c r="QF15" s="281"/>
      <c r="QG15" s="281"/>
      <c r="QH15" s="281"/>
      <c r="QI15" s="281"/>
      <c r="QJ15" s="281"/>
      <c r="QK15" s="281"/>
      <c r="QL15" s="281"/>
      <c r="QM15" s="281"/>
      <c r="QN15" s="281"/>
      <c r="QO15" s="281"/>
      <c r="QP15" s="281"/>
      <c r="QQ15" s="281"/>
      <c r="QR15" s="281"/>
      <c r="QS15" s="281"/>
      <c r="QT15" s="281"/>
      <c r="QU15" s="281"/>
      <c r="QV15" s="281"/>
      <c r="QW15" s="281"/>
      <c r="QX15" s="281"/>
      <c r="QY15" s="281"/>
      <c r="QZ15" s="281"/>
      <c r="RA15" s="281"/>
      <c r="RB15" s="281"/>
      <c r="RC15" s="281"/>
      <c r="RD15" s="281"/>
      <c r="RE15" s="281"/>
      <c r="RF15" s="281"/>
      <c r="RG15" s="281"/>
      <c r="RH15" s="281"/>
      <c r="RI15" s="281"/>
      <c r="RJ15" s="281"/>
      <c r="RK15" s="281"/>
      <c r="RL15" s="281"/>
      <c r="RM15" s="281"/>
      <c r="RN15" s="281"/>
      <c r="RO15" s="281"/>
      <c r="RP15" s="281"/>
      <c r="RQ15" s="281"/>
      <c r="RR15" s="281"/>
      <c r="RS15" s="281"/>
      <c r="RT15" s="281"/>
      <c r="RU15" s="281"/>
      <c r="RV15" s="281"/>
      <c r="RW15" s="281"/>
      <c r="RX15" s="281"/>
      <c r="RY15" s="281"/>
      <c r="RZ15" s="281"/>
      <c r="SA15" s="281"/>
      <c r="SB15" s="281"/>
      <c r="SC15" s="281"/>
      <c r="SD15" s="281"/>
      <c r="SE15" s="281"/>
      <c r="SF15" s="281"/>
      <c r="SG15" s="281"/>
      <c r="SH15" s="281"/>
      <c r="SI15" s="281"/>
      <c r="SJ15" s="281"/>
      <c r="SK15" s="281"/>
      <c r="SL15" s="281"/>
      <c r="SM15" s="281"/>
      <c r="SN15" s="281"/>
      <c r="SO15" s="281"/>
      <c r="SP15" s="281"/>
      <c r="SQ15" s="281"/>
      <c r="SR15" s="281"/>
      <c r="SS15" s="281"/>
      <c r="ST15" s="281"/>
      <c r="SU15" s="281"/>
      <c r="SV15" s="281"/>
      <c r="SW15" s="281"/>
      <c r="SX15" s="281"/>
      <c r="SY15" s="281"/>
      <c r="SZ15" s="281"/>
      <c r="TA15" s="281"/>
      <c r="TB15" s="281"/>
      <c r="TC15" s="281"/>
      <c r="TD15" s="281"/>
      <c r="TE15" s="281"/>
      <c r="TF15" s="281"/>
      <c r="TG15" s="281"/>
      <c r="TH15" s="281"/>
      <c r="TI15" s="281"/>
      <c r="TJ15" s="281"/>
      <c r="TK15" s="281"/>
      <c r="TL15" s="281"/>
      <c r="TM15" s="281"/>
      <c r="TN15" s="281"/>
      <c r="TO15" s="281"/>
      <c r="TP15" s="281"/>
      <c r="TQ15" s="281"/>
      <c r="TR15" s="281"/>
      <c r="TS15" s="281"/>
      <c r="TT15" s="281"/>
      <c r="TU15" s="281"/>
      <c r="TV15" s="281"/>
      <c r="TW15" s="281"/>
      <c r="TX15" s="281"/>
      <c r="TY15" s="281"/>
      <c r="TZ15" s="281"/>
      <c r="UA15" s="281"/>
      <c r="UB15" s="281"/>
      <c r="UC15" s="281"/>
      <c r="UD15" s="281"/>
      <c r="UE15" s="281"/>
      <c r="UF15" s="281"/>
      <c r="UG15" s="281"/>
      <c r="UH15" s="281"/>
      <c r="UI15" s="281"/>
      <c r="UJ15" s="281"/>
      <c r="UK15" s="281"/>
      <c r="UL15" s="281"/>
      <c r="UM15" s="281"/>
      <c r="UN15" s="281"/>
      <c r="UO15" s="281"/>
      <c r="UP15" s="281"/>
      <c r="UQ15" s="281"/>
      <c r="UR15" s="281"/>
      <c r="US15" s="281"/>
      <c r="UT15" s="281"/>
      <c r="UU15" s="281"/>
      <c r="UV15" s="281"/>
      <c r="UW15" s="281"/>
      <c r="UX15" s="281"/>
      <c r="UY15" s="281"/>
      <c r="UZ15" s="281"/>
      <c r="VA15" s="281"/>
      <c r="VB15" s="281"/>
      <c r="VC15" s="281"/>
      <c r="VD15" s="281"/>
      <c r="VE15" s="281"/>
      <c r="VF15" s="281"/>
      <c r="VG15" s="281"/>
      <c r="VH15" s="281"/>
      <c r="VI15" s="281"/>
      <c r="VJ15" s="281"/>
      <c r="VK15" s="281"/>
      <c r="VL15" s="281"/>
      <c r="VM15" s="281"/>
      <c r="VN15" s="281"/>
      <c r="VO15" s="281"/>
      <c r="VP15" s="281"/>
      <c r="VQ15" s="281"/>
      <c r="VR15" s="281"/>
      <c r="VS15" s="281"/>
      <c r="VT15" s="281"/>
      <c r="VU15" s="281"/>
      <c r="VV15" s="281"/>
      <c r="VW15" s="281"/>
      <c r="VX15" s="281"/>
      <c r="VY15" s="281"/>
      <c r="VZ15" s="281"/>
      <c r="WA15" s="281"/>
      <c r="WB15" s="281"/>
      <c r="WC15" s="281"/>
      <c r="WD15" s="281"/>
      <c r="WE15" s="281"/>
      <c r="WF15" s="281"/>
      <c r="WG15" s="281"/>
      <c r="WH15" s="281"/>
      <c r="WI15" s="281"/>
      <c r="WJ15" s="281"/>
      <c r="WK15" s="281"/>
      <c r="WL15" s="281"/>
      <c r="WM15" s="281"/>
      <c r="WN15" s="281"/>
      <c r="WO15" s="281"/>
      <c r="WP15" s="281"/>
      <c r="WQ15" s="281"/>
      <c r="WR15" s="281"/>
      <c r="WS15" s="281"/>
      <c r="WT15" s="281"/>
      <c r="WU15" s="281"/>
      <c r="WV15" s="281"/>
      <c r="WW15" s="281"/>
      <c r="WX15" s="281"/>
      <c r="WY15" s="281"/>
      <c r="WZ15" s="281"/>
      <c r="XA15" s="281"/>
      <c r="XB15" s="281"/>
      <c r="XC15" s="281"/>
      <c r="XD15" s="281"/>
      <c r="XE15" s="281"/>
      <c r="XF15" s="281"/>
      <c r="XG15" s="281"/>
      <c r="XH15" s="281"/>
      <c r="XI15" s="281"/>
      <c r="XJ15" s="281"/>
      <c r="XK15" s="281"/>
      <c r="XL15" s="281"/>
      <c r="XM15" s="281"/>
      <c r="XN15" s="281"/>
      <c r="XO15" s="281"/>
      <c r="XP15" s="281"/>
      <c r="XQ15" s="281"/>
      <c r="XR15" s="281"/>
      <c r="XS15" s="281"/>
      <c r="XT15" s="281"/>
      <c r="XU15" s="281"/>
      <c r="XV15" s="281"/>
      <c r="XW15" s="281"/>
      <c r="XX15" s="281"/>
      <c r="XY15" s="281"/>
      <c r="XZ15" s="281"/>
      <c r="YA15" s="281"/>
      <c r="YB15" s="281"/>
      <c r="YC15" s="281"/>
      <c r="YD15" s="281"/>
      <c r="YE15" s="281"/>
      <c r="YF15" s="281"/>
      <c r="YG15" s="281"/>
      <c r="YH15" s="281"/>
      <c r="YI15" s="281"/>
      <c r="YJ15" s="281"/>
      <c r="YK15" s="281"/>
      <c r="YL15" s="281"/>
      <c r="YM15" s="281"/>
      <c r="YN15" s="281"/>
      <c r="YO15" s="281"/>
      <c r="YP15" s="281"/>
      <c r="YQ15" s="281"/>
      <c r="YR15" s="281"/>
      <c r="YS15" s="281"/>
      <c r="YT15" s="281"/>
      <c r="YU15" s="281"/>
      <c r="YV15" s="281"/>
      <c r="YW15" s="281"/>
      <c r="YX15" s="281"/>
      <c r="YY15" s="281"/>
      <c r="YZ15" s="281"/>
      <c r="ZA15" s="281"/>
      <c r="ZB15" s="281"/>
      <c r="ZC15" s="281"/>
      <c r="ZD15" s="281"/>
      <c r="ZE15" s="281"/>
      <c r="ZF15" s="281"/>
      <c r="ZG15" s="281"/>
      <c r="ZH15" s="281"/>
      <c r="ZI15" s="281"/>
      <c r="ZJ15" s="281"/>
      <c r="ZK15" s="281"/>
      <c r="ZL15" s="281"/>
      <c r="ZM15" s="281"/>
      <c r="ZN15" s="281"/>
      <c r="ZO15" s="281"/>
      <c r="ZP15" s="281"/>
      <c r="ZQ15" s="281"/>
      <c r="ZR15" s="281"/>
      <c r="ZS15" s="281"/>
      <c r="ZT15" s="281"/>
      <c r="ZU15" s="281"/>
      <c r="ZV15" s="281"/>
      <c r="ZW15" s="281"/>
      <c r="ZX15" s="281"/>
      <c r="ZY15" s="281"/>
      <c r="ZZ15" s="281"/>
      <c r="AAA15" s="281"/>
      <c r="AAB15" s="281"/>
      <c r="AAC15" s="281"/>
      <c r="AAD15" s="281"/>
      <c r="AAE15" s="281"/>
      <c r="AAF15" s="281"/>
      <c r="AAG15" s="281"/>
      <c r="AAH15" s="281"/>
      <c r="AAI15" s="281"/>
      <c r="AAJ15" s="281"/>
      <c r="AAK15" s="281"/>
      <c r="AAL15" s="281"/>
      <c r="AAM15" s="281"/>
      <c r="AAN15" s="281"/>
      <c r="AAO15" s="281"/>
      <c r="AAP15" s="281"/>
      <c r="AAQ15" s="281"/>
      <c r="AAR15" s="281"/>
      <c r="AAS15" s="281"/>
      <c r="AAT15" s="281"/>
      <c r="AAU15" s="281"/>
      <c r="AAV15" s="281"/>
      <c r="AAW15" s="281"/>
      <c r="AAX15" s="281"/>
      <c r="AAY15" s="281"/>
      <c r="AAZ15" s="281"/>
      <c r="ABA15" s="281"/>
      <c r="ABB15" s="281"/>
      <c r="ABC15" s="281"/>
      <c r="ABD15" s="281"/>
      <c r="ABE15" s="281"/>
      <c r="ABF15" s="281"/>
      <c r="ABG15" s="281"/>
      <c r="ABH15" s="281"/>
      <c r="ABI15" s="281"/>
      <c r="ABJ15" s="281"/>
      <c r="ABK15" s="281"/>
      <c r="ABL15" s="281"/>
      <c r="ABM15" s="281"/>
      <c r="ABN15" s="281"/>
      <c r="ABO15" s="281"/>
      <c r="ABP15" s="281"/>
      <c r="ABQ15" s="281"/>
      <c r="ABR15" s="281"/>
      <c r="ABS15" s="281"/>
      <c r="ABT15" s="281"/>
      <c r="ABU15" s="281"/>
      <c r="ABV15" s="281"/>
      <c r="ABW15" s="281"/>
      <c r="ABX15" s="281"/>
      <c r="ABY15" s="281"/>
      <c r="ABZ15" s="281"/>
      <c r="ACA15" s="281"/>
      <c r="ACB15" s="281"/>
      <c r="ACC15" s="281"/>
      <c r="ACD15" s="281"/>
      <c r="ACE15" s="281"/>
      <c r="ACF15" s="281"/>
      <c r="ACG15" s="281"/>
      <c r="ACH15" s="281"/>
      <c r="ACI15" s="281"/>
      <c r="ACJ15" s="281"/>
      <c r="ACK15" s="281"/>
      <c r="ACL15" s="281"/>
      <c r="ACM15" s="281"/>
      <c r="ACN15" s="281"/>
      <c r="ACO15" s="281"/>
      <c r="ACP15" s="281"/>
      <c r="ACQ15" s="281"/>
      <c r="ACR15" s="281"/>
      <c r="ACS15" s="281"/>
      <c r="ACT15" s="281"/>
      <c r="ACU15" s="281"/>
      <c r="ACV15" s="281"/>
      <c r="ACW15" s="281"/>
      <c r="ACX15" s="281"/>
      <c r="ACY15" s="281"/>
      <c r="ACZ15" s="281"/>
      <c r="ADA15" s="281"/>
      <c r="ADB15" s="281"/>
      <c r="ADC15" s="281"/>
      <c r="ADD15" s="281"/>
      <c r="ADE15" s="281"/>
      <c r="ADF15" s="281"/>
      <c r="ADG15" s="281"/>
      <c r="ADH15" s="281"/>
      <c r="ADI15" s="281"/>
      <c r="ADJ15" s="281"/>
      <c r="ADK15" s="281"/>
      <c r="ADL15" s="281"/>
      <c r="ADM15" s="281"/>
      <c r="ADN15" s="281"/>
      <c r="ADO15" s="281"/>
      <c r="ADP15" s="281"/>
      <c r="ADQ15" s="281"/>
      <c r="ADR15" s="281"/>
      <c r="ADS15" s="281"/>
      <c r="ADT15" s="281"/>
      <c r="ADU15" s="281"/>
      <c r="ADV15" s="281"/>
      <c r="ADW15" s="281"/>
      <c r="ADX15" s="281"/>
      <c r="ADY15" s="281"/>
      <c r="ADZ15" s="281"/>
      <c r="AEA15" s="281"/>
      <c r="AEB15" s="281"/>
      <c r="AEC15" s="281"/>
      <c r="AED15" s="281"/>
      <c r="AEE15" s="281"/>
      <c r="AEF15" s="281"/>
      <c r="AEG15" s="281"/>
      <c r="AEH15" s="281"/>
      <c r="AEI15" s="281"/>
      <c r="AEJ15" s="281"/>
      <c r="AEK15" s="281"/>
      <c r="AEL15" s="281"/>
      <c r="AEM15" s="281"/>
      <c r="AEN15" s="281"/>
      <c r="AEO15" s="281"/>
      <c r="AEP15" s="281"/>
      <c r="AEQ15" s="281"/>
      <c r="AER15" s="281"/>
      <c r="AES15" s="281"/>
      <c r="AET15" s="281"/>
      <c r="AEU15" s="281"/>
      <c r="AEV15" s="281"/>
      <c r="AEW15" s="281"/>
      <c r="AEX15" s="281"/>
      <c r="AEY15" s="281"/>
      <c r="AEZ15" s="281"/>
      <c r="AFA15" s="281"/>
      <c r="AFB15" s="281"/>
      <c r="AFC15" s="281"/>
      <c r="AFD15" s="281"/>
      <c r="AFE15" s="281"/>
      <c r="AFF15" s="281"/>
      <c r="AFG15" s="281"/>
      <c r="AFH15" s="281"/>
      <c r="AFI15" s="281"/>
      <c r="AFJ15" s="281"/>
      <c r="AFK15" s="281"/>
      <c r="AFL15" s="281"/>
      <c r="AFM15" s="281"/>
      <c r="AFN15" s="281"/>
      <c r="AFO15" s="281"/>
      <c r="AFP15" s="281"/>
      <c r="AFQ15" s="281"/>
      <c r="AFR15" s="281"/>
      <c r="AFS15" s="281"/>
      <c r="AFT15" s="281"/>
      <c r="AFU15" s="281"/>
      <c r="AFV15" s="281"/>
      <c r="AFW15" s="281"/>
      <c r="AFX15" s="281"/>
      <c r="AFY15" s="281"/>
      <c r="AFZ15" s="281"/>
      <c r="AGA15" s="281"/>
      <c r="AGB15" s="281"/>
      <c r="AGC15" s="281"/>
      <c r="AGD15" s="281"/>
      <c r="AGE15" s="281"/>
      <c r="AGF15" s="281"/>
      <c r="AGG15" s="281"/>
      <c r="AGH15" s="281"/>
      <c r="AGI15" s="281"/>
      <c r="AGJ15" s="281"/>
      <c r="AGK15" s="281"/>
      <c r="AGL15" s="281"/>
      <c r="AGM15" s="281"/>
      <c r="AGN15" s="281"/>
      <c r="AGO15" s="281"/>
      <c r="AGP15" s="281"/>
      <c r="AGQ15" s="281"/>
      <c r="AGR15" s="281"/>
      <c r="AGS15" s="281"/>
      <c r="AGT15" s="281"/>
      <c r="AGU15" s="281"/>
      <c r="AGV15" s="281"/>
      <c r="AGW15" s="281"/>
      <c r="AGX15" s="281"/>
      <c r="AGY15" s="281"/>
      <c r="AGZ15" s="281"/>
      <c r="AHA15" s="281"/>
      <c r="AHB15" s="281"/>
      <c r="AHC15" s="281"/>
      <c r="AHD15" s="281"/>
      <c r="AHE15" s="281"/>
      <c r="AHF15" s="281"/>
      <c r="AHG15" s="281"/>
      <c r="AHH15" s="281"/>
      <c r="AHI15" s="281"/>
      <c r="AHJ15" s="281"/>
      <c r="AHK15" s="281"/>
      <c r="AHL15" s="281"/>
      <c r="AHM15" s="281"/>
      <c r="AHN15" s="281"/>
      <c r="AHO15" s="281"/>
      <c r="AHP15" s="281"/>
      <c r="AHQ15" s="281"/>
      <c r="AHR15" s="281"/>
      <c r="AHS15" s="281"/>
      <c r="AHT15" s="281"/>
      <c r="AHU15" s="281"/>
      <c r="AHV15" s="281"/>
      <c r="AHW15" s="281"/>
      <c r="AHX15" s="281"/>
      <c r="AHY15" s="281"/>
      <c r="AHZ15" s="281"/>
      <c r="AIA15" s="281"/>
      <c r="AIB15" s="281"/>
      <c r="AIC15" s="281"/>
      <c r="AID15" s="281"/>
      <c r="AIE15" s="281"/>
      <c r="AIF15" s="281"/>
      <c r="AIG15" s="281"/>
      <c r="AIH15" s="281"/>
      <c r="AII15" s="281"/>
      <c r="AIJ15" s="281"/>
      <c r="AIK15" s="281"/>
      <c r="AIL15" s="281"/>
      <c r="AIM15" s="281"/>
      <c r="AIN15" s="281"/>
      <c r="AIO15" s="281"/>
      <c r="AIP15" s="281"/>
      <c r="AIQ15" s="281"/>
      <c r="AIR15" s="281"/>
      <c r="AIS15" s="281"/>
      <c r="AIT15" s="281"/>
      <c r="AIU15" s="281"/>
      <c r="AIV15" s="281"/>
      <c r="AIW15" s="281"/>
      <c r="AIX15" s="281"/>
      <c r="AIY15" s="281"/>
      <c r="AIZ15" s="281"/>
      <c r="AJA15" s="281"/>
      <c r="AJB15" s="281"/>
      <c r="AJC15" s="281"/>
      <c r="AJD15" s="281"/>
      <c r="AJE15" s="281"/>
      <c r="AJF15" s="281"/>
      <c r="AJG15" s="281"/>
      <c r="AJH15" s="281"/>
      <c r="AJI15" s="281"/>
      <c r="AJJ15" s="281"/>
      <c r="AJK15" s="281"/>
      <c r="AJL15" s="281"/>
      <c r="AJM15" s="281"/>
      <c r="AJN15" s="281"/>
      <c r="AJO15" s="281"/>
      <c r="AJP15" s="281"/>
      <c r="AJQ15" s="281"/>
      <c r="AJR15" s="281"/>
      <c r="AJS15" s="281"/>
      <c r="AJT15" s="281"/>
      <c r="AJU15" s="281"/>
      <c r="AJV15" s="281"/>
      <c r="AJW15" s="281"/>
      <c r="AJX15" s="281"/>
      <c r="AJY15" s="281"/>
      <c r="AJZ15" s="281"/>
      <c r="AKA15" s="281"/>
      <c r="AKB15" s="281"/>
      <c r="AKC15" s="281"/>
      <c r="AKD15" s="281"/>
      <c r="AKE15" s="281"/>
      <c r="AKF15" s="281"/>
      <c r="AKG15" s="281"/>
      <c r="AKH15" s="281"/>
      <c r="AKI15" s="281"/>
      <c r="AKJ15" s="281"/>
      <c r="AKK15" s="281"/>
      <c r="AKL15" s="281"/>
      <c r="AKM15" s="281"/>
      <c r="AKN15" s="281"/>
      <c r="AKO15" s="281"/>
      <c r="AKP15" s="281"/>
      <c r="AKQ15" s="281"/>
      <c r="AKR15" s="281"/>
      <c r="AKS15" s="281"/>
      <c r="AKT15" s="281"/>
      <c r="AKU15" s="281"/>
      <c r="AKV15" s="281"/>
      <c r="AKW15" s="281"/>
      <c r="AKX15" s="281"/>
      <c r="AKY15" s="281"/>
      <c r="AKZ15" s="281"/>
      <c r="ALA15" s="281"/>
      <c r="ALB15" s="281"/>
      <c r="ALC15" s="281"/>
      <c r="ALD15" s="281"/>
      <c r="ALE15" s="281"/>
      <c r="ALF15" s="281"/>
      <c r="ALG15" s="281"/>
      <c r="ALH15" s="281"/>
      <c r="ALI15" s="281"/>
      <c r="ALJ15" s="281"/>
      <c r="ALK15" s="281"/>
      <c r="ALL15" s="281"/>
      <c r="ALM15" s="281"/>
      <c r="ALN15" s="281"/>
      <c r="ALO15" s="281"/>
      <c r="ALP15" s="281"/>
      <c r="ALQ15" s="281"/>
      <c r="ALR15" s="281"/>
      <c r="ALS15" s="281"/>
      <c r="ALT15" s="281"/>
      <c r="ALU15" s="281"/>
      <c r="ALV15" s="281"/>
      <c r="ALW15" s="281"/>
      <c r="ALX15" s="281"/>
      <c r="ALY15" s="281"/>
      <c r="ALZ15" s="281"/>
      <c r="AMA15" s="281"/>
      <c r="AMB15" s="281"/>
      <c r="AMC15" s="281"/>
      <c r="AMD15" s="281"/>
      <c r="AME15" s="281"/>
      <c r="AMF15" s="281"/>
      <c r="AMG15" s="281"/>
      <c r="AMH15" s="281"/>
      <c r="AMI15" s="281"/>
      <c r="AMJ15" s="281"/>
      <c r="AMK15" s="281"/>
      <c r="AML15" s="281"/>
      <c r="AMM15" s="281"/>
      <c r="AMN15" s="281"/>
      <c r="AMO15" s="281"/>
      <c r="AMP15" s="281"/>
      <c r="AMQ15" s="281"/>
      <c r="AMR15" s="281"/>
      <c r="AMS15" s="281"/>
      <c r="AMT15" s="281"/>
      <c r="AMU15" s="281"/>
      <c r="AMV15" s="281"/>
      <c r="AMW15" s="281"/>
      <c r="AMX15" s="281"/>
      <c r="AMY15" s="281"/>
      <c r="AMZ15" s="281"/>
      <c r="ANA15" s="281"/>
      <c r="ANB15" s="281"/>
      <c r="ANC15" s="281"/>
      <c r="AND15" s="281"/>
      <c r="ANE15" s="281"/>
      <c r="ANF15" s="281"/>
      <c r="ANG15" s="281"/>
      <c r="ANH15" s="281"/>
      <c r="ANI15" s="281"/>
      <c r="ANJ15" s="281"/>
      <c r="ANK15" s="281"/>
      <c r="ANL15" s="281"/>
      <c r="ANM15" s="281"/>
      <c r="ANN15" s="281"/>
      <c r="ANO15" s="281"/>
      <c r="ANP15" s="281"/>
      <c r="ANQ15" s="281"/>
      <c r="ANR15" s="281"/>
      <c r="ANS15" s="281"/>
      <c r="ANT15" s="281"/>
      <c r="ANU15" s="281"/>
      <c r="ANV15" s="281"/>
      <c r="ANW15" s="281"/>
      <c r="ANX15" s="281"/>
      <c r="ANY15" s="281"/>
      <c r="ANZ15" s="281"/>
      <c r="AOA15" s="281"/>
      <c r="AOB15" s="281"/>
      <c r="AOC15" s="281"/>
      <c r="AOD15" s="281"/>
      <c r="AOE15" s="281"/>
      <c r="AOF15" s="281"/>
      <c r="AOG15" s="281"/>
      <c r="AOH15" s="281"/>
      <c r="AOI15" s="281"/>
      <c r="AOJ15" s="281"/>
      <c r="AOK15" s="281"/>
      <c r="AOL15" s="281"/>
      <c r="AOM15" s="281"/>
      <c r="AON15" s="281"/>
      <c r="AOO15" s="281"/>
      <c r="AOP15" s="281"/>
      <c r="AOQ15" s="281"/>
      <c r="AOR15" s="281"/>
      <c r="AOS15" s="281"/>
      <c r="AOT15" s="281"/>
      <c r="AOU15" s="281"/>
      <c r="AOV15" s="281"/>
      <c r="AOW15" s="281"/>
      <c r="AOX15" s="281"/>
      <c r="AOY15" s="281"/>
      <c r="AOZ15" s="281"/>
      <c r="APA15" s="281"/>
      <c r="APB15" s="281"/>
      <c r="APC15" s="281"/>
      <c r="APD15" s="281"/>
      <c r="APE15" s="281"/>
      <c r="APF15" s="281"/>
      <c r="APG15" s="281"/>
      <c r="APH15" s="281"/>
      <c r="API15" s="281"/>
      <c r="APJ15" s="281"/>
      <c r="APK15" s="281"/>
      <c r="APL15" s="281"/>
      <c r="APM15" s="281"/>
      <c r="APN15" s="281"/>
      <c r="APO15" s="281"/>
      <c r="APP15" s="281"/>
      <c r="APQ15" s="281"/>
      <c r="APR15" s="281"/>
      <c r="APS15" s="281"/>
      <c r="APT15" s="281"/>
      <c r="APU15" s="281"/>
      <c r="APV15" s="281"/>
      <c r="APW15" s="281"/>
      <c r="APX15" s="281"/>
      <c r="APY15" s="281"/>
      <c r="APZ15" s="281"/>
      <c r="AQA15" s="281"/>
      <c r="AQB15" s="281"/>
      <c r="AQC15" s="281"/>
      <c r="AQD15" s="281"/>
      <c r="AQE15" s="281"/>
      <c r="AQF15" s="281"/>
      <c r="AQG15" s="281"/>
      <c r="AQH15" s="281"/>
      <c r="AQI15" s="281"/>
      <c r="AQJ15" s="281"/>
      <c r="AQK15" s="281"/>
      <c r="AQL15" s="281"/>
      <c r="AQM15" s="281"/>
      <c r="AQN15" s="281"/>
      <c r="AQO15" s="281"/>
      <c r="AQP15" s="281"/>
      <c r="AQQ15" s="281"/>
      <c r="AQR15" s="281"/>
      <c r="AQS15" s="281"/>
      <c r="AQT15" s="281"/>
      <c r="AQU15" s="281"/>
      <c r="AQV15" s="281"/>
      <c r="AQW15" s="281"/>
      <c r="AQX15" s="281"/>
      <c r="AQY15" s="281"/>
      <c r="AQZ15" s="281"/>
      <c r="ARA15" s="281"/>
      <c r="ARB15" s="281"/>
      <c r="ARC15" s="281"/>
      <c r="ARD15" s="281"/>
      <c r="ARE15" s="281"/>
      <c r="ARF15" s="281"/>
      <c r="ARG15" s="281"/>
      <c r="ARH15" s="281"/>
      <c r="ARI15" s="281"/>
      <c r="ARJ15" s="281"/>
      <c r="ARK15" s="281"/>
      <c r="ARL15" s="281"/>
      <c r="ARM15" s="281"/>
      <c r="ARN15" s="281"/>
      <c r="ARO15" s="281"/>
      <c r="ARP15" s="281"/>
      <c r="ARQ15" s="281"/>
      <c r="ARR15" s="281"/>
      <c r="ARS15" s="281"/>
      <c r="ART15" s="281"/>
      <c r="ARU15" s="281"/>
      <c r="ARV15" s="281"/>
      <c r="ARW15" s="281"/>
      <c r="ARX15" s="281"/>
      <c r="ARY15" s="281"/>
      <c r="ARZ15" s="281"/>
      <c r="ASA15" s="281"/>
      <c r="ASB15" s="281"/>
      <c r="ASC15" s="281"/>
      <c r="ASD15" s="281"/>
      <c r="ASE15" s="281"/>
      <c r="ASF15" s="281"/>
      <c r="ASG15" s="281"/>
      <c r="ASH15" s="281"/>
      <c r="ASI15" s="281"/>
      <c r="ASJ15" s="281"/>
      <c r="ASK15" s="281"/>
      <c r="ASL15" s="281"/>
      <c r="ASM15" s="281"/>
      <c r="ASN15" s="281"/>
      <c r="ASO15" s="281"/>
      <c r="ASP15" s="281"/>
      <c r="ASQ15" s="281"/>
      <c r="ASR15" s="281"/>
      <c r="ASS15" s="281"/>
      <c r="AST15" s="281"/>
      <c r="ASU15" s="281"/>
      <c r="ASV15" s="281"/>
      <c r="ASW15" s="281"/>
      <c r="ASX15" s="281"/>
      <c r="ASY15" s="281"/>
      <c r="ASZ15" s="281"/>
      <c r="ATA15" s="281"/>
      <c r="ATB15" s="281"/>
      <c r="ATC15" s="281"/>
      <c r="ATD15" s="281"/>
      <c r="ATE15" s="281"/>
      <c r="ATF15" s="281"/>
      <c r="ATG15" s="281"/>
      <c r="ATH15" s="281"/>
      <c r="ATI15" s="281"/>
      <c r="ATJ15" s="281"/>
      <c r="ATK15" s="281"/>
      <c r="ATL15" s="281"/>
      <c r="ATM15" s="281"/>
      <c r="ATN15" s="281"/>
      <c r="ATO15" s="281"/>
      <c r="ATP15" s="281"/>
      <c r="ATQ15" s="281"/>
      <c r="ATR15" s="281"/>
      <c r="ATS15" s="281"/>
      <c r="ATT15" s="281"/>
      <c r="ATU15" s="281"/>
      <c r="ATV15" s="281"/>
      <c r="ATW15" s="281"/>
      <c r="ATX15" s="281"/>
      <c r="ATY15" s="281"/>
      <c r="ATZ15" s="281"/>
      <c r="AUA15" s="281"/>
      <c r="AUB15" s="281"/>
      <c r="AUC15" s="281"/>
      <c r="AUD15" s="281"/>
      <c r="AUE15" s="281"/>
      <c r="AUF15" s="281"/>
      <c r="AUG15" s="281"/>
      <c r="AUH15" s="281"/>
      <c r="AUI15" s="281"/>
      <c r="AUJ15" s="281"/>
      <c r="AUK15" s="281"/>
      <c r="AUL15" s="281"/>
      <c r="AUM15" s="281"/>
      <c r="AUN15" s="281"/>
      <c r="AUO15" s="281"/>
      <c r="AUP15" s="281"/>
      <c r="AUQ15" s="281"/>
      <c r="AUR15" s="281"/>
      <c r="AUS15" s="281"/>
      <c r="AUT15" s="281"/>
      <c r="AUU15" s="281"/>
      <c r="AUV15" s="281"/>
      <c r="AUW15" s="281"/>
      <c r="AUX15" s="281"/>
      <c r="AUY15" s="281"/>
      <c r="AUZ15" s="281"/>
      <c r="AVA15" s="281"/>
      <c r="AVB15" s="281"/>
      <c r="AVC15" s="281"/>
      <c r="AVD15" s="281"/>
      <c r="AVE15" s="281"/>
      <c r="AVF15" s="281"/>
      <c r="AVG15" s="281"/>
      <c r="AVH15" s="281"/>
      <c r="AVI15" s="281"/>
      <c r="AVJ15" s="281"/>
      <c r="AVK15" s="281"/>
      <c r="AVL15" s="281"/>
      <c r="AVM15" s="281"/>
      <c r="AVN15" s="281"/>
      <c r="AVO15" s="281"/>
      <c r="AVP15" s="281"/>
      <c r="AVQ15" s="281"/>
      <c r="AVR15" s="281"/>
      <c r="AVS15" s="281"/>
      <c r="AVT15" s="281"/>
      <c r="AVU15" s="281"/>
      <c r="AVV15" s="281"/>
      <c r="AVW15" s="281"/>
      <c r="AVX15" s="281"/>
      <c r="AVY15" s="281"/>
      <c r="AVZ15" s="281"/>
      <c r="AWA15" s="281"/>
      <c r="AWB15" s="281"/>
      <c r="AWC15" s="281"/>
      <c r="AWD15" s="281"/>
      <c r="AWE15" s="281"/>
      <c r="AWF15" s="281"/>
      <c r="AWG15" s="281"/>
      <c r="AWH15" s="281"/>
      <c r="AWI15" s="281"/>
      <c r="AWJ15" s="281"/>
      <c r="AWK15" s="281"/>
      <c r="AWL15" s="281"/>
      <c r="AWM15" s="281"/>
      <c r="AWN15" s="281"/>
      <c r="AWO15" s="281"/>
      <c r="AWP15" s="281"/>
      <c r="AWQ15" s="281"/>
      <c r="AWR15" s="281"/>
      <c r="AWS15" s="281"/>
      <c r="AWT15" s="281"/>
      <c r="AWU15" s="281"/>
      <c r="AWV15" s="281"/>
      <c r="AWW15" s="281"/>
      <c r="AWX15" s="281"/>
      <c r="AWY15" s="281"/>
      <c r="AWZ15" s="281"/>
      <c r="AXA15" s="281"/>
      <c r="AXB15" s="281"/>
      <c r="AXC15" s="281"/>
      <c r="AXD15" s="281"/>
      <c r="AXE15" s="281"/>
      <c r="AXF15" s="281"/>
      <c r="AXG15" s="281"/>
      <c r="AXH15" s="281"/>
      <c r="AXI15" s="281"/>
      <c r="AXJ15" s="281"/>
      <c r="AXK15" s="281"/>
      <c r="AXL15" s="281"/>
      <c r="AXM15" s="281"/>
      <c r="AXN15" s="281"/>
      <c r="AXO15" s="281"/>
      <c r="AXP15" s="281"/>
      <c r="AXQ15" s="281"/>
      <c r="AXR15" s="281"/>
      <c r="AXS15" s="281"/>
      <c r="AXT15" s="281"/>
      <c r="AXU15" s="281"/>
      <c r="AXV15" s="281"/>
      <c r="AXW15" s="281"/>
      <c r="AXX15" s="281"/>
      <c r="AXY15" s="281"/>
      <c r="AXZ15" s="281"/>
      <c r="AYA15" s="281"/>
      <c r="AYB15" s="281"/>
      <c r="AYC15" s="281"/>
      <c r="AYD15" s="281"/>
      <c r="AYE15" s="281"/>
      <c r="AYF15" s="281"/>
      <c r="AYG15" s="281"/>
      <c r="AYH15" s="281"/>
      <c r="AYI15" s="281"/>
      <c r="AYJ15" s="281"/>
      <c r="AYK15" s="281"/>
      <c r="AYL15" s="281"/>
      <c r="AYM15" s="281"/>
      <c r="AYN15" s="281"/>
      <c r="AYO15" s="281"/>
      <c r="AYP15" s="281"/>
      <c r="AYQ15" s="281"/>
      <c r="AYR15" s="281"/>
      <c r="AYS15" s="281"/>
      <c r="AYT15" s="281"/>
      <c r="AYU15" s="281"/>
      <c r="AYV15" s="281"/>
      <c r="AYW15" s="281"/>
      <c r="AYX15" s="281"/>
      <c r="AYY15" s="281"/>
      <c r="AYZ15" s="281"/>
      <c r="AZA15" s="281"/>
      <c r="AZB15" s="281"/>
      <c r="AZC15" s="281"/>
      <c r="AZD15" s="281"/>
      <c r="AZE15" s="281"/>
      <c r="AZF15" s="281"/>
      <c r="AZG15" s="281"/>
      <c r="AZH15" s="281"/>
      <c r="AZI15" s="281"/>
      <c r="AZJ15" s="281"/>
      <c r="AZK15" s="281"/>
      <c r="AZL15" s="281"/>
      <c r="AZM15" s="281"/>
      <c r="AZN15" s="281"/>
      <c r="AZO15" s="281"/>
      <c r="AZP15" s="281"/>
      <c r="AZQ15" s="281"/>
      <c r="AZR15" s="281"/>
      <c r="AZS15" s="281"/>
      <c r="AZT15" s="281"/>
      <c r="AZU15" s="281"/>
      <c r="AZV15" s="281"/>
      <c r="AZW15" s="281"/>
      <c r="AZX15" s="281"/>
      <c r="AZY15" s="281"/>
      <c r="AZZ15" s="281"/>
      <c r="BAA15" s="281"/>
      <c r="BAB15" s="281"/>
      <c r="BAC15" s="281"/>
      <c r="BAD15" s="281"/>
      <c r="BAE15" s="281"/>
      <c r="BAF15" s="281"/>
      <c r="BAG15" s="281"/>
      <c r="BAH15" s="281"/>
      <c r="BAI15" s="281"/>
      <c r="BAJ15" s="281"/>
      <c r="BAK15" s="281"/>
      <c r="BAL15" s="281"/>
      <c r="BAM15" s="281"/>
      <c r="BAN15" s="281"/>
      <c r="BAO15" s="281"/>
      <c r="BAP15" s="281"/>
      <c r="BAQ15" s="281"/>
      <c r="BAR15" s="281"/>
      <c r="BAS15" s="281"/>
      <c r="BAT15" s="281"/>
      <c r="BAU15" s="281"/>
      <c r="BAV15" s="281"/>
      <c r="BAW15" s="281"/>
      <c r="BAX15" s="281"/>
      <c r="BAY15" s="281"/>
      <c r="BAZ15" s="281"/>
      <c r="BBA15" s="281"/>
      <c r="BBB15" s="281"/>
      <c r="BBC15" s="281"/>
      <c r="BBD15" s="281"/>
      <c r="BBE15" s="281"/>
      <c r="BBF15" s="281"/>
      <c r="BBG15" s="281"/>
      <c r="BBH15" s="281"/>
      <c r="BBI15" s="281"/>
      <c r="BBJ15" s="281"/>
      <c r="BBK15" s="281"/>
      <c r="BBL15" s="281"/>
      <c r="BBM15" s="281"/>
      <c r="BBN15" s="281"/>
      <c r="BBO15" s="281"/>
      <c r="BBP15" s="281"/>
      <c r="BBQ15" s="281"/>
      <c r="BBR15" s="281"/>
      <c r="BBS15" s="281"/>
      <c r="BBT15" s="281"/>
      <c r="BBU15" s="281"/>
      <c r="BBV15" s="281"/>
      <c r="BBW15" s="281"/>
      <c r="BBX15" s="281"/>
      <c r="BBY15" s="281"/>
      <c r="BBZ15" s="281"/>
      <c r="BCA15" s="281"/>
      <c r="BCB15" s="281"/>
      <c r="BCC15" s="281"/>
      <c r="BCD15" s="281"/>
      <c r="BCE15" s="281"/>
      <c r="BCF15" s="281"/>
      <c r="BCG15" s="281"/>
      <c r="BCH15" s="281"/>
      <c r="BCI15" s="281"/>
      <c r="BCJ15" s="281"/>
      <c r="BCK15" s="281"/>
      <c r="BCL15" s="281"/>
      <c r="BCM15" s="281"/>
      <c r="BCN15" s="281"/>
      <c r="BCO15" s="281"/>
      <c r="BCP15" s="281"/>
      <c r="BCQ15" s="281"/>
      <c r="BCR15" s="281"/>
      <c r="BCS15" s="281"/>
      <c r="BCT15" s="281"/>
      <c r="BCU15" s="281"/>
      <c r="BCV15" s="281"/>
      <c r="BCW15" s="281"/>
      <c r="BCX15" s="281"/>
      <c r="BCY15" s="281"/>
      <c r="BCZ15" s="281"/>
      <c r="BDA15" s="281"/>
      <c r="BDB15" s="281"/>
      <c r="BDC15" s="281"/>
      <c r="BDD15" s="281"/>
      <c r="BDE15" s="281"/>
      <c r="BDF15" s="281"/>
      <c r="BDG15" s="281"/>
      <c r="BDH15" s="281"/>
      <c r="BDI15" s="281"/>
      <c r="BDJ15" s="281"/>
      <c r="BDK15" s="281"/>
      <c r="BDL15" s="281"/>
      <c r="BDM15" s="281"/>
      <c r="BDN15" s="281"/>
      <c r="BDO15" s="281"/>
      <c r="BDP15" s="281"/>
      <c r="BDQ15" s="281"/>
      <c r="BDR15" s="281"/>
      <c r="BDS15" s="281"/>
      <c r="BDT15" s="281"/>
      <c r="BDU15" s="281"/>
      <c r="BDV15" s="281"/>
      <c r="BDW15" s="281"/>
      <c r="BDX15" s="281"/>
      <c r="BDY15" s="281"/>
      <c r="BDZ15" s="281"/>
      <c r="BEA15" s="281"/>
      <c r="BEB15" s="281"/>
      <c r="BEC15" s="281"/>
      <c r="BED15" s="281"/>
      <c r="BEE15" s="281"/>
      <c r="BEF15" s="281"/>
      <c r="BEG15" s="281"/>
      <c r="BEH15" s="281"/>
      <c r="BEI15" s="281"/>
      <c r="BEJ15" s="281"/>
      <c r="BEK15" s="281"/>
      <c r="BEL15" s="281"/>
      <c r="BEM15" s="281"/>
      <c r="BEN15" s="281"/>
      <c r="BEO15" s="281"/>
      <c r="BEP15" s="281"/>
      <c r="BEQ15" s="281"/>
      <c r="BER15" s="281"/>
      <c r="BES15" s="281"/>
      <c r="BET15" s="281"/>
      <c r="BEU15" s="281"/>
      <c r="BEV15" s="281"/>
      <c r="BEW15" s="281"/>
      <c r="BEX15" s="281"/>
      <c r="BEY15" s="281"/>
      <c r="BEZ15" s="281"/>
      <c r="BFA15" s="281"/>
      <c r="BFB15" s="281"/>
      <c r="BFC15" s="281"/>
      <c r="BFD15" s="281"/>
      <c r="BFE15" s="281"/>
      <c r="BFF15" s="281"/>
      <c r="BFG15" s="281"/>
      <c r="BFH15" s="281"/>
      <c r="BFI15" s="281"/>
      <c r="BFJ15" s="281"/>
      <c r="BFK15" s="281"/>
      <c r="BFL15" s="281"/>
      <c r="BFM15" s="281"/>
      <c r="BFN15" s="281"/>
      <c r="BFO15" s="281"/>
      <c r="BFP15" s="281"/>
      <c r="BFQ15" s="281"/>
      <c r="BFR15" s="281"/>
      <c r="BFS15" s="281"/>
      <c r="BFT15" s="281"/>
      <c r="BFU15" s="281"/>
      <c r="BFV15" s="281"/>
      <c r="BFW15" s="281"/>
      <c r="BFX15" s="281"/>
      <c r="BFY15" s="281"/>
      <c r="BFZ15" s="281"/>
      <c r="BGA15" s="281"/>
      <c r="BGB15" s="281"/>
      <c r="BGC15" s="281"/>
      <c r="BGD15" s="281"/>
      <c r="BGE15" s="281"/>
      <c r="BGF15" s="281"/>
      <c r="BGG15" s="281"/>
      <c r="BGH15" s="281"/>
      <c r="BGI15" s="281"/>
      <c r="BGJ15" s="281"/>
      <c r="BGK15" s="281"/>
      <c r="BGL15" s="281"/>
      <c r="BGM15" s="281"/>
      <c r="BGN15" s="281"/>
      <c r="BGO15" s="281"/>
      <c r="BGP15" s="281"/>
      <c r="BGQ15" s="281"/>
      <c r="BGR15" s="281"/>
      <c r="BGS15" s="281"/>
      <c r="BGT15" s="281"/>
      <c r="BGU15" s="281"/>
      <c r="BGV15" s="281"/>
      <c r="BGW15" s="281"/>
      <c r="BGX15" s="281"/>
      <c r="BGY15" s="281"/>
      <c r="BGZ15" s="281"/>
      <c r="BHA15" s="281"/>
      <c r="BHB15" s="281"/>
      <c r="BHC15" s="281"/>
      <c r="BHD15" s="281"/>
      <c r="BHE15" s="281"/>
      <c r="BHF15" s="281"/>
      <c r="BHG15" s="281"/>
      <c r="BHH15" s="281"/>
      <c r="BHI15" s="281"/>
      <c r="BHJ15" s="281"/>
      <c r="BHK15" s="281"/>
      <c r="BHL15" s="281"/>
      <c r="BHM15" s="281"/>
      <c r="BHN15" s="281"/>
      <c r="BHO15" s="281"/>
      <c r="BHP15" s="281"/>
      <c r="BHQ15" s="281"/>
      <c r="BHR15" s="281"/>
      <c r="BHS15" s="281"/>
      <c r="BHT15" s="281"/>
      <c r="BHU15" s="281"/>
      <c r="BHV15" s="281"/>
      <c r="BHW15" s="281"/>
      <c r="BHX15" s="281"/>
      <c r="BHY15" s="281"/>
      <c r="BHZ15" s="281"/>
      <c r="BIA15" s="281"/>
      <c r="BIB15" s="281"/>
      <c r="BIC15" s="281"/>
      <c r="BID15" s="281"/>
      <c r="BIE15" s="281"/>
      <c r="BIF15" s="281"/>
      <c r="BIG15" s="281"/>
      <c r="BIH15" s="281"/>
      <c r="BII15" s="281"/>
      <c r="BIJ15" s="281"/>
      <c r="BIK15" s="281"/>
      <c r="BIL15" s="281"/>
      <c r="BIM15" s="281"/>
      <c r="BIN15" s="281"/>
      <c r="BIO15" s="281"/>
      <c r="BIP15" s="281"/>
      <c r="BIQ15" s="281"/>
      <c r="BIR15" s="281"/>
      <c r="BIS15" s="281"/>
      <c r="BIT15" s="281"/>
      <c r="BIU15" s="281"/>
      <c r="BIV15" s="281"/>
      <c r="BIW15" s="281"/>
      <c r="BIX15" s="281"/>
      <c r="BIY15" s="281"/>
      <c r="BIZ15" s="281"/>
      <c r="BJA15" s="281"/>
      <c r="BJB15" s="281"/>
      <c r="BJC15" s="281"/>
      <c r="BJD15" s="281"/>
      <c r="BJE15" s="281"/>
      <c r="BJF15" s="281"/>
      <c r="BJG15" s="281"/>
      <c r="BJH15" s="281"/>
      <c r="BJI15" s="281"/>
      <c r="BJJ15" s="281"/>
      <c r="BJK15" s="281"/>
      <c r="BJL15" s="281"/>
      <c r="BJM15" s="281"/>
      <c r="BJN15" s="281"/>
      <c r="BJO15" s="281"/>
      <c r="BJP15" s="281"/>
      <c r="BJQ15" s="281"/>
      <c r="BJR15" s="281"/>
      <c r="BJS15" s="281"/>
      <c r="BJT15" s="281"/>
      <c r="BJU15" s="281"/>
      <c r="BJV15" s="281"/>
      <c r="BJW15" s="281"/>
      <c r="BJX15" s="281"/>
      <c r="BJY15" s="281"/>
      <c r="BJZ15" s="281"/>
      <c r="BKA15" s="281"/>
      <c r="BKB15" s="281"/>
      <c r="BKC15" s="281"/>
      <c r="BKD15" s="281"/>
      <c r="BKE15" s="281"/>
      <c r="BKF15" s="281"/>
      <c r="BKG15" s="281"/>
      <c r="BKH15" s="281"/>
      <c r="BKI15" s="281"/>
      <c r="BKJ15" s="281"/>
      <c r="BKK15" s="281"/>
      <c r="BKL15" s="281"/>
      <c r="BKM15" s="281"/>
      <c r="BKN15" s="281"/>
      <c r="BKO15" s="281"/>
      <c r="BKP15" s="281"/>
      <c r="BKQ15" s="281"/>
      <c r="BKR15" s="281"/>
      <c r="BKS15" s="281"/>
      <c r="BKT15" s="281"/>
      <c r="BKU15" s="281"/>
      <c r="BKV15" s="281"/>
      <c r="BKW15" s="281"/>
      <c r="BKX15" s="281"/>
      <c r="BKY15" s="281"/>
      <c r="BKZ15" s="281"/>
      <c r="BLA15" s="281"/>
      <c r="BLB15" s="281"/>
      <c r="BLC15" s="281"/>
      <c r="BLD15" s="281"/>
      <c r="BLE15" s="281"/>
      <c r="BLF15" s="281"/>
      <c r="BLG15" s="281"/>
      <c r="BLH15" s="281"/>
      <c r="BLI15" s="281"/>
      <c r="BLJ15" s="281"/>
      <c r="BLK15" s="281"/>
      <c r="BLL15" s="281"/>
      <c r="BLM15" s="281"/>
      <c r="BLN15" s="281"/>
      <c r="BLO15" s="281"/>
      <c r="BLP15" s="281"/>
      <c r="BLQ15" s="281"/>
      <c r="BLR15" s="281"/>
      <c r="BLS15" s="281"/>
      <c r="BLT15" s="281"/>
      <c r="BLU15" s="281"/>
      <c r="BLV15" s="281"/>
      <c r="BLW15" s="281"/>
      <c r="BLX15" s="281"/>
      <c r="BLY15" s="281"/>
      <c r="BLZ15" s="281"/>
      <c r="BMA15" s="281"/>
      <c r="BMB15" s="281"/>
      <c r="BMC15" s="281"/>
      <c r="BMD15" s="281"/>
      <c r="BME15" s="281"/>
      <c r="BMF15" s="281"/>
      <c r="BMG15" s="281"/>
      <c r="BMH15" s="281"/>
      <c r="BMI15" s="281"/>
      <c r="BMJ15" s="281"/>
      <c r="BMK15" s="281"/>
      <c r="BML15" s="281"/>
      <c r="BMM15" s="281"/>
      <c r="BMN15" s="281"/>
      <c r="BMO15" s="281"/>
      <c r="BMP15" s="281"/>
      <c r="BMQ15" s="281"/>
      <c r="BMR15" s="281"/>
      <c r="BMS15" s="281"/>
      <c r="BMT15" s="281"/>
      <c r="BMU15" s="281"/>
      <c r="BMV15" s="281"/>
      <c r="BMW15" s="281"/>
      <c r="BMX15" s="281"/>
      <c r="BMY15" s="281"/>
      <c r="BMZ15" s="281"/>
      <c r="BNA15" s="281"/>
      <c r="BNB15" s="281"/>
      <c r="BNC15" s="281"/>
      <c r="BND15" s="281"/>
      <c r="BNE15" s="281"/>
      <c r="BNF15" s="281"/>
      <c r="BNG15" s="281"/>
      <c r="BNH15" s="281"/>
      <c r="BNI15" s="281"/>
      <c r="BNJ15" s="281"/>
      <c r="BNK15" s="281"/>
      <c r="BNL15" s="281"/>
      <c r="BNM15" s="281"/>
      <c r="BNN15" s="281"/>
      <c r="BNO15" s="281"/>
      <c r="BNP15" s="281"/>
      <c r="BNQ15" s="281"/>
      <c r="BNR15" s="281"/>
      <c r="BNS15" s="281"/>
      <c r="BNT15" s="281"/>
      <c r="BNU15" s="281"/>
      <c r="BNV15" s="281"/>
      <c r="BNW15" s="281"/>
      <c r="BNX15" s="281"/>
      <c r="BNY15" s="281"/>
      <c r="BNZ15" s="281"/>
      <c r="BOA15" s="281"/>
      <c r="BOB15" s="281"/>
      <c r="BOC15" s="281"/>
      <c r="BOD15" s="281"/>
      <c r="BOE15" s="281"/>
      <c r="BOF15" s="281"/>
      <c r="BOG15" s="281"/>
      <c r="BOH15" s="281"/>
      <c r="BOI15" s="281"/>
      <c r="BOJ15" s="281"/>
      <c r="BOK15" s="281"/>
      <c r="BOL15" s="281"/>
      <c r="BOM15" s="281"/>
      <c r="BON15" s="281"/>
      <c r="BOO15" s="281"/>
      <c r="BOP15" s="281"/>
      <c r="BOQ15" s="281"/>
      <c r="BOR15" s="281"/>
      <c r="BOS15" s="281"/>
      <c r="BOT15" s="281"/>
      <c r="BOU15" s="281"/>
      <c r="BOV15" s="281"/>
      <c r="BOW15" s="281"/>
      <c r="BOX15" s="281"/>
      <c r="BOY15" s="281"/>
      <c r="BOZ15" s="281"/>
      <c r="BPA15" s="281"/>
      <c r="BPB15" s="281"/>
      <c r="BPC15" s="281"/>
      <c r="BPD15" s="281"/>
      <c r="BPE15" s="281"/>
      <c r="BPF15" s="281"/>
      <c r="BPG15" s="281"/>
      <c r="BPH15" s="281"/>
      <c r="BPI15" s="281"/>
      <c r="BPJ15" s="281"/>
      <c r="BPK15" s="281"/>
      <c r="BPL15" s="281"/>
      <c r="BPM15" s="281"/>
      <c r="BPN15" s="281"/>
      <c r="BPO15" s="281"/>
      <c r="BPP15" s="281"/>
      <c r="BPQ15" s="281"/>
      <c r="BPR15" s="281"/>
      <c r="BPS15" s="281"/>
      <c r="BPT15" s="281"/>
      <c r="BPU15" s="281"/>
      <c r="BPV15" s="281"/>
      <c r="BPW15" s="281"/>
      <c r="BPX15" s="281"/>
      <c r="BPY15" s="281"/>
      <c r="BPZ15" s="281"/>
      <c r="BQA15" s="281"/>
      <c r="BQB15" s="281"/>
      <c r="BQC15" s="281"/>
      <c r="BQD15" s="281"/>
      <c r="BQE15" s="281"/>
      <c r="BQF15" s="281"/>
      <c r="BQG15" s="281"/>
      <c r="BQH15" s="281"/>
      <c r="BQI15" s="281"/>
      <c r="BQJ15" s="281"/>
      <c r="BQK15" s="281"/>
      <c r="BQL15" s="281"/>
      <c r="BQM15" s="281"/>
      <c r="BQN15" s="281"/>
      <c r="BQO15" s="281"/>
      <c r="BQP15" s="281"/>
      <c r="BQQ15" s="281"/>
      <c r="BQR15" s="281"/>
      <c r="BQS15" s="281"/>
      <c r="BQT15" s="281"/>
      <c r="BQU15" s="281"/>
      <c r="BQV15" s="281"/>
      <c r="BQW15" s="281"/>
      <c r="BQX15" s="281"/>
      <c r="BQY15" s="281"/>
      <c r="BQZ15" s="281"/>
      <c r="BRA15" s="281"/>
      <c r="BRB15" s="281"/>
      <c r="BRC15" s="281"/>
      <c r="BRD15" s="281"/>
      <c r="BRE15" s="281"/>
      <c r="BRF15" s="281"/>
      <c r="BRG15" s="281"/>
      <c r="BRH15" s="281"/>
      <c r="BRI15" s="281"/>
      <c r="BRJ15" s="281"/>
      <c r="BRK15" s="281"/>
      <c r="BRL15" s="281"/>
      <c r="BRM15" s="281"/>
      <c r="BRN15" s="281"/>
      <c r="BRO15" s="281"/>
      <c r="BRP15" s="281"/>
      <c r="BRQ15" s="281"/>
      <c r="BRR15" s="281"/>
      <c r="BRS15" s="281"/>
      <c r="BRT15" s="281"/>
      <c r="BRU15" s="281"/>
      <c r="BRV15" s="281"/>
      <c r="BRW15" s="281"/>
      <c r="BRX15" s="281"/>
      <c r="BRY15" s="281"/>
      <c r="BRZ15" s="281"/>
      <c r="BSA15" s="281"/>
      <c r="BSB15" s="281"/>
      <c r="BSC15" s="281"/>
      <c r="BSD15" s="281"/>
      <c r="BSE15" s="281"/>
      <c r="BSF15" s="281"/>
      <c r="BSG15" s="281"/>
      <c r="BSH15" s="281"/>
      <c r="BSI15" s="281"/>
      <c r="BSJ15" s="281"/>
      <c r="BSK15" s="281"/>
      <c r="BSL15" s="281"/>
      <c r="BSM15" s="281"/>
      <c r="BSN15" s="281"/>
      <c r="BSO15" s="281"/>
      <c r="BSP15" s="281"/>
      <c r="BSQ15" s="281"/>
      <c r="BSR15" s="281"/>
      <c r="BSS15" s="281"/>
      <c r="BST15" s="281"/>
      <c r="BSU15" s="281"/>
      <c r="BSV15" s="281"/>
      <c r="BSW15" s="281"/>
      <c r="BSX15" s="281"/>
      <c r="BSY15" s="281"/>
      <c r="BSZ15" s="281"/>
      <c r="BTA15" s="281"/>
      <c r="BTB15" s="281"/>
      <c r="BTC15" s="281"/>
      <c r="BTD15" s="281"/>
      <c r="BTE15" s="281"/>
      <c r="BTF15" s="281"/>
      <c r="BTG15" s="281"/>
      <c r="BTH15" s="281"/>
      <c r="BTI15" s="281"/>
      <c r="BTJ15" s="281"/>
      <c r="BTK15" s="281"/>
      <c r="BTL15" s="281"/>
      <c r="BTM15" s="281"/>
      <c r="BTN15" s="281"/>
      <c r="BTO15" s="281"/>
      <c r="BTP15" s="281"/>
      <c r="BTQ15" s="281"/>
      <c r="BTR15" s="281"/>
      <c r="BTS15" s="281"/>
      <c r="BTT15" s="281"/>
      <c r="BTU15" s="281"/>
      <c r="BTV15" s="281"/>
      <c r="BTW15" s="281"/>
      <c r="BTX15" s="281"/>
      <c r="BTY15" s="281"/>
      <c r="BTZ15" s="281"/>
      <c r="BUA15" s="281"/>
      <c r="BUB15" s="281"/>
      <c r="BUC15" s="281"/>
      <c r="BUD15" s="281"/>
      <c r="BUE15" s="281"/>
      <c r="BUF15" s="281"/>
      <c r="BUG15" s="281"/>
      <c r="BUH15" s="281"/>
      <c r="BUI15" s="281"/>
      <c r="BUJ15" s="281"/>
      <c r="BUK15" s="281"/>
      <c r="BUL15" s="281"/>
      <c r="BUM15" s="281"/>
      <c r="BUN15" s="281"/>
      <c r="BUO15" s="281"/>
      <c r="BUP15" s="281"/>
      <c r="BUQ15" s="281"/>
      <c r="BUR15" s="281"/>
      <c r="BUS15" s="281"/>
      <c r="BUT15" s="281"/>
      <c r="BUU15" s="281"/>
      <c r="BUV15" s="281"/>
      <c r="BUW15" s="281"/>
      <c r="BUX15" s="281"/>
      <c r="BUY15" s="281"/>
      <c r="BUZ15" s="281"/>
      <c r="BVA15" s="281"/>
      <c r="BVB15" s="281"/>
      <c r="BVC15" s="281"/>
      <c r="BVD15" s="281"/>
      <c r="BVE15" s="281"/>
      <c r="BVF15" s="281"/>
      <c r="BVG15" s="281"/>
      <c r="BVH15" s="281"/>
      <c r="BVI15" s="281"/>
      <c r="BVJ15" s="281"/>
      <c r="BVK15" s="281"/>
      <c r="BVL15" s="281"/>
      <c r="BVM15" s="281"/>
      <c r="BVN15" s="281"/>
      <c r="BVO15" s="281"/>
      <c r="BVP15" s="281"/>
      <c r="BVQ15" s="281"/>
      <c r="BVR15" s="281"/>
      <c r="BVS15" s="281"/>
      <c r="BVT15" s="281"/>
      <c r="BVU15" s="281"/>
      <c r="BVV15" s="281"/>
      <c r="BVW15" s="281"/>
      <c r="BVX15" s="281"/>
      <c r="BVY15" s="281"/>
      <c r="BVZ15" s="281"/>
      <c r="BWA15" s="281"/>
      <c r="BWB15" s="281"/>
      <c r="BWC15" s="281"/>
      <c r="BWD15" s="281"/>
      <c r="BWE15" s="281"/>
      <c r="BWF15" s="281"/>
      <c r="BWG15" s="281"/>
      <c r="BWH15" s="281"/>
      <c r="BWI15" s="281"/>
      <c r="BWJ15" s="281"/>
      <c r="BWK15" s="281"/>
      <c r="BWL15" s="281"/>
      <c r="BWM15" s="281"/>
      <c r="BWN15" s="281"/>
      <c r="BWO15" s="281"/>
      <c r="BWP15" s="281"/>
      <c r="BWQ15" s="281"/>
      <c r="BWR15" s="281"/>
      <c r="BWS15" s="281"/>
      <c r="BWT15" s="281"/>
      <c r="BWU15" s="281"/>
      <c r="BWV15" s="281"/>
      <c r="BWW15" s="281"/>
      <c r="BWX15" s="281"/>
      <c r="BWY15" s="281"/>
      <c r="BWZ15" s="281"/>
      <c r="BXA15" s="281"/>
      <c r="BXB15" s="281"/>
      <c r="BXC15" s="281"/>
      <c r="BXD15" s="281"/>
      <c r="BXE15" s="281"/>
      <c r="BXF15" s="281"/>
      <c r="BXG15" s="281"/>
      <c r="BXH15" s="281"/>
      <c r="BXI15" s="281"/>
      <c r="BXJ15" s="281"/>
      <c r="BXK15" s="281"/>
      <c r="BXL15" s="281"/>
      <c r="BXM15" s="281"/>
      <c r="BXN15" s="281"/>
      <c r="BXO15" s="281"/>
      <c r="BXP15" s="281"/>
      <c r="BXQ15" s="281"/>
      <c r="BXR15" s="281"/>
      <c r="BXS15" s="281"/>
      <c r="BXT15" s="281"/>
      <c r="BXU15" s="281"/>
      <c r="BXV15" s="281"/>
      <c r="BXW15" s="281"/>
      <c r="BXX15" s="281"/>
      <c r="BXY15" s="281"/>
      <c r="BXZ15" s="281"/>
      <c r="BYA15" s="281"/>
      <c r="BYB15" s="281"/>
      <c r="BYC15" s="281"/>
      <c r="BYD15" s="281"/>
      <c r="BYE15" s="281"/>
      <c r="BYF15" s="281"/>
      <c r="BYG15" s="281"/>
      <c r="BYH15" s="281"/>
      <c r="BYI15" s="281"/>
      <c r="BYJ15" s="281"/>
      <c r="BYK15" s="281"/>
      <c r="BYL15" s="281"/>
      <c r="BYM15" s="281"/>
      <c r="BYN15" s="281"/>
      <c r="BYO15" s="281"/>
      <c r="BYP15" s="281"/>
      <c r="BYQ15" s="281"/>
      <c r="BYR15" s="281"/>
      <c r="BYS15" s="281"/>
      <c r="BYT15" s="281"/>
      <c r="BYU15" s="281"/>
      <c r="BYV15" s="281"/>
      <c r="BYW15" s="281"/>
      <c r="BYX15" s="281"/>
      <c r="BYY15" s="281"/>
      <c r="BYZ15" s="281"/>
      <c r="BZA15" s="281"/>
      <c r="BZB15" s="281"/>
      <c r="BZC15" s="281"/>
      <c r="BZD15" s="281"/>
      <c r="BZE15" s="281"/>
      <c r="BZF15" s="281"/>
      <c r="BZG15" s="281"/>
      <c r="BZH15" s="281"/>
      <c r="BZI15" s="281"/>
      <c r="BZJ15" s="281"/>
      <c r="BZK15" s="281"/>
      <c r="BZL15" s="281"/>
      <c r="BZM15" s="281"/>
      <c r="BZN15" s="281"/>
      <c r="BZO15" s="281"/>
      <c r="BZP15" s="281"/>
      <c r="BZQ15" s="281"/>
      <c r="BZR15" s="281"/>
      <c r="BZS15" s="281"/>
      <c r="BZT15" s="281"/>
      <c r="BZU15" s="281"/>
      <c r="BZV15" s="281"/>
      <c r="BZW15" s="281"/>
      <c r="BZX15" s="281"/>
      <c r="BZY15" s="281"/>
      <c r="BZZ15" s="281"/>
      <c r="CAA15" s="281"/>
      <c r="CAB15" s="281"/>
      <c r="CAC15" s="281"/>
      <c r="CAD15" s="281"/>
      <c r="CAE15" s="281"/>
      <c r="CAF15" s="281"/>
      <c r="CAG15" s="281"/>
      <c r="CAH15" s="281"/>
      <c r="CAI15" s="281"/>
      <c r="CAJ15" s="281"/>
      <c r="CAK15" s="281"/>
      <c r="CAL15" s="281"/>
      <c r="CAM15" s="281"/>
      <c r="CAN15" s="281"/>
      <c r="CAO15" s="281"/>
      <c r="CAP15" s="281"/>
      <c r="CAQ15" s="281"/>
      <c r="CAR15" s="281"/>
      <c r="CAS15" s="281"/>
      <c r="CAT15" s="281"/>
      <c r="CAU15" s="281"/>
      <c r="CAV15" s="281"/>
      <c r="CAW15" s="281"/>
      <c r="CAX15" s="281"/>
      <c r="CAY15" s="281"/>
      <c r="CAZ15" s="281"/>
      <c r="CBA15" s="281"/>
      <c r="CBB15" s="281"/>
      <c r="CBC15" s="281"/>
      <c r="CBD15" s="281"/>
      <c r="CBE15" s="281"/>
      <c r="CBF15" s="281"/>
      <c r="CBG15" s="281"/>
      <c r="CBH15" s="281"/>
      <c r="CBI15" s="281"/>
      <c r="CBJ15" s="281"/>
      <c r="CBK15" s="281"/>
      <c r="CBL15" s="281"/>
      <c r="CBM15" s="281"/>
      <c r="CBN15" s="281"/>
      <c r="CBO15" s="281"/>
      <c r="CBP15" s="281"/>
      <c r="CBQ15" s="281"/>
      <c r="CBR15" s="281"/>
      <c r="CBS15" s="281"/>
      <c r="CBT15" s="281"/>
      <c r="CBU15" s="281"/>
      <c r="CBV15" s="281"/>
      <c r="CBW15" s="281"/>
      <c r="CBX15" s="281"/>
      <c r="CBY15" s="281"/>
      <c r="CBZ15" s="281"/>
      <c r="CCA15" s="281"/>
      <c r="CCB15" s="281"/>
      <c r="CCC15" s="281"/>
      <c r="CCD15" s="281"/>
      <c r="CCE15" s="281"/>
      <c r="CCF15" s="281"/>
      <c r="CCG15" s="281"/>
      <c r="CCH15" s="281"/>
      <c r="CCI15" s="281"/>
      <c r="CCJ15" s="281"/>
      <c r="CCK15" s="281"/>
      <c r="CCL15" s="281"/>
      <c r="CCM15" s="281"/>
      <c r="CCN15" s="281"/>
      <c r="CCO15" s="281"/>
      <c r="CCP15" s="281"/>
      <c r="CCQ15" s="281"/>
      <c r="CCR15" s="281"/>
      <c r="CCS15" s="281"/>
      <c r="CCT15" s="281"/>
      <c r="CCU15" s="281"/>
      <c r="CCV15" s="281"/>
      <c r="CCW15" s="281"/>
      <c r="CCX15" s="281"/>
      <c r="CCY15" s="281"/>
      <c r="CCZ15" s="281"/>
      <c r="CDA15" s="281"/>
      <c r="CDB15" s="281"/>
      <c r="CDC15" s="281"/>
      <c r="CDD15" s="281"/>
      <c r="CDE15" s="281"/>
      <c r="CDF15" s="281"/>
      <c r="CDG15" s="281"/>
      <c r="CDH15" s="281"/>
      <c r="CDI15" s="281"/>
      <c r="CDJ15" s="281"/>
      <c r="CDK15" s="281"/>
      <c r="CDL15" s="281"/>
      <c r="CDM15" s="281"/>
      <c r="CDN15" s="281"/>
      <c r="CDO15" s="281"/>
      <c r="CDP15" s="281"/>
      <c r="CDQ15" s="281"/>
      <c r="CDR15" s="281"/>
      <c r="CDS15" s="281"/>
      <c r="CDT15" s="281"/>
      <c r="CDU15" s="281"/>
      <c r="CDV15" s="281"/>
      <c r="CDW15" s="281"/>
      <c r="CDX15" s="281"/>
      <c r="CDY15" s="281"/>
      <c r="CDZ15" s="281"/>
      <c r="CEA15" s="281"/>
      <c r="CEB15" s="281"/>
      <c r="CEC15" s="281"/>
      <c r="CED15" s="281"/>
      <c r="CEE15" s="281"/>
      <c r="CEF15" s="281"/>
      <c r="CEG15" s="281"/>
      <c r="CEH15" s="281"/>
      <c r="CEI15" s="281"/>
      <c r="CEJ15" s="281"/>
      <c r="CEK15" s="281"/>
      <c r="CEL15" s="281"/>
      <c r="CEM15" s="281"/>
      <c r="CEN15" s="281"/>
      <c r="CEO15" s="281"/>
      <c r="CEP15" s="281"/>
      <c r="CEQ15" s="281"/>
      <c r="CER15" s="281"/>
      <c r="CES15" s="281"/>
      <c r="CET15" s="281"/>
      <c r="CEU15" s="281"/>
      <c r="CEV15" s="281"/>
      <c r="CEW15" s="281"/>
      <c r="CEX15" s="281"/>
      <c r="CEY15" s="281"/>
      <c r="CEZ15" s="281"/>
      <c r="CFA15" s="281"/>
      <c r="CFB15" s="281"/>
      <c r="CFC15" s="281"/>
      <c r="CFD15" s="281"/>
      <c r="CFE15" s="281"/>
      <c r="CFF15" s="281"/>
      <c r="CFG15" s="281"/>
      <c r="CFH15" s="281"/>
      <c r="CFI15" s="281"/>
      <c r="CFJ15" s="281"/>
      <c r="CFK15" s="281"/>
      <c r="CFL15" s="281"/>
      <c r="CFM15" s="281"/>
      <c r="CFN15" s="281"/>
      <c r="CFO15" s="281"/>
      <c r="CFP15" s="281"/>
      <c r="CFQ15" s="281"/>
      <c r="CFR15" s="281"/>
      <c r="CFS15" s="281"/>
      <c r="CFT15" s="281"/>
      <c r="CFU15" s="281"/>
      <c r="CFV15" s="281"/>
      <c r="CFW15" s="281"/>
      <c r="CFX15" s="281"/>
      <c r="CFY15" s="281"/>
      <c r="CFZ15" s="281"/>
      <c r="CGA15" s="281"/>
      <c r="CGB15" s="281"/>
      <c r="CGC15" s="281"/>
      <c r="CGD15" s="281"/>
      <c r="CGE15" s="281"/>
      <c r="CGF15" s="281"/>
      <c r="CGG15" s="281"/>
      <c r="CGH15" s="281"/>
      <c r="CGI15" s="281"/>
      <c r="CGJ15" s="281"/>
      <c r="CGK15" s="281"/>
      <c r="CGL15" s="281"/>
      <c r="CGM15" s="281"/>
      <c r="CGN15" s="281"/>
      <c r="CGO15" s="281"/>
      <c r="CGP15" s="281"/>
      <c r="CGQ15" s="281"/>
      <c r="CGR15" s="281"/>
      <c r="CGS15" s="281"/>
      <c r="CGT15" s="281"/>
      <c r="CGU15" s="281"/>
      <c r="CGV15" s="281"/>
      <c r="CGW15" s="281"/>
      <c r="CGX15" s="281"/>
      <c r="CGY15" s="281"/>
      <c r="CGZ15" s="281"/>
      <c r="CHA15" s="281"/>
      <c r="CHB15" s="281"/>
      <c r="CHC15" s="281"/>
      <c r="CHD15" s="281"/>
      <c r="CHE15" s="281"/>
      <c r="CHF15" s="281"/>
      <c r="CHG15" s="281"/>
      <c r="CHH15" s="281"/>
      <c r="CHI15" s="281"/>
      <c r="CHJ15" s="281"/>
      <c r="CHK15" s="281"/>
      <c r="CHL15" s="281"/>
      <c r="CHM15" s="281"/>
      <c r="CHN15" s="281"/>
      <c r="CHO15" s="281"/>
      <c r="CHP15" s="281"/>
      <c r="CHQ15" s="281"/>
      <c r="CHR15" s="281"/>
      <c r="CHS15" s="281"/>
      <c r="CHT15" s="281"/>
      <c r="CHU15" s="281"/>
      <c r="CHV15" s="281"/>
      <c r="CHW15" s="281"/>
      <c r="CHX15" s="281"/>
      <c r="CHY15" s="281"/>
      <c r="CHZ15" s="281"/>
      <c r="CIA15" s="281"/>
      <c r="CIB15" s="281"/>
      <c r="CIC15" s="281"/>
      <c r="CID15" s="281"/>
      <c r="CIE15" s="281"/>
      <c r="CIF15" s="281"/>
      <c r="CIG15" s="281"/>
      <c r="CIH15" s="281"/>
      <c r="CII15" s="281"/>
      <c r="CIJ15" s="281"/>
      <c r="CIK15" s="281"/>
      <c r="CIL15" s="281"/>
      <c r="CIM15" s="281"/>
      <c r="CIN15" s="281"/>
      <c r="CIO15" s="281"/>
      <c r="CIP15" s="281"/>
      <c r="CIQ15" s="281"/>
      <c r="CIR15" s="281"/>
      <c r="CIS15" s="281"/>
      <c r="CIT15" s="281"/>
      <c r="CIU15" s="281"/>
      <c r="CIV15" s="281"/>
      <c r="CIW15" s="281"/>
      <c r="CIX15" s="281"/>
      <c r="CIY15" s="281"/>
      <c r="CIZ15" s="281"/>
      <c r="CJA15" s="281"/>
      <c r="CJB15" s="281"/>
      <c r="CJC15" s="281"/>
      <c r="CJD15" s="281"/>
      <c r="CJE15" s="281"/>
      <c r="CJF15" s="281"/>
      <c r="CJG15" s="281"/>
      <c r="CJH15" s="281"/>
      <c r="CJI15" s="281"/>
      <c r="CJJ15" s="281"/>
      <c r="CJK15" s="281"/>
      <c r="CJL15" s="281"/>
      <c r="CJM15" s="281"/>
      <c r="CJN15" s="281"/>
      <c r="CJO15" s="281"/>
      <c r="CJP15" s="281"/>
      <c r="CJQ15" s="281"/>
      <c r="CJR15" s="281"/>
      <c r="CJS15" s="281"/>
      <c r="CJT15" s="281"/>
      <c r="CJU15" s="281"/>
      <c r="CJV15" s="281"/>
      <c r="CJW15" s="281"/>
      <c r="CJX15" s="281"/>
      <c r="CJY15" s="281"/>
      <c r="CJZ15" s="281"/>
      <c r="CKA15" s="281"/>
      <c r="CKB15" s="281"/>
      <c r="CKC15" s="281"/>
      <c r="CKD15" s="281"/>
      <c r="CKE15" s="281"/>
      <c r="CKF15" s="281"/>
      <c r="CKG15" s="281"/>
      <c r="CKH15" s="281"/>
      <c r="CKI15" s="281"/>
      <c r="CKJ15" s="281"/>
      <c r="CKK15" s="281"/>
      <c r="CKL15" s="281"/>
      <c r="CKM15" s="281"/>
      <c r="CKN15" s="281"/>
      <c r="CKO15" s="281"/>
      <c r="CKP15" s="281"/>
      <c r="CKQ15" s="281"/>
      <c r="CKR15" s="281"/>
      <c r="CKS15" s="281"/>
      <c r="CKT15" s="281"/>
      <c r="CKU15" s="281"/>
      <c r="CKV15" s="281"/>
      <c r="CKW15" s="281"/>
      <c r="CKX15" s="281"/>
      <c r="CKY15" s="281"/>
      <c r="CKZ15" s="281"/>
      <c r="CLA15" s="281"/>
      <c r="CLB15" s="281"/>
      <c r="CLC15" s="281"/>
      <c r="CLD15" s="281"/>
      <c r="CLE15" s="281"/>
      <c r="CLF15" s="281"/>
      <c r="CLG15" s="281"/>
      <c r="CLH15" s="281"/>
      <c r="CLI15" s="281"/>
      <c r="CLJ15" s="281"/>
      <c r="CLK15" s="281"/>
      <c r="CLL15" s="281"/>
      <c r="CLM15" s="281"/>
      <c r="CLN15" s="281"/>
      <c r="CLO15" s="281"/>
      <c r="CLP15" s="281"/>
      <c r="CLQ15" s="281"/>
      <c r="CLR15" s="281"/>
      <c r="CLS15" s="281"/>
      <c r="CLT15" s="281"/>
      <c r="CLU15" s="281"/>
      <c r="CLV15" s="281"/>
      <c r="CLW15" s="281"/>
      <c r="CLX15" s="281"/>
      <c r="CLY15" s="281"/>
      <c r="CLZ15" s="281"/>
      <c r="CMA15" s="281"/>
      <c r="CMB15" s="281"/>
      <c r="CMC15" s="281"/>
      <c r="CMD15" s="281"/>
      <c r="CME15" s="281"/>
      <c r="CMF15" s="281"/>
      <c r="CMG15" s="281"/>
      <c r="CMH15" s="281"/>
      <c r="CMI15" s="281"/>
      <c r="CMJ15" s="281"/>
      <c r="CMK15" s="281"/>
      <c r="CML15" s="281"/>
      <c r="CMM15" s="281"/>
      <c r="CMN15" s="281"/>
      <c r="CMO15" s="281"/>
      <c r="CMP15" s="281"/>
      <c r="CMQ15" s="281"/>
      <c r="CMR15" s="281"/>
      <c r="CMS15" s="281"/>
      <c r="CMT15" s="281"/>
      <c r="CMU15" s="281"/>
      <c r="CMV15" s="281"/>
      <c r="CMW15" s="281"/>
      <c r="CMX15" s="281"/>
      <c r="CMY15" s="281"/>
      <c r="CMZ15" s="281"/>
      <c r="CNA15" s="281"/>
      <c r="CNB15" s="281"/>
      <c r="CNC15" s="281"/>
      <c r="CND15" s="281"/>
      <c r="CNE15" s="281"/>
      <c r="CNF15" s="281"/>
      <c r="CNG15" s="281"/>
      <c r="CNH15" s="281"/>
      <c r="CNI15" s="281"/>
      <c r="CNJ15" s="281"/>
      <c r="CNK15" s="281"/>
      <c r="CNL15" s="281"/>
      <c r="CNM15" s="281"/>
      <c r="CNN15" s="281"/>
      <c r="CNO15" s="281"/>
      <c r="CNP15" s="281"/>
      <c r="CNQ15" s="281"/>
      <c r="CNR15" s="281"/>
      <c r="CNS15" s="281"/>
      <c r="CNT15" s="281"/>
      <c r="CNU15" s="281"/>
      <c r="CNV15" s="281"/>
      <c r="CNW15" s="281"/>
      <c r="CNX15" s="281"/>
      <c r="CNY15" s="281"/>
      <c r="CNZ15" s="281"/>
      <c r="COA15" s="281"/>
      <c r="COB15" s="281"/>
      <c r="COC15" s="281"/>
      <c r="COD15" s="281"/>
      <c r="COE15" s="281"/>
      <c r="COF15" s="281"/>
      <c r="COG15" s="281"/>
      <c r="COH15" s="281"/>
      <c r="COI15" s="281"/>
      <c r="COJ15" s="281"/>
      <c r="COK15" s="281"/>
      <c r="COL15" s="281"/>
      <c r="COM15" s="281"/>
      <c r="CON15" s="281"/>
      <c r="COO15" s="281"/>
      <c r="COP15" s="281"/>
      <c r="COQ15" s="281"/>
      <c r="COR15" s="281"/>
      <c r="COS15" s="281"/>
      <c r="COT15" s="281"/>
      <c r="COU15" s="281"/>
      <c r="COV15" s="281"/>
      <c r="COW15" s="281"/>
      <c r="COX15" s="281"/>
      <c r="COY15" s="281"/>
      <c r="COZ15" s="281"/>
      <c r="CPA15" s="281"/>
      <c r="CPB15" s="281"/>
      <c r="CPC15" s="281"/>
      <c r="CPD15" s="281"/>
      <c r="CPE15" s="281"/>
      <c r="CPF15" s="281"/>
      <c r="CPG15" s="281"/>
      <c r="CPH15" s="281"/>
      <c r="CPI15" s="281"/>
      <c r="CPJ15" s="281"/>
      <c r="CPK15" s="281"/>
      <c r="CPL15" s="281"/>
      <c r="CPM15" s="281"/>
      <c r="CPN15" s="281"/>
      <c r="CPO15" s="281"/>
      <c r="CPP15" s="281"/>
      <c r="CPQ15" s="281"/>
      <c r="CPR15" s="281"/>
      <c r="CPS15" s="281"/>
      <c r="CPT15" s="281"/>
      <c r="CPU15" s="281"/>
      <c r="CPV15" s="281"/>
      <c r="CPW15" s="281"/>
      <c r="CPX15" s="281"/>
      <c r="CPY15" s="281"/>
      <c r="CPZ15" s="281"/>
      <c r="CQA15" s="281"/>
      <c r="CQB15" s="281"/>
      <c r="CQC15" s="281"/>
      <c r="CQD15" s="281"/>
      <c r="CQE15" s="281"/>
      <c r="CQF15" s="281"/>
      <c r="CQG15" s="281"/>
      <c r="CQH15" s="281"/>
      <c r="CQI15" s="281"/>
      <c r="CQJ15" s="281"/>
      <c r="CQK15" s="281"/>
      <c r="CQL15" s="281"/>
      <c r="CQM15" s="281"/>
      <c r="CQN15" s="281"/>
      <c r="CQO15" s="281"/>
      <c r="CQP15" s="281"/>
      <c r="CQQ15" s="281"/>
      <c r="CQR15" s="281"/>
      <c r="CQS15" s="281"/>
      <c r="CQT15" s="281"/>
      <c r="CQU15" s="281"/>
      <c r="CQV15" s="281"/>
      <c r="CQW15" s="281"/>
      <c r="CQX15" s="281"/>
      <c r="CQY15" s="281"/>
      <c r="CQZ15" s="281"/>
      <c r="CRA15" s="281"/>
      <c r="CRB15" s="281"/>
      <c r="CRC15" s="281"/>
      <c r="CRD15" s="281"/>
      <c r="CRE15" s="281"/>
      <c r="CRF15" s="281"/>
      <c r="CRG15" s="281"/>
      <c r="CRH15" s="281"/>
      <c r="CRI15" s="281"/>
      <c r="CRJ15" s="281"/>
      <c r="CRK15" s="281"/>
      <c r="CRL15" s="281"/>
      <c r="CRM15" s="281"/>
      <c r="CRN15" s="281"/>
      <c r="CRO15" s="281"/>
      <c r="CRP15" s="281"/>
      <c r="CRQ15" s="281"/>
      <c r="CRR15" s="281"/>
      <c r="CRS15" s="281"/>
      <c r="CRT15" s="281"/>
      <c r="CRU15" s="281"/>
      <c r="CRV15" s="281"/>
      <c r="CRW15" s="281"/>
      <c r="CRX15" s="281"/>
      <c r="CRY15" s="281"/>
      <c r="CRZ15" s="281"/>
      <c r="CSA15" s="281"/>
      <c r="CSB15" s="281"/>
      <c r="CSC15" s="281"/>
      <c r="CSD15" s="281"/>
      <c r="CSE15" s="281"/>
      <c r="CSF15" s="281"/>
      <c r="CSG15" s="281"/>
      <c r="CSH15" s="281"/>
      <c r="CSI15" s="281"/>
      <c r="CSJ15" s="281"/>
      <c r="CSK15" s="281"/>
      <c r="CSL15" s="281"/>
      <c r="CSM15" s="281"/>
      <c r="CSN15" s="281"/>
      <c r="CSO15" s="281"/>
      <c r="CSP15" s="281"/>
      <c r="CSQ15" s="281"/>
      <c r="CSR15" s="281"/>
      <c r="CSS15" s="281"/>
      <c r="CST15" s="281"/>
      <c r="CSU15" s="281"/>
      <c r="CSV15" s="281"/>
      <c r="CSW15" s="281"/>
      <c r="CSX15" s="281"/>
      <c r="CSY15" s="281"/>
      <c r="CSZ15" s="281"/>
      <c r="CTA15" s="281"/>
      <c r="CTB15" s="281"/>
      <c r="CTC15" s="281"/>
      <c r="CTD15" s="281"/>
      <c r="CTE15" s="281"/>
      <c r="CTF15" s="281"/>
      <c r="CTG15" s="281"/>
      <c r="CTH15" s="281"/>
      <c r="CTI15" s="281"/>
      <c r="CTJ15" s="281"/>
      <c r="CTK15" s="281"/>
      <c r="CTL15" s="281"/>
      <c r="CTM15" s="281"/>
      <c r="CTN15" s="281"/>
      <c r="CTO15" s="281"/>
      <c r="CTP15" s="281"/>
      <c r="CTQ15" s="281"/>
      <c r="CTR15" s="281"/>
      <c r="CTS15" s="281"/>
      <c r="CTT15" s="281"/>
      <c r="CTU15" s="281"/>
      <c r="CTV15" s="281"/>
      <c r="CTW15" s="281"/>
      <c r="CTX15" s="281"/>
      <c r="CTY15" s="281"/>
      <c r="CTZ15" s="281"/>
      <c r="CUA15" s="281"/>
      <c r="CUB15" s="281"/>
      <c r="CUC15" s="281"/>
      <c r="CUD15" s="281"/>
      <c r="CUE15" s="281"/>
      <c r="CUF15" s="281"/>
      <c r="CUG15" s="281"/>
      <c r="CUH15" s="281"/>
      <c r="CUI15" s="281"/>
      <c r="CUJ15" s="281"/>
      <c r="CUK15" s="281"/>
      <c r="CUL15" s="281"/>
      <c r="CUM15" s="281"/>
      <c r="CUN15" s="281"/>
      <c r="CUO15" s="281"/>
      <c r="CUP15" s="281"/>
      <c r="CUQ15" s="281"/>
      <c r="CUR15" s="281"/>
      <c r="CUS15" s="281"/>
      <c r="CUT15" s="281"/>
      <c r="CUU15" s="281"/>
      <c r="CUV15" s="281"/>
      <c r="CUW15" s="281"/>
      <c r="CUX15" s="281"/>
      <c r="CUY15" s="281"/>
      <c r="CUZ15" s="281"/>
      <c r="CVA15" s="281"/>
      <c r="CVB15" s="281"/>
      <c r="CVC15" s="281"/>
      <c r="CVD15" s="281"/>
      <c r="CVE15" s="281"/>
      <c r="CVF15" s="281"/>
      <c r="CVG15" s="281"/>
      <c r="CVH15" s="281"/>
      <c r="CVI15" s="281"/>
      <c r="CVJ15" s="281"/>
      <c r="CVK15" s="281"/>
      <c r="CVL15" s="281"/>
      <c r="CVM15" s="281"/>
      <c r="CVN15" s="281"/>
      <c r="CVO15" s="281"/>
      <c r="CVP15" s="281"/>
      <c r="CVQ15" s="281"/>
      <c r="CVR15" s="281"/>
      <c r="CVS15" s="281"/>
      <c r="CVT15" s="281"/>
      <c r="CVU15" s="281"/>
      <c r="CVV15" s="281"/>
      <c r="CVW15" s="281"/>
      <c r="CVX15" s="281"/>
      <c r="CVY15" s="281"/>
      <c r="CVZ15" s="281"/>
      <c r="CWA15" s="281"/>
      <c r="CWB15" s="281"/>
      <c r="CWC15" s="281"/>
      <c r="CWD15" s="281"/>
      <c r="CWE15" s="281"/>
      <c r="CWF15" s="281"/>
      <c r="CWG15" s="281"/>
      <c r="CWH15" s="281"/>
      <c r="CWI15" s="281"/>
      <c r="CWJ15" s="281"/>
      <c r="CWK15" s="281"/>
      <c r="CWL15" s="281"/>
      <c r="CWM15" s="281"/>
      <c r="CWN15" s="281"/>
      <c r="CWO15" s="281"/>
      <c r="CWP15" s="281"/>
      <c r="CWQ15" s="281"/>
      <c r="CWR15" s="281"/>
      <c r="CWS15" s="281"/>
      <c r="CWT15" s="281"/>
      <c r="CWU15" s="281"/>
      <c r="CWV15" s="281"/>
      <c r="CWW15" s="281"/>
      <c r="CWX15" s="281"/>
      <c r="CWY15" s="281"/>
      <c r="CWZ15" s="281"/>
      <c r="CXA15" s="281"/>
      <c r="CXB15" s="281"/>
      <c r="CXC15" s="281"/>
      <c r="CXD15" s="281"/>
      <c r="CXE15" s="281"/>
      <c r="CXF15" s="281"/>
      <c r="CXG15" s="281"/>
      <c r="CXH15" s="281"/>
      <c r="CXI15" s="281"/>
      <c r="CXJ15" s="281"/>
      <c r="CXK15" s="281"/>
      <c r="CXL15" s="281"/>
      <c r="CXM15" s="281"/>
      <c r="CXN15" s="281"/>
      <c r="CXO15" s="281"/>
      <c r="CXP15" s="281"/>
      <c r="CXQ15" s="281"/>
      <c r="CXR15" s="281"/>
      <c r="CXS15" s="281"/>
      <c r="CXT15" s="281"/>
      <c r="CXU15" s="281"/>
      <c r="CXV15" s="281"/>
      <c r="CXW15" s="281"/>
      <c r="CXX15" s="281"/>
      <c r="CXY15" s="281"/>
      <c r="CXZ15" s="281"/>
      <c r="CYA15" s="281"/>
      <c r="CYB15" s="281"/>
      <c r="CYC15" s="281"/>
      <c r="CYD15" s="281"/>
      <c r="CYE15" s="281"/>
      <c r="CYF15" s="281"/>
      <c r="CYG15" s="281"/>
      <c r="CYH15" s="281"/>
      <c r="CYI15" s="281"/>
      <c r="CYJ15" s="281"/>
      <c r="CYK15" s="281"/>
      <c r="CYL15" s="281"/>
      <c r="CYM15" s="281"/>
      <c r="CYN15" s="281"/>
      <c r="CYO15" s="281"/>
      <c r="CYP15" s="281"/>
      <c r="CYQ15" s="281"/>
      <c r="CYR15" s="281"/>
      <c r="CYS15" s="281"/>
      <c r="CYT15" s="281"/>
      <c r="CYU15" s="281"/>
      <c r="CYV15" s="281"/>
      <c r="CYW15" s="281"/>
      <c r="CYX15" s="281"/>
      <c r="CYY15" s="281"/>
      <c r="CYZ15" s="281"/>
      <c r="CZA15" s="281"/>
      <c r="CZB15" s="281"/>
      <c r="CZC15" s="281"/>
      <c r="CZD15" s="281"/>
      <c r="CZE15" s="281"/>
      <c r="CZF15" s="281"/>
      <c r="CZG15" s="281"/>
      <c r="CZH15" s="281"/>
      <c r="CZI15" s="281"/>
      <c r="CZJ15" s="281"/>
      <c r="CZK15" s="281"/>
      <c r="CZL15" s="281"/>
      <c r="CZM15" s="281"/>
      <c r="CZN15" s="281"/>
      <c r="CZO15" s="281"/>
      <c r="CZP15" s="281"/>
      <c r="CZQ15" s="281"/>
      <c r="CZR15" s="281"/>
      <c r="CZS15" s="281"/>
      <c r="CZT15" s="281"/>
      <c r="CZU15" s="281"/>
      <c r="CZV15" s="281"/>
      <c r="CZW15" s="281"/>
      <c r="CZX15" s="281"/>
      <c r="CZY15" s="281"/>
      <c r="CZZ15" s="281"/>
      <c r="DAA15" s="281"/>
      <c r="DAB15" s="281"/>
      <c r="DAC15" s="281"/>
      <c r="DAD15" s="281"/>
      <c r="DAE15" s="281"/>
      <c r="DAF15" s="281"/>
      <c r="DAG15" s="281"/>
      <c r="DAH15" s="281"/>
      <c r="DAI15" s="281"/>
      <c r="DAJ15" s="281"/>
      <c r="DAK15" s="281"/>
      <c r="DAL15" s="281"/>
      <c r="DAM15" s="281"/>
      <c r="DAN15" s="281"/>
      <c r="DAO15" s="281"/>
      <c r="DAP15" s="281"/>
      <c r="DAQ15" s="281"/>
      <c r="DAR15" s="281"/>
      <c r="DAS15" s="281"/>
      <c r="DAT15" s="281"/>
      <c r="DAU15" s="281"/>
      <c r="DAV15" s="281"/>
      <c r="DAW15" s="281"/>
      <c r="DAX15" s="281"/>
      <c r="DAY15" s="281"/>
      <c r="DAZ15" s="281"/>
      <c r="DBA15" s="281"/>
      <c r="DBB15" s="281"/>
      <c r="DBC15" s="281"/>
      <c r="DBD15" s="281"/>
      <c r="DBE15" s="281"/>
      <c r="DBF15" s="281"/>
      <c r="DBG15" s="281"/>
      <c r="DBH15" s="281"/>
      <c r="DBI15" s="281"/>
      <c r="DBJ15" s="281"/>
      <c r="DBK15" s="281"/>
      <c r="DBL15" s="281"/>
      <c r="DBM15" s="281"/>
      <c r="DBN15" s="281"/>
      <c r="DBO15" s="281"/>
      <c r="DBP15" s="281"/>
      <c r="DBQ15" s="281"/>
      <c r="DBR15" s="281"/>
      <c r="DBS15" s="281"/>
      <c r="DBT15" s="281"/>
      <c r="DBU15" s="281"/>
      <c r="DBV15" s="281"/>
      <c r="DBW15" s="281"/>
      <c r="DBX15" s="281"/>
      <c r="DBY15" s="281"/>
      <c r="DBZ15" s="281"/>
      <c r="DCA15" s="281"/>
      <c r="DCB15" s="281"/>
      <c r="DCC15" s="281"/>
      <c r="DCD15" s="281"/>
      <c r="DCE15" s="281"/>
      <c r="DCF15" s="281"/>
      <c r="DCG15" s="281"/>
      <c r="DCH15" s="281"/>
      <c r="DCI15" s="281"/>
      <c r="DCJ15" s="281"/>
      <c r="DCK15" s="281"/>
      <c r="DCL15" s="281"/>
      <c r="DCM15" s="281"/>
      <c r="DCN15" s="281"/>
      <c r="DCO15" s="281"/>
      <c r="DCP15" s="281"/>
      <c r="DCQ15" s="281"/>
      <c r="DCR15" s="281"/>
      <c r="DCS15" s="281"/>
      <c r="DCT15" s="281"/>
      <c r="DCU15" s="281"/>
      <c r="DCV15" s="281"/>
      <c r="DCW15" s="281"/>
      <c r="DCX15" s="281"/>
      <c r="DCY15" s="281"/>
      <c r="DCZ15" s="281"/>
      <c r="DDA15" s="281"/>
      <c r="DDB15" s="281"/>
      <c r="DDC15" s="281"/>
      <c r="DDD15" s="281"/>
      <c r="DDE15" s="281"/>
      <c r="DDF15" s="281"/>
      <c r="DDG15" s="281"/>
      <c r="DDH15" s="281"/>
      <c r="DDI15" s="281"/>
      <c r="DDJ15" s="281"/>
      <c r="DDK15" s="281"/>
      <c r="DDL15" s="281"/>
      <c r="DDM15" s="281"/>
      <c r="DDN15" s="281"/>
      <c r="DDO15" s="281"/>
      <c r="DDP15" s="281"/>
      <c r="DDQ15" s="281"/>
      <c r="DDR15" s="281"/>
      <c r="DDS15" s="281"/>
      <c r="DDT15" s="281"/>
      <c r="DDU15" s="281"/>
      <c r="DDV15" s="281"/>
      <c r="DDW15" s="281"/>
      <c r="DDX15" s="281"/>
      <c r="DDY15" s="281"/>
      <c r="DDZ15" s="281"/>
      <c r="DEA15" s="281"/>
      <c r="DEB15" s="281"/>
      <c r="DEC15" s="281"/>
      <c r="DED15" s="281"/>
      <c r="DEE15" s="281"/>
      <c r="DEF15" s="281"/>
      <c r="DEG15" s="281"/>
      <c r="DEH15" s="281"/>
      <c r="DEI15" s="281"/>
      <c r="DEJ15" s="281"/>
      <c r="DEK15" s="281"/>
      <c r="DEL15" s="281"/>
      <c r="DEM15" s="281"/>
      <c r="DEN15" s="281"/>
      <c r="DEO15" s="281"/>
      <c r="DEP15" s="281"/>
      <c r="DEQ15" s="281"/>
      <c r="DER15" s="281"/>
      <c r="DES15" s="281"/>
      <c r="DET15" s="281"/>
      <c r="DEU15" s="281"/>
      <c r="DEV15" s="281"/>
      <c r="DEW15" s="281"/>
      <c r="DEX15" s="281"/>
      <c r="DEY15" s="281"/>
      <c r="DEZ15" s="281"/>
      <c r="DFA15" s="281"/>
      <c r="DFB15" s="281"/>
      <c r="DFC15" s="281"/>
      <c r="DFD15" s="281"/>
      <c r="DFE15" s="281"/>
      <c r="DFF15" s="281"/>
      <c r="DFG15" s="281"/>
      <c r="DFH15" s="281"/>
      <c r="DFI15" s="281"/>
      <c r="DFJ15" s="281"/>
      <c r="DFK15" s="281"/>
      <c r="DFL15" s="281"/>
      <c r="DFM15" s="281"/>
      <c r="DFN15" s="281"/>
      <c r="DFO15" s="281"/>
      <c r="DFP15" s="281"/>
      <c r="DFQ15" s="281"/>
      <c r="DFR15" s="281"/>
      <c r="DFS15" s="281"/>
      <c r="DFT15" s="281"/>
      <c r="DFU15" s="281"/>
      <c r="DFV15" s="281"/>
      <c r="DFW15" s="281"/>
      <c r="DFX15" s="281"/>
      <c r="DFY15" s="281"/>
      <c r="DFZ15" s="281"/>
      <c r="DGA15" s="281"/>
      <c r="DGB15" s="281"/>
      <c r="DGC15" s="281"/>
      <c r="DGD15" s="281"/>
      <c r="DGE15" s="281"/>
      <c r="DGF15" s="281"/>
      <c r="DGG15" s="281"/>
      <c r="DGH15" s="281"/>
      <c r="DGI15" s="281"/>
      <c r="DGJ15" s="281"/>
      <c r="DGK15" s="281"/>
      <c r="DGL15" s="281"/>
      <c r="DGM15" s="281"/>
      <c r="DGN15" s="281"/>
      <c r="DGO15" s="281"/>
      <c r="DGP15" s="281"/>
      <c r="DGQ15" s="281"/>
      <c r="DGR15" s="281"/>
      <c r="DGS15" s="281"/>
      <c r="DGT15" s="281"/>
      <c r="DGU15" s="281"/>
      <c r="DGV15" s="281"/>
      <c r="DGW15" s="281"/>
      <c r="DGX15" s="281"/>
      <c r="DGY15" s="281"/>
      <c r="DGZ15" s="281"/>
      <c r="DHA15" s="281"/>
      <c r="DHB15" s="281"/>
      <c r="DHC15" s="281"/>
      <c r="DHD15" s="281"/>
      <c r="DHE15" s="281"/>
      <c r="DHF15" s="281"/>
      <c r="DHG15" s="281"/>
      <c r="DHH15" s="281"/>
      <c r="DHI15" s="281"/>
      <c r="DHJ15" s="281"/>
      <c r="DHK15" s="281"/>
      <c r="DHL15" s="281"/>
      <c r="DHM15" s="281"/>
      <c r="DHN15" s="281"/>
      <c r="DHO15" s="281"/>
      <c r="DHP15" s="281"/>
      <c r="DHQ15" s="281"/>
      <c r="DHR15" s="281"/>
      <c r="DHS15" s="281"/>
      <c r="DHT15" s="281"/>
      <c r="DHU15" s="281"/>
      <c r="DHV15" s="281"/>
      <c r="DHW15" s="281"/>
      <c r="DHX15" s="281"/>
      <c r="DHY15" s="281"/>
      <c r="DHZ15" s="281"/>
      <c r="DIA15" s="281"/>
      <c r="DIB15" s="281"/>
      <c r="DIC15" s="281"/>
      <c r="DID15" s="281"/>
      <c r="DIE15" s="281"/>
      <c r="DIF15" s="281"/>
      <c r="DIG15" s="281"/>
      <c r="DIH15" s="281"/>
      <c r="DII15" s="281"/>
      <c r="DIJ15" s="281"/>
      <c r="DIK15" s="281"/>
      <c r="DIL15" s="281"/>
      <c r="DIM15" s="281"/>
      <c r="DIN15" s="281"/>
      <c r="DIO15" s="281"/>
      <c r="DIP15" s="281"/>
      <c r="DIQ15" s="281"/>
      <c r="DIR15" s="281"/>
      <c r="DIS15" s="281"/>
      <c r="DIT15" s="281"/>
      <c r="DIU15" s="281"/>
      <c r="DIV15" s="281"/>
      <c r="DIW15" s="281"/>
      <c r="DIX15" s="281"/>
      <c r="DIY15" s="281"/>
      <c r="DIZ15" s="281"/>
      <c r="DJA15" s="281"/>
      <c r="DJB15" s="281"/>
      <c r="DJC15" s="281"/>
      <c r="DJD15" s="281"/>
      <c r="DJE15" s="281"/>
      <c r="DJF15" s="281"/>
      <c r="DJG15" s="281"/>
      <c r="DJH15" s="281"/>
      <c r="DJI15" s="281"/>
      <c r="DJJ15" s="281"/>
      <c r="DJK15" s="281"/>
      <c r="DJL15" s="281"/>
      <c r="DJM15" s="281"/>
      <c r="DJN15" s="281"/>
      <c r="DJO15" s="281"/>
      <c r="DJP15" s="281"/>
      <c r="DJQ15" s="281"/>
      <c r="DJR15" s="281"/>
      <c r="DJS15" s="281"/>
      <c r="DJT15" s="281"/>
      <c r="DJU15" s="281"/>
      <c r="DJV15" s="281"/>
      <c r="DJW15" s="281"/>
      <c r="DJX15" s="281"/>
      <c r="DJY15" s="281"/>
      <c r="DJZ15" s="281"/>
      <c r="DKA15" s="281"/>
      <c r="DKB15" s="281"/>
      <c r="DKC15" s="281"/>
      <c r="DKD15" s="281"/>
      <c r="DKE15" s="281"/>
      <c r="DKF15" s="281"/>
      <c r="DKG15" s="281"/>
      <c r="DKH15" s="281"/>
      <c r="DKI15" s="281"/>
      <c r="DKJ15" s="281"/>
      <c r="DKK15" s="281"/>
      <c r="DKL15" s="281"/>
      <c r="DKM15" s="281"/>
      <c r="DKN15" s="281"/>
      <c r="DKO15" s="281"/>
      <c r="DKP15" s="281"/>
      <c r="DKQ15" s="281"/>
      <c r="DKR15" s="281"/>
      <c r="DKS15" s="281"/>
      <c r="DKT15" s="281"/>
      <c r="DKU15" s="281"/>
      <c r="DKV15" s="281"/>
      <c r="DKW15" s="281"/>
      <c r="DKX15" s="281"/>
      <c r="DKY15" s="281"/>
      <c r="DKZ15" s="281"/>
      <c r="DLA15" s="281"/>
      <c r="DLB15" s="281"/>
      <c r="DLC15" s="281"/>
      <c r="DLD15" s="281"/>
      <c r="DLE15" s="281"/>
      <c r="DLF15" s="281"/>
      <c r="DLG15" s="281"/>
      <c r="DLH15" s="281"/>
      <c r="DLI15" s="281"/>
      <c r="DLJ15" s="281"/>
      <c r="DLK15" s="281"/>
      <c r="DLL15" s="281"/>
      <c r="DLM15" s="281"/>
      <c r="DLN15" s="281"/>
      <c r="DLO15" s="281"/>
      <c r="DLP15" s="281"/>
      <c r="DLQ15" s="281"/>
      <c r="DLR15" s="281"/>
      <c r="DLS15" s="281"/>
      <c r="DLT15" s="281"/>
      <c r="DLU15" s="281"/>
      <c r="DLV15" s="281"/>
      <c r="DLW15" s="281"/>
      <c r="DLX15" s="281"/>
      <c r="DLY15" s="281"/>
      <c r="DLZ15" s="281"/>
      <c r="DMA15" s="281"/>
      <c r="DMB15" s="281"/>
      <c r="DMC15" s="281"/>
      <c r="DMD15" s="281"/>
      <c r="DME15" s="281"/>
      <c r="DMF15" s="281"/>
      <c r="DMG15" s="281"/>
      <c r="DMH15" s="281"/>
      <c r="DMI15" s="281"/>
      <c r="DMJ15" s="281"/>
      <c r="DMK15" s="281"/>
      <c r="DML15" s="281"/>
      <c r="DMM15" s="281"/>
      <c r="DMN15" s="281"/>
      <c r="DMO15" s="281"/>
      <c r="DMP15" s="281"/>
      <c r="DMQ15" s="281"/>
      <c r="DMR15" s="281"/>
      <c r="DMS15" s="281"/>
      <c r="DMT15" s="281"/>
      <c r="DMU15" s="281"/>
      <c r="DMV15" s="281"/>
      <c r="DMW15" s="281"/>
      <c r="DMX15" s="281"/>
      <c r="DMY15" s="281"/>
      <c r="DMZ15" s="281"/>
      <c r="DNA15" s="281"/>
      <c r="DNB15" s="281"/>
      <c r="DNC15" s="281"/>
      <c r="DND15" s="281"/>
      <c r="DNE15" s="281"/>
      <c r="DNF15" s="281"/>
      <c r="DNG15" s="281"/>
      <c r="DNH15" s="281"/>
      <c r="DNI15" s="281"/>
      <c r="DNJ15" s="281"/>
      <c r="DNK15" s="281"/>
      <c r="DNL15" s="281"/>
      <c r="DNM15" s="281"/>
      <c r="DNN15" s="281"/>
      <c r="DNO15" s="281"/>
      <c r="DNP15" s="281"/>
      <c r="DNQ15" s="281"/>
      <c r="DNR15" s="281"/>
      <c r="DNS15" s="281"/>
      <c r="DNT15" s="281"/>
      <c r="DNU15" s="281"/>
      <c r="DNV15" s="281"/>
      <c r="DNW15" s="281"/>
      <c r="DNX15" s="281"/>
      <c r="DNY15" s="281"/>
      <c r="DNZ15" s="281"/>
      <c r="DOA15" s="281"/>
      <c r="DOB15" s="281"/>
      <c r="DOC15" s="281"/>
      <c r="DOD15" s="281"/>
      <c r="DOE15" s="281"/>
      <c r="DOF15" s="281"/>
      <c r="DOG15" s="281"/>
      <c r="DOH15" s="281"/>
      <c r="DOI15" s="281"/>
      <c r="DOJ15" s="281"/>
      <c r="DOK15" s="281"/>
      <c r="DOL15" s="281"/>
      <c r="DOM15" s="281"/>
      <c r="DON15" s="281"/>
      <c r="DOO15" s="281"/>
      <c r="DOP15" s="281"/>
      <c r="DOQ15" s="281"/>
      <c r="DOR15" s="281"/>
      <c r="DOS15" s="281"/>
      <c r="DOT15" s="281"/>
      <c r="DOU15" s="281"/>
      <c r="DOV15" s="281"/>
      <c r="DOW15" s="281"/>
      <c r="DOX15" s="281"/>
      <c r="DOY15" s="281"/>
      <c r="DOZ15" s="281"/>
      <c r="DPA15" s="281"/>
      <c r="DPB15" s="281"/>
      <c r="DPC15" s="281"/>
      <c r="DPD15" s="281"/>
      <c r="DPE15" s="281"/>
      <c r="DPF15" s="281"/>
      <c r="DPG15" s="281"/>
      <c r="DPH15" s="281"/>
      <c r="DPI15" s="281"/>
      <c r="DPJ15" s="281"/>
      <c r="DPK15" s="281"/>
      <c r="DPL15" s="281"/>
      <c r="DPM15" s="281"/>
      <c r="DPN15" s="281"/>
      <c r="DPO15" s="281"/>
      <c r="DPP15" s="281"/>
      <c r="DPQ15" s="281"/>
      <c r="DPR15" s="281"/>
      <c r="DPS15" s="281"/>
      <c r="DPT15" s="281"/>
      <c r="DPU15" s="281"/>
      <c r="DPV15" s="281"/>
      <c r="DPW15" s="281"/>
      <c r="DPX15" s="281"/>
      <c r="DPY15" s="281"/>
      <c r="DPZ15" s="281"/>
      <c r="DQA15" s="281"/>
      <c r="DQB15" s="281"/>
      <c r="DQC15" s="281"/>
      <c r="DQD15" s="281"/>
      <c r="DQE15" s="281"/>
      <c r="DQF15" s="281"/>
      <c r="DQG15" s="281"/>
      <c r="DQH15" s="281"/>
      <c r="DQI15" s="281"/>
      <c r="DQJ15" s="281"/>
      <c r="DQK15" s="281"/>
      <c r="DQL15" s="281"/>
      <c r="DQM15" s="281"/>
      <c r="DQN15" s="281"/>
      <c r="DQO15" s="281"/>
      <c r="DQP15" s="281"/>
      <c r="DQQ15" s="281"/>
      <c r="DQR15" s="281"/>
      <c r="DQS15" s="281"/>
      <c r="DQT15" s="281"/>
      <c r="DQU15" s="281"/>
      <c r="DQV15" s="281"/>
      <c r="DQW15" s="281"/>
      <c r="DQX15" s="281"/>
      <c r="DQY15" s="281"/>
      <c r="DQZ15" s="281"/>
      <c r="DRA15" s="281"/>
      <c r="DRB15" s="281"/>
      <c r="DRC15" s="281"/>
      <c r="DRD15" s="281"/>
      <c r="DRE15" s="281"/>
      <c r="DRF15" s="281"/>
      <c r="DRG15" s="281"/>
      <c r="DRH15" s="281"/>
      <c r="DRI15" s="281"/>
      <c r="DRJ15" s="281"/>
      <c r="DRK15" s="281"/>
      <c r="DRL15" s="281"/>
      <c r="DRM15" s="281"/>
      <c r="DRN15" s="281"/>
      <c r="DRO15" s="281"/>
      <c r="DRP15" s="281"/>
      <c r="DRQ15" s="281"/>
      <c r="DRR15" s="281"/>
      <c r="DRS15" s="281"/>
      <c r="DRT15" s="281"/>
      <c r="DRU15" s="281"/>
      <c r="DRV15" s="281"/>
      <c r="DRW15" s="281"/>
      <c r="DRX15" s="281"/>
      <c r="DRY15" s="281"/>
      <c r="DRZ15" s="281"/>
      <c r="DSA15" s="281"/>
      <c r="DSB15" s="281"/>
      <c r="DSC15" s="281"/>
      <c r="DSD15" s="281"/>
      <c r="DSE15" s="281"/>
      <c r="DSF15" s="281"/>
      <c r="DSG15" s="281"/>
      <c r="DSH15" s="281"/>
      <c r="DSI15" s="281"/>
      <c r="DSJ15" s="281"/>
      <c r="DSK15" s="281"/>
      <c r="DSL15" s="281"/>
      <c r="DSM15" s="281"/>
      <c r="DSN15" s="281"/>
      <c r="DSO15" s="281"/>
      <c r="DSP15" s="281"/>
      <c r="DSQ15" s="281"/>
      <c r="DSR15" s="281"/>
      <c r="DSS15" s="281"/>
      <c r="DST15" s="281"/>
      <c r="DSU15" s="281"/>
      <c r="DSV15" s="281"/>
      <c r="DSW15" s="281"/>
      <c r="DSX15" s="281"/>
      <c r="DSY15" s="281"/>
      <c r="DSZ15" s="281"/>
      <c r="DTA15" s="281"/>
      <c r="DTB15" s="281"/>
      <c r="DTC15" s="281"/>
      <c r="DTD15" s="281"/>
      <c r="DTE15" s="281"/>
      <c r="DTF15" s="281"/>
      <c r="DTG15" s="281"/>
      <c r="DTH15" s="281"/>
      <c r="DTI15" s="281"/>
      <c r="DTJ15" s="281"/>
      <c r="DTK15" s="281"/>
      <c r="DTL15" s="281"/>
      <c r="DTM15" s="281"/>
      <c r="DTN15" s="281"/>
      <c r="DTO15" s="281"/>
      <c r="DTP15" s="281"/>
      <c r="DTQ15" s="281"/>
      <c r="DTR15" s="281"/>
      <c r="DTS15" s="281"/>
      <c r="DTT15" s="281"/>
      <c r="DTU15" s="281"/>
      <c r="DTV15" s="281"/>
      <c r="DTW15" s="281"/>
      <c r="DTX15" s="281"/>
      <c r="DTY15" s="281"/>
      <c r="DTZ15" s="281"/>
      <c r="DUA15" s="281"/>
      <c r="DUB15" s="281"/>
      <c r="DUC15" s="281"/>
      <c r="DUD15" s="281"/>
      <c r="DUE15" s="281"/>
      <c r="DUF15" s="281"/>
      <c r="DUG15" s="281"/>
      <c r="DUH15" s="281"/>
      <c r="DUI15" s="281"/>
      <c r="DUJ15" s="281"/>
      <c r="DUK15" s="281"/>
      <c r="DUL15" s="281"/>
      <c r="DUM15" s="281"/>
      <c r="DUN15" s="281"/>
      <c r="DUO15" s="281"/>
      <c r="DUP15" s="281"/>
      <c r="DUQ15" s="281"/>
      <c r="DUR15" s="281"/>
      <c r="DUS15" s="281"/>
      <c r="DUT15" s="281"/>
      <c r="DUU15" s="281"/>
      <c r="DUV15" s="281"/>
      <c r="DUW15" s="281"/>
      <c r="DUX15" s="281"/>
      <c r="DUY15" s="281"/>
      <c r="DUZ15" s="281"/>
      <c r="DVA15" s="281"/>
      <c r="DVB15" s="281"/>
      <c r="DVC15" s="281"/>
      <c r="DVD15" s="281"/>
      <c r="DVE15" s="281"/>
      <c r="DVF15" s="281"/>
      <c r="DVG15" s="281"/>
      <c r="DVH15" s="281"/>
      <c r="DVI15" s="281"/>
      <c r="DVJ15" s="281"/>
      <c r="DVK15" s="281"/>
      <c r="DVL15" s="281"/>
      <c r="DVM15" s="281"/>
      <c r="DVN15" s="281"/>
      <c r="DVO15" s="281"/>
      <c r="DVP15" s="281"/>
      <c r="DVQ15" s="281"/>
      <c r="DVR15" s="281"/>
      <c r="DVS15" s="281"/>
      <c r="DVT15" s="281"/>
      <c r="DVU15" s="281"/>
      <c r="DVV15" s="281"/>
      <c r="DVW15" s="281"/>
      <c r="DVX15" s="281"/>
      <c r="DVY15" s="281"/>
      <c r="DVZ15" s="281"/>
      <c r="DWA15" s="281"/>
      <c r="DWB15" s="281"/>
      <c r="DWC15" s="281"/>
      <c r="DWD15" s="281"/>
      <c r="DWE15" s="281"/>
      <c r="DWF15" s="281"/>
      <c r="DWG15" s="281"/>
      <c r="DWH15" s="281"/>
      <c r="DWI15" s="281"/>
      <c r="DWJ15" s="281"/>
      <c r="DWK15" s="281"/>
      <c r="DWL15" s="281"/>
      <c r="DWM15" s="281"/>
      <c r="DWN15" s="281"/>
      <c r="DWO15" s="281"/>
      <c r="DWP15" s="281"/>
      <c r="DWQ15" s="281"/>
      <c r="DWR15" s="281"/>
      <c r="DWS15" s="281"/>
      <c r="DWT15" s="281"/>
      <c r="DWU15" s="281"/>
      <c r="DWV15" s="281"/>
      <c r="DWW15" s="281"/>
      <c r="DWX15" s="281"/>
      <c r="DWY15" s="281"/>
      <c r="DWZ15" s="281"/>
      <c r="DXA15" s="281"/>
      <c r="DXB15" s="281"/>
      <c r="DXC15" s="281"/>
      <c r="DXD15" s="281"/>
      <c r="DXE15" s="281"/>
      <c r="DXF15" s="281"/>
      <c r="DXG15" s="281"/>
      <c r="DXH15" s="281"/>
      <c r="DXI15" s="281"/>
      <c r="DXJ15" s="281"/>
      <c r="DXK15" s="281"/>
      <c r="DXL15" s="281"/>
      <c r="DXM15" s="281"/>
      <c r="DXN15" s="281"/>
      <c r="DXO15" s="281"/>
      <c r="DXP15" s="281"/>
      <c r="DXQ15" s="281"/>
      <c r="DXR15" s="281"/>
      <c r="DXS15" s="281"/>
      <c r="DXT15" s="281"/>
      <c r="DXU15" s="281"/>
      <c r="DXV15" s="281"/>
      <c r="DXW15" s="281"/>
      <c r="DXX15" s="281"/>
      <c r="DXY15" s="281"/>
      <c r="DXZ15" s="281"/>
      <c r="DYA15" s="281"/>
      <c r="DYB15" s="281"/>
      <c r="DYC15" s="281"/>
      <c r="DYD15" s="281"/>
      <c r="DYE15" s="281"/>
      <c r="DYF15" s="281"/>
      <c r="DYG15" s="281"/>
      <c r="DYH15" s="281"/>
      <c r="DYI15" s="281"/>
      <c r="DYJ15" s="281"/>
      <c r="DYK15" s="281"/>
      <c r="DYL15" s="281"/>
      <c r="DYM15" s="281"/>
      <c r="DYN15" s="281"/>
      <c r="DYO15" s="281"/>
      <c r="DYP15" s="281"/>
      <c r="DYQ15" s="281"/>
      <c r="DYR15" s="281"/>
      <c r="DYS15" s="281"/>
      <c r="DYT15" s="281"/>
      <c r="DYU15" s="281"/>
      <c r="DYV15" s="281"/>
      <c r="DYW15" s="281"/>
      <c r="DYX15" s="281"/>
      <c r="DYY15" s="281"/>
      <c r="DYZ15" s="281"/>
      <c r="DZA15" s="281"/>
      <c r="DZB15" s="281"/>
      <c r="DZC15" s="281"/>
      <c r="DZD15" s="281"/>
      <c r="DZE15" s="281"/>
      <c r="DZF15" s="281"/>
      <c r="DZG15" s="281"/>
      <c r="DZH15" s="281"/>
      <c r="DZI15" s="281"/>
      <c r="DZJ15" s="281"/>
      <c r="DZK15" s="281"/>
      <c r="DZL15" s="281"/>
      <c r="DZM15" s="281"/>
      <c r="DZN15" s="281"/>
      <c r="DZO15" s="281"/>
      <c r="DZP15" s="281"/>
      <c r="DZQ15" s="281"/>
      <c r="DZR15" s="281"/>
      <c r="DZS15" s="281"/>
      <c r="DZT15" s="281"/>
      <c r="DZU15" s="281"/>
      <c r="DZV15" s="281"/>
      <c r="DZW15" s="281"/>
      <c r="DZX15" s="281"/>
      <c r="DZY15" s="281"/>
      <c r="DZZ15" s="281"/>
      <c r="EAA15" s="281"/>
      <c r="EAB15" s="281"/>
      <c r="EAC15" s="281"/>
      <c r="EAD15" s="281"/>
      <c r="EAE15" s="281"/>
      <c r="EAF15" s="281"/>
      <c r="EAG15" s="281"/>
      <c r="EAH15" s="281"/>
      <c r="EAI15" s="281"/>
      <c r="EAJ15" s="281"/>
      <c r="EAK15" s="281"/>
      <c r="EAL15" s="281"/>
      <c r="EAM15" s="281"/>
      <c r="EAN15" s="281"/>
      <c r="EAO15" s="281"/>
      <c r="EAP15" s="281"/>
      <c r="EAQ15" s="281"/>
      <c r="EAR15" s="281"/>
      <c r="EAS15" s="281"/>
      <c r="EAT15" s="281"/>
      <c r="EAU15" s="281"/>
      <c r="EAV15" s="281"/>
      <c r="EAW15" s="281"/>
      <c r="EAX15" s="281"/>
      <c r="EAY15" s="281"/>
      <c r="EAZ15" s="281"/>
      <c r="EBA15" s="281"/>
      <c r="EBB15" s="281"/>
      <c r="EBC15" s="281"/>
      <c r="EBD15" s="281"/>
      <c r="EBE15" s="281"/>
      <c r="EBF15" s="281"/>
      <c r="EBG15" s="281"/>
      <c r="EBH15" s="281"/>
      <c r="EBI15" s="281"/>
      <c r="EBJ15" s="281"/>
      <c r="EBK15" s="281"/>
      <c r="EBL15" s="281"/>
      <c r="EBM15" s="281"/>
      <c r="EBN15" s="281"/>
      <c r="EBO15" s="281"/>
      <c r="EBP15" s="281"/>
      <c r="EBQ15" s="281"/>
      <c r="EBR15" s="281"/>
      <c r="EBS15" s="281"/>
      <c r="EBT15" s="281"/>
      <c r="EBU15" s="281"/>
      <c r="EBV15" s="281"/>
      <c r="EBW15" s="281"/>
      <c r="EBX15" s="281"/>
      <c r="EBY15" s="281"/>
      <c r="EBZ15" s="281"/>
      <c r="ECA15" s="281"/>
      <c r="ECB15" s="281"/>
      <c r="ECC15" s="281"/>
      <c r="ECD15" s="281"/>
      <c r="ECE15" s="281"/>
      <c r="ECF15" s="281"/>
      <c r="ECG15" s="281"/>
      <c r="ECH15" s="281"/>
      <c r="ECI15" s="281"/>
      <c r="ECJ15" s="281"/>
      <c r="ECK15" s="281"/>
      <c r="ECL15" s="281"/>
      <c r="ECM15" s="281"/>
      <c r="ECN15" s="281"/>
      <c r="ECO15" s="281"/>
      <c r="ECP15" s="281"/>
      <c r="ECQ15" s="281"/>
      <c r="ECR15" s="281"/>
      <c r="ECS15" s="281"/>
      <c r="ECT15" s="281"/>
      <c r="ECU15" s="281"/>
      <c r="ECV15" s="281"/>
      <c r="ECW15" s="281"/>
      <c r="ECX15" s="281"/>
      <c r="ECY15" s="281"/>
      <c r="ECZ15" s="281"/>
      <c r="EDA15" s="281"/>
      <c r="EDB15" s="281"/>
      <c r="EDC15" s="281"/>
      <c r="EDD15" s="281"/>
      <c r="EDE15" s="281"/>
      <c r="EDF15" s="281"/>
      <c r="EDG15" s="281"/>
      <c r="EDH15" s="281"/>
      <c r="EDI15" s="281"/>
      <c r="EDJ15" s="281"/>
      <c r="EDK15" s="281"/>
      <c r="EDL15" s="281"/>
      <c r="EDM15" s="281"/>
      <c r="EDN15" s="281"/>
      <c r="EDO15" s="281"/>
      <c r="EDP15" s="281"/>
      <c r="EDQ15" s="281"/>
      <c r="EDR15" s="281"/>
      <c r="EDS15" s="281"/>
      <c r="EDT15" s="281"/>
      <c r="EDU15" s="281"/>
      <c r="EDV15" s="281"/>
      <c r="EDW15" s="281"/>
      <c r="EDX15" s="281"/>
      <c r="EDY15" s="281"/>
      <c r="EDZ15" s="281"/>
      <c r="EEA15" s="281"/>
      <c r="EEB15" s="281"/>
      <c r="EEC15" s="281"/>
      <c r="EED15" s="281"/>
      <c r="EEE15" s="281"/>
      <c r="EEF15" s="281"/>
      <c r="EEG15" s="281"/>
      <c r="EEH15" s="281"/>
      <c r="EEI15" s="281"/>
      <c r="EEJ15" s="281"/>
      <c r="EEK15" s="281"/>
      <c r="EEL15" s="281"/>
      <c r="EEM15" s="281"/>
      <c r="EEN15" s="281"/>
      <c r="EEO15" s="281"/>
      <c r="EEP15" s="281"/>
      <c r="EEQ15" s="281"/>
      <c r="EER15" s="281"/>
      <c r="EES15" s="281"/>
      <c r="EET15" s="281"/>
      <c r="EEU15" s="281"/>
      <c r="EEV15" s="281"/>
      <c r="EEW15" s="281"/>
      <c r="EEX15" s="281"/>
      <c r="EEY15" s="281"/>
      <c r="EEZ15" s="281"/>
      <c r="EFA15" s="281"/>
      <c r="EFB15" s="281"/>
      <c r="EFC15" s="281"/>
      <c r="EFD15" s="281"/>
      <c r="EFE15" s="281"/>
      <c r="EFF15" s="281"/>
      <c r="EFG15" s="281"/>
      <c r="EFH15" s="281"/>
      <c r="EFI15" s="281"/>
      <c r="EFJ15" s="281"/>
      <c r="EFK15" s="281"/>
      <c r="EFL15" s="281"/>
      <c r="EFM15" s="281"/>
      <c r="EFN15" s="281"/>
      <c r="EFO15" s="281"/>
      <c r="EFP15" s="281"/>
      <c r="EFQ15" s="281"/>
      <c r="EFR15" s="281"/>
      <c r="EFS15" s="281"/>
      <c r="EFT15" s="281"/>
      <c r="EFU15" s="281"/>
      <c r="EFV15" s="281"/>
      <c r="EFW15" s="281"/>
      <c r="EFX15" s="281"/>
      <c r="EFY15" s="281"/>
      <c r="EFZ15" s="281"/>
      <c r="EGA15" s="281"/>
      <c r="EGB15" s="281"/>
      <c r="EGC15" s="281"/>
      <c r="EGD15" s="281"/>
      <c r="EGE15" s="281"/>
      <c r="EGF15" s="281"/>
      <c r="EGG15" s="281"/>
      <c r="EGH15" s="281"/>
      <c r="EGI15" s="281"/>
      <c r="EGJ15" s="281"/>
      <c r="EGK15" s="281"/>
      <c r="EGL15" s="281"/>
      <c r="EGM15" s="281"/>
      <c r="EGN15" s="281"/>
      <c r="EGO15" s="281"/>
      <c r="EGP15" s="281"/>
      <c r="EGQ15" s="281"/>
      <c r="EGR15" s="281"/>
      <c r="EGS15" s="281"/>
      <c r="EGT15" s="281"/>
      <c r="EGU15" s="281"/>
      <c r="EGV15" s="281"/>
      <c r="EGW15" s="281"/>
      <c r="EGX15" s="281"/>
      <c r="EGY15" s="281"/>
      <c r="EGZ15" s="281"/>
      <c r="EHA15" s="281"/>
      <c r="EHB15" s="281"/>
      <c r="EHC15" s="281"/>
      <c r="EHD15" s="281"/>
      <c r="EHE15" s="281"/>
      <c r="EHF15" s="281"/>
      <c r="EHG15" s="281"/>
      <c r="EHH15" s="281"/>
      <c r="EHI15" s="281"/>
      <c r="EHJ15" s="281"/>
      <c r="EHK15" s="281"/>
      <c r="EHL15" s="281"/>
      <c r="EHM15" s="281"/>
      <c r="EHN15" s="281"/>
      <c r="EHO15" s="281"/>
      <c r="EHP15" s="281"/>
      <c r="EHQ15" s="281"/>
      <c r="EHR15" s="281"/>
      <c r="EHS15" s="281"/>
      <c r="EHT15" s="281"/>
      <c r="EHU15" s="281"/>
      <c r="EHV15" s="281"/>
      <c r="EHW15" s="281"/>
      <c r="EHX15" s="281"/>
      <c r="EHY15" s="281"/>
      <c r="EHZ15" s="281"/>
      <c r="EIA15" s="281"/>
      <c r="EIB15" s="281"/>
      <c r="EIC15" s="281"/>
      <c r="EID15" s="281"/>
      <c r="EIE15" s="281"/>
      <c r="EIF15" s="281"/>
      <c r="EIG15" s="281"/>
      <c r="EIH15" s="281"/>
      <c r="EII15" s="281"/>
      <c r="EIJ15" s="281"/>
      <c r="EIK15" s="281"/>
      <c r="EIL15" s="281"/>
      <c r="EIM15" s="281"/>
      <c r="EIN15" s="281"/>
      <c r="EIO15" s="281"/>
      <c r="EIP15" s="281"/>
      <c r="EIQ15" s="281"/>
      <c r="EIR15" s="281"/>
      <c r="EIS15" s="281"/>
      <c r="EIT15" s="281"/>
      <c r="EIU15" s="281"/>
      <c r="EIV15" s="281"/>
      <c r="EIW15" s="281"/>
      <c r="EIX15" s="281"/>
      <c r="EIY15" s="281"/>
      <c r="EIZ15" s="281"/>
      <c r="EJA15" s="281"/>
      <c r="EJB15" s="281"/>
      <c r="EJC15" s="281"/>
      <c r="EJD15" s="281"/>
      <c r="EJE15" s="281"/>
      <c r="EJF15" s="281"/>
      <c r="EJG15" s="281"/>
      <c r="EJH15" s="281"/>
      <c r="EJI15" s="281"/>
      <c r="EJJ15" s="281"/>
      <c r="EJK15" s="281"/>
      <c r="EJL15" s="281"/>
      <c r="EJM15" s="281"/>
      <c r="EJN15" s="281"/>
      <c r="EJO15" s="281"/>
      <c r="EJP15" s="281"/>
      <c r="EJQ15" s="281"/>
      <c r="EJR15" s="281"/>
      <c r="EJS15" s="281"/>
      <c r="EJT15" s="281"/>
      <c r="EJU15" s="281"/>
      <c r="EJV15" s="281"/>
      <c r="EJW15" s="281"/>
      <c r="EJX15" s="281"/>
      <c r="EJY15" s="281"/>
      <c r="EJZ15" s="281"/>
      <c r="EKA15" s="281"/>
      <c r="EKB15" s="281"/>
      <c r="EKC15" s="281"/>
      <c r="EKD15" s="281"/>
      <c r="EKE15" s="281"/>
      <c r="EKF15" s="281"/>
      <c r="EKG15" s="281"/>
      <c r="EKH15" s="281"/>
      <c r="EKI15" s="281"/>
      <c r="EKJ15" s="281"/>
      <c r="EKK15" s="281"/>
      <c r="EKL15" s="281"/>
      <c r="EKM15" s="281"/>
      <c r="EKN15" s="281"/>
      <c r="EKO15" s="281"/>
      <c r="EKP15" s="281"/>
      <c r="EKQ15" s="281"/>
      <c r="EKR15" s="281"/>
      <c r="EKS15" s="281"/>
      <c r="EKT15" s="281"/>
      <c r="EKU15" s="281"/>
      <c r="EKV15" s="281"/>
      <c r="EKW15" s="281"/>
      <c r="EKX15" s="281"/>
      <c r="EKY15" s="281"/>
      <c r="EKZ15" s="281"/>
      <c r="ELA15" s="281"/>
      <c r="ELB15" s="281"/>
      <c r="ELC15" s="281"/>
      <c r="ELD15" s="281"/>
      <c r="ELE15" s="281"/>
      <c r="ELF15" s="281"/>
      <c r="ELG15" s="281"/>
      <c r="ELH15" s="281"/>
      <c r="ELI15" s="281"/>
      <c r="ELJ15" s="281"/>
      <c r="ELK15" s="281"/>
      <c r="ELL15" s="281"/>
      <c r="ELM15" s="281"/>
      <c r="ELN15" s="281"/>
      <c r="ELO15" s="281"/>
      <c r="ELP15" s="281"/>
      <c r="ELQ15" s="281"/>
      <c r="ELR15" s="281"/>
      <c r="ELS15" s="281"/>
      <c r="ELT15" s="281"/>
      <c r="ELU15" s="281"/>
      <c r="ELV15" s="281"/>
      <c r="ELW15" s="281"/>
      <c r="ELX15" s="281"/>
      <c r="ELY15" s="281"/>
      <c r="ELZ15" s="281"/>
      <c r="EMA15" s="281"/>
      <c r="EMB15" s="281"/>
      <c r="EMC15" s="281"/>
      <c r="EMD15" s="281"/>
      <c r="EME15" s="281"/>
      <c r="EMF15" s="281"/>
      <c r="EMG15" s="281"/>
      <c r="EMH15" s="281"/>
      <c r="EMI15" s="281"/>
      <c r="EMJ15" s="281"/>
      <c r="EMK15" s="281"/>
      <c r="EML15" s="281"/>
      <c r="EMM15" s="281"/>
      <c r="EMN15" s="281"/>
      <c r="EMO15" s="281"/>
      <c r="EMP15" s="281"/>
      <c r="EMQ15" s="281"/>
      <c r="EMR15" s="281"/>
      <c r="EMS15" s="281"/>
      <c r="EMT15" s="281"/>
      <c r="EMU15" s="281"/>
      <c r="EMV15" s="281"/>
      <c r="EMW15" s="281"/>
      <c r="EMX15" s="281"/>
      <c r="EMY15" s="281"/>
      <c r="EMZ15" s="281"/>
      <c r="ENA15" s="281"/>
      <c r="ENB15" s="281"/>
      <c r="ENC15" s="281"/>
      <c r="END15" s="281"/>
      <c r="ENE15" s="281"/>
      <c r="ENF15" s="281"/>
      <c r="ENG15" s="281"/>
      <c r="ENH15" s="281"/>
      <c r="ENI15" s="281"/>
      <c r="ENJ15" s="281"/>
      <c r="ENK15" s="281"/>
      <c r="ENL15" s="281"/>
      <c r="ENM15" s="281"/>
      <c r="ENN15" s="281"/>
      <c r="ENO15" s="281"/>
      <c r="ENP15" s="281"/>
      <c r="ENQ15" s="281"/>
      <c r="ENR15" s="281"/>
      <c r="ENS15" s="281"/>
      <c r="ENT15" s="281"/>
      <c r="ENU15" s="281"/>
      <c r="ENV15" s="281"/>
      <c r="ENW15" s="281"/>
      <c r="ENX15" s="281"/>
      <c r="ENY15" s="281"/>
      <c r="ENZ15" s="281"/>
      <c r="EOA15" s="281"/>
      <c r="EOB15" s="281"/>
      <c r="EOC15" s="281"/>
      <c r="EOD15" s="281"/>
      <c r="EOE15" s="281"/>
      <c r="EOF15" s="281"/>
      <c r="EOG15" s="281"/>
      <c r="EOH15" s="281"/>
      <c r="EOI15" s="281"/>
      <c r="EOJ15" s="281"/>
      <c r="EOK15" s="281"/>
      <c r="EOL15" s="281"/>
      <c r="EOM15" s="281"/>
      <c r="EON15" s="281"/>
      <c r="EOO15" s="281"/>
      <c r="EOP15" s="281"/>
      <c r="EOQ15" s="281"/>
      <c r="EOR15" s="281"/>
      <c r="EOS15" s="281"/>
      <c r="EOT15" s="281"/>
      <c r="EOU15" s="281"/>
      <c r="EOV15" s="281"/>
      <c r="EOW15" s="281"/>
      <c r="EOX15" s="281"/>
      <c r="EOY15" s="281"/>
      <c r="EOZ15" s="281"/>
      <c r="EPA15" s="281"/>
      <c r="EPB15" s="281"/>
      <c r="EPC15" s="281"/>
      <c r="EPD15" s="281"/>
      <c r="EPE15" s="281"/>
      <c r="EPF15" s="281"/>
      <c r="EPG15" s="281"/>
      <c r="EPH15" s="281"/>
      <c r="EPI15" s="281"/>
      <c r="EPJ15" s="281"/>
      <c r="EPK15" s="281"/>
      <c r="EPL15" s="281"/>
      <c r="EPM15" s="281"/>
      <c r="EPN15" s="281"/>
      <c r="EPO15" s="281"/>
      <c r="EPP15" s="281"/>
      <c r="EPQ15" s="281"/>
      <c r="EPR15" s="281"/>
      <c r="EPS15" s="281"/>
      <c r="EPT15" s="281"/>
      <c r="EPU15" s="281"/>
      <c r="EPV15" s="281"/>
      <c r="EPW15" s="281"/>
      <c r="EPX15" s="281"/>
      <c r="EPY15" s="281"/>
      <c r="EPZ15" s="281"/>
      <c r="EQA15" s="281"/>
      <c r="EQB15" s="281"/>
      <c r="EQC15" s="281"/>
      <c r="EQD15" s="281"/>
      <c r="EQE15" s="281"/>
      <c r="EQF15" s="281"/>
      <c r="EQG15" s="281"/>
      <c r="EQH15" s="281"/>
      <c r="EQI15" s="281"/>
      <c r="EQJ15" s="281"/>
      <c r="EQK15" s="281"/>
      <c r="EQL15" s="281"/>
      <c r="EQM15" s="281"/>
      <c r="EQN15" s="281"/>
      <c r="EQO15" s="281"/>
      <c r="EQP15" s="281"/>
      <c r="EQQ15" s="281"/>
      <c r="EQR15" s="281"/>
      <c r="EQS15" s="281"/>
      <c r="EQT15" s="281"/>
      <c r="EQU15" s="281"/>
      <c r="EQV15" s="281"/>
      <c r="EQW15" s="281"/>
      <c r="EQX15" s="281"/>
      <c r="EQY15" s="281"/>
      <c r="EQZ15" s="281"/>
      <c r="ERA15" s="281"/>
      <c r="ERB15" s="281"/>
      <c r="ERC15" s="281"/>
      <c r="ERD15" s="281"/>
      <c r="ERE15" s="281"/>
      <c r="ERF15" s="281"/>
      <c r="ERG15" s="281"/>
      <c r="ERH15" s="281"/>
      <c r="ERI15" s="281"/>
      <c r="ERJ15" s="281"/>
      <c r="ERK15" s="281"/>
      <c r="ERL15" s="281"/>
      <c r="ERM15" s="281"/>
      <c r="ERN15" s="281"/>
      <c r="ERO15" s="281"/>
      <c r="ERP15" s="281"/>
      <c r="ERQ15" s="281"/>
      <c r="ERR15" s="281"/>
      <c r="ERS15" s="281"/>
      <c r="ERT15" s="281"/>
      <c r="ERU15" s="281"/>
      <c r="ERV15" s="281"/>
      <c r="ERW15" s="281"/>
      <c r="ERX15" s="281"/>
      <c r="ERY15" s="281"/>
      <c r="ERZ15" s="281"/>
      <c r="ESA15" s="281"/>
      <c r="ESB15" s="281"/>
      <c r="ESC15" s="281"/>
      <c r="ESD15" s="281"/>
      <c r="ESE15" s="281"/>
      <c r="ESF15" s="281"/>
      <c r="ESG15" s="281"/>
      <c r="ESH15" s="281"/>
      <c r="ESI15" s="281"/>
      <c r="ESJ15" s="281"/>
      <c r="ESK15" s="281"/>
      <c r="ESL15" s="281"/>
      <c r="ESM15" s="281"/>
      <c r="ESN15" s="281"/>
      <c r="ESO15" s="281"/>
      <c r="ESP15" s="281"/>
      <c r="ESQ15" s="281"/>
      <c r="ESR15" s="281"/>
      <c r="ESS15" s="281"/>
      <c r="EST15" s="281"/>
      <c r="ESU15" s="281"/>
      <c r="ESV15" s="281"/>
      <c r="ESW15" s="281"/>
      <c r="ESX15" s="281"/>
      <c r="ESY15" s="281"/>
      <c r="ESZ15" s="281"/>
      <c r="ETA15" s="281"/>
      <c r="ETB15" s="281"/>
      <c r="ETC15" s="281"/>
      <c r="ETD15" s="281"/>
      <c r="ETE15" s="281"/>
      <c r="ETF15" s="281"/>
      <c r="ETG15" s="281"/>
      <c r="ETH15" s="281"/>
      <c r="ETI15" s="281"/>
      <c r="ETJ15" s="281"/>
      <c r="ETK15" s="281"/>
      <c r="ETL15" s="281"/>
      <c r="ETM15" s="281"/>
      <c r="ETN15" s="281"/>
      <c r="ETO15" s="281"/>
      <c r="ETP15" s="281"/>
      <c r="ETQ15" s="281"/>
      <c r="ETR15" s="281"/>
      <c r="ETS15" s="281"/>
      <c r="ETT15" s="281"/>
      <c r="ETU15" s="281"/>
      <c r="ETV15" s="281"/>
      <c r="ETW15" s="281"/>
      <c r="ETX15" s="281"/>
      <c r="ETY15" s="281"/>
      <c r="ETZ15" s="281"/>
      <c r="EUA15" s="281"/>
      <c r="EUB15" s="281"/>
      <c r="EUC15" s="281"/>
      <c r="EUD15" s="281"/>
      <c r="EUE15" s="281"/>
      <c r="EUF15" s="281"/>
      <c r="EUG15" s="281"/>
      <c r="EUH15" s="281"/>
      <c r="EUI15" s="281"/>
      <c r="EUJ15" s="281"/>
      <c r="EUK15" s="281"/>
      <c r="EUL15" s="281"/>
      <c r="EUM15" s="281"/>
      <c r="EUN15" s="281"/>
      <c r="EUO15" s="281"/>
      <c r="EUP15" s="281"/>
      <c r="EUQ15" s="281"/>
      <c r="EUR15" s="281"/>
      <c r="EUS15" s="281"/>
      <c r="EUT15" s="281"/>
      <c r="EUU15" s="281"/>
      <c r="EUV15" s="281"/>
      <c r="EUW15" s="281"/>
      <c r="EUX15" s="281"/>
      <c r="EUY15" s="281"/>
      <c r="EUZ15" s="281"/>
      <c r="EVA15" s="281"/>
      <c r="EVB15" s="281"/>
      <c r="EVC15" s="281"/>
      <c r="EVD15" s="281"/>
      <c r="EVE15" s="281"/>
      <c r="EVF15" s="281"/>
      <c r="EVG15" s="281"/>
      <c r="EVH15" s="281"/>
      <c r="EVI15" s="281"/>
      <c r="EVJ15" s="281"/>
      <c r="EVK15" s="281"/>
      <c r="EVL15" s="281"/>
      <c r="EVM15" s="281"/>
      <c r="EVN15" s="281"/>
      <c r="EVO15" s="281"/>
      <c r="EVP15" s="281"/>
      <c r="EVQ15" s="281"/>
      <c r="EVR15" s="281"/>
      <c r="EVS15" s="281"/>
      <c r="EVT15" s="281"/>
      <c r="EVU15" s="281"/>
      <c r="EVV15" s="281"/>
      <c r="EVW15" s="281"/>
      <c r="EVX15" s="281"/>
      <c r="EVY15" s="281"/>
      <c r="EVZ15" s="281"/>
      <c r="EWA15" s="281"/>
      <c r="EWB15" s="281"/>
      <c r="EWC15" s="281"/>
      <c r="EWD15" s="281"/>
      <c r="EWE15" s="281"/>
      <c r="EWF15" s="281"/>
      <c r="EWG15" s="281"/>
      <c r="EWH15" s="281"/>
      <c r="EWI15" s="281"/>
      <c r="EWJ15" s="281"/>
      <c r="EWK15" s="281"/>
      <c r="EWL15" s="281"/>
      <c r="EWM15" s="281"/>
      <c r="EWN15" s="281"/>
      <c r="EWO15" s="281"/>
      <c r="EWP15" s="281"/>
      <c r="EWQ15" s="281"/>
      <c r="EWR15" s="281"/>
      <c r="EWS15" s="281"/>
      <c r="EWT15" s="281"/>
      <c r="EWU15" s="281"/>
      <c r="EWV15" s="281"/>
      <c r="EWW15" s="281"/>
      <c r="EWX15" s="281"/>
      <c r="EWY15" s="281"/>
      <c r="EWZ15" s="281"/>
      <c r="EXA15" s="281"/>
      <c r="EXB15" s="281"/>
      <c r="EXC15" s="281"/>
      <c r="EXD15" s="281"/>
      <c r="EXE15" s="281"/>
      <c r="EXF15" s="281"/>
      <c r="EXG15" s="281"/>
      <c r="EXH15" s="281"/>
      <c r="EXI15" s="281"/>
      <c r="EXJ15" s="281"/>
      <c r="EXK15" s="281"/>
      <c r="EXL15" s="281"/>
      <c r="EXM15" s="281"/>
      <c r="EXN15" s="281"/>
      <c r="EXO15" s="281"/>
      <c r="EXP15" s="281"/>
      <c r="EXQ15" s="281"/>
      <c r="EXR15" s="281"/>
      <c r="EXS15" s="281"/>
      <c r="EXT15" s="281"/>
      <c r="EXU15" s="281"/>
      <c r="EXV15" s="281"/>
      <c r="EXW15" s="281"/>
      <c r="EXX15" s="281"/>
      <c r="EXY15" s="281"/>
      <c r="EXZ15" s="281"/>
      <c r="EYA15" s="281"/>
      <c r="EYB15" s="281"/>
      <c r="EYC15" s="281"/>
      <c r="EYD15" s="281"/>
      <c r="EYE15" s="281"/>
      <c r="EYF15" s="281"/>
      <c r="EYG15" s="281"/>
      <c r="EYH15" s="281"/>
      <c r="EYI15" s="281"/>
      <c r="EYJ15" s="281"/>
      <c r="EYK15" s="281"/>
      <c r="EYL15" s="281"/>
      <c r="EYM15" s="281"/>
      <c r="EYN15" s="281"/>
      <c r="EYO15" s="281"/>
      <c r="EYP15" s="281"/>
      <c r="EYQ15" s="281"/>
      <c r="EYR15" s="281"/>
      <c r="EYS15" s="281"/>
      <c r="EYT15" s="281"/>
      <c r="EYU15" s="281"/>
      <c r="EYV15" s="281"/>
      <c r="EYW15" s="281"/>
      <c r="EYX15" s="281"/>
      <c r="EYY15" s="281"/>
      <c r="EYZ15" s="281"/>
      <c r="EZA15" s="281"/>
      <c r="EZB15" s="281"/>
      <c r="EZC15" s="281"/>
      <c r="EZD15" s="281"/>
      <c r="EZE15" s="281"/>
      <c r="EZF15" s="281"/>
      <c r="EZG15" s="281"/>
      <c r="EZH15" s="281"/>
      <c r="EZI15" s="281"/>
      <c r="EZJ15" s="281"/>
      <c r="EZK15" s="281"/>
      <c r="EZL15" s="281"/>
      <c r="EZM15" s="281"/>
      <c r="EZN15" s="281"/>
      <c r="EZO15" s="281"/>
      <c r="EZP15" s="281"/>
      <c r="EZQ15" s="281"/>
      <c r="EZR15" s="281"/>
      <c r="EZS15" s="281"/>
      <c r="EZT15" s="281"/>
      <c r="EZU15" s="281"/>
      <c r="EZV15" s="281"/>
      <c r="EZW15" s="281"/>
      <c r="EZX15" s="281"/>
      <c r="EZY15" s="281"/>
      <c r="EZZ15" s="281"/>
      <c r="FAA15" s="281"/>
      <c r="FAB15" s="281"/>
      <c r="FAC15" s="281"/>
      <c r="FAD15" s="281"/>
      <c r="FAE15" s="281"/>
      <c r="FAF15" s="281"/>
      <c r="FAG15" s="281"/>
      <c r="FAH15" s="281"/>
      <c r="FAI15" s="281"/>
      <c r="FAJ15" s="281"/>
      <c r="FAK15" s="281"/>
      <c r="FAL15" s="281"/>
      <c r="FAM15" s="281"/>
      <c r="FAN15" s="281"/>
      <c r="FAO15" s="281"/>
      <c r="FAP15" s="281"/>
      <c r="FAQ15" s="281"/>
      <c r="FAR15" s="281"/>
      <c r="FAS15" s="281"/>
      <c r="FAT15" s="281"/>
      <c r="FAU15" s="281"/>
      <c r="FAV15" s="281"/>
      <c r="FAW15" s="281"/>
      <c r="FAX15" s="281"/>
      <c r="FAY15" s="281"/>
      <c r="FAZ15" s="281"/>
      <c r="FBA15" s="281"/>
      <c r="FBB15" s="281"/>
      <c r="FBC15" s="281"/>
      <c r="FBD15" s="281"/>
      <c r="FBE15" s="281"/>
      <c r="FBF15" s="281"/>
      <c r="FBG15" s="281"/>
      <c r="FBH15" s="281"/>
      <c r="FBI15" s="281"/>
      <c r="FBJ15" s="281"/>
      <c r="FBK15" s="281"/>
      <c r="FBL15" s="281"/>
      <c r="FBM15" s="281"/>
      <c r="FBN15" s="281"/>
      <c r="FBO15" s="281"/>
      <c r="FBP15" s="281"/>
      <c r="FBQ15" s="281"/>
      <c r="FBR15" s="281"/>
      <c r="FBS15" s="281"/>
      <c r="FBT15" s="281"/>
      <c r="FBU15" s="281"/>
      <c r="FBV15" s="281"/>
      <c r="FBW15" s="281"/>
      <c r="FBX15" s="281"/>
      <c r="FBY15" s="281"/>
      <c r="FBZ15" s="281"/>
      <c r="FCA15" s="281"/>
      <c r="FCB15" s="281"/>
      <c r="FCC15" s="281"/>
      <c r="FCD15" s="281"/>
      <c r="FCE15" s="281"/>
      <c r="FCF15" s="281"/>
      <c r="FCG15" s="281"/>
      <c r="FCH15" s="281"/>
      <c r="FCI15" s="281"/>
      <c r="FCJ15" s="281"/>
      <c r="FCK15" s="281"/>
      <c r="FCL15" s="281"/>
      <c r="FCM15" s="281"/>
      <c r="FCN15" s="281"/>
      <c r="FCO15" s="281"/>
      <c r="FCP15" s="281"/>
      <c r="FCQ15" s="281"/>
      <c r="FCR15" s="281"/>
      <c r="FCS15" s="281"/>
      <c r="FCT15" s="281"/>
      <c r="FCU15" s="281"/>
      <c r="FCV15" s="281"/>
      <c r="FCW15" s="281"/>
      <c r="FCX15" s="281"/>
      <c r="FCY15" s="281"/>
      <c r="FCZ15" s="281"/>
      <c r="FDA15" s="281"/>
      <c r="FDB15" s="281"/>
      <c r="FDC15" s="281"/>
      <c r="FDD15" s="281"/>
      <c r="FDE15" s="281"/>
      <c r="FDF15" s="281"/>
      <c r="FDG15" s="281"/>
      <c r="FDH15" s="281"/>
      <c r="FDI15" s="281"/>
      <c r="FDJ15" s="281"/>
      <c r="FDK15" s="281"/>
      <c r="FDL15" s="281"/>
      <c r="FDM15" s="281"/>
      <c r="FDN15" s="281"/>
      <c r="FDO15" s="281"/>
      <c r="FDP15" s="281"/>
      <c r="FDQ15" s="281"/>
      <c r="FDR15" s="281"/>
      <c r="FDS15" s="281"/>
      <c r="FDT15" s="281"/>
      <c r="FDU15" s="281"/>
      <c r="FDV15" s="281"/>
      <c r="FDW15" s="281"/>
      <c r="FDX15" s="281"/>
      <c r="FDY15" s="281"/>
      <c r="FDZ15" s="281"/>
      <c r="FEA15" s="281"/>
      <c r="FEB15" s="281"/>
      <c r="FEC15" s="281"/>
      <c r="FED15" s="281"/>
      <c r="FEE15" s="281"/>
      <c r="FEF15" s="281"/>
      <c r="FEG15" s="281"/>
      <c r="FEH15" s="281"/>
      <c r="FEI15" s="281"/>
      <c r="FEJ15" s="281"/>
      <c r="FEK15" s="281"/>
      <c r="FEL15" s="281"/>
      <c r="FEM15" s="281"/>
      <c r="FEN15" s="281"/>
      <c r="FEO15" s="281"/>
      <c r="FEP15" s="281"/>
      <c r="FEQ15" s="281"/>
      <c r="FER15" s="281"/>
      <c r="FES15" s="281"/>
      <c r="FET15" s="281"/>
      <c r="FEU15" s="281"/>
      <c r="FEV15" s="281"/>
      <c r="FEW15" s="281"/>
      <c r="FEX15" s="281"/>
      <c r="FEY15" s="281"/>
      <c r="FEZ15" s="281"/>
      <c r="FFA15" s="281"/>
      <c r="FFB15" s="281"/>
      <c r="FFC15" s="281"/>
      <c r="FFD15" s="281"/>
      <c r="FFE15" s="281"/>
      <c r="FFF15" s="281"/>
      <c r="FFG15" s="281"/>
      <c r="FFH15" s="281"/>
      <c r="FFI15" s="281"/>
      <c r="FFJ15" s="281"/>
      <c r="FFK15" s="281"/>
      <c r="FFL15" s="281"/>
      <c r="FFM15" s="281"/>
      <c r="FFN15" s="281"/>
      <c r="FFO15" s="281"/>
      <c r="FFP15" s="281"/>
      <c r="FFQ15" s="281"/>
      <c r="FFR15" s="281"/>
      <c r="FFS15" s="281"/>
      <c r="FFT15" s="281"/>
      <c r="FFU15" s="281"/>
      <c r="FFV15" s="281"/>
      <c r="FFW15" s="281"/>
      <c r="FFX15" s="281"/>
      <c r="FFY15" s="281"/>
      <c r="FFZ15" s="281"/>
      <c r="FGA15" s="281"/>
      <c r="FGB15" s="281"/>
      <c r="FGC15" s="281"/>
      <c r="FGD15" s="281"/>
      <c r="FGE15" s="281"/>
      <c r="FGF15" s="281"/>
      <c r="FGG15" s="281"/>
      <c r="FGH15" s="281"/>
      <c r="FGI15" s="281"/>
      <c r="FGJ15" s="281"/>
      <c r="FGK15" s="281"/>
      <c r="FGL15" s="281"/>
      <c r="FGM15" s="281"/>
      <c r="FGN15" s="281"/>
      <c r="FGO15" s="281"/>
      <c r="FGP15" s="281"/>
      <c r="FGQ15" s="281"/>
      <c r="FGR15" s="281"/>
      <c r="FGS15" s="281"/>
      <c r="FGT15" s="281"/>
      <c r="FGU15" s="281"/>
      <c r="FGV15" s="281"/>
      <c r="FGW15" s="281"/>
      <c r="FGX15" s="281"/>
      <c r="FGY15" s="281"/>
      <c r="FGZ15" s="281"/>
      <c r="FHA15" s="281"/>
      <c r="FHB15" s="281"/>
      <c r="FHC15" s="281"/>
      <c r="FHD15" s="281"/>
      <c r="FHE15" s="281"/>
      <c r="FHF15" s="281"/>
      <c r="FHG15" s="281"/>
      <c r="FHH15" s="281"/>
      <c r="FHI15" s="281"/>
      <c r="FHJ15" s="281"/>
      <c r="FHK15" s="281"/>
      <c r="FHL15" s="281"/>
      <c r="FHM15" s="281"/>
      <c r="FHN15" s="281"/>
      <c r="FHO15" s="281"/>
      <c r="FHP15" s="281"/>
      <c r="FHQ15" s="281"/>
      <c r="FHR15" s="281"/>
      <c r="FHS15" s="281"/>
      <c r="FHT15" s="281"/>
      <c r="FHU15" s="281"/>
      <c r="FHV15" s="281"/>
      <c r="FHW15" s="281"/>
      <c r="FHX15" s="281"/>
      <c r="FHY15" s="281"/>
      <c r="FHZ15" s="281"/>
      <c r="FIA15" s="281"/>
      <c r="FIB15" s="281"/>
      <c r="FIC15" s="281"/>
      <c r="FID15" s="281"/>
      <c r="FIE15" s="281"/>
      <c r="FIF15" s="281"/>
      <c r="FIG15" s="281"/>
      <c r="FIH15" s="281"/>
      <c r="FII15" s="281"/>
      <c r="FIJ15" s="281"/>
      <c r="FIK15" s="281"/>
      <c r="FIL15" s="281"/>
      <c r="FIM15" s="281"/>
      <c r="FIN15" s="281"/>
      <c r="FIO15" s="281"/>
      <c r="FIP15" s="281"/>
      <c r="FIQ15" s="281"/>
      <c r="FIR15" s="281"/>
      <c r="FIS15" s="281"/>
      <c r="FIT15" s="281"/>
      <c r="FIU15" s="281"/>
      <c r="FIV15" s="281"/>
      <c r="FIW15" s="281"/>
      <c r="FIX15" s="281"/>
      <c r="FIY15" s="281"/>
      <c r="FIZ15" s="281"/>
      <c r="FJA15" s="281"/>
      <c r="FJB15" s="281"/>
      <c r="FJC15" s="281"/>
      <c r="FJD15" s="281"/>
      <c r="FJE15" s="281"/>
      <c r="FJF15" s="281"/>
      <c r="FJG15" s="281"/>
      <c r="FJH15" s="281"/>
      <c r="FJI15" s="281"/>
      <c r="FJJ15" s="281"/>
      <c r="FJK15" s="281"/>
      <c r="FJL15" s="281"/>
      <c r="FJM15" s="281"/>
      <c r="FJN15" s="281"/>
      <c r="FJO15" s="281"/>
      <c r="FJP15" s="281"/>
      <c r="FJQ15" s="281"/>
      <c r="FJR15" s="281"/>
      <c r="FJS15" s="281"/>
      <c r="FJT15" s="281"/>
      <c r="FJU15" s="281"/>
      <c r="FJV15" s="281"/>
      <c r="FJW15" s="281"/>
      <c r="FJX15" s="281"/>
      <c r="FJY15" s="281"/>
      <c r="FJZ15" s="281"/>
      <c r="FKA15" s="281"/>
      <c r="FKB15" s="281"/>
      <c r="FKC15" s="281"/>
      <c r="FKD15" s="281"/>
      <c r="FKE15" s="281"/>
      <c r="FKF15" s="281"/>
      <c r="FKG15" s="281"/>
      <c r="FKH15" s="281"/>
      <c r="FKI15" s="281"/>
      <c r="FKJ15" s="281"/>
      <c r="FKK15" s="281"/>
      <c r="FKL15" s="281"/>
      <c r="FKM15" s="281"/>
      <c r="FKN15" s="281"/>
      <c r="FKO15" s="281"/>
      <c r="FKP15" s="281"/>
      <c r="FKQ15" s="281"/>
      <c r="FKR15" s="281"/>
      <c r="FKS15" s="281"/>
      <c r="FKT15" s="281"/>
      <c r="FKU15" s="281"/>
      <c r="FKV15" s="281"/>
      <c r="FKW15" s="281"/>
      <c r="FKX15" s="281"/>
      <c r="FKY15" s="281"/>
      <c r="FKZ15" s="281"/>
      <c r="FLA15" s="281"/>
      <c r="FLB15" s="281"/>
      <c r="FLC15" s="281"/>
      <c r="FLD15" s="281"/>
      <c r="FLE15" s="281"/>
      <c r="FLF15" s="281"/>
      <c r="FLG15" s="281"/>
      <c r="FLH15" s="281"/>
      <c r="FLI15" s="281"/>
      <c r="FLJ15" s="281"/>
      <c r="FLK15" s="281"/>
      <c r="FLL15" s="281"/>
      <c r="FLM15" s="281"/>
      <c r="FLN15" s="281"/>
      <c r="FLO15" s="281"/>
      <c r="FLP15" s="281"/>
      <c r="FLQ15" s="281"/>
      <c r="FLR15" s="281"/>
      <c r="FLS15" s="281"/>
      <c r="FLT15" s="281"/>
      <c r="FLU15" s="281"/>
      <c r="FLV15" s="281"/>
      <c r="FLW15" s="281"/>
      <c r="FLX15" s="281"/>
      <c r="FLY15" s="281"/>
      <c r="FLZ15" s="281"/>
      <c r="FMA15" s="281"/>
      <c r="FMB15" s="281"/>
      <c r="FMC15" s="281"/>
      <c r="FMD15" s="281"/>
      <c r="FME15" s="281"/>
      <c r="FMF15" s="281"/>
      <c r="FMG15" s="281"/>
      <c r="FMH15" s="281"/>
      <c r="FMI15" s="281"/>
      <c r="FMJ15" s="281"/>
      <c r="FMK15" s="281"/>
      <c r="FML15" s="281"/>
      <c r="FMM15" s="281"/>
      <c r="FMN15" s="281"/>
      <c r="FMO15" s="281"/>
      <c r="FMP15" s="281"/>
      <c r="FMQ15" s="281"/>
      <c r="FMR15" s="281"/>
      <c r="FMS15" s="281"/>
      <c r="FMT15" s="281"/>
      <c r="FMU15" s="281"/>
      <c r="FMV15" s="281"/>
      <c r="FMW15" s="281"/>
      <c r="FMX15" s="281"/>
      <c r="FMY15" s="281"/>
      <c r="FMZ15" s="281"/>
      <c r="FNA15" s="281"/>
      <c r="FNB15" s="281"/>
      <c r="FNC15" s="281"/>
      <c r="FND15" s="281"/>
      <c r="FNE15" s="281"/>
      <c r="FNF15" s="281"/>
      <c r="FNG15" s="281"/>
      <c r="FNH15" s="281"/>
      <c r="FNI15" s="281"/>
      <c r="FNJ15" s="281"/>
      <c r="FNK15" s="281"/>
      <c r="FNL15" s="281"/>
      <c r="FNM15" s="281"/>
      <c r="FNN15" s="281"/>
      <c r="FNO15" s="281"/>
      <c r="FNP15" s="281"/>
      <c r="FNQ15" s="281"/>
      <c r="FNR15" s="281"/>
      <c r="FNS15" s="281"/>
      <c r="FNT15" s="281"/>
      <c r="FNU15" s="281"/>
      <c r="FNV15" s="281"/>
      <c r="FNW15" s="281"/>
      <c r="FNX15" s="281"/>
      <c r="FNY15" s="281"/>
      <c r="FNZ15" s="281"/>
      <c r="FOA15" s="281"/>
      <c r="FOB15" s="281"/>
      <c r="FOC15" s="281"/>
      <c r="FOD15" s="281"/>
      <c r="FOE15" s="281"/>
      <c r="FOF15" s="281"/>
      <c r="FOG15" s="281"/>
      <c r="FOH15" s="281"/>
      <c r="FOI15" s="281"/>
      <c r="FOJ15" s="281"/>
      <c r="FOK15" s="281"/>
      <c r="FOL15" s="281"/>
      <c r="FOM15" s="281"/>
      <c r="FON15" s="281"/>
      <c r="FOO15" s="281"/>
      <c r="FOP15" s="281"/>
      <c r="FOQ15" s="281"/>
      <c r="FOR15" s="281"/>
      <c r="FOS15" s="281"/>
      <c r="FOT15" s="281"/>
      <c r="FOU15" s="281"/>
      <c r="FOV15" s="281"/>
      <c r="FOW15" s="281"/>
      <c r="FOX15" s="281"/>
      <c r="FOY15" s="281"/>
      <c r="FOZ15" s="281"/>
      <c r="FPA15" s="281"/>
      <c r="FPB15" s="281"/>
      <c r="FPC15" s="281"/>
      <c r="FPD15" s="281"/>
      <c r="FPE15" s="281"/>
      <c r="FPF15" s="281"/>
      <c r="FPG15" s="281"/>
      <c r="FPH15" s="281"/>
      <c r="FPI15" s="281"/>
      <c r="FPJ15" s="281"/>
      <c r="FPK15" s="281"/>
      <c r="FPL15" s="281"/>
      <c r="FPM15" s="281"/>
      <c r="FPN15" s="281"/>
      <c r="FPO15" s="281"/>
      <c r="FPP15" s="281"/>
      <c r="FPQ15" s="281"/>
      <c r="FPR15" s="281"/>
      <c r="FPS15" s="281"/>
      <c r="FPT15" s="281"/>
      <c r="FPU15" s="281"/>
      <c r="FPV15" s="281"/>
      <c r="FPW15" s="281"/>
      <c r="FPX15" s="281"/>
      <c r="FPY15" s="281"/>
      <c r="FPZ15" s="281"/>
      <c r="FQA15" s="281"/>
      <c r="FQB15" s="281"/>
      <c r="FQC15" s="281"/>
      <c r="FQD15" s="281"/>
      <c r="FQE15" s="281"/>
      <c r="FQF15" s="281"/>
      <c r="FQG15" s="281"/>
      <c r="FQH15" s="281"/>
      <c r="FQI15" s="281"/>
      <c r="FQJ15" s="281"/>
      <c r="FQK15" s="281"/>
      <c r="FQL15" s="281"/>
      <c r="FQM15" s="281"/>
      <c r="FQN15" s="281"/>
      <c r="FQO15" s="281"/>
      <c r="FQP15" s="281"/>
      <c r="FQQ15" s="281"/>
      <c r="FQR15" s="281"/>
      <c r="FQS15" s="281"/>
      <c r="FQT15" s="281"/>
      <c r="FQU15" s="281"/>
      <c r="FQV15" s="281"/>
      <c r="FQW15" s="281"/>
      <c r="FQX15" s="281"/>
      <c r="FQY15" s="281"/>
      <c r="FQZ15" s="281"/>
      <c r="FRA15" s="281"/>
      <c r="FRB15" s="281"/>
      <c r="FRC15" s="281"/>
      <c r="FRD15" s="281"/>
      <c r="FRE15" s="281"/>
      <c r="FRF15" s="281"/>
      <c r="FRG15" s="281"/>
      <c r="FRH15" s="281"/>
      <c r="FRI15" s="281"/>
      <c r="FRJ15" s="281"/>
      <c r="FRK15" s="281"/>
      <c r="FRL15" s="281"/>
      <c r="FRM15" s="281"/>
      <c r="FRN15" s="281"/>
      <c r="FRO15" s="281"/>
      <c r="FRP15" s="281"/>
      <c r="FRQ15" s="281"/>
      <c r="FRR15" s="281"/>
      <c r="FRS15" s="281"/>
      <c r="FRT15" s="281"/>
      <c r="FRU15" s="281"/>
      <c r="FRV15" s="281"/>
      <c r="FRW15" s="281"/>
      <c r="FRX15" s="281"/>
      <c r="FRY15" s="281"/>
      <c r="FRZ15" s="281"/>
      <c r="FSA15" s="281"/>
      <c r="FSB15" s="281"/>
      <c r="FSC15" s="281"/>
      <c r="FSD15" s="281"/>
      <c r="FSE15" s="281"/>
      <c r="FSF15" s="281"/>
      <c r="FSG15" s="281"/>
      <c r="FSH15" s="281"/>
      <c r="FSI15" s="281"/>
      <c r="FSJ15" s="281"/>
      <c r="FSK15" s="281"/>
      <c r="FSL15" s="281"/>
      <c r="FSM15" s="281"/>
      <c r="FSN15" s="281"/>
      <c r="FSO15" s="281"/>
      <c r="FSP15" s="281"/>
      <c r="FSQ15" s="281"/>
      <c r="FSR15" s="281"/>
      <c r="FSS15" s="281"/>
      <c r="FST15" s="281"/>
      <c r="FSU15" s="281"/>
      <c r="FSV15" s="281"/>
      <c r="FSW15" s="281"/>
      <c r="FSX15" s="281"/>
      <c r="FSY15" s="281"/>
      <c r="FSZ15" s="281"/>
      <c r="FTA15" s="281"/>
      <c r="FTB15" s="281"/>
      <c r="FTC15" s="281"/>
      <c r="FTD15" s="281"/>
      <c r="FTE15" s="281"/>
      <c r="FTF15" s="281"/>
      <c r="FTG15" s="281"/>
      <c r="FTH15" s="281"/>
      <c r="FTI15" s="281"/>
      <c r="FTJ15" s="281"/>
      <c r="FTK15" s="281"/>
      <c r="FTL15" s="281"/>
      <c r="FTM15" s="281"/>
      <c r="FTN15" s="281"/>
      <c r="FTO15" s="281"/>
      <c r="FTP15" s="281"/>
      <c r="FTQ15" s="281"/>
      <c r="FTR15" s="281"/>
      <c r="FTS15" s="281"/>
      <c r="FTT15" s="281"/>
      <c r="FTU15" s="281"/>
      <c r="FTV15" s="281"/>
      <c r="FTW15" s="281"/>
      <c r="FTX15" s="281"/>
      <c r="FTY15" s="281"/>
      <c r="FTZ15" s="281"/>
      <c r="FUA15" s="281"/>
      <c r="FUB15" s="281"/>
      <c r="FUC15" s="281"/>
      <c r="FUD15" s="281"/>
      <c r="FUE15" s="281"/>
      <c r="FUF15" s="281"/>
      <c r="FUG15" s="281"/>
      <c r="FUH15" s="281"/>
      <c r="FUI15" s="281"/>
      <c r="FUJ15" s="281"/>
      <c r="FUK15" s="281"/>
      <c r="FUL15" s="281"/>
      <c r="FUM15" s="281"/>
      <c r="FUN15" s="281"/>
      <c r="FUO15" s="281"/>
      <c r="FUP15" s="281"/>
      <c r="FUQ15" s="281"/>
      <c r="FUR15" s="281"/>
      <c r="FUS15" s="281"/>
      <c r="FUT15" s="281"/>
      <c r="FUU15" s="281"/>
      <c r="FUV15" s="281"/>
      <c r="FUW15" s="281"/>
      <c r="FUX15" s="281"/>
      <c r="FUY15" s="281"/>
      <c r="FUZ15" s="281"/>
      <c r="FVA15" s="281"/>
      <c r="FVB15" s="281"/>
      <c r="FVC15" s="281"/>
      <c r="FVD15" s="281"/>
      <c r="FVE15" s="281"/>
      <c r="FVF15" s="281"/>
      <c r="FVG15" s="281"/>
      <c r="FVH15" s="281"/>
      <c r="FVI15" s="281"/>
      <c r="FVJ15" s="281"/>
      <c r="FVK15" s="281"/>
      <c r="FVL15" s="281"/>
      <c r="FVM15" s="281"/>
      <c r="FVN15" s="281"/>
      <c r="FVO15" s="281"/>
      <c r="FVP15" s="281"/>
      <c r="FVQ15" s="281"/>
      <c r="FVR15" s="281"/>
      <c r="FVS15" s="281"/>
      <c r="FVT15" s="281"/>
      <c r="FVU15" s="281"/>
      <c r="FVV15" s="281"/>
      <c r="FVW15" s="281"/>
      <c r="FVX15" s="281"/>
      <c r="FVY15" s="281"/>
      <c r="FVZ15" s="281"/>
      <c r="FWA15" s="281"/>
      <c r="FWB15" s="281"/>
      <c r="FWC15" s="281"/>
      <c r="FWD15" s="281"/>
      <c r="FWE15" s="281"/>
      <c r="FWF15" s="281"/>
      <c r="FWG15" s="281"/>
      <c r="FWH15" s="281"/>
      <c r="FWI15" s="281"/>
      <c r="FWJ15" s="281"/>
      <c r="FWK15" s="281"/>
      <c r="FWL15" s="281"/>
      <c r="FWM15" s="281"/>
      <c r="FWN15" s="281"/>
      <c r="FWO15" s="281"/>
      <c r="FWP15" s="281"/>
      <c r="FWQ15" s="281"/>
      <c r="FWR15" s="281"/>
      <c r="FWS15" s="281"/>
      <c r="FWT15" s="281"/>
      <c r="FWU15" s="281"/>
      <c r="FWV15" s="281"/>
      <c r="FWW15" s="281"/>
      <c r="FWX15" s="281"/>
      <c r="FWY15" s="281"/>
      <c r="FWZ15" s="281"/>
      <c r="FXA15" s="281"/>
      <c r="FXB15" s="281"/>
      <c r="FXC15" s="281"/>
      <c r="FXD15" s="281"/>
      <c r="FXE15" s="281"/>
      <c r="FXF15" s="281"/>
      <c r="FXG15" s="281"/>
      <c r="FXH15" s="281"/>
      <c r="FXI15" s="281"/>
      <c r="FXJ15" s="281"/>
      <c r="FXK15" s="281"/>
      <c r="FXL15" s="281"/>
      <c r="FXM15" s="281"/>
      <c r="FXN15" s="281"/>
      <c r="FXO15" s="281"/>
      <c r="FXP15" s="281"/>
      <c r="FXQ15" s="281"/>
      <c r="FXR15" s="281"/>
      <c r="FXS15" s="281"/>
      <c r="FXT15" s="281"/>
      <c r="FXU15" s="281"/>
      <c r="FXV15" s="281"/>
      <c r="FXW15" s="281"/>
      <c r="FXX15" s="281"/>
      <c r="FXY15" s="281"/>
      <c r="FXZ15" s="281"/>
      <c r="FYA15" s="281"/>
      <c r="FYB15" s="281"/>
      <c r="FYC15" s="281"/>
      <c r="FYD15" s="281"/>
      <c r="FYE15" s="281"/>
      <c r="FYF15" s="281"/>
      <c r="FYG15" s="281"/>
      <c r="FYH15" s="281"/>
      <c r="FYI15" s="281"/>
      <c r="FYJ15" s="281"/>
      <c r="FYK15" s="281"/>
      <c r="FYL15" s="281"/>
      <c r="FYM15" s="281"/>
      <c r="FYN15" s="281"/>
      <c r="FYO15" s="281"/>
      <c r="FYP15" s="281"/>
      <c r="FYQ15" s="281"/>
      <c r="FYR15" s="281"/>
      <c r="FYS15" s="281"/>
      <c r="FYT15" s="281"/>
      <c r="FYU15" s="281"/>
      <c r="FYV15" s="281"/>
      <c r="FYW15" s="281"/>
      <c r="FYX15" s="281"/>
      <c r="FYY15" s="281"/>
      <c r="FYZ15" s="281"/>
      <c r="FZA15" s="281"/>
      <c r="FZB15" s="281"/>
      <c r="FZC15" s="281"/>
      <c r="FZD15" s="281"/>
      <c r="FZE15" s="281"/>
      <c r="FZF15" s="281"/>
      <c r="FZG15" s="281"/>
      <c r="FZH15" s="281"/>
      <c r="FZI15" s="281"/>
      <c r="FZJ15" s="281"/>
      <c r="FZK15" s="281"/>
      <c r="FZL15" s="281"/>
      <c r="FZM15" s="281"/>
      <c r="FZN15" s="281"/>
      <c r="FZO15" s="281"/>
      <c r="FZP15" s="281"/>
      <c r="FZQ15" s="281"/>
      <c r="FZR15" s="281"/>
      <c r="FZS15" s="281"/>
      <c r="FZT15" s="281"/>
      <c r="FZU15" s="281"/>
      <c r="FZV15" s="281"/>
      <c r="FZW15" s="281"/>
      <c r="FZX15" s="281"/>
      <c r="FZY15" s="281"/>
      <c r="FZZ15" s="281"/>
      <c r="GAA15" s="281"/>
      <c r="GAB15" s="281"/>
      <c r="GAC15" s="281"/>
      <c r="GAD15" s="281"/>
      <c r="GAE15" s="281"/>
      <c r="GAF15" s="281"/>
      <c r="GAG15" s="281"/>
      <c r="GAH15" s="281"/>
      <c r="GAI15" s="281"/>
      <c r="GAJ15" s="281"/>
      <c r="GAK15" s="281"/>
      <c r="GAL15" s="281"/>
      <c r="GAM15" s="281"/>
      <c r="GAN15" s="281"/>
      <c r="GAO15" s="281"/>
      <c r="GAP15" s="281"/>
      <c r="GAQ15" s="281"/>
      <c r="GAR15" s="281"/>
      <c r="GAS15" s="281"/>
      <c r="GAT15" s="281"/>
      <c r="GAU15" s="281"/>
      <c r="GAV15" s="281"/>
      <c r="GAW15" s="281"/>
      <c r="GAX15" s="281"/>
      <c r="GAY15" s="281"/>
      <c r="GAZ15" s="281"/>
      <c r="GBA15" s="281"/>
      <c r="GBB15" s="281"/>
      <c r="GBC15" s="281"/>
      <c r="GBD15" s="281"/>
      <c r="GBE15" s="281"/>
      <c r="GBF15" s="281"/>
      <c r="GBG15" s="281"/>
      <c r="GBH15" s="281"/>
      <c r="GBI15" s="281"/>
      <c r="GBJ15" s="281"/>
      <c r="GBK15" s="281"/>
      <c r="GBL15" s="281"/>
      <c r="GBM15" s="281"/>
      <c r="GBN15" s="281"/>
      <c r="GBO15" s="281"/>
      <c r="GBP15" s="281"/>
      <c r="GBQ15" s="281"/>
      <c r="GBR15" s="281"/>
      <c r="GBS15" s="281"/>
      <c r="GBT15" s="281"/>
      <c r="GBU15" s="281"/>
      <c r="GBV15" s="281"/>
      <c r="GBW15" s="281"/>
      <c r="GBX15" s="281"/>
      <c r="GBY15" s="281"/>
      <c r="GBZ15" s="281"/>
      <c r="GCA15" s="281"/>
      <c r="GCB15" s="281"/>
      <c r="GCC15" s="281"/>
      <c r="GCD15" s="281"/>
      <c r="GCE15" s="281"/>
      <c r="GCF15" s="281"/>
      <c r="GCG15" s="281"/>
      <c r="GCH15" s="281"/>
      <c r="GCI15" s="281"/>
      <c r="GCJ15" s="281"/>
      <c r="GCK15" s="281"/>
      <c r="GCL15" s="281"/>
      <c r="GCM15" s="281"/>
      <c r="GCN15" s="281"/>
      <c r="GCO15" s="281"/>
      <c r="GCP15" s="281"/>
      <c r="GCQ15" s="281"/>
      <c r="GCR15" s="281"/>
      <c r="GCS15" s="281"/>
      <c r="GCT15" s="281"/>
      <c r="GCU15" s="281"/>
      <c r="GCV15" s="281"/>
      <c r="GCW15" s="281"/>
      <c r="GCX15" s="281"/>
      <c r="GCY15" s="281"/>
      <c r="GCZ15" s="281"/>
      <c r="GDA15" s="281"/>
      <c r="GDB15" s="281"/>
      <c r="GDC15" s="281"/>
      <c r="GDD15" s="281"/>
      <c r="GDE15" s="281"/>
      <c r="GDF15" s="281"/>
      <c r="GDG15" s="281"/>
      <c r="GDH15" s="281"/>
      <c r="GDI15" s="281"/>
      <c r="GDJ15" s="281"/>
      <c r="GDK15" s="281"/>
      <c r="GDL15" s="281"/>
      <c r="GDM15" s="281"/>
      <c r="GDN15" s="281"/>
      <c r="GDO15" s="281"/>
      <c r="GDP15" s="281"/>
      <c r="GDQ15" s="281"/>
      <c r="GDR15" s="281"/>
      <c r="GDS15" s="281"/>
      <c r="GDT15" s="281"/>
      <c r="GDU15" s="281"/>
      <c r="GDV15" s="281"/>
      <c r="GDW15" s="281"/>
      <c r="GDX15" s="281"/>
      <c r="GDY15" s="281"/>
      <c r="GDZ15" s="281"/>
      <c r="GEA15" s="281"/>
      <c r="GEB15" s="281"/>
      <c r="GEC15" s="281"/>
      <c r="GED15" s="281"/>
      <c r="GEE15" s="281"/>
      <c r="GEF15" s="281"/>
      <c r="GEG15" s="281"/>
      <c r="GEH15" s="281"/>
      <c r="GEI15" s="281"/>
      <c r="GEJ15" s="281"/>
      <c r="GEK15" s="281"/>
      <c r="GEL15" s="281"/>
      <c r="GEM15" s="281"/>
      <c r="GEN15" s="281"/>
      <c r="GEO15" s="281"/>
      <c r="GEP15" s="281"/>
      <c r="GEQ15" s="281"/>
      <c r="GER15" s="281"/>
      <c r="GES15" s="281"/>
      <c r="GET15" s="281"/>
      <c r="GEU15" s="281"/>
      <c r="GEV15" s="281"/>
      <c r="GEW15" s="281"/>
      <c r="GEX15" s="281"/>
      <c r="GEY15" s="281"/>
      <c r="GEZ15" s="281"/>
      <c r="GFA15" s="281"/>
      <c r="GFB15" s="281"/>
      <c r="GFC15" s="281"/>
      <c r="GFD15" s="281"/>
      <c r="GFE15" s="281"/>
      <c r="GFF15" s="281"/>
      <c r="GFG15" s="281"/>
      <c r="GFH15" s="281"/>
      <c r="GFI15" s="281"/>
      <c r="GFJ15" s="281"/>
      <c r="GFK15" s="281"/>
      <c r="GFL15" s="281"/>
      <c r="GFM15" s="281"/>
      <c r="GFN15" s="281"/>
      <c r="GFO15" s="281"/>
      <c r="GFP15" s="281"/>
      <c r="GFQ15" s="281"/>
      <c r="GFR15" s="281"/>
      <c r="GFS15" s="281"/>
      <c r="GFT15" s="281"/>
      <c r="GFU15" s="281"/>
      <c r="GFV15" s="281"/>
      <c r="GFW15" s="281"/>
      <c r="GFX15" s="281"/>
      <c r="GFY15" s="281"/>
      <c r="GFZ15" s="281"/>
      <c r="GGA15" s="281"/>
      <c r="GGB15" s="281"/>
      <c r="GGC15" s="281"/>
      <c r="GGD15" s="281"/>
      <c r="GGE15" s="281"/>
      <c r="GGF15" s="281"/>
      <c r="GGG15" s="281"/>
      <c r="GGH15" s="281"/>
      <c r="GGI15" s="281"/>
      <c r="GGJ15" s="281"/>
      <c r="GGK15" s="281"/>
      <c r="GGL15" s="281"/>
      <c r="GGM15" s="281"/>
      <c r="GGN15" s="281"/>
      <c r="GGO15" s="281"/>
      <c r="GGP15" s="281"/>
      <c r="GGQ15" s="281"/>
      <c r="GGR15" s="281"/>
      <c r="GGS15" s="281"/>
      <c r="GGT15" s="281"/>
      <c r="GGU15" s="281"/>
      <c r="GGV15" s="281"/>
      <c r="GGW15" s="281"/>
      <c r="GGX15" s="281"/>
      <c r="GGY15" s="281"/>
      <c r="GGZ15" s="281"/>
      <c r="GHA15" s="281"/>
      <c r="GHB15" s="281"/>
      <c r="GHC15" s="281"/>
      <c r="GHD15" s="281"/>
      <c r="GHE15" s="281"/>
      <c r="GHF15" s="281"/>
      <c r="GHG15" s="281"/>
      <c r="GHH15" s="281"/>
      <c r="GHI15" s="281"/>
      <c r="GHJ15" s="281"/>
      <c r="GHK15" s="281"/>
      <c r="GHL15" s="281"/>
      <c r="GHM15" s="281"/>
      <c r="GHN15" s="281"/>
      <c r="GHO15" s="281"/>
      <c r="GHP15" s="281"/>
      <c r="GHQ15" s="281"/>
      <c r="GHR15" s="281"/>
      <c r="GHS15" s="281"/>
      <c r="GHT15" s="281"/>
      <c r="GHU15" s="281"/>
      <c r="GHV15" s="281"/>
      <c r="GHW15" s="281"/>
      <c r="GHX15" s="281"/>
      <c r="GHY15" s="281"/>
      <c r="GHZ15" s="281"/>
      <c r="GIA15" s="281"/>
      <c r="GIB15" s="281"/>
      <c r="GIC15" s="281"/>
      <c r="GID15" s="281"/>
      <c r="GIE15" s="281"/>
      <c r="GIF15" s="281"/>
      <c r="GIG15" s="281"/>
      <c r="GIH15" s="281"/>
      <c r="GII15" s="281"/>
      <c r="GIJ15" s="281"/>
      <c r="GIK15" s="281"/>
      <c r="GIL15" s="281"/>
      <c r="GIM15" s="281"/>
      <c r="GIN15" s="281"/>
      <c r="GIO15" s="281"/>
      <c r="GIP15" s="281"/>
      <c r="GIQ15" s="281"/>
      <c r="GIR15" s="281"/>
      <c r="GIS15" s="281"/>
      <c r="GIT15" s="281"/>
      <c r="GIU15" s="281"/>
      <c r="GIV15" s="281"/>
      <c r="GIW15" s="281"/>
      <c r="GIX15" s="281"/>
      <c r="GIY15" s="281"/>
      <c r="GIZ15" s="281"/>
      <c r="GJA15" s="281"/>
      <c r="GJB15" s="281"/>
      <c r="GJC15" s="281"/>
      <c r="GJD15" s="281"/>
      <c r="GJE15" s="281"/>
      <c r="GJF15" s="281"/>
      <c r="GJG15" s="281"/>
      <c r="GJH15" s="281"/>
      <c r="GJI15" s="281"/>
      <c r="GJJ15" s="281"/>
      <c r="GJK15" s="281"/>
      <c r="GJL15" s="281"/>
      <c r="GJM15" s="281"/>
      <c r="GJN15" s="281"/>
      <c r="GJO15" s="281"/>
      <c r="GJP15" s="281"/>
      <c r="GJQ15" s="281"/>
      <c r="GJR15" s="281"/>
      <c r="GJS15" s="281"/>
      <c r="GJT15" s="281"/>
      <c r="GJU15" s="281"/>
      <c r="GJV15" s="281"/>
      <c r="GJW15" s="281"/>
      <c r="GJX15" s="281"/>
      <c r="GJY15" s="281"/>
      <c r="GJZ15" s="281"/>
      <c r="GKA15" s="281"/>
      <c r="GKB15" s="281"/>
      <c r="GKC15" s="281"/>
      <c r="GKD15" s="281"/>
      <c r="GKE15" s="281"/>
      <c r="GKF15" s="281"/>
      <c r="GKG15" s="281"/>
      <c r="GKH15" s="281"/>
      <c r="GKI15" s="281"/>
      <c r="GKJ15" s="281"/>
      <c r="GKK15" s="281"/>
      <c r="GKL15" s="281"/>
      <c r="GKM15" s="281"/>
      <c r="GKN15" s="281"/>
      <c r="GKO15" s="281"/>
      <c r="GKP15" s="281"/>
      <c r="GKQ15" s="281"/>
      <c r="GKR15" s="281"/>
      <c r="GKS15" s="281"/>
      <c r="GKT15" s="281"/>
      <c r="GKU15" s="281"/>
      <c r="GKV15" s="281"/>
      <c r="GKW15" s="281"/>
      <c r="GKX15" s="281"/>
      <c r="GKY15" s="281"/>
      <c r="GKZ15" s="281"/>
      <c r="GLA15" s="281"/>
      <c r="GLB15" s="281"/>
      <c r="GLC15" s="281"/>
      <c r="GLD15" s="281"/>
      <c r="GLE15" s="281"/>
      <c r="GLF15" s="281"/>
      <c r="GLG15" s="281"/>
      <c r="GLH15" s="281"/>
      <c r="GLI15" s="281"/>
      <c r="GLJ15" s="281"/>
      <c r="GLK15" s="281"/>
      <c r="GLL15" s="281"/>
      <c r="GLM15" s="281"/>
      <c r="GLN15" s="281"/>
      <c r="GLO15" s="281"/>
      <c r="GLP15" s="281"/>
      <c r="GLQ15" s="281"/>
      <c r="GLR15" s="281"/>
      <c r="GLS15" s="281"/>
      <c r="GLT15" s="281"/>
      <c r="GLU15" s="281"/>
      <c r="GLV15" s="281"/>
      <c r="GLW15" s="281"/>
      <c r="GLX15" s="281"/>
      <c r="GLY15" s="281"/>
      <c r="GLZ15" s="281"/>
      <c r="GMA15" s="281"/>
      <c r="GMB15" s="281"/>
      <c r="GMC15" s="281"/>
      <c r="GMD15" s="281"/>
      <c r="GME15" s="281"/>
      <c r="GMF15" s="281"/>
      <c r="GMG15" s="281"/>
      <c r="GMH15" s="281"/>
      <c r="GMI15" s="281"/>
      <c r="GMJ15" s="281"/>
      <c r="GMK15" s="281"/>
      <c r="GML15" s="281"/>
      <c r="GMM15" s="281"/>
      <c r="GMN15" s="281"/>
      <c r="GMO15" s="281"/>
      <c r="GMP15" s="281"/>
      <c r="GMQ15" s="281"/>
      <c r="GMR15" s="281"/>
      <c r="GMS15" s="281"/>
      <c r="GMT15" s="281"/>
      <c r="GMU15" s="281"/>
      <c r="GMV15" s="281"/>
      <c r="GMW15" s="281"/>
      <c r="GMX15" s="281"/>
      <c r="GMY15" s="281"/>
      <c r="GMZ15" s="281"/>
      <c r="GNA15" s="281"/>
      <c r="GNB15" s="281"/>
      <c r="GNC15" s="281"/>
      <c r="GND15" s="281"/>
      <c r="GNE15" s="281"/>
      <c r="GNF15" s="281"/>
      <c r="GNG15" s="281"/>
      <c r="GNH15" s="281"/>
      <c r="GNI15" s="281"/>
      <c r="GNJ15" s="281"/>
      <c r="GNK15" s="281"/>
      <c r="GNL15" s="281"/>
      <c r="GNM15" s="281"/>
      <c r="GNN15" s="281"/>
      <c r="GNO15" s="281"/>
      <c r="GNP15" s="281"/>
      <c r="GNQ15" s="281"/>
      <c r="GNR15" s="281"/>
      <c r="GNS15" s="281"/>
      <c r="GNT15" s="281"/>
      <c r="GNU15" s="281"/>
      <c r="GNV15" s="281"/>
      <c r="GNW15" s="281"/>
      <c r="GNX15" s="281"/>
      <c r="GNY15" s="281"/>
      <c r="GNZ15" s="281"/>
      <c r="GOA15" s="281"/>
      <c r="GOB15" s="281"/>
      <c r="GOC15" s="281"/>
      <c r="GOD15" s="281"/>
      <c r="GOE15" s="281"/>
      <c r="GOF15" s="281"/>
      <c r="GOG15" s="281"/>
      <c r="GOH15" s="281"/>
      <c r="GOI15" s="281"/>
      <c r="GOJ15" s="281"/>
      <c r="GOK15" s="281"/>
      <c r="GOL15" s="281"/>
      <c r="GOM15" s="281"/>
      <c r="GON15" s="281"/>
      <c r="GOO15" s="281"/>
      <c r="GOP15" s="281"/>
      <c r="GOQ15" s="281"/>
      <c r="GOR15" s="281"/>
      <c r="GOS15" s="281"/>
      <c r="GOT15" s="281"/>
      <c r="GOU15" s="281"/>
      <c r="GOV15" s="281"/>
      <c r="GOW15" s="281"/>
      <c r="GOX15" s="281"/>
      <c r="GOY15" s="281"/>
      <c r="GOZ15" s="281"/>
      <c r="GPA15" s="281"/>
      <c r="GPB15" s="281"/>
      <c r="GPC15" s="281"/>
      <c r="GPD15" s="281"/>
      <c r="GPE15" s="281"/>
      <c r="GPF15" s="281"/>
      <c r="GPG15" s="281"/>
      <c r="GPH15" s="281"/>
      <c r="GPI15" s="281"/>
      <c r="GPJ15" s="281"/>
      <c r="GPK15" s="281"/>
      <c r="GPL15" s="281"/>
      <c r="GPM15" s="281"/>
      <c r="GPN15" s="281"/>
      <c r="GPO15" s="281"/>
      <c r="GPP15" s="281"/>
      <c r="GPQ15" s="281"/>
      <c r="GPR15" s="281"/>
      <c r="GPS15" s="281"/>
      <c r="GPT15" s="281"/>
      <c r="GPU15" s="281"/>
      <c r="GPV15" s="281"/>
      <c r="GPW15" s="281"/>
      <c r="GPX15" s="281"/>
      <c r="GPY15" s="281"/>
      <c r="GPZ15" s="281"/>
      <c r="GQA15" s="281"/>
      <c r="GQB15" s="281"/>
      <c r="GQC15" s="281"/>
      <c r="GQD15" s="281"/>
      <c r="GQE15" s="281"/>
      <c r="GQF15" s="281"/>
      <c r="GQG15" s="281"/>
      <c r="GQH15" s="281"/>
      <c r="GQI15" s="281"/>
      <c r="GQJ15" s="281"/>
      <c r="GQK15" s="281"/>
      <c r="GQL15" s="281"/>
      <c r="GQM15" s="281"/>
      <c r="GQN15" s="281"/>
      <c r="GQO15" s="281"/>
      <c r="GQP15" s="281"/>
      <c r="GQQ15" s="281"/>
      <c r="GQR15" s="281"/>
      <c r="GQS15" s="281"/>
      <c r="GQT15" s="281"/>
      <c r="GQU15" s="281"/>
      <c r="GQV15" s="281"/>
      <c r="GQW15" s="281"/>
      <c r="GQX15" s="281"/>
      <c r="GQY15" s="281"/>
      <c r="GQZ15" s="281"/>
      <c r="GRA15" s="281"/>
      <c r="GRB15" s="281"/>
      <c r="GRC15" s="281"/>
      <c r="GRD15" s="281"/>
      <c r="GRE15" s="281"/>
      <c r="GRF15" s="281"/>
      <c r="GRG15" s="281"/>
      <c r="GRH15" s="281"/>
      <c r="GRI15" s="281"/>
      <c r="GRJ15" s="281"/>
      <c r="GRK15" s="281"/>
      <c r="GRL15" s="281"/>
      <c r="GRM15" s="281"/>
      <c r="GRN15" s="281"/>
      <c r="GRO15" s="281"/>
      <c r="GRP15" s="281"/>
      <c r="GRQ15" s="281"/>
      <c r="GRR15" s="281"/>
      <c r="GRS15" s="281"/>
      <c r="GRT15" s="281"/>
      <c r="GRU15" s="281"/>
      <c r="GRV15" s="281"/>
      <c r="GRW15" s="281"/>
      <c r="GRX15" s="281"/>
      <c r="GRY15" s="281"/>
      <c r="GRZ15" s="281"/>
      <c r="GSA15" s="281"/>
      <c r="GSB15" s="281"/>
      <c r="GSC15" s="281"/>
      <c r="GSD15" s="281"/>
      <c r="GSE15" s="281"/>
      <c r="GSF15" s="281"/>
      <c r="GSG15" s="281"/>
      <c r="GSH15" s="281"/>
      <c r="GSI15" s="281"/>
      <c r="GSJ15" s="281"/>
      <c r="GSK15" s="281"/>
      <c r="GSL15" s="281"/>
      <c r="GSM15" s="281"/>
      <c r="GSN15" s="281"/>
      <c r="GSO15" s="281"/>
      <c r="GSP15" s="281"/>
      <c r="GSQ15" s="281"/>
      <c r="GSR15" s="281"/>
      <c r="GSS15" s="281"/>
      <c r="GST15" s="281"/>
      <c r="GSU15" s="281"/>
      <c r="GSV15" s="281"/>
      <c r="GSW15" s="281"/>
      <c r="GSX15" s="281"/>
      <c r="GSY15" s="281"/>
      <c r="GSZ15" s="281"/>
      <c r="GTA15" s="281"/>
      <c r="GTB15" s="281"/>
      <c r="GTC15" s="281"/>
      <c r="GTD15" s="281"/>
      <c r="GTE15" s="281"/>
      <c r="GTF15" s="281"/>
      <c r="GTG15" s="281"/>
      <c r="GTH15" s="281"/>
      <c r="GTI15" s="281"/>
      <c r="GTJ15" s="281"/>
      <c r="GTK15" s="281"/>
      <c r="GTL15" s="281"/>
      <c r="GTM15" s="281"/>
      <c r="GTN15" s="281"/>
      <c r="GTO15" s="281"/>
      <c r="GTP15" s="281"/>
      <c r="GTQ15" s="281"/>
      <c r="GTR15" s="281"/>
      <c r="GTS15" s="281"/>
      <c r="GTT15" s="281"/>
      <c r="GTU15" s="281"/>
      <c r="GTV15" s="281"/>
      <c r="GTW15" s="281"/>
      <c r="GTX15" s="281"/>
      <c r="GTY15" s="281"/>
      <c r="GTZ15" s="281"/>
      <c r="GUA15" s="281"/>
      <c r="GUB15" s="281"/>
      <c r="GUC15" s="281"/>
      <c r="GUD15" s="281"/>
      <c r="GUE15" s="281"/>
      <c r="GUF15" s="281"/>
      <c r="GUG15" s="281"/>
      <c r="GUH15" s="281"/>
      <c r="GUI15" s="281"/>
      <c r="GUJ15" s="281"/>
      <c r="GUK15" s="281"/>
      <c r="GUL15" s="281"/>
      <c r="GUM15" s="281"/>
      <c r="GUN15" s="281"/>
      <c r="GUO15" s="281"/>
      <c r="GUP15" s="281"/>
      <c r="GUQ15" s="281"/>
      <c r="GUR15" s="281"/>
      <c r="GUS15" s="281"/>
      <c r="GUT15" s="281"/>
      <c r="GUU15" s="281"/>
      <c r="GUV15" s="281"/>
      <c r="GUW15" s="281"/>
      <c r="GUX15" s="281"/>
      <c r="GUY15" s="281"/>
      <c r="GUZ15" s="281"/>
      <c r="GVA15" s="281"/>
      <c r="GVB15" s="281"/>
      <c r="GVC15" s="281"/>
      <c r="GVD15" s="281"/>
      <c r="GVE15" s="281"/>
      <c r="GVF15" s="281"/>
      <c r="GVG15" s="281"/>
      <c r="GVH15" s="281"/>
      <c r="GVI15" s="281"/>
      <c r="GVJ15" s="281"/>
      <c r="GVK15" s="281"/>
      <c r="GVL15" s="281"/>
      <c r="GVM15" s="281"/>
      <c r="GVN15" s="281"/>
      <c r="GVO15" s="281"/>
      <c r="GVP15" s="281"/>
      <c r="GVQ15" s="281"/>
      <c r="GVR15" s="281"/>
      <c r="GVS15" s="281"/>
      <c r="GVT15" s="281"/>
      <c r="GVU15" s="281"/>
      <c r="GVV15" s="281"/>
      <c r="GVW15" s="281"/>
      <c r="GVX15" s="281"/>
      <c r="GVY15" s="281"/>
      <c r="GVZ15" s="281"/>
      <c r="GWA15" s="281"/>
      <c r="GWB15" s="281"/>
      <c r="GWC15" s="281"/>
      <c r="GWD15" s="281"/>
      <c r="GWE15" s="281"/>
      <c r="GWF15" s="281"/>
      <c r="GWG15" s="281"/>
      <c r="GWH15" s="281"/>
      <c r="GWI15" s="281"/>
      <c r="GWJ15" s="281"/>
      <c r="GWK15" s="281"/>
      <c r="GWL15" s="281"/>
      <c r="GWM15" s="281"/>
      <c r="GWN15" s="281"/>
      <c r="GWO15" s="281"/>
      <c r="GWP15" s="281"/>
      <c r="GWQ15" s="281"/>
      <c r="GWR15" s="281"/>
      <c r="GWS15" s="281"/>
      <c r="GWT15" s="281"/>
      <c r="GWU15" s="281"/>
      <c r="GWV15" s="281"/>
      <c r="GWW15" s="281"/>
      <c r="GWX15" s="281"/>
      <c r="GWY15" s="281"/>
      <c r="GWZ15" s="281"/>
      <c r="GXA15" s="281"/>
      <c r="GXB15" s="281"/>
      <c r="GXC15" s="281"/>
      <c r="GXD15" s="281"/>
      <c r="GXE15" s="281"/>
      <c r="GXF15" s="281"/>
      <c r="GXG15" s="281"/>
      <c r="GXH15" s="281"/>
      <c r="GXI15" s="281"/>
      <c r="GXJ15" s="281"/>
      <c r="GXK15" s="281"/>
      <c r="GXL15" s="281"/>
      <c r="GXM15" s="281"/>
      <c r="GXN15" s="281"/>
      <c r="GXO15" s="281"/>
      <c r="GXP15" s="281"/>
      <c r="GXQ15" s="281"/>
      <c r="GXR15" s="281"/>
      <c r="GXS15" s="281"/>
      <c r="GXT15" s="281"/>
      <c r="GXU15" s="281"/>
      <c r="GXV15" s="281"/>
      <c r="GXW15" s="281"/>
      <c r="GXX15" s="281"/>
      <c r="GXY15" s="281"/>
      <c r="GXZ15" s="281"/>
      <c r="GYA15" s="281"/>
      <c r="GYB15" s="281"/>
      <c r="GYC15" s="281"/>
      <c r="GYD15" s="281"/>
      <c r="GYE15" s="281"/>
      <c r="GYF15" s="281"/>
      <c r="GYG15" s="281"/>
      <c r="GYH15" s="281"/>
      <c r="GYI15" s="281"/>
      <c r="GYJ15" s="281"/>
      <c r="GYK15" s="281"/>
      <c r="GYL15" s="281"/>
      <c r="GYM15" s="281"/>
      <c r="GYN15" s="281"/>
      <c r="GYO15" s="281"/>
      <c r="GYP15" s="281"/>
      <c r="GYQ15" s="281"/>
      <c r="GYR15" s="281"/>
      <c r="GYS15" s="281"/>
      <c r="GYT15" s="281"/>
      <c r="GYU15" s="281"/>
      <c r="GYV15" s="281"/>
      <c r="GYW15" s="281"/>
      <c r="GYX15" s="281"/>
      <c r="GYY15" s="281"/>
      <c r="GYZ15" s="281"/>
      <c r="GZA15" s="281"/>
      <c r="GZB15" s="281"/>
      <c r="GZC15" s="281"/>
      <c r="GZD15" s="281"/>
      <c r="GZE15" s="281"/>
      <c r="GZF15" s="281"/>
      <c r="GZG15" s="281"/>
      <c r="GZH15" s="281"/>
      <c r="GZI15" s="281"/>
      <c r="GZJ15" s="281"/>
      <c r="GZK15" s="281"/>
      <c r="GZL15" s="281"/>
      <c r="GZM15" s="281"/>
      <c r="GZN15" s="281"/>
      <c r="GZO15" s="281"/>
      <c r="GZP15" s="281"/>
      <c r="GZQ15" s="281"/>
      <c r="GZR15" s="281"/>
      <c r="GZS15" s="281"/>
      <c r="GZT15" s="281"/>
      <c r="GZU15" s="281"/>
      <c r="GZV15" s="281"/>
      <c r="GZW15" s="281"/>
      <c r="GZX15" s="281"/>
      <c r="GZY15" s="281"/>
      <c r="GZZ15" s="281"/>
      <c r="HAA15" s="281"/>
      <c r="HAB15" s="281"/>
      <c r="HAC15" s="281"/>
      <c r="HAD15" s="281"/>
      <c r="HAE15" s="281"/>
      <c r="HAF15" s="281"/>
      <c r="HAG15" s="281"/>
      <c r="HAH15" s="281"/>
      <c r="HAI15" s="281"/>
      <c r="HAJ15" s="281"/>
      <c r="HAK15" s="281"/>
      <c r="HAL15" s="281"/>
      <c r="HAM15" s="281"/>
      <c r="HAN15" s="281"/>
      <c r="HAO15" s="281"/>
      <c r="HAP15" s="281"/>
      <c r="HAQ15" s="281"/>
      <c r="HAR15" s="281"/>
      <c r="HAS15" s="281"/>
      <c r="HAT15" s="281"/>
      <c r="HAU15" s="281"/>
      <c r="HAV15" s="281"/>
      <c r="HAW15" s="281"/>
      <c r="HAX15" s="281"/>
      <c r="HAY15" s="281"/>
      <c r="HAZ15" s="281"/>
      <c r="HBA15" s="281"/>
      <c r="HBB15" s="281"/>
      <c r="HBC15" s="281"/>
      <c r="HBD15" s="281"/>
      <c r="HBE15" s="281"/>
      <c r="HBF15" s="281"/>
      <c r="HBG15" s="281"/>
      <c r="HBH15" s="281"/>
      <c r="HBI15" s="281"/>
      <c r="HBJ15" s="281"/>
      <c r="HBK15" s="281"/>
      <c r="HBL15" s="281"/>
      <c r="HBM15" s="281"/>
      <c r="HBN15" s="281"/>
      <c r="HBO15" s="281"/>
      <c r="HBP15" s="281"/>
      <c r="HBQ15" s="281"/>
      <c r="HBR15" s="281"/>
      <c r="HBS15" s="281"/>
      <c r="HBT15" s="281"/>
      <c r="HBU15" s="281"/>
      <c r="HBV15" s="281"/>
      <c r="HBW15" s="281"/>
      <c r="HBX15" s="281"/>
      <c r="HBY15" s="281"/>
      <c r="HBZ15" s="281"/>
      <c r="HCA15" s="281"/>
      <c r="HCB15" s="281"/>
      <c r="HCC15" s="281"/>
      <c r="HCD15" s="281"/>
      <c r="HCE15" s="281"/>
      <c r="HCF15" s="281"/>
      <c r="HCG15" s="281"/>
      <c r="HCH15" s="281"/>
      <c r="HCI15" s="281"/>
      <c r="HCJ15" s="281"/>
      <c r="HCK15" s="281"/>
      <c r="HCL15" s="281"/>
      <c r="HCM15" s="281"/>
      <c r="HCN15" s="281"/>
      <c r="HCO15" s="281"/>
      <c r="HCP15" s="281"/>
      <c r="HCQ15" s="281"/>
      <c r="HCR15" s="281"/>
      <c r="HCS15" s="281"/>
      <c r="HCT15" s="281"/>
      <c r="HCU15" s="281"/>
      <c r="HCV15" s="281"/>
      <c r="HCW15" s="281"/>
      <c r="HCX15" s="281"/>
      <c r="HCY15" s="281"/>
      <c r="HCZ15" s="281"/>
      <c r="HDA15" s="281"/>
      <c r="HDB15" s="281"/>
      <c r="HDC15" s="281"/>
      <c r="HDD15" s="281"/>
      <c r="HDE15" s="281"/>
      <c r="HDF15" s="281"/>
      <c r="HDG15" s="281"/>
      <c r="HDH15" s="281"/>
      <c r="HDI15" s="281"/>
      <c r="HDJ15" s="281"/>
      <c r="HDK15" s="281"/>
      <c r="HDL15" s="281"/>
      <c r="HDM15" s="281"/>
      <c r="HDN15" s="281"/>
      <c r="HDO15" s="281"/>
      <c r="HDP15" s="281"/>
      <c r="HDQ15" s="281"/>
      <c r="HDR15" s="281"/>
      <c r="HDS15" s="281"/>
      <c r="HDT15" s="281"/>
      <c r="HDU15" s="281"/>
      <c r="HDV15" s="281"/>
      <c r="HDW15" s="281"/>
      <c r="HDX15" s="281"/>
      <c r="HDY15" s="281"/>
      <c r="HDZ15" s="281"/>
      <c r="HEA15" s="281"/>
      <c r="HEB15" s="281"/>
      <c r="HEC15" s="281"/>
      <c r="HED15" s="281"/>
      <c r="HEE15" s="281"/>
      <c r="HEF15" s="281"/>
      <c r="HEG15" s="281"/>
      <c r="HEH15" s="281"/>
      <c r="HEI15" s="281"/>
      <c r="HEJ15" s="281"/>
      <c r="HEK15" s="281"/>
      <c r="HEL15" s="281"/>
      <c r="HEM15" s="281"/>
      <c r="HEN15" s="281"/>
      <c r="HEO15" s="281"/>
      <c r="HEP15" s="281"/>
      <c r="HEQ15" s="281"/>
      <c r="HER15" s="281"/>
      <c r="HES15" s="281"/>
      <c r="HET15" s="281"/>
      <c r="HEU15" s="281"/>
      <c r="HEV15" s="281"/>
      <c r="HEW15" s="281"/>
      <c r="HEX15" s="281"/>
      <c r="HEY15" s="281"/>
      <c r="HEZ15" s="281"/>
      <c r="HFA15" s="281"/>
      <c r="HFB15" s="281"/>
      <c r="HFC15" s="281"/>
      <c r="HFD15" s="281"/>
      <c r="HFE15" s="281"/>
      <c r="HFF15" s="281"/>
      <c r="HFG15" s="281"/>
      <c r="HFH15" s="281"/>
      <c r="HFI15" s="281"/>
      <c r="HFJ15" s="281"/>
      <c r="HFK15" s="281"/>
      <c r="HFL15" s="281"/>
      <c r="HFM15" s="281"/>
      <c r="HFN15" s="281"/>
      <c r="HFO15" s="281"/>
      <c r="HFP15" s="281"/>
      <c r="HFQ15" s="281"/>
      <c r="HFR15" s="281"/>
      <c r="HFS15" s="281"/>
      <c r="HFT15" s="281"/>
      <c r="HFU15" s="281"/>
      <c r="HFV15" s="281"/>
      <c r="HFW15" s="281"/>
      <c r="HFX15" s="281"/>
      <c r="HFY15" s="281"/>
      <c r="HFZ15" s="281"/>
      <c r="HGA15" s="281"/>
      <c r="HGB15" s="281"/>
      <c r="HGC15" s="281"/>
      <c r="HGD15" s="281"/>
      <c r="HGE15" s="281"/>
      <c r="HGF15" s="281"/>
      <c r="HGG15" s="281"/>
      <c r="HGH15" s="281"/>
      <c r="HGI15" s="281"/>
      <c r="HGJ15" s="281"/>
      <c r="HGK15" s="281"/>
      <c r="HGL15" s="281"/>
      <c r="HGM15" s="281"/>
      <c r="HGN15" s="281"/>
      <c r="HGO15" s="281"/>
      <c r="HGP15" s="281"/>
      <c r="HGQ15" s="281"/>
      <c r="HGR15" s="281"/>
      <c r="HGS15" s="281"/>
      <c r="HGT15" s="281"/>
      <c r="HGU15" s="281"/>
      <c r="HGV15" s="281"/>
      <c r="HGW15" s="281"/>
      <c r="HGX15" s="281"/>
      <c r="HGY15" s="281"/>
      <c r="HGZ15" s="281"/>
      <c r="HHA15" s="281"/>
      <c r="HHB15" s="281"/>
      <c r="HHC15" s="281"/>
      <c r="HHD15" s="281"/>
      <c r="HHE15" s="281"/>
      <c r="HHF15" s="281"/>
      <c r="HHG15" s="281"/>
      <c r="HHH15" s="281"/>
      <c r="HHI15" s="281"/>
      <c r="HHJ15" s="281"/>
      <c r="HHK15" s="281"/>
      <c r="HHL15" s="281"/>
      <c r="HHM15" s="281"/>
      <c r="HHN15" s="281"/>
      <c r="HHO15" s="281"/>
      <c r="HHP15" s="281"/>
      <c r="HHQ15" s="281"/>
      <c r="HHR15" s="281"/>
      <c r="HHS15" s="281"/>
      <c r="HHT15" s="281"/>
      <c r="HHU15" s="281"/>
      <c r="HHV15" s="281"/>
      <c r="HHW15" s="281"/>
      <c r="HHX15" s="281"/>
      <c r="HHY15" s="281"/>
      <c r="HHZ15" s="281"/>
      <c r="HIA15" s="281"/>
      <c r="HIB15" s="281"/>
      <c r="HIC15" s="281"/>
      <c r="HID15" s="281"/>
      <c r="HIE15" s="281"/>
      <c r="HIF15" s="281"/>
      <c r="HIG15" s="281"/>
      <c r="HIH15" s="281"/>
      <c r="HII15" s="281"/>
      <c r="HIJ15" s="281"/>
      <c r="HIK15" s="281"/>
      <c r="HIL15" s="281"/>
      <c r="HIM15" s="281"/>
      <c r="HIN15" s="281"/>
      <c r="HIO15" s="281"/>
      <c r="HIP15" s="281"/>
      <c r="HIQ15" s="281"/>
      <c r="HIR15" s="281"/>
      <c r="HIS15" s="281"/>
      <c r="HIT15" s="281"/>
      <c r="HIU15" s="281"/>
      <c r="HIV15" s="281"/>
      <c r="HIW15" s="281"/>
      <c r="HIX15" s="281"/>
      <c r="HIY15" s="281"/>
      <c r="HIZ15" s="281"/>
      <c r="HJA15" s="281"/>
      <c r="HJB15" s="281"/>
      <c r="HJC15" s="281"/>
      <c r="HJD15" s="281"/>
      <c r="HJE15" s="281"/>
      <c r="HJF15" s="281"/>
      <c r="HJG15" s="281"/>
      <c r="HJH15" s="281"/>
      <c r="HJI15" s="281"/>
      <c r="HJJ15" s="281"/>
      <c r="HJK15" s="281"/>
      <c r="HJL15" s="281"/>
      <c r="HJM15" s="281"/>
      <c r="HJN15" s="281"/>
      <c r="HJO15" s="281"/>
      <c r="HJP15" s="281"/>
      <c r="HJQ15" s="281"/>
      <c r="HJR15" s="281"/>
      <c r="HJS15" s="281"/>
      <c r="HJT15" s="281"/>
      <c r="HJU15" s="281"/>
      <c r="HJV15" s="281"/>
      <c r="HJW15" s="281"/>
      <c r="HJX15" s="281"/>
      <c r="HJY15" s="281"/>
      <c r="HJZ15" s="281"/>
      <c r="HKA15" s="281"/>
      <c r="HKB15" s="281"/>
      <c r="HKC15" s="281"/>
      <c r="HKD15" s="281"/>
      <c r="HKE15" s="281"/>
      <c r="HKF15" s="281"/>
      <c r="HKG15" s="281"/>
      <c r="HKH15" s="281"/>
      <c r="HKI15" s="281"/>
      <c r="HKJ15" s="281"/>
      <c r="HKK15" s="281"/>
      <c r="HKL15" s="281"/>
      <c r="HKM15" s="281"/>
      <c r="HKN15" s="281"/>
      <c r="HKO15" s="281"/>
      <c r="HKP15" s="281"/>
      <c r="HKQ15" s="281"/>
      <c r="HKR15" s="281"/>
      <c r="HKS15" s="281"/>
      <c r="HKT15" s="281"/>
      <c r="HKU15" s="281"/>
      <c r="HKV15" s="281"/>
      <c r="HKW15" s="281"/>
      <c r="HKX15" s="281"/>
      <c r="HKY15" s="281"/>
      <c r="HKZ15" s="281"/>
      <c r="HLA15" s="281"/>
      <c r="HLB15" s="281"/>
      <c r="HLC15" s="281"/>
      <c r="HLD15" s="281"/>
      <c r="HLE15" s="281"/>
      <c r="HLF15" s="281"/>
      <c r="HLG15" s="281"/>
      <c r="HLH15" s="281"/>
      <c r="HLI15" s="281"/>
      <c r="HLJ15" s="281"/>
      <c r="HLK15" s="281"/>
      <c r="HLL15" s="281"/>
      <c r="HLM15" s="281"/>
      <c r="HLN15" s="281"/>
      <c r="HLO15" s="281"/>
      <c r="HLP15" s="281"/>
      <c r="HLQ15" s="281"/>
      <c r="HLR15" s="281"/>
      <c r="HLS15" s="281"/>
      <c r="HLT15" s="281"/>
      <c r="HLU15" s="281"/>
      <c r="HLV15" s="281"/>
      <c r="HLW15" s="281"/>
      <c r="HLX15" s="281"/>
      <c r="HLY15" s="281"/>
      <c r="HLZ15" s="281"/>
      <c r="HMA15" s="281"/>
      <c r="HMB15" s="281"/>
      <c r="HMC15" s="281"/>
      <c r="HMD15" s="281"/>
      <c r="HME15" s="281"/>
      <c r="HMF15" s="281"/>
      <c r="HMG15" s="281"/>
      <c r="HMH15" s="281"/>
      <c r="HMI15" s="281"/>
      <c r="HMJ15" s="281"/>
      <c r="HMK15" s="281"/>
      <c r="HML15" s="281"/>
      <c r="HMM15" s="281"/>
      <c r="HMN15" s="281"/>
      <c r="HMO15" s="281"/>
      <c r="HMP15" s="281"/>
      <c r="HMQ15" s="281"/>
      <c r="HMR15" s="281"/>
      <c r="HMS15" s="281"/>
      <c r="HMT15" s="281"/>
      <c r="HMU15" s="281"/>
      <c r="HMV15" s="281"/>
      <c r="HMW15" s="281"/>
      <c r="HMX15" s="281"/>
      <c r="HMY15" s="281"/>
      <c r="HMZ15" s="281"/>
      <c r="HNA15" s="281"/>
      <c r="HNB15" s="281"/>
      <c r="HNC15" s="281"/>
      <c r="HND15" s="281"/>
      <c r="HNE15" s="281"/>
      <c r="HNF15" s="281"/>
      <c r="HNG15" s="281"/>
      <c r="HNH15" s="281"/>
      <c r="HNI15" s="281"/>
      <c r="HNJ15" s="281"/>
      <c r="HNK15" s="281"/>
      <c r="HNL15" s="281"/>
      <c r="HNM15" s="281"/>
      <c r="HNN15" s="281"/>
      <c r="HNO15" s="281"/>
      <c r="HNP15" s="281"/>
      <c r="HNQ15" s="281"/>
      <c r="HNR15" s="281"/>
      <c r="HNS15" s="281"/>
      <c r="HNT15" s="281"/>
      <c r="HNU15" s="281"/>
      <c r="HNV15" s="281"/>
      <c r="HNW15" s="281"/>
      <c r="HNX15" s="281"/>
      <c r="HNY15" s="281"/>
      <c r="HNZ15" s="281"/>
      <c r="HOA15" s="281"/>
      <c r="HOB15" s="281"/>
      <c r="HOC15" s="281"/>
      <c r="HOD15" s="281"/>
      <c r="HOE15" s="281"/>
      <c r="HOF15" s="281"/>
      <c r="HOG15" s="281"/>
      <c r="HOH15" s="281"/>
      <c r="HOI15" s="281"/>
      <c r="HOJ15" s="281"/>
      <c r="HOK15" s="281"/>
      <c r="HOL15" s="281"/>
      <c r="HOM15" s="281"/>
      <c r="HON15" s="281"/>
      <c r="HOO15" s="281"/>
      <c r="HOP15" s="281"/>
      <c r="HOQ15" s="281"/>
      <c r="HOR15" s="281"/>
      <c r="HOS15" s="281"/>
      <c r="HOT15" s="281"/>
      <c r="HOU15" s="281"/>
      <c r="HOV15" s="281"/>
      <c r="HOW15" s="281"/>
      <c r="HOX15" s="281"/>
      <c r="HOY15" s="281"/>
      <c r="HOZ15" s="281"/>
      <c r="HPA15" s="281"/>
      <c r="HPB15" s="281"/>
      <c r="HPC15" s="281"/>
      <c r="HPD15" s="281"/>
      <c r="HPE15" s="281"/>
      <c r="HPF15" s="281"/>
      <c r="HPG15" s="281"/>
      <c r="HPH15" s="281"/>
      <c r="HPI15" s="281"/>
      <c r="HPJ15" s="281"/>
      <c r="HPK15" s="281"/>
      <c r="HPL15" s="281"/>
      <c r="HPM15" s="281"/>
      <c r="HPN15" s="281"/>
      <c r="HPO15" s="281"/>
      <c r="HPP15" s="281"/>
      <c r="HPQ15" s="281"/>
      <c r="HPR15" s="281"/>
      <c r="HPS15" s="281"/>
      <c r="HPT15" s="281"/>
      <c r="HPU15" s="281"/>
      <c r="HPV15" s="281"/>
      <c r="HPW15" s="281"/>
      <c r="HPX15" s="281"/>
      <c r="HPY15" s="281"/>
      <c r="HPZ15" s="281"/>
      <c r="HQA15" s="281"/>
      <c r="HQB15" s="281"/>
      <c r="HQC15" s="281"/>
      <c r="HQD15" s="281"/>
      <c r="HQE15" s="281"/>
      <c r="HQF15" s="281"/>
      <c r="HQG15" s="281"/>
      <c r="HQH15" s="281"/>
      <c r="HQI15" s="281"/>
      <c r="HQJ15" s="281"/>
      <c r="HQK15" s="281"/>
      <c r="HQL15" s="281"/>
      <c r="HQM15" s="281"/>
      <c r="HQN15" s="281"/>
      <c r="HQO15" s="281"/>
      <c r="HQP15" s="281"/>
      <c r="HQQ15" s="281"/>
      <c r="HQR15" s="281"/>
      <c r="HQS15" s="281"/>
      <c r="HQT15" s="281"/>
      <c r="HQU15" s="281"/>
      <c r="HQV15" s="281"/>
      <c r="HQW15" s="281"/>
      <c r="HQX15" s="281"/>
      <c r="HQY15" s="281"/>
      <c r="HQZ15" s="281"/>
      <c r="HRA15" s="281"/>
      <c r="HRB15" s="281"/>
      <c r="HRC15" s="281"/>
      <c r="HRD15" s="281"/>
      <c r="HRE15" s="281"/>
      <c r="HRF15" s="281"/>
      <c r="HRG15" s="281"/>
      <c r="HRH15" s="281"/>
      <c r="HRI15" s="281"/>
      <c r="HRJ15" s="281"/>
      <c r="HRK15" s="281"/>
      <c r="HRL15" s="281"/>
      <c r="HRM15" s="281"/>
      <c r="HRN15" s="281"/>
      <c r="HRO15" s="281"/>
      <c r="HRP15" s="281"/>
      <c r="HRQ15" s="281"/>
      <c r="HRR15" s="281"/>
      <c r="HRS15" s="281"/>
      <c r="HRT15" s="281"/>
      <c r="HRU15" s="281"/>
      <c r="HRV15" s="281"/>
      <c r="HRW15" s="281"/>
      <c r="HRX15" s="281"/>
      <c r="HRY15" s="281"/>
      <c r="HRZ15" s="281"/>
      <c r="HSA15" s="281"/>
      <c r="HSB15" s="281"/>
      <c r="HSC15" s="281"/>
      <c r="HSD15" s="281"/>
      <c r="HSE15" s="281"/>
      <c r="HSF15" s="281"/>
      <c r="HSG15" s="281"/>
      <c r="HSH15" s="281"/>
      <c r="HSI15" s="281"/>
      <c r="HSJ15" s="281"/>
      <c r="HSK15" s="281"/>
      <c r="HSL15" s="281"/>
      <c r="HSM15" s="281"/>
      <c r="HSN15" s="281"/>
      <c r="HSO15" s="281"/>
      <c r="HSP15" s="281"/>
      <c r="HSQ15" s="281"/>
      <c r="HSR15" s="281"/>
      <c r="HSS15" s="281"/>
      <c r="HST15" s="281"/>
      <c r="HSU15" s="281"/>
      <c r="HSV15" s="281"/>
      <c r="HSW15" s="281"/>
      <c r="HSX15" s="281"/>
      <c r="HSY15" s="281"/>
      <c r="HSZ15" s="281"/>
      <c r="HTA15" s="281"/>
      <c r="HTB15" s="281"/>
      <c r="HTC15" s="281"/>
      <c r="HTD15" s="281"/>
      <c r="HTE15" s="281"/>
      <c r="HTF15" s="281"/>
      <c r="HTG15" s="281"/>
      <c r="HTH15" s="281"/>
      <c r="HTI15" s="281"/>
      <c r="HTJ15" s="281"/>
      <c r="HTK15" s="281"/>
      <c r="HTL15" s="281"/>
      <c r="HTM15" s="281"/>
      <c r="HTN15" s="281"/>
      <c r="HTO15" s="281"/>
      <c r="HTP15" s="281"/>
      <c r="HTQ15" s="281"/>
      <c r="HTR15" s="281"/>
      <c r="HTS15" s="281"/>
      <c r="HTT15" s="281"/>
      <c r="HTU15" s="281"/>
      <c r="HTV15" s="281"/>
      <c r="HTW15" s="281"/>
      <c r="HTX15" s="281"/>
      <c r="HTY15" s="281"/>
      <c r="HTZ15" s="281"/>
      <c r="HUA15" s="281"/>
      <c r="HUB15" s="281"/>
      <c r="HUC15" s="281"/>
      <c r="HUD15" s="281"/>
      <c r="HUE15" s="281"/>
      <c r="HUF15" s="281"/>
      <c r="HUG15" s="281"/>
      <c r="HUH15" s="281"/>
      <c r="HUI15" s="281"/>
      <c r="HUJ15" s="281"/>
      <c r="HUK15" s="281"/>
      <c r="HUL15" s="281"/>
      <c r="HUM15" s="281"/>
      <c r="HUN15" s="281"/>
      <c r="HUO15" s="281"/>
      <c r="HUP15" s="281"/>
      <c r="HUQ15" s="281"/>
      <c r="HUR15" s="281"/>
      <c r="HUS15" s="281"/>
      <c r="HUT15" s="281"/>
      <c r="HUU15" s="281"/>
      <c r="HUV15" s="281"/>
      <c r="HUW15" s="281"/>
      <c r="HUX15" s="281"/>
      <c r="HUY15" s="281"/>
      <c r="HUZ15" s="281"/>
      <c r="HVA15" s="281"/>
      <c r="HVB15" s="281"/>
      <c r="HVC15" s="281"/>
      <c r="HVD15" s="281"/>
      <c r="HVE15" s="281"/>
      <c r="HVF15" s="281"/>
      <c r="HVG15" s="281"/>
      <c r="HVH15" s="281"/>
      <c r="HVI15" s="281"/>
      <c r="HVJ15" s="281"/>
      <c r="HVK15" s="281"/>
      <c r="HVL15" s="281"/>
      <c r="HVM15" s="281"/>
      <c r="HVN15" s="281"/>
      <c r="HVO15" s="281"/>
      <c r="HVP15" s="281"/>
      <c r="HVQ15" s="281"/>
      <c r="HVR15" s="281"/>
      <c r="HVS15" s="281"/>
      <c r="HVT15" s="281"/>
      <c r="HVU15" s="281"/>
      <c r="HVV15" s="281"/>
      <c r="HVW15" s="281"/>
      <c r="HVX15" s="281"/>
      <c r="HVY15" s="281"/>
      <c r="HVZ15" s="281"/>
      <c r="HWA15" s="281"/>
      <c r="HWB15" s="281"/>
      <c r="HWC15" s="281"/>
      <c r="HWD15" s="281"/>
      <c r="HWE15" s="281"/>
      <c r="HWF15" s="281"/>
      <c r="HWG15" s="281"/>
      <c r="HWH15" s="281"/>
      <c r="HWI15" s="281"/>
      <c r="HWJ15" s="281"/>
      <c r="HWK15" s="281"/>
      <c r="HWL15" s="281"/>
      <c r="HWM15" s="281"/>
      <c r="HWN15" s="281"/>
      <c r="HWO15" s="281"/>
      <c r="HWP15" s="281"/>
      <c r="HWQ15" s="281"/>
      <c r="HWR15" s="281"/>
      <c r="HWS15" s="281"/>
      <c r="HWT15" s="281"/>
      <c r="HWU15" s="281"/>
      <c r="HWV15" s="281"/>
      <c r="HWW15" s="281"/>
      <c r="HWX15" s="281"/>
      <c r="HWY15" s="281"/>
      <c r="HWZ15" s="281"/>
      <c r="HXA15" s="281"/>
      <c r="HXB15" s="281"/>
      <c r="HXC15" s="281"/>
      <c r="HXD15" s="281"/>
      <c r="HXE15" s="281"/>
      <c r="HXF15" s="281"/>
      <c r="HXG15" s="281"/>
      <c r="HXH15" s="281"/>
      <c r="HXI15" s="281"/>
      <c r="HXJ15" s="281"/>
      <c r="HXK15" s="281"/>
      <c r="HXL15" s="281"/>
      <c r="HXM15" s="281"/>
      <c r="HXN15" s="281"/>
      <c r="HXO15" s="281"/>
      <c r="HXP15" s="281"/>
      <c r="HXQ15" s="281"/>
      <c r="HXR15" s="281"/>
      <c r="HXS15" s="281"/>
      <c r="HXT15" s="281"/>
      <c r="HXU15" s="281"/>
      <c r="HXV15" s="281"/>
      <c r="HXW15" s="281"/>
      <c r="HXX15" s="281"/>
      <c r="HXY15" s="281"/>
      <c r="HXZ15" s="281"/>
      <c r="HYA15" s="281"/>
      <c r="HYB15" s="281"/>
      <c r="HYC15" s="281"/>
      <c r="HYD15" s="281"/>
      <c r="HYE15" s="281"/>
      <c r="HYF15" s="281"/>
      <c r="HYG15" s="281"/>
      <c r="HYH15" s="281"/>
      <c r="HYI15" s="281"/>
      <c r="HYJ15" s="281"/>
      <c r="HYK15" s="281"/>
      <c r="HYL15" s="281"/>
      <c r="HYM15" s="281"/>
      <c r="HYN15" s="281"/>
      <c r="HYO15" s="281"/>
      <c r="HYP15" s="281"/>
      <c r="HYQ15" s="281"/>
      <c r="HYR15" s="281"/>
      <c r="HYS15" s="281"/>
      <c r="HYT15" s="281"/>
      <c r="HYU15" s="281"/>
      <c r="HYV15" s="281"/>
      <c r="HYW15" s="281"/>
      <c r="HYX15" s="281"/>
      <c r="HYY15" s="281"/>
      <c r="HYZ15" s="281"/>
      <c r="HZA15" s="281"/>
      <c r="HZB15" s="281"/>
      <c r="HZC15" s="281"/>
      <c r="HZD15" s="281"/>
      <c r="HZE15" s="281"/>
      <c r="HZF15" s="281"/>
      <c r="HZG15" s="281"/>
      <c r="HZH15" s="281"/>
      <c r="HZI15" s="281"/>
      <c r="HZJ15" s="281"/>
      <c r="HZK15" s="281"/>
      <c r="HZL15" s="281"/>
      <c r="HZM15" s="281"/>
      <c r="HZN15" s="281"/>
      <c r="HZO15" s="281"/>
      <c r="HZP15" s="281"/>
      <c r="HZQ15" s="281"/>
      <c r="HZR15" s="281"/>
      <c r="HZS15" s="281"/>
      <c r="HZT15" s="281"/>
      <c r="HZU15" s="281"/>
      <c r="HZV15" s="281"/>
      <c r="HZW15" s="281"/>
      <c r="HZX15" s="281"/>
      <c r="HZY15" s="281"/>
      <c r="HZZ15" s="281"/>
      <c r="IAA15" s="281"/>
      <c r="IAB15" s="281"/>
      <c r="IAC15" s="281"/>
      <c r="IAD15" s="281"/>
      <c r="IAE15" s="281"/>
      <c r="IAF15" s="281"/>
      <c r="IAG15" s="281"/>
      <c r="IAH15" s="281"/>
      <c r="IAI15" s="281"/>
      <c r="IAJ15" s="281"/>
      <c r="IAK15" s="281"/>
      <c r="IAL15" s="281"/>
      <c r="IAM15" s="281"/>
      <c r="IAN15" s="281"/>
      <c r="IAO15" s="281"/>
      <c r="IAP15" s="281"/>
      <c r="IAQ15" s="281"/>
      <c r="IAR15" s="281"/>
      <c r="IAS15" s="281"/>
      <c r="IAT15" s="281"/>
      <c r="IAU15" s="281"/>
      <c r="IAV15" s="281"/>
      <c r="IAW15" s="281"/>
      <c r="IAX15" s="281"/>
      <c r="IAY15" s="281"/>
      <c r="IAZ15" s="281"/>
      <c r="IBA15" s="281"/>
      <c r="IBB15" s="281"/>
      <c r="IBC15" s="281"/>
      <c r="IBD15" s="281"/>
      <c r="IBE15" s="281"/>
      <c r="IBF15" s="281"/>
      <c r="IBG15" s="281"/>
      <c r="IBH15" s="281"/>
      <c r="IBI15" s="281"/>
      <c r="IBJ15" s="281"/>
      <c r="IBK15" s="281"/>
      <c r="IBL15" s="281"/>
      <c r="IBM15" s="281"/>
      <c r="IBN15" s="281"/>
      <c r="IBO15" s="281"/>
      <c r="IBP15" s="281"/>
      <c r="IBQ15" s="281"/>
      <c r="IBR15" s="281"/>
      <c r="IBS15" s="281"/>
      <c r="IBT15" s="281"/>
      <c r="IBU15" s="281"/>
      <c r="IBV15" s="281"/>
      <c r="IBW15" s="281"/>
      <c r="IBX15" s="281"/>
      <c r="IBY15" s="281"/>
      <c r="IBZ15" s="281"/>
      <c r="ICA15" s="281"/>
      <c r="ICB15" s="281"/>
      <c r="ICC15" s="281"/>
      <c r="ICD15" s="281"/>
      <c r="ICE15" s="281"/>
      <c r="ICF15" s="281"/>
      <c r="ICG15" s="281"/>
      <c r="ICH15" s="281"/>
      <c r="ICI15" s="281"/>
      <c r="ICJ15" s="281"/>
      <c r="ICK15" s="281"/>
      <c r="ICL15" s="281"/>
      <c r="ICM15" s="281"/>
      <c r="ICN15" s="281"/>
      <c r="ICO15" s="281"/>
      <c r="ICP15" s="281"/>
      <c r="ICQ15" s="281"/>
      <c r="ICR15" s="281"/>
      <c r="ICS15" s="281"/>
      <c r="ICT15" s="281"/>
      <c r="ICU15" s="281"/>
      <c r="ICV15" s="281"/>
      <c r="ICW15" s="281"/>
      <c r="ICX15" s="281"/>
      <c r="ICY15" s="281"/>
      <c r="ICZ15" s="281"/>
      <c r="IDA15" s="281"/>
      <c r="IDB15" s="281"/>
      <c r="IDC15" s="281"/>
      <c r="IDD15" s="281"/>
      <c r="IDE15" s="281"/>
      <c r="IDF15" s="281"/>
      <c r="IDG15" s="281"/>
      <c r="IDH15" s="281"/>
      <c r="IDI15" s="281"/>
      <c r="IDJ15" s="281"/>
      <c r="IDK15" s="281"/>
      <c r="IDL15" s="281"/>
      <c r="IDM15" s="281"/>
      <c r="IDN15" s="281"/>
      <c r="IDO15" s="281"/>
      <c r="IDP15" s="281"/>
      <c r="IDQ15" s="281"/>
      <c r="IDR15" s="281"/>
      <c r="IDS15" s="281"/>
      <c r="IDT15" s="281"/>
      <c r="IDU15" s="281"/>
      <c r="IDV15" s="281"/>
      <c r="IDW15" s="281"/>
      <c r="IDX15" s="281"/>
      <c r="IDY15" s="281"/>
      <c r="IDZ15" s="281"/>
      <c r="IEA15" s="281"/>
      <c r="IEB15" s="281"/>
      <c r="IEC15" s="281"/>
      <c r="IED15" s="281"/>
      <c r="IEE15" s="281"/>
      <c r="IEF15" s="281"/>
      <c r="IEG15" s="281"/>
      <c r="IEH15" s="281"/>
      <c r="IEI15" s="281"/>
      <c r="IEJ15" s="281"/>
      <c r="IEK15" s="281"/>
      <c r="IEL15" s="281"/>
      <c r="IEM15" s="281"/>
      <c r="IEN15" s="281"/>
      <c r="IEO15" s="281"/>
      <c r="IEP15" s="281"/>
      <c r="IEQ15" s="281"/>
      <c r="IER15" s="281"/>
      <c r="IES15" s="281"/>
      <c r="IET15" s="281"/>
      <c r="IEU15" s="281"/>
      <c r="IEV15" s="281"/>
      <c r="IEW15" s="281"/>
      <c r="IEX15" s="281"/>
      <c r="IEY15" s="281"/>
      <c r="IEZ15" s="281"/>
      <c r="IFA15" s="281"/>
      <c r="IFB15" s="281"/>
      <c r="IFC15" s="281"/>
      <c r="IFD15" s="281"/>
      <c r="IFE15" s="281"/>
      <c r="IFF15" s="281"/>
      <c r="IFG15" s="281"/>
      <c r="IFH15" s="281"/>
      <c r="IFI15" s="281"/>
      <c r="IFJ15" s="281"/>
      <c r="IFK15" s="281"/>
      <c r="IFL15" s="281"/>
      <c r="IFM15" s="281"/>
      <c r="IFN15" s="281"/>
      <c r="IFO15" s="281"/>
      <c r="IFP15" s="281"/>
      <c r="IFQ15" s="281"/>
      <c r="IFR15" s="281"/>
      <c r="IFS15" s="281"/>
      <c r="IFT15" s="281"/>
      <c r="IFU15" s="281"/>
      <c r="IFV15" s="281"/>
      <c r="IFW15" s="281"/>
      <c r="IFX15" s="281"/>
      <c r="IFY15" s="281"/>
      <c r="IFZ15" s="281"/>
      <c r="IGA15" s="281"/>
      <c r="IGB15" s="281"/>
      <c r="IGC15" s="281"/>
      <c r="IGD15" s="281"/>
      <c r="IGE15" s="281"/>
      <c r="IGF15" s="281"/>
      <c r="IGG15" s="281"/>
      <c r="IGH15" s="281"/>
      <c r="IGI15" s="281"/>
      <c r="IGJ15" s="281"/>
      <c r="IGK15" s="281"/>
      <c r="IGL15" s="281"/>
      <c r="IGM15" s="281"/>
      <c r="IGN15" s="281"/>
      <c r="IGO15" s="281"/>
      <c r="IGP15" s="281"/>
      <c r="IGQ15" s="281"/>
      <c r="IGR15" s="281"/>
      <c r="IGS15" s="281"/>
      <c r="IGT15" s="281"/>
      <c r="IGU15" s="281"/>
      <c r="IGV15" s="281"/>
      <c r="IGW15" s="281"/>
      <c r="IGX15" s="281"/>
      <c r="IGY15" s="281"/>
      <c r="IGZ15" s="281"/>
      <c r="IHA15" s="281"/>
      <c r="IHB15" s="281"/>
      <c r="IHC15" s="281"/>
      <c r="IHD15" s="281"/>
      <c r="IHE15" s="281"/>
      <c r="IHF15" s="281"/>
      <c r="IHG15" s="281"/>
      <c r="IHH15" s="281"/>
      <c r="IHI15" s="281"/>
      <c r="IHJ15" s="281"/>
      <c r="IHK15" s="281"/>
      <c r="IHL15" s="281"/>
      <c r="IHM15" s="281"/>
      <c r="IHN15" s="281"/>
      <c r="IHO15" s="281"/>
      <c r="IHP15" s="281"/>
      <c r="IHQ15" s="281"/>
      <c r="IHR15" s="281"/>
      <c r="IHS15" s="281"/>
      <c r="IHT15" s="281"/>
      <c r="IHU15" s="281"/>
      <c r="IHV15" s="281"/>
      <c r="IHW15" s="281"/>
      <c r="IHX15" s="281"/>
      <c r="IHY15" s="281"/>
      <c r="IHZ15" s="281"/>
      <c r="IIA15" s="281"/>
      <c r="IIB15" s="281"/>
      <c r="IIC15" s="281"/>
      <c r="IID15" s="281"/>
      <c r="IIE15" s="281"/>
      <c r="IIF15" s="281"/>
      <c r="IIG15" s="281"/>
      <c r="IIH15" s="281"/>
      <c r="III15" s="281"/>
      <c r="IIJ15" s="281"/>
      <c r="IIK15" s="281"/>
      <c r="IIL15" s="281"/>
      <c r="IIM15" s="281"/>
      <c r="IIN15" s="281"/>
      <c r="IIO15" s="281"/>
      <c r="IIP15" s="281"/>
      <c r="IIQ15" s="281"/>
      <c r="IIR15" s="281"/>
      <c r="IIS15" s="281"/>
      <c r="IIT15" s="281"/>
      <c r="IIU15" s="281"/>
      <c r="IIV15" s="281"/>
      <c r="IIW15" s="281"/>
      <c r="IIX15" s="281"/>
      <c r="IIY15" s="281"/>
      <c r="IIZ15" s="281"/>
      <c r="IJA15" s="281"/>
      <c r="IJB15" s="281"/>
      <c r="IJC15" s="281"/>
      <c r="IJD15" s="281"/>
      <c r="IJE15" s="281"/>
      <c r="IJF15" s="281"/>
      <c r="IJG15" s="281"/>
      <c r="IJH15" s="281"/>
      <c r="IJI15" s="281"/>
      <c r="IJJ15" s="281"/>
      <c r="IJK15" s="281"/>
      <c r="IJL15" s="281"/>
      <c r="IJM15" s="281"/>
      <c r="IJN15" s="281"/>
      <c r="IJO15" s="281"/>
      <c r="IJP15" s="281"/>
      <c r="IJQ15" s="281"/>
      <c r="IJR15" s="281"/>
      <c r="IJS15" s="281"/>
      <c r="IJT15" s="281"/>
      <c r="IJU15" s="281"/>
      <c r="IJV15" s="281"/>
      <c r="IJW15" s="281"/>
      <c r="IJX15" s="281"/>
      <c r="IJY15" s="281"/>
      <c r="IJZ15" s="281"/>
      <c r="IKA15" s="281"/>
      <c r="IKB15" s="281"/>
      <c r="IKC15" s="281"/>
      <c r="IKD15" s="281"/>
      <c r="IKE15" s="281"/>
      <c r="IKF15" s="281"/>
      <c r="IKG15" s="281"/>
      <c r="IKH15" s="281"/>
      <c r="IKI15" s="281"/>
      <c r="IKJ15" s="281"/>
      <c r="IKK15" s="281"/>
      <c r="IKL15" s="281"/>
      <c r="IKM15" s="281"/>
      <c r="IKN15" s="281"/>
      <c r="IKO15" s="281"/>
      <c r="IKP15" s="281"/>
      <c r="IKQ15" s="281"/>
      <c r="IKR15" s="281"/>
      <c r="IKS15" s="281"/>
      <c r="IKT15" s="281"/>
      <c r="IKU15" s="281"/>
      <c r="IKV15" s="281"/>
      <c r="IKW15" s="281"/>
      <c r="IKX15" s="281"/>
      <c r="IKY15" s="281"/>
      <c r="IKZ15" s="281"/>
      <c r="ILA15" s="281"/>
      <c r="ILB15" s="281"/>
      <c r="ILC15" s="281"/>
      <c r="ILD15" s="281"/>
      <c r="ILE15" s="281"/>
      <c r="ILF15" s="281"/>
      <c r="ILG15" s="281"/>
      <c r="ILH15" s="281"/>
      <c r="ILI15" s="281"/>
      <c r="ILJ15" s="281"/>
      <c r="ILK15" s="281"/>
      <c r="ILL15" s="281"/>
      <c r="ILM15" s="281"/>
      <c r="ILN15" s="281"/>
      <c r="ILO15" s="281"/>
      <c r="ILP15" s="281"/>
      <c r="ILQ15" s="281"/>
      <c r="ILR15" s="281"/>
      <c r="ILS15" s="281"/>
      <c r="ILT15" s="281"/>
      <c r="ILU15" s="281"/>
      <c r="ILV15" s="281"/>
      <c r="ILW15" s="281"/>
      <c r="ILX15" s="281"/>
      <c r="ILY15" s="281"/>
      <c r="ILZ15" s="281"/>
      <c r="IMA15" s="281"/>
      <c r="IMB15" s="281"/>
      <c r="IMC15" s="281"/>
      <c r="IMD15" s="281"/>
      <c r="IME15" s="281"/>
      <c r="IMF15" s="281"/>
      <c r="IMG15" s="281"/>
      <c r="IMH15" s="281"/>
      <c r="IMI15" s="281"/>
      <c r="IMJ15" s="281"/>
      <c r="IMK15" s="281"/>
      <c r="IML15" s="281"/>
      <c r="IMM15" s="281"/>
      <c r="IMN15" s="281"/>
      <c r="IMO15" s="281"/>
      <c r="IMP15" s="281"/>
      <c r="IMQ15" s="281"/>
      <c r="IMR15" s="281"/>
      <c r="IMS15" s="281"/>
      <c r="IMT15" s="281"/>
      <c r="IMU15" s="281"/>
      <c r="IMV15" s="281"/>
      <c r="IMW15" s="281"/>
      <c r="IMX15" s="281"/>
      <c r="IMY15" s="281"/>
      <c r="IMZ15" s="281"/>
      <c r="INA15" s="281"/>
      <c r="INB15" s="281"/>
      <c r="INC15" s="281"/>
      <c r="IND15" s="281"/>
      <c r="INE15" s="281"/>
      <c r="INF15" s="281"/>
      <c r="ING15" s="281"/>
      <c r="INH15" s="281"/>
      <c r="INI15" s="281"/>
      <c r="INJ15" s="281"/>
      <c r="INK15" s="281"/>
      <c r="INL15" s="281"/>
      <c r="INM15" s="281"/>
      <c r="INN15" s="281"/>
      <c r="INO15" s="281"/>
      <c r="INP15" s="281"/>
      <c r="INQ15" s="281"/>
      <c r="INR15" s="281"/>
      <c r="INS15" s="281"/>
      <c r="INT15" s="281"/>
      <c r="INU15" s="281"/>
      <c r="INV15" s="281"/>
      <c r="INW15" s="281"/>
      <c r="INX15" s="281"/>
      <c r="INY15" s="281"/>
      <c r="INZ15" s="281"/>
      <c r="IOA15" s="281"/>
      <c r="IOB15" s="281"/>
      <c r="IOC15" s="281"/>
      <c r="IOD15" s="281"/>
      <c r="IOE15" s="281"/>
      <c r="IOF15" s="281"/>
      <c r="IOG15" s="281"/>
      <c r="IOH15" s="281"/>
      <c r="IOI15" s="281"/>
      <c r="IOJ15" s="281"/>
      <c r="IOK15" s="281"/>
      <c r="IOL15" s="281"/>
      <c r="IOM15" s="281"/>
      <c r="ION15" s="281"/>
      <c r="IOO15" s="281"/>
      <c r="IOP15" s="281"/>
      <c r="IOQ15" s="281"/>
      <c r="IOR15" s="281"/>
      <c r="IOS15" s="281"/>
      <c r="IOT15" s="281"/>
      <c r="IOU15" s="281"/>
      <c r="IOV15" s="281"/>
      <c r="IOW15" s="281"/>
      <c r="IOX15" s="281"/>
      <c r="IOY15" s="281"/>
      <c r="IOZ15" s="281"/>
      <c r="IPA15" s="281"/>
      <c r="IPB15" s="281"/>
      <c r="IPC15" s="281"/>
      <c r="IPD15" s="281"/>
      <c r="IPE15" s="281"/>
      <c r="IPF15" s="281"/>
      <c r="IPG15" s="281"/>
      <c r="IPH15" s="281"/>
      <c r="IPI15" s="281"/>
      <c r="IPJ15" s="281"/>
      <c r="IPK15" s="281"/>
      <c r="IPL15" s="281"/>
      <c r="IPM15" s="281"/>
      <c r="IPN15" s="281"/>
      <c r="IPO15" s="281"/>
      <c r="IPP15" s="281"/>
      <c r="IPQ15" s="281"/>
      <c r="IPR15" s="281"/>
      <c r="IPS15" s="281"/>
      <c r="IPT15" s="281"/>
      <c r="IPU15" s="281"/>
      <c r="IPV15" s="281"/>
      <c r="IPW15" s="281"/>
      <c r="IPX15" s="281"/>
      <c r="IPY15" s="281"/>
      <c r="IPZ15" s="281"/>
      <c r="IQA15" s="281"/>
      <c r="IQB15" s="281"/>
      <c r="IQC15" s="281"/>
      <c r="IQD15" s="281"/>
      <c r="IQE15" s="281"/>
      <c r="IQF15" s="281"/>
      <c r="IQG15" s="281"/>
      <c r="IQH15" s="281"/>
      <c r="IQI15" s="281"/>
      <c r="IQJ15" s="281"/>
      <c r="IQK15" s="281"/>
      <c r="IQL15" s="281"/>
      <c r="IQM15" s="281"/>
      <c r="IQN15" s="281"/>
      <c r="IQO15" s="281"/>
      <c r="IQP15" s="281"/>
      <c r="IQQ15" s="281"/>
      <c r="IQR15" s="281"/>
      <c r="IQS15" s="281"/>
      <c r="IQT15" s="281"/>
      <c r="IQU15" s="281"/>
      <c r="IQV15" s="281"/>
      <c r="IQW15" s="281"/>
      <c r="IQX15" s="281"/>
      <c r="IQY15" s="281"/>
      <c r="IQZ15" s="281"/>
      <c r="IRA15" s="281"/>
      <c r="IRB15" s="281"/>
      <c r="IRC15" s="281"/>
      <c r="IRD15" s="281"/>
      <c r="IRE15" s="281"/>
      <c r="IRF15" s="281"/>
      <c r="IRG15" s="281"/>
      <c r="IRH15" s="281"/>
      <c r="IRI15" s="281"/>
      <c r="IRJ15" s="281"/>
      <c r="IRK15" s="281"/>
      <c r="IRL15" s="281"/>
      <c r="IRM15" s="281"/>
      <c r="IRN15" s="281"/>
      <c r="IRO15" s="281"/>
      <c r="IRP15" s="281"/>
      <c r="IRQ15" s="281"/>
      <c r="IRR15" s="281"/>
      <c r="IRS15" s="281"/>
      <c r="IRT15" s="281"/>
      <c r="IRU15" s="281"/>
      <c r="IRV15" s="281"/>
      <c r="IRW15" s="281"/>
      <c r="IRX15" s="281"/>
      <c r="IRY15" s="281"/>
      <c r="IRZ15" s="281"/>
      <c r="ISA15" s="281"/>
      <c r="ISB15" s="281"/>
      <c r="ISC15" s="281"/>
      <c r="ISD15" s="281"/>
      <c r="ISE15" s="281"/>
      <c r="ISF15" s="281"/>
      <c r="ISG15" s="281"/>
      <c r="ISH15" s="281"/>
      <c r="ISI15" s="281"/>
      <c r="ISJ15" s="281"/>
      <c r="ISK15" s="281"/>
      <c r="ISL15" s="281"/>
      <c r="ISM15" s="281"/>
      <c r="ISN15" s="281"/>
      <c r="ISO15" s="281"/>
      <c r="ISP15" s="281"/>
      <c r="ISQ15" s="281"/>
      <c r="ISR15" s="281"/>
      <c r="ISS15" s="281"/>
      <c r="IST15" s="281"/>
      <c r="ISU15" s="281"/>
      <c r="ISV15" s="281"/>
      <c r="ISW15" s="281"/>
      <c r="ISX15" s="281"/>
      <c r="ISY15" s="281"/>
      <c r="ISZ15" s="281"/>
      <c r="ITA15" s="281"/>
      <c r="ITB15" s="281"/>
      <c r="ITC15" s="281"/>
      <c r="ITD15" s="281"/>
      <c r="ITE15" s="281"/>
      <c r="ITF15" s="281"/>
      <c r="ITG15" s="281"/>
      <c r="ITH15" s="281"/>
      <c r="ITI15" s="281"/>
      <c r="ITJ15" s="281"/>
      <c r="ITK15" s="281"/>
      <c r="ITL15" s="281"/>
      <c r="ITM15" s="281"/>
      <c r="ITN15" s="281"/>
      <c r="ITO15" s="281"/>
      <c r="ITP15" s="281"/>
      <c r="ITQ15" s="281"/>
      <c r="ITR15" s="281"/>
      <c r="ITS15" s="281"/>
      <c r="ITT15" s="281"/>
      <c r="ITU15" s="281"/>
      <c r="ITV15" s="281"/>
      <c r="ITW15" s="281"/>
      <c r="ITX15" s="281"/>
      <c r="ITY15" s="281"/>
      <c r="ITZ15" s="281"/>
      <c r="IUA15" s="281"/>
      <c r="IUB15" s="281"/>
      <c r="IUC15" s="281"/>
      <c r="IUD15" s="281"/>
      <c r="IUE15" s="281"/>
      <c r="IUF15" s="281"/>
      <c r="IUG15" s="281"/>
      <c r="IUH15" s="281"/>
      <c r="IUI15" s="281"/>
      <c r="IUJ15" s="281"/>
      <c r="IUK15" s="281"/>
      <c r="IUL15" s="281"/>
      <c r="IUM15" s="281"/>
      <c r="IUN15" s="281"/>
      <c r="IUO15" s="281"/>
      <c r="IUP15" s="281"/>
      <c r="IUQ15" s="281"/>
      <c r="IUR15" s="281"/>
      <c r="IUS15" s="281"/>
      <c r="IUT15" s="281"/>
      <c r="IUU15" s="281"/>
      <c r="IUV15" s="281"/>
      <c r="IUW15" s="281"/>
      <c r="IUX15" s="281"/>
      <c r="IUY15" s="281"/>
      <c r="IUZ15" s="281"/>
      <c r="IVA15" s="281"/>
      <c r="IVB15" s="281"/>
      <c r="IVC15" s="281"/>
      <c r="IVD15" s="281"/>
      <c r="IVE15" s="281"/>
      <c r="IVF15" s="281"/>
      <c r="IVG15" s="281"/>
      <c r="IVH15" s="281"/>
      <c r="IVI15" s="281"/>
      <c r="IVJ15" s="281"/>
      <c r="IVK15" s="281"/>
      <c r="IVL15" s="281"/>
      <c r="IVM15" s="281"/>
      <c r="IVN15" s="281"/>
      <c r="IVO15" s="281"/>
      <c r="IVP15" s="281"/>
      <c r="IVQ15" s="281"/>
      <c r="IVR15" s="281"/>
      <c r="IVS15" s="281"/>
      <c r="IVT15" s="281"/>
      <c r="IVU15" s="281"/>
      <c r="IVV15" s="281"/>
      <c r="IVW15" s="281"/>
      <c r="IVX15" s="281"/>
      <c r="IVY15" s="281"/>
      <c r="IVZ15" s="281"/>
      <c r="IWA15" s="281"/>
      <c r="IWB15" s="281"/>
      <c r="IWC15" s="281"/>
      <c r="IWD15" s="281"/>
      <c r="IWE15" s="281"/>
      <c r="IWF15" s="281"/>
      <c r="IWG15" s="281"/>
      <c r="IWH15" s="281"/>
      <c r="IWI15" s="281"/>
      <c r="IWJ15" s="281"/>
      <c r="IWK15" s="281"/>
      <c r="IWL15" s="281"/>
      <c r="IWM15" s="281"/>
      <c r="IWN15" s="281"/>
      <c r="IWO15" s="281"/>
      <c r="IWP15" s="281"/>
      <c r="IWQ15" s="281"/>
      <c r="IWR15" s="281"/>
      <c r="IWS15" s="281"/>
      <c r="IWT15" s="281"/>
      <c r="IWU15" s="281"/>
      <c r="IWV15" s="281"/>
      <c r="IWW15" s="281"/>
      <c r="IWX15" s="281"/>
      <c r="IWY15" s="281"/>
      <c r="IWZ15" s="281"/>
      <c r="IXA15" s="281"/>
      <c r="IXB15" s="281"/>
      <c r="IXC15" s="281"/>
      <c r="IXD15" s="281"/>
      <c r="IXE15" s="281"/>
      <c r="IXF15" s="281"/>
      <c r="IXG15" s="281"/>
      <c r="IXH15" s="281"/>
      <c r="IXI15" s="281"/>
      <c r="IXJ15" s="281"/>
      <c r="IXK15" s="281"/>
      <c r="IXL15" s="281"/>
      <c r="IXM15" s="281"/>
      <c r="IXN15" s="281"/>
      <c r="IXO15" s="281"/>
      <c r="IXP15" s="281"/>
      <c r="IXQ15" s="281"/>
      <c r="IXR15" s="281"/>
      <c r="IXS15" s="281"/>
      <c r="IXT15" s="281"/>
      <c r="IXU15" s="281"/>
      <c r="IXV15" s="281"/>
      <c r="IXW15" s="281"/>
      <c r="IXX15" s="281"/>
      <c r="IXY15" s="281"/>
      <c r="IXZ15" s="281"/>
      <c r="IYA15" s="281"/>
      <c r="IYB15" s="281"/>
      <c r="IYC15" s="281"/>
      <c r="IYD15" s="281"/>
      <c r="IYE15" s="281"/>
      <c r="IYF15" s="281"/>
      <c r="IYG15" s="281"/>
      <c r="IYH15" s="281"/>
      <c r="IYI15" s="281"/>
      <c r="IYJ15" s="281"/>
      <c r="IYK15" s="281"/>
      <c r="IYL15" s="281"/>
      <c r="IYM15" s="281"/>
      <c r="IYN15" s="281"/>
      <c r="IYO15" s="281"/>
      <c r="IYP15" s="281"/>
      <c r="IYQ15" s="281"/>
      <c r="IYR15" s="281"/>
      <c r="IYS15" s="281"/>
      <c r="IYT15" s="281"/>
      <c r="IYU15" s="281"/>
      <c r="IYV15" s="281"/>
      <c r="IYW15" s="281"/>
      <c r="IYX15" s="281"/>
      <c r="IYY15" s="281"/>
      <c r="IYZ15" s="281"/>
      <c r="IZA15" s="281"/>
      <c r="IZB15" s="281"/>
      <c r="IZC15" s="281"/>
      <c r="IZD15" s="281"/>
      <c r="IZE15" s="281"/>
      <c r="IZF15" s="281"/>
      <c r="IZG15" s="281"/>
      <c r="IZH15" s="281"/>
      <c r="IZI15" s="281"/>
      <c r="IZJ15" s="281"/>
      <c r="IZK15" s="281"/>
      <c r="IZL15" s="281"/>
      <c r="IZM15" s="281"/>
      <c r="IZN15" s="281"/>
      <c r="IZO15" s="281"/>
      <c r="IZP15" s="281"/>
      <c r="IZQ15" s="281"/>
      <c r="IZR15" s="281"/>
      <c r="IZS15" s="281"/>
      <c r="IZT15" s="281"/>
      <c r="IZU15" s="281"/>
      <c r="IZV15" s="281"/>
      <c r="IZW15" s="281"/>
      <c r="IZX15" s="281"/>
      <c r="IZY15" s="281"/>
      <c r="IZZ15" s="281"/>
      <c r="JAA15" s="281"/>
      <c r="JAB15" s="281"/>
      <c r="JAC15" s="281"/>
      <c r="JAD15" s="281"/>
      <c r="JAE15" s="281"/>
      <c r="JAF15" s="281"/>
      <c r="JAG15" s="281"/>
      <c r="JAH15" s="281"/>
      <c r="JAI15" s="281"/>
      <c r="JAJ15" s="281"/>
      <c r="JAK15" s="281"/>
      <c r="JAL15" s="281"/>
      <c r="JAM15" s="281"/>
      <c r="JAN15" s="281"/>
      <c r="JAO15" s="281"/>
      <c r="JAP15" s="281"/>
      <c r="JAQ15" s="281"/>
      <c r="JAR15" s="281"/>
      <c r="JAS15" s="281"/>
      <c r="JAT15" s="281"/>
      <c r="JAU15" s="281"/>
      <c r="JAV15" s="281"/>
      <c r="JAW15" s="281"/>
      <c r="JAX15" s="281"/>
      <c r="JAY15" s="281"/>
      <c r="JAZ15" s="281"/>
      <c r="JBA15" s="281"/>
      <c r="JBB15" s="281"/>
      <c r="JBC15" s="281"/>
      <c r="JBD15" s="281"/>
      <c r="JBE15" s="281"/>
      <c r="JBF15" s="281"/>
      <c r="JBG15" s="281"/>
      <c r="JBH15" s="281"/>
      <c r="JBI15" s="281"/>
      <c r="JBJ15" s="281"/>
      <c r="JBK15" s="281"/>
      <c r="JBL15" s="281"/>
      <c r="JBM15" s="281"/>
      <c r="JBN15" s="281"/>
      <c r="JBO15" s="281"/>
      <c r="JBP15" s="281"/>
      <c r="JBQ15" s="281"/>
      <c r="JBR15" s="281"/>
      <c r="JBS15" s="281"/>
      <c r="JBT15" s="281"/>
      <c r="JBU15" s="281"/>
      <c r="JBV15" s="281"/>
      <c r="JBW15" s="281"/>
      <c r="JBX15" s="281"/>
      <c r="JBY15" s="281"/>
      <c r="JBZ15" s="281"/>
      <c r="JCA15" s="281"/>
      <c r="JCB15" s="281"/>
      <c r="JCC15" s="281"/>
      <c r="JCD15" s="281"/>
      <c r="JCE15" s="281"/>
      <c r="JCF15" s="281"/>
      <c r="JCG15" s="281"/>
      <c r="JCH15" s="281"/>
      <c r="JCI15" s="281"/>
      <c r="JCJ15" s="281"/>
      <c r="JCK15" s="281"/>
      <c r="JCL15" s="281"/>
      <c r="JCM15" s="281"/>
      <c r="JCN15" s="281"/>
      <c r="JCO15" s="281"/>
      <c r="JCP15" s="281"/>
      <c r="JCQ15" s="281"/>
      <c r="JCR15" s="281"/>
      <c r="JCS15" s="281"/>
      <c r="JCT15" s="281"/>
      <c r="JCU15" s="281"/>
      <c r="JCV15" s="281"/>
      <c r="JCW15" s="281"/>
      <c r="JCX15" s="281"/>
      <c r="JCY15" s="281"/>
      <c r="JCZ15" s="281"/>
      <c r="JDA15" s="281"/>
      <c r="JDB15" s="281"/>
      <c r="JDC15" s="281"/>
      <c r="JDD15" s="281"/>
      <c r="JDE15" s="281"/>
      <c r="JDF15" s="281"/>
      <c r="JDG15" s="281"/>
      <c r="JDH15" s="281"/>
      <c r="JDI15" s="281"/>
      <c r="JDJ15" s="281"/>
      <c r="JDK15" s="281"/>
      <c r="JDL15" s="281"/>
      <c r="JDM15" s="281"/>
      <c r="JDN15" s="281"/>
      <c r="JDO15" s="281"/>
      <c r="JDP15" s="281"/>
      <c r="JDQ15" s="281"/>
      <c r="JDR15" s="281"/>
      <c r="JDS15" s="281"/>
      <c r="JDT15" s="281"/>
      <c r="JDU15" s="281"/>
      <c r="JDV15" s="281"/>
      <c r="JDW15" s="281"/>
      <c r="JDX15" s="281"/>
      <c r="JDY15" s="281"/>
      <c r="JDZ15" s="281"/>
      <c r="JEA15" s="281"/>
      <c r="JEB15" s="281"/>
      <c r="JEC15" s="281"/>
      <c r="JED15" s="281"/>
      <c r="JEE15" s="281"/>
      <c r="JEF15" s="281"/>
      <c r="JEG15" s="281"/>
      <c r="JEH15" s="281"/>
      <c r="JEI15" s="281"/>
      <c r="JEJ15" s="281"/>
      <c r="JEK15" s="281"/>
      <c r="JEL15" s="281"/>
      <c r="JEM15" s="281"/>
      <c r="JEN15" s="281"/>
      <c r="JEO15" s="281"/>
      <c r="JEP15" s="281"/>
      <c r="JEQ15" s="281"/>
      <c r="JER15" s="281"/>
      <c r="JES15" s="281"/>
      <c r="JET15" s="281"/>
      <c r="JEU15" s="281"/>
      <c r="JEV15" s="281"/>
      <c r="JEW15" s="281"/>
      <c r="JEX15" s="281"/>
      <c r="JEY15" s="281"/>
      <c r="JEZ15" s="281"/>
      <c r="JFA15" s="281"/>
      <c r="JFB15" s="281"/>
      <c r="JFC15" s="281"/>
      <c r="JFD15" s="281"/>
      <c r="JFE15" s="281"/>
      <c r="JFF15" s="281"/>
      <c r="JFG15" s="281"/>
      <c r="JFH15" s="281"/>
      <c r="JFI15" s="281"/>
      <c r="JFJ15" s="281"/>
      <c r="JFK15" s="281"/>
      <c r="JFL15" s="281"/>
      <c r="JFM15" s="281"/>
      <c r="JFN15" s="281"/>
      <c r="JFO15" s="281"/>
      <c r="JFP15" s="281"/>
      <c r="JFQ15" s="281"/>
      <c r="JFR15" s="281"/>
      <c r="JFS15" s="281"/>
      <c r="JFT15" s="281"/>
      <c r="JFU15" s="281"/>
      <c r="JFV15" s="281"/>
      <c r="JFW15" s="281"/>
      <c r="JFX15" s="281"/>
      <c r="JFY15" s="281"/>
      <c r="JFZ15" s="281"/>
      <c r="JGA15" s="281"/>
      <c r="JGB15" s="281"/>
      <c r="JGC15" s="281"/>
      <c r="JGD15" s="281"/>
      <c r="JGE15" s="281"/>
      <c r="JGF15" s="281"/>
      <c r="JGG15" s="281"/>
      <c r="JGH15" s="281"/>
      <c r="JGI15" s="281"/>
      <c r="JGJ15" s="281"/>
      <c r="JGK15" s="281"/>
      <c r="JGL15" s="281"/>
      <c r="JGM15" s="281"/>
      <c r="JGN15" s="281"/>
      <c r="JGO15" s="281"/>
      <c r="JGP15" s="281"/>
      <c r="JGQ15" s="281"/>
      <c r="JGR15" s="281"/>
      <c r="JGS15" s="281"/>
      <c r="JGT15" s="281"/>
      <c r="JGU15" s="281"/>
      <c r="JGV15" s="281"/>
      <c r="JGW15" s="281"/>
      <c r="JGX15" s="281"/>
      <c r="JGY15" s="281"/>
      <c r="JGZ15" s="281"/>
      <c r="JHA15" s="281"/>
      <c r="JHB15" s="281"/>
      <c r="JHC15" s="281"/>
      <c r="JHD15" s="281"/>
      <c r="JHE15" s="281"/>
      <c r="JHF15" s="281"/>
      <c r="JHG15" s="281"/>
      <c r="JHH15" s="281"/>
      <c r="JHI15" s="281"/>
      <c r="JHJ15" s="281"/>
      <c r="JHK15" s="281"/>
      <c r="JHL15" s="281"/>
      <c r="JHM15" s="281"/>
      <c r="JHN15" s="281"/>
      <c r="JHO15" s="281"/>
      <c r="JHP15" s="281"/>
      <c r="JHQ15" s="281"/>
      <c r="JHR15" s="281"/>
      <c r="JHS15" s="281"/>
      <c r="JHT15" s="281"/>
      <c r="JHU15" s="281"/>
      <c r="JHV15" s="281"/>
      <c r="JHW15" s="281"/>
      <c r="JHX15" s="281"/>
      <c r="JHY15" s="281"/>
      <c r="JHZ15" s="281"/>
      <c r="JIA15" s="281"/>
      <c r="JIB15" s="281"/>
      <c r="JIC15" s="281"/>
      <c r="JID15" s="281"/>
      <c r="JIE15" s="281"/>
      <c r="JIF15" s="281"/>
      <c r="JIG15" s="281"/>
      <c r="JIH15" s="281"/>
      <c r="JII15" s="281"/>
      <c r="JIJ15" s="281"/>
      <c r="JIK15" s="281"/>
      <c r="JIL15" s="281"/>
      <c r="JIM15" s="281"/>
      <c r="JIN15" s="281"/>
      <c r="JIO15" s="281"/>
      <c r="JIP15" s="281"/>
      <c r="JIQ15" s="281"/>
      <c r="JIR15" s="281"/>
      <c r="JIS15" s="281"/>
      <c r="JIT15" s="281"/>
      <c r="JIU15" s="281"/>
      <c r="JIV15" s="281"/>
      <c r="JIW15" s="281"/>
      <c r="JIX15" s="281"/>
      <c r="JIY15" s="281"/>
      <c r="JIZ15" s="281"/>
      <c r="JJA15" s="281"/>
      <c r="JJB15" s="281"/>
      <c r="JJC15" s="281"/>
      <c r="JJD15" s="281"/>
      <c r="JJE15" s="281"/>
      <c r="JJF15" s="281"/>
      <c r="JJG15" s="281"/>
      <c r="JJH15" s="281"/>
      <c r="JJI15" s="281"/>
      <c r="JJJ15" s="281"/>
      <c r="JJK15" s="281"/>
      <c r="JJL15" s="281"/>
      <c r="JJM15" s="281"/>
      <c r="JJN15" s="281"/>
      <c r="JJO15" s="281"/>
      <c r="JJP15" s="281"/>
      <c r="JJQ15" s="281"/>
      <c r="JJR15" s="281"/>
      <c r="JJS15" s="281"/>
      <c r="JJT15" s="281"/>
      <c r="JJU15" s="281"/>
      <c r="JJV15" s="281"/>
      <c r="JJW15" s="281"/>
      <c r="JJX15" s="281"/>
      <c r="JJY15" s="281"/>
      <c r="JJZ15" s="281"/>
      <c r="JKA15" s="281"/>
      <c r="JKB15" s="281"/>
      <c r="JKC15" s="281"/>
      <c r="JKD15" s="281"/>
      <c r="JKE15" s="281"/>
      <c r="JKF15" s="281"/>
      <c r="JKG15" s="281"/>
      <c r="JKH15" s="281"/>
      <c r="JKI15" s="281"/>
      <c r="JKJ15" s="281"/>
      <c r="JKK15" s="281"/>
      <c r="JKL15" s="281"/>
      <c r="JKM15" s="281"/>
      <c r="JKN15" s="281"/>
      <c r="JKO15" s="281"/>
      <c r="JKP15" s="281"/>
      <c r="JKQ15" s="281"/>
      <c r="JKR15" s="281"/>
      <c r="JKS15" s="281"/>
      <c r="JKT15" s="281"/>
      <c r="JKU15" s="281"/>
      <c r="JKV15" s="281"/>
      <c r="JKW15" s="281"/>
      <c r="JKX15" s="281"/>
      <c r="JKY15" s="281"/>
      <c r="JKZ15" s="281"/>
      <c r="JLA15" s="281"/>
      <c r="JLB15" s="281"/>
      <c r="JLC15" s="281"/>
      <c r="JLD15" s="281"/>
      <c r="JLE15" s="281"/>
      <c r="JLF15" s="281"/>
      <c r="JLG15" s="281"/>
      <c r="JLH15" s="281"/>
      <c r="JLI15" s="281"/>
      <c r="JLJ15" s="281"/>
      <c r="JLK15" s="281"/>
      <c r="JLL15" s="281"/>
      <c r="JLM15" s="281"/>
      <c r="JLN15" s="281"/>
      <c r="JLO15" s="281"/>
      <c r="JLP15" s="281"/>
      <c r="JLQ15" s="281"/>
      <c r="JLR15" s="281"/>
      <c r="JLS15" s="281"/>
      <c r="JLT15" s="281"/>
      <c r="JLU15" s="281"/>
      <c r="JLV15" s="281"/>
      <c r="JLW15" s="281"/>
      <c r="JLX15" s="281"/>
      <c r="JLY15" s="281"/>
      <c r="JLZ15" s="281"/>
      <c r="JMA15" s="281"/>
      <c r="JMB15" s="281"/>
      <c r="JMC15" s="281"/>
      <c r="JMD15" s="281"/>
      <c r="JME15" s="281"/>
      <c r="JMF15" s="281"/>
      <c r="JMG15" s="281"/>
      <c r="JMH15" s="281"/>
      <c r="JMI15" s="281"/>
      <c r="JMJ15" s="281"/>
      <c r="JMK15" s="281"/>
      <c r="JML15" s="281"/>
      <c r="JMM15" s="281"/>
      <c r="JMN15" s="281"/>
      <c r="JMO15" s="281"/>
      <c r="JMP15" s="281"/>
      <c r="JMQ15" s="281"/>
      <c r="JMR15" s="281"/>
      <c r="JMS15" s="281"/>
      <c r="JMT15" s="281"/>
      <c r="JMU15" s="281"/>
      <c r="JMV15" s="281"/>
      <c r="JMW15" s="281"/>
      <c r="JMX15" s="281"/>
      <c r="JMY15" s="281"/>
      <c r="JMZ15" s="281"/>
      <c r="JNA15" s="281"/>
      <c r="JNB15" s="281"/>
      <c r="JNC15" s="281"/>
      <c r="JND15" s="281"/>
      <c r="JNE15" s="281"/>
      <c r="JNF15" s="281"/>
      <c r="JNG15" s="281"/>
      <c r="JNH15" s="281"/>
      <c r="JNI15" s="281"/>
      <c r="JNJ15" s="281"/>
      <c r="JNK15" s="281"/>
      <c r="JNL15" s="281"/>
      <c r="JNM15" s="281"/>
      <c r="JNN15" s="281"/>
      <c r="JNO15" s="281"/>
      <c r="JNP15" s="281"/>
      <c r="JNQ15" s="281"/>
      <c r="JNR15" s="281"/>
      <c r="JNS15" s="281"/>
      <c r="JNT15" s="281"/>
      <c r="JNU15" s="281"/>
      <c r="JNV15" s="281"/>
      <c r="JNW15" s="281"/>
      <c r="JNX15" s="281"/>
      <c r="JNY15" s="281"/>
      <c r="JNZ15" s="281"/>
      <c r="JOA15" s="281"/>
      <c r="JOB15" s="281"/>
      <c r="JOC15" s="281"/>
      <c r="JOD15" s="281"/>
      <c r="JOE15" s="281"/>
      <c r="JOF15" s="281"/>
      <c r="JOG15" s="281"/>
      <c r="JOH15" s="281"/>
      <c r="JOI15" s="281"/>
      <c r="JOJ15" s="281"/>
      <c r="JOK15" s="281"/>
      <c r="JOL15" s="281"/>
      <c r="JOM15" s="281"/>
      <c r="JON15" s="281"/>
      <c r="JOO15" s="281"/>
      <c r="JOP15" s="281"/>
      <c r="JOQ15" s="281"/>
      <c r="JOR15" s="281"/>
      <c r="JOS15" s="281"/>
      <c r="JOT15" s="281"/>
      <c r="JOU15" s="281"/>
      <c r="JOV15" s="281"/>
      <c r="JOW15" s="281"/>
      <c r="JOX15" s="281"/>
      <c r="JOY15" s="281"/>
      <c r="JOZ15" s="281"/>
      <c r="JPA15" s="281"/>
      <c r="JPB15" s="281"/>
      <c r="JPC15" s="281"/>
      <c r="JPD15" s="281"/>
      <c r="JPE15" s="281"/>
      <c r="JPF15" s="281"/>
      <c r="JPG15" s="281"/>
      <c r="JPH15" s="281"/>
      <c r="JPI15" s="281"/>
      <c r="JPJ15" s="281"/>
      <c r="JPK15" s="281"/>
      <c r="JPL15" s="281"/>
      <c r="JPM15" s="281"/>
      <c r="JPN15" s="281"/>
      <c r="JPO15" s="281"/>
      <c r="JPP15" s="281"/>
      <c r="JPQ15" s="281"/>
      <c r="JPR15" s="281"/>
      <c r="JPS15" s="281"/>
      <c r="JPT15" s="281"/>
      <c r="JPU15" s="281"/>
      <c r="JPV15" s="281"/>
      <c r="JPW15" s="281"/>
      <c r="JPX15" s="281"/>
      <c r="JPY15" s="281"/>
      <c r="JPZ15" s="281"/>
      <c r="JQA15" s="281"/>
      <c r="JQB15" s="281"/>
      <c r="JQC15" s="281"/>
      <c r="JQD15" s="281"/>
      <c r="JQE15" s="281"/>
      <c r="JQF15" s="281"/>
      <c r="JQG15" s="281"/>
      <c r="JQH15" s="281"/>
      <c r="JQI15" s="281"/>
      <c r="JQJ15" s="281"/>
      <c r="JQK15" s="281"/>
      <c r="JQL15" s="281"/>
      <c r="JQM15" s="281"/>
      <c r="JQN15" s="281"/>
      <c r="JQO15" s="281"/>
      <c r="JQP15" s="281"/>
      <c r="JQQ15" s="281"/>
      <c r="JQR15" s="281"/>
      <c r="JQS15" s="281"/>
      <c r="JQT15" s="281"/>
      <c r="JQU15" s="281"/>
      <c r="JQV15" s="281"/>
      <c r="JQW15" s="281"/>
      <c r="JQX15" s="281"/>
      <c r="JQY15" s="281"/>
      <c r="JQZ15" s="281"/>
      <c r="JRA15" s="281"/>
      <c r="JRB15" s="281"/>
      <c r="JRC15" s="281"/>
      <c r="JRD15" s="281"/>
      <c r="JRE15" s="281"/>
      <c r="JRF15" s="281"/>
      <c r="JRG15" s="281"/>
      <c r="JRH15" s="281"/>
      <c r="JRI15" s="281"/>
      <c r="JRJ15" s="281"/>
      <c r="JRK15" s="281"/>
      <c r="JRL15" s="281"/>
      <c r="JRM15" s="281"/>
      <c r="JRN15" s="281"/>
      <c r="JRO15" s="281"/>
      <c r="JRP15" s="281"/>
      <c r="JRQ15" s="281"/>
      <c r="JRR15" s="281"/>
      <c r="JRS15" s="281"/>
      <c r="JRT15" s="281"/>
      <c r="JRU15" s="281"/>
      <c r="JRV15" s="281"/>
      <c r="JRW15" s="281"/>
      <c r="JRX15" s="281"/>
      <c r="JRY15" s="281"/>
      <c r="JRZ15" s="281"/>
      <c r="JSA15" s="281"/>
      <c r="JSB15" s="281"/>
      <c r="JSC15" s="281"/>
      <c r="JSD15" s="281"/>
      <c r="JSE15" s="281"/>
      <c r="JSF15" s="281"/>
      <c r="JSG15" s="281"/>
      <c r="JSH15" s="281"/>
      <c r="JSI15" s="281"/>
      <c r="JSJ15" s="281"/>
      <c r="JSK15" s="281"/>
      <c r="JSL15" s="281"/>
      <c r="JSM15" s="281"/>
      <c r="JSN15" s="281"/>
      <c r="JSO15" s="281"/>
      <c r="JSP15" s="281"/>
      <c r="JSQ15" s="281"/>
      <c r="JSR15" s="281"/>
      <c r="JSS15" s="281"/>
      <c r="JST15" s="281"/>
      <c r="JSU15" s="281"/>
      <c r="JSV15" s="281"/>
      <c r="JSW15" s="281"/>
      <c r="JSX15" s="281"/>
      <c r="JSY15" s="281"/>
      <c r="JSZ15" s="281"/>
      <c r="JTA15" s="281"/>
      <c r="JTB15" s="281"/>
      <c r="JTC15" s="281"/>
      <c r="JTD15" s="281"/>
      <c r="JTE15" s="281"/>
      <c r="JTF15" s="281"/>
      <c r="JTG15" s="281"/>
      <c r="JTH15" s="281"/>
      <c r="JTI15" s="281"/>
      <c r="JTJ15" s="281"/>
      <c r="JTK15" s="281"/>
      <c r="JTL15" s="281"/>
      <c r="JTM15" s="281"/>
      <c r="JTN15" s="281"/>
      <c r="JTO15" s="281"/>
      <c r="JTP15" s="281"/>
      <c r="JTQ15" s="281"/>
      <c r="JTR15" s="281"/>
      <c r="JTS15" s="281"/>
      <c r="JTT15" s="281"/>
      <c r="JTU15" s="281"/>
      <c r="JTV15" s="281"/>
      <c r="JTW15" s="281"/>
      <c r="JTX15" s="281"/>
      <c r="JTY15" s="281"/>
      <c r="JTZ15" s="281"/>
      <c r="JUA15" s="281"/>
      <c r="JUB15" s="281"/>
      <c r="JUC15" s="281"/>
      <c r="JUD15" s="281"/>
      <c r="JUE15" s="281"/>
      <c r="JUF15" s="281"/>
      <c r="JUG15" s="281"/>
      <c r="JUH15" s="281"/>
      <c r="JUI15" s="281"/>
      <c r="JUJ15" s="281"/>
      <c r="JUK15" s="281"/>
      <c r="JUL15" s="281"/>
      <c r="JUM15" s="281"/>
      <c r="JUN15" s="281"/>
      <c r="JUO15" s="281"/>
      <c r="JUP15" s="281"/>
      <c r="JUQ15" s="281"/>
      <c r="JUR15" s="281"/>
      <c r="JUS15" s="281"/>
      <c r="JUT15" s="281"/>
      <c r="JUU15" s="281"/>
      <c r="JUV15" s="281"/>
      <c r="JUW15" s="281"/>
      <c r="JUX15" s="281"/>
      <c r="JUY15" s="281"/>
      <c r="JUZ15" s="281"/>
      <c r="JVA15" s="281"/>
      <c r="JVB15" s="281"/>
      <c r="JVC15" s="281"/>
      <c r="JVD15" s="281"/>
      <c r="JVE15" s="281"/>
      <c r="JVF15" s="281"/>
      <c r="JVG15" s="281"/>
      <c r="JVH15" s="281"/>
      <c r="JVI15" s="281"/>
      <c r="JVJ15" s="281"/>
      <c r="JVK15" s="281"/>
      <c r="JVL15" s="281"/>
      <c r="JVM15" s="281"/>
      <c r="JVN15" s="281"/>
      <c r="JVO15" s="281"/>
      <c r="JVP15" s="281"/>
      <c r="JVQ15" s="281"/>
      <c r="JVR15" s="281"/>
      <c r="JVS15" s="281"/>
      <c r="JVT15" s="281"/>
      <c r="JVU15" s="281"/>
      <c r="JVV15" s="281"/>
      <c r="JVW15" s="281"/>
      <c r="JVX15" s="281"/>
      <c r="JVY15" s="281"/>
      <c r="JVZ15" s="281"/>
      <c r="JWA15" s="281"/>
      <c r="JWB15" s="281"/>
      <c r="JWC15" s="281"/>
      <c r="JWD15" s="281"/>
      <c r="JWE15" s="281"/>
      <c r="JWF15" s="281"/>
      <c r="JWG15" s="281"/>
      <c r="JWH15" s="281"/>
      <c r="JWI15" s="281"/>
      <c r="JWJ15" s="281"/>
      <c r="JWK15" s="281"/>
      <c r="JWL15" s="281"/>
      <c r="JWM15" s="281"/>
      <c r="JWN15" s="281"/>
      <c r="JWO15" s="281"/>
      <c r="JWP15" s="281"/>
      <c r="JWQ15" s="281"/>
      <c r="JWR15" s="281"/>
      <c r="JWS15" s="281"/>
      <c r="JWT15" s="281"/>
      <c r="JWU15" s="281"/>
      <c r="JWV15" s="281"/>
      <c r="JWW15" s="281"/>
      <c r="JWX15" s="281"/>
      <c r="JWY15" s="281"/>
      <c r="JWZ15" s="281"/>
      <c r="JXA15" s="281"/>
      <c r="JXB15" s="281"/>
      <c r="JXC15" s="281"/>
      <c r="JXD15" s="281"/>
      <c r="JXE15" s="281"/>
      <c r="JXF15" s="281"/>
      <c r="JXG15" s="281"/>
      <c r="JXH15" s="281"/>
      <c r="JXI15" s="281"/>
      <c r="JXJ15" s="281"/>
      <c r="JXK15" s="281"/>
      <c r="JXL15" s="281"/>
      <c r="JXM15" s="281"/>
      <c r="JXN15" s="281"/>
      <c r="JXO15" s="281"/>
      <c r="JXP15" s="281"/>
      <c r="JXQ15" s="281"/>
      <c r="JXR15" s="281"/>
      <c r="JXS15" s="281"/>
      <c r="JXT15" s="281"/>
      <c r="JXU15" s="281"/>
      <c r="JXV15" s="281"/>
      <c r="JXW15" s="281"/>
      <c r="JXX15" s="281"/>
      <c r="JXY15" s="281"/>
      <c r="JXZ15" s="281"/>
      <c r="JYA15" s="281"/>
      <c r="JYB15" s="281"/>
      <c r="JYC15" s="281"/>
      <c r="JYD15" s="281"/>
      <c r="JYE15" s="281"/>
      <c r="JYF15" s="281"/>
      <c r="JYG15" s="281"/>
      <c r="JYH15" s="281"/>
      <c r="JYI15" s="281"/>
      <c r="JYJ15" s="281"/>
      <c r="JYK15" s="281"/>
      <c r="JYL15" s="281"/>
      <c r="JYM15" s="281"/>
      <c r="JYN15" s="281"/>
      <c r="JYO15" s="281"/>
      <c r="JYP15" s="281"/>
      <c r="JYQ15" s="281"/>
      <c r="JYR15" s="281"/>
      <c r="JYS15" s="281"/>
      <c r="JYT15" s="281"/>
      <c r="JYU15" s="281"/>
      <c r="JYV15" s="281"/>
      <c r="JYW15" s="281"/>
      <c r="JYX15" s="281"/>
      <c r="JYY15" s="281"/>
      <c r="JYZ15" s="281"/>
      <c r="JZA15" s="281"/>
      <c r="JZB15" s="281"/>
      <c r="JZC15" s="281"/>
      <c r="JZD15" s="281"/>
      <c r="JZE15" s="281"/>
      <c r="JZF15" s="281"/>
      <c r="JZG15" s="281"/>
      <c r="JZH15" s="281"/>
      <c r="JZI15" s="281"/>
      <c r="JZJ15" s="281"/>
      <c r="JZK15" s="281"/>
      <c r="JZL15" s="281"/>
      <c r="JZM15" s="281"/>
      <c r="JZN15" s="281"/>
      <c r="JZO15" s="281"/>
      <c r="JZP15" s="281"/>
      <c r="JZQ15" s="281"/>
      <c r="JZR15" s="281"/>
      <c r="JZS15" s="281"/>
      <c r="JZT15" s="281"/>
      <c r="JZU15" s="281"/>
      <c r="JZV15" s="281"/>
      <c r="JZW15" s="281"/>
      <c r="JZX15" s="281"/>
      <c r="JZY15" s="281"/>
      <c r="JZZ15" s="281"/>
      <c r="KAA15" s="281"/>
      <c r="KAB15" s="281"/>
      <c r="KAC15" s="281"/>
      <c r="KAD15" s="281"/>
      <c r="KAE15" s="281"/>
      <c r="KAF15" s="281"/>
      <c r="KAG15" s="281"/>
      <c r="KAH15" s="281"/>
      <c r="KAI15" s="281"/>
      <c r="KAJ15" s="281"/>
      <c r="KAK15" s="281"/>
      <c r="KAL15" s="281"/>
      <c r="KAM15" s="281"/>
      <c r="KAN15" s="281"/>
      <c r="KAO15" s="281"/>
      <c r="KAP15" s="281"/>
      <c r="KAQ15" s="281"/>
      <c r="KAR15" s="281"/>
      <c r="KAS15" s="281"/>
      <c r="KAT15" s="281"/>
      <c r="KAU15" s="281"/>
      <c r="KAV15" s="281"/>
      <c r="KAW15" s="281"/>
      <c r="KAX15" s="281"/>
      <c r="KAY15" s="281"/>
      <c r="KAZ15" s="281"/>
      <c r="KBA15" s="281"/>
      <c r="KBB15" s="281"/>
      <c r="KBC15" s="281"/>
      <c r="KBD15" s="281"/>
      <c r="KBE15" s="281"/>
      <c r="KBF15" s="281"/>
      <c r="KBG15" s="281"/>
      <c r="KBH15" s="281"/>
      <c r="KBI15" s="281"/>
      <c r="KBJ15" s="281"/>
      <c r="KBK15" s="281"/>
      <c r="KBL15" s="281"/>
      <c r="KBM15" s="281"/>
      <c r="KBN15" s="281"/>
      <c r="KBO15" s="281"/>
      <c r="KBP15" s="281"/>
      <c r="KBQ15" s="281"/>
      <c r="KBR15" s="281"/>
      <c r="KBS15" s="281"/>
      <c r="KBT15" s="281"/>
      <c r="KBU15" s="281"/>
      <c r="KBV15" s="281"/>
      <c r="KBW15" s="281"/>
      <c r="KBX15" s="281"/>
      <c r="KBY15" s="281"/>
      <c r="KBZ15" s="281"/>
      <c r="KCA15" s="281"/>
      <c r="KCB15" s="281"/>
      <c r="KCC15" s="281"/>
      <c r="KCD15" s="281"/>
      <c r="KCE15" s="281"/>
      <c r="KCF15" s="281"/>
      <c r="KCG15" s="281"/>
      <c r="KCH15" s="281"/>
      <c r="KCI15" s="281"/>
      <c r="KCJ15" s="281"/>
      <c r="KCK15" s="281"/>
      <c r="KCL15" s="281"/>
      <c r="KCM15" s="281"/>
      <c r="KCN15" s="281"/>
      <c r="KCO15" s="281"/>
      <c r="KCP15" s="281"/>
      <c r="KCQ15" s="281"/>
      <c r="KCR15" s="281"/>
      <c r="KCS15" s="281"/>
      <c r="KCT15" s="281"/>
      <c r="KCU15" s="281"/>
      <c r="KCV15" s="281"/>
      <c r="KCW15" s="281"/>
      <c r="KCX15" s="281"/>
      <c r="KCY15" s="281"/>
      <c r="KCZ15" s="281"/>
      <c r="KDA15" s="281"/>
      <c r="KDB15" s="281"/>
      <c r="KDC15" s="281"/>
      <c r="KDD15" s="281"/>
      <c r="KDE15" s="281"/>
      <c r="KDF15" s="281"/>
      <c r="KDG15" s="281"/>
      <c r="KDH15" s="281"/>
      <c r="KDI15" s="281"/>
      <c r="KDJ15" s="281"/>
      <c r="KDK15" s="281"/>
      <c r="KDL15" s="281"/>
      <c r="KDM15" s="281"/>
      <c r="KDN15" s="281"/>
      <c r="KDO15" s="281"/>
      <c r="KDP15" s="281"/>
      <c r="KDQ15" s="281"/>
      <c r="KDR15" s="281"/>
      <c r="KDS15" s="281"/>
      <c r="KDT15" s="281"/>
      <c r="KDU15" s="281"/>
      <c r="KDV15" s="281"/>
      <c r="KDW15" s="281"/>
      <c r="KDX15" s="281"/>
      <c r="KDY15" s="281"/>
      <c r="KDZ15" s="281"/>
      <c r="KEA15" s="281"/>
      <c r="KEB15" s="281"/>
      <c r="KEC15" s="281"/>
      <c r="KED15" s="281"/>
      <c r="KEE15" s="281"/>
      <c r="KEF15" s="281"/>
      <c r="KEG15" s="281"/>
      <c r="KEH15" s="281"/>
      <c r="KEI15" s="281"/>
      <c r="KEJ15" s="281"/>
      <c r="KEK15" s="281"/>
      <c r="KEL15" s="281"/>
      <c r="KEM15" s="281"/>
      <c r="KEN15" s="281"/>
      <c r="KEO15" s="281"/>
      <c r="KEP15" s="281"/>
      <c r="KEQ15" s="281"/>
      <c r="KER15" s="281"/>
      <c r="KES15" s="281"/>
      <c r="KET15" s="281"/>
      <c r="KEU15" s="281"/>
      <c r="KEV15" s="281"/>
      <c r="KEW15" s="281"/>
      <c r="KEX15" s="281"/>
      <c r="KEY15" s="281"/>
      <c r="KEZ15" s="281"/>
      <c r="KFA15" s="281"/>
      <c r="KFB15" s="281"/>
      <c r="KFC15" s="281"/>
      <c r="KFD15" s="281"/>
      <c r="KFE15" s="281"/>
      <c r="KFF15" s="281"/>
      <c r="KFG15" s="281"/>
      <c r="KFH15" s="281"/>
      <c r="KFI15" s="281"/>
      <c r="KFJ15" s="281"/>
      <c r="KFK15" s="281"/>
      <c r="KFL15" s="281"/>
      <c r="KFM15" s="281"/>
      <c r="KFN15" s="281"/>
      <c r="KFO15" s="281"/>
      <c r="KFP15" s="281"/>
      <c r="KFQ15" s="281"/>
      <c r="KFR15" s="281"/>
      <c r="KFS15" s="281"/>
      <c r="KFT15" s="281"/>
      <c r="KFU15" s="281"/>
      <c r="KFV15" s="281"/>
      <c r="KFW15" s="281"/>
      <c r="KFX15" s="281"/>
      <c r="KFY15" s="281"/>
      <c r="KFZ15" s="281"/>
      <c r="KGA15" s="281"/>
      <c r="KGB15" s="281"/>
      <c r="KGC15" s="281"/>
      <c r="KGD15" s="281"/>
      <c r="KGE15" s="281"/>
      <c r="KGF15" s="281"/>
      <c r="KGG15" s="281"/>
      <c r="KGH15" s="281"/>
      <c r="KGI15" s="281"/>
      <c r="KGJ15" s="281"/>
      <c r="KGK15" s="281"/>
      <c r="KGL15" s="281"/>
      <c r="KGM15" s="281"/>
      <c r="KGN15" s="281"/>
      <c r="KGO15" s="281"/>
      <c r="KGP15" s="281"/>
      <c r="KGQ15" s="281"/>
      <c r="KGR15" s="281"/>
      <c r="KGS15" s="281"/>
      <c r="KGT15" s="281"/>
      <c r="KGU15" s="281"/>
      <c r="KGV15" s="281"/>
      <c r="KGW15" s="281"/>
      <c r="KGX15" s="281"/>
      <c r="KGY15" s="281"/>
      <c r="KGZ15" s="281"/>
      <c r="KHA15" s="281"/>
      <c r="KHB15" s="281"/>
      <c r="KHC15" s="281"/>
      <c r="KHD15" s="281"/>
      <c r="KHE15" s="281"/>
      <c r="KHF15" s="281"/>
      <c r="KHG15" s="281"/>
      <c r="KHH15" s="281"/>
      <c r="KHI15" s="281"/>
      <c r="KHJ15" s="281"/>
      <c r="KHK15" s="281"/>
      <c r="KHL15" s="281"/>
      <c r="KHM15" s="281"/>
      <c r="KHN15" s="281"/>
      <c r="KHO15" s="281"/>
      <c r="KHP15" s="281"/>
      <c r="KHQ15" s="281"/>
      <c r="KHR15" s="281"/>
      <c r="KHS15" s="281"/>
      <c r="KHT15" s="281"/>
      <c r="KHU15" s="281"/>
      <c r="KHV15" s="281"/>
      <c r="KHW15" s="281"/>
      <c r="KHX15" s="281"/>
      <c r="KHY15" s="281"/>
      <c r="KHZ15" s="281"/>
      <c r="KIA15" s="281"/>
      <c r="KIB15" s="281"/>
      <c r="KIC15" s="281"/>
      <c r="KID15" s="281"/>
      <c r="KIE15" s="281"/>
      <c r="KIF15" s="281"/>
      <c r="KIG15" s="281"/>
      <c r="KIH15" s="281"/>
      <c r="KII15" s="281"/>
      <c r="KIJ15" s="281"/>
      <c r="KIK15" s="281"/>
      <c r="KIL15" s="281"/>
      <c r="KIM15" s="281"/>
      <c r="KIN15" s="281"/>
      <c r="KIO15" s="281"/>
      <c r="KIP15" s="281"/>
      <c r="KIQ15" s="281"/>
      <c r="KIR15" s="281"/>
      <c r="KIS15" s="281"/>
      <c r="KIT15" s="281"/>
      <c r="KIU15" s="281"/>
      <c r="KIV15" s="281"/>
      <c r="KIW15" s="281"/>
      <c r="KIX15" s="281"/>
      <c r="KIY15" s="281"/>
      <c r="KIZ15" s="281"/>
      <c r="KJA15" s="281"/>
      <c r="KJB15" s="281"/>
      <c r="KJC15" s="281"/>
      <c r="KJD15" s="281"/>
      <c r="KJE15" s="281"/>
      <c r="KJF15" s="281"/>
      <c r="KJG15" s="281"/>
      <c r="KJH15" s="281"/>
      <c r="KJI15" s="281"/>
      <c r="KJJ15" s="281"/>
      <c r="KJK15" s="281"/>
      <c r="KJL15" s="281"/>
      <c r="KJM15" s="281"/>
      <c r="KJN15" s="281"/>
      <c r="KJO15" s="281"/>
      <c r="KJP15" s="281"/>
      <c r="KJQ15" s="281"/>
      <c r="KJR15" s="281"/>
      <c r="KJS15" s="281"/>
      <c r="KJT15" s="281"/>
      <c r="KJU15" s="281"/>
      <c r="KJV15" s="281"/>
      <c r="KJW15" s="281"/>
      <c r="KJX15" s="281"/>
      <c r="KJY15" s="281"/>
      <c r="KJZ15" s="281"/>
      <c r="KKA15" s="281"/>
      <c r="KKB15" s="281"/>
      <c r="KKC15" s="281"/>
      <c r="KKD15" s="281"/>
      <c r="KKE15" s="281"/>
      <c r="KKF15" s="281"/>
      <c r="KKG15" s="281"/>
      <c r="KKH15" s="281"/>
      <c r="KKI15" s="281"/>
      <c r="KKJ15" s="281"/>
      <c r="KKK15" s="281"/>
      <c r="KKL15" s="281"/>
      <c r="KKM15" s="281"/>
      <c r="KKN15" s="281"/>
      <c r="KKO15" s="281"/>
      <c r="KKP15" s="281"/>
      <c r="KKQ15" s="281"/>
      <c r="KKR15" s="281"/>
      <c r="KKS15" s="281"/>
      <c r="KKT15" s="281"/>
      <c r="KKU15" s="281"/>
      <c r="KKV15" s="281"/>
      <c r="KKW15" s="281"/>
      <c r="KKX15" s="281"/>
      <c r="KKY15" s="281"/>
      <c r="KKZ15" s="281"/>
      <c r="KLA15" s="281"/>
      <c r="KLB15" s="281"/>
      <c r="KLC15" s="281"/>
      <c r="KLD15" s="281"/>
      <c r="KLE15" s="281"/>
      <c r="KLF15" s="281"/>
      <c r="KLG15" s="281"/>
      <c r="KLH15" s="281"/>
      <c r="KLI15" s="281"/>
      <c r="KLJ15" s="281"/>
      <c r="KLK15" s="281"/>
      <c r="KLL15" s="281"/>
      <c r="KLM15" s="281"/>
      <c r="KLN15" s="281"/>
      <c r="KLO15" s="281"/>
      <c r="KLP15" s="281"/>
      <c r="KLQ15" s="281"/>
      <c r="KLR15" s="281"/>
      <c r="KLS15" s="281"/>
      <c r="KLT15" s="281"/>
      <c r="KLU15" s="281"/>
      <c r="KLV15" s="281"/>
      <c r="KLW15" s="281"/>
      <c r="KLX15" s="281"/>
      <c r="KLY15" s="281"/>
      <c r="KLZ15" s="281"/>
      <c r="KMA15" s="281"/>
      <c r="KMB15" s="281"/>
      <c r="KMC15" s="281"/>
      <c r="KMD15" s="281"/>
      <c r="KME15" s="281"/>
      <c r="KMF15" s="281"/>
      <c r="KMG15" s="281"/>
      <c r="KMH15" s="281"/>
      <c r="KMI15" s="281"/>
      <c r="KMJ15" s="281"/>
      <c r="KMK15" s="281"/>
      <c r="KML15" s="281"/>
      <c r="KMM15" s="281"/>
      <c r="KMN15" s="281"/>
      <c r="KMO15" s="281"/>
      <c r="KMP15" s="281"/>
      <c r="KMQ15" s="281"/>
      <c r="KMR15" s="281"/>
      <c r="KMS15" s="281"/>
      <c r="KMT15" s="281"/>
      <c r="KMU15" s="281"/>
      <c r="KMV15" s="281"/>
      <c r="KMW15" s="281"/>
      <c r="KMX15" s="281"/>
      <c r="KMY15" s="281"/>
      <c r="KMZ15" s="281"/>
      <c r="KNA15" s="281"/>
      <c r="KNB15" s="281"/>
      <c r="KNC15" s="281"/>
      <c r="KND15" s="281"/>
      <c r="KNE15" s="281"/>
      <c r="KNF15" s="281"/>
      <c r="KNG15" s="281"/>
      <c r="KNH15" s="281"/>
      <c r="KNI15" s="281"/>
      <c r="KNJ15" s="281"/>
      <c r="KNK15" s="281"/>
      <c r="KNL15" s="281"/>
      <c r="KNM15" s="281"/>
      <c r="KNN15" s="281"/>
      <c r="KNO15" s="281"/>
      <c r="KNP15" s="281"/>
      <c r="KNQ15" s="281"/>
      <c r="KNR15" s="281"/>
      <c r="KNS15" s="281"/>
      <c r="KNT15" s="281"/>
      <c r="KNU15" s="281"/>
      <c r="KNV15" s="281"/>
      <c r="KNW15" s="281"/>
      <c r="KNX15" s="281"/>
      <c r="KNY15" s="281"/>
      <c r="KNZ15" s="281"/>
      <c r="KOA15" s="281"/>
      <c r="KOB15" s="281"/>
      <c r="KOC15" s="281"/>
      <c r="KOD15" s="281"/>
      <c r="KOE15" s="281"/>
      <c r="KOF15" s="281"/>
      <c r="KOG15" s="281"/>
      <c r="KOH15" s="281"/>
      <c r="KOI15" s="281"/>
      <c r="KOJ15" s="281"/>
      <c r="KOK15" s="281"/>
      <c r="KOL15" s="281"/>
      <c r="KOM15" s="281"/>
      <c r="KON15" s="281"/>
      <c r="KOO15" s="281"/>
      <c r="KOP15" s="281"/>
      <c r="KOQ15" s="281"/>
      <c r="KOR15" s="281"/>
      <c r="KOS15" s="281"/>
      <c r="KOT15" s="281"/>
      <c r="KOU15" s="281"/>
      <c r="KOV15" s="281"/>
      <c r="KOW15" s="281"/>
      <c r="KOX15" s="281"/>
      <c r="KOY15" s="281"/>
      <c r="KOZ15" s="281"/>
      <c r="KPA15" s="281"/>
      <c r="KPB15" s="281"/>
      <c r="KPC15" s="281"/>
      <c r="KPD15" s="281"/>
      <c r="KPE15" s="281"/>
      <c r="KPF15" s="281"/>
      <c r="KPG15" s="281"/>
      <c r="KPH15" s="281"/>
      <c r="KPI15" s="281"/>
      <c r="KPJ15" s="281"/>
      <c r="KPK15" s="281"/>
      <c r="KPL15" s="281"/>
      <c r="KPM15" s="281"/>
      <c r="KPN15" s="281"/>
      <c r="KPO15" s="281"/>
      <c r="KPP15" s="281"/>
      <c r="KPQ15" s="281"/>
      <c r="KPR15" s="281"/>
      <c r="KPS15" s="281"/>
      <c r="KPT15" s="281"/>
      <c r="KPU15" s="281"/>
      <c r="KPV15" s="281"/>
      <c r="KPW15" s="281"/>
      <c r="KPX15" s="281"/>
      <c r="KPY15" s="281"/>
      <c r="KPZ15" s="281"/>
      <c r="KQA15" s="281"/>
      <c r="KQB15" s="281"/>
      <c r="KQC15" s="281"/>
      <c r="KQD15" s="281"/>
      <c r="KQE15" s="281"/>
      <c r="KQF15" s="281"/>
      <c r="KQG15" s="281"/>
      <c r="KQH15" s="281"/>
      <c r="KQI15" s="281"/>
      <c r="KQJ15" s="281"/>
      <c r="KQK15" s="281"/>
      <c r="KQL15" s="281"/>
      <c r="KQM15" s="281"/>
      <c r="KQN15" s="281"/>
      <c r="KQO15" s="281"/>
      <c r="KQP15" s="281"/>
      <c r="KQQ15" s="281"/>
      <c r="KQR15" s="281"/>
      <c r="KQS15" s="281"/>
      <c r="KQT15" s="281"/>
      <c r="KQU15" s="281"/>
      <c r="KQV15" s="281"/>
      <c r="KQW15" s="281"/>
      <c r="KQX15" s="281"/>
      <c r="KQY15" s="281"/>
      <c r="KQZ15" s="281"/>
      <c r="KRA15" s="281"/>
      <c r="KRB15" s="281"/>
      <c r="KRC15" s="281"/>
      <c r="KRD15" s="281"/>
      <c r="KRE15" s="281"/>
      <c r="KRF15" s="281"/>
      <c r="KRG15" s="281"/>
      <c r="KRH15" s="281"/>
      <c r="KRI15" s="281"/>
      <c r="KRJ15" s="281"/>
      <c r="KRK15" s="281"/>
      <c r="KRL15" s="281"/>
      <c r="KRM15" s="281"/>
      <c r="KRN15" s="281"/>
      <c r="KRO15" s="281"/>
      <c r="KRP15" s="281"/>
      <c r="KRQ15" s="281"/>
      <c r="KRR15" s="281"/>
      <c r="KRS15" s="281"/>
      <c r="KRT15" s="281"/>
      <c r="KRU15" s="281"/>
      <c r="KRV15" s="281"/>
      <c r="KRW15" s="281"/>
      <c r="KRX15" s="281"/>
      <c r="KRY15" s="281"/>
      <c r="KRZ15" s="281"/>
      <c r="KSA15" s="281"/>
      <c r="KSB15" s="281"/>
      <c r="KSC15" s="281"/>
      <c r="KSD15" s="281"/>
      <c r="KSE15" s="281"/>
      <c r="KSF15" s="281"/>
      <c r="KSG15" s="281"/>
      <c r="KSH15" s="281"/>
      <c r="KSI15" s="281"/>
      <c r="KSJ15" s="281"/>
      <c r="KSK15" s="281"/>
      <c r="KSL15" s="281"/>
      <c r="KSM15" s="281"/>
      <c r="KSN15" s="281"/>
      <c r="KSO15" s="281"/>
      <c r="KSP15" s="281"/>
      <c r="KSQ15" s="281"/>
      <c r="KSR15" s="281"/>
      <c r="KSS15" s="281"/>
      <c r="KST15" s="281"/>
      <c r="KSU15" s="281"/>
      <c r="KSV15" s="281"/>
      <c r="KSW15" s="281"/>
      <c r="KSX15" s="281"/>
      <c r="KSY15" s="281"/>
      <c r="KSZ15" s="281"/>
      <c r="KTA15" s="281"/>
      <c r="KTB15" s="281"/>
      <c r="KTC15" s="281"/>
      <c r="KTD15" s="281"/>
      <c r="KTE15" s="281"/>
      <c r="KTF15" s="281"/>
      <c r="KTG15" s="281"/>
      <c r="KTH15" s="281"/>
      <c r="KTI15" s="281"/>
      <c r="KTJ15" s="281"/>
      <c r="KTK15" s="281"/>
      <c r="KTL15" s="281"/>
      <c r="KTM15" s="281"/>
      <c r="KTN15" s="281"/>
      <c r="KTO15" s="281"/>
      <c r="KTP15" s="281"/>
      <c r="KTQ15" s="281"/>
      <c r="KTR15" s="281"/>
      <c r="KTS15" s="281"/>
      <c r="KTT15" s="281"/>
      <c r="KTU15" s="281"/>
      <c r="KTV15" s="281"/>
      <c r="KTW15" s="281"/>
      <c r="KTX15" s="281"/>
      <c r="KTY15" s="281"/>
      <c r="KTZ15" s="281"/>
      <c r="KUA15" s="281"/>
      <c r="KUB15" s="281"/>
      <c r="KUC15" s="281"/>
      <c r="KUD15" s="281"/>
      <c r="KUE15" s="281"/>
      <c r="KUF15" s="281"/>
      <c r="KUG15" s="281"/>
      <c r="KUH15" s="281"/>
      <c r="KUI15" s="281"/>
      <c r="KUJ15" s="281"/>
      <c r="KUK15" s="281"/>
      <c r="KUL15" s="281"/>
      <c r="KUM15" s="281"/>
      <c r="KUN15" s="281"/>
      <c r="KUO15" s="281"/>
      <c r="KUP15" s="281"/>
      <c r="KUQ15" s="281"/>
      <c r="KUR15" s="281"/>
      <c r="KUS15" s="281"/>
      <c r="KUT15" s="281"/>
      <c r="KUU15" s="281"/>
      <c r="KUV15" s="281"/>
      <c r="KUW15" s="281"/>
      <c r="KUX15" s="281"/>
      <c r="KUY15" s="281"/>
      <c r="KUZ15" s="281"/>
      <c r="KVA15" s="281"/>
      <c r="KVB15" s="281"/>
      <c r="KVC15" s="281"/>
      <c r="KVD15" s="281"/>
      <c r="KVE15" s="281"/>
      <c r="KVF15" s="281"/>
      <c r="KVG15" s="281"/>
      <c r="KVH15" s="281"/>
      <c r="KVI15" s="281"/>
      <c r="KVJ15" s="281"/>
      <c r="KVK15" s="281"/>
      <c r="KVL15" s="281"/>
      <c r="KVM15" s="281"/>
      <c r="KVN15" s="281"/>
      <c r="KVO15" s="281"/>
      <c r="KVP15" s="281"/>
      <c r="KVQ15" s="281"/>
      <c r="KVR15" s="281"/>
      <c r="KVS15" s="281"/>
      <c r="KVT15" s="281"/>
      <c r="KVU15" s="281"/>
      <c r="KVV15" s="281"/>
      <c r="KVW15" s="281"/>
      <c r="KVX15" s="281"/>
      <c r="KVY15" s="281"/>
      <c r="KVZ15" s="281"/>
      <c r="KWA15" s="281"/>
      <c r="KWB15" s="281"/>
      <c r="KWC15" s="281"/>
      <c r="KWD15" s="281"/>
      <c r="KWE15" s="281"/>
      <c r="KWF15" s="281"/>
      <c r="KWG15" s="281"/>
      <c r="KWH15" s="281"/>
      <c r="KWI15" s="281"/>
      <c r="KWJ15" s="281"/>
      <c r="KWK15" s="281"/>
      <c r="KWL15" s="281"/>
      <c r="KWM15" s="281"/>
      <c r="KWN15" s="281"/>
      <c r="KWO15" s="281"/>
      <c r="KWP15" s="281"/>
      <c r="KWQ15" s="281"/>
      <c r="KWR15" s="281"/>
      <c r="KWS15" s="281"/>
      <c r="KWT15" s="281"/>
      <c r="KWU15" s="281"/>
      <c r="KWV15" s="281"/>
      <c r="KWW15" s="281"/>
      <c r="KWX15" s="281"/>
      <c r="KWY15" s="281"/>
      <c r="KWZ15" s="281"/>
      <c r="KXA15" s="281"/>
      <c r="KXB15" s="281"/>
      <c r="KXC15" s="281"/>
      <c r="KXD15" s="281"/>
      <c r="KXE15" s="281"/>
      <c r="KXF15" s="281"/>
      <c r="KXG15" s="281"/>
      <c r="KXH15" s="281"/>
      <c r="KXI15" s="281"/>
      <c r="KXJ15" s="281"/>
      <c r="KXK15" s="281"/>
      <c r="KXL15" s="281"/>
      <c r="KXM15" s="281"/>
      <c r="KXN15" s="281"/>
      <c r="KXO15" s="281"/>
      <c r="KXP15" s="281"/>
      <c r="KXQ15" s="281"/>
      <c r="KXR15" s="281"/>
      <c r="KXS15" s="281"/>
      <c r="KXT15" s="281"/>
      <c r="KXU15" s="281"/>
      <c r="KXV15" s="281"/>
      <c r="KXW15" s="281"/>
      <c r="KXX15" s="281"/>
      <c r="KXY15" s="281"/>
      <c r="KXZ15" s="281"/>
      <c r="KYA15" s="281"/>
      <c r="KYB15" s="281"/>
      <c r="KYC15" s="281"/>
      <c r="KYD15" s="281"/>
      <c r="KYE15" s="281"/>
      <c r="KYF15" s="281"/>
      <c r="KYG15" s="281"/>
      <c r="KYH15" s="281"/>
      <c r="KYI15" s="281"/>
      <c r="KYJ15" s="281"/>
      <c r="KYK15" s="281"/>
      <c r="KYL15" s="281"/>
      <c r="KYM15" s="281"/>
      <c r="KYN15" s="281"/>
      <c r="KYO15" s="281"/>
      <c r="KYP15" s="281"/>
      <c r="KYQ15" s="281"/>
      <c r="KYR15" s="281"/>
      <c r="KYS15" s="281"/>
      <c r="KYT15" s="281"/>
      <c r="KYU15" s="281"/>
      <c r="KYV15" s="281"/>
      <c r="KYW15" s="281"/>
      <c r="KYX15" s="281"/>
      <c r="KYY15" s="281"/>
      <c r="KYZ15" s="281"/>
      <c r="KZA15" s="281"/>
      <c r="KZB15" s="281"/>
      <c r="KZC15" s="281"/>
      <c r="KZD15" s="281"/>
      <c r="KZE15" s="281"/>
      <c r="KZF15" s="281"/>
      <c r="KZG15" s="281"/>
      <c r="KZH15" s="281"/>
      <c r="KZI15" s="281"/>
      <c r="KZJ15" s="281"/>
      <c r="KZK15" s="281"/>
      <c r="KZL15" s="281"/>
      <c r="KZM15" s="281"/>
      <c r="KZN15" s="281"/>
      <c r="KZO15" s="281"/>
      <c r="KZP15" s="281"/>
      <c r="KZQ15" s="281"/>
      <c r="KZR15" s="281"/>
      <c r="KZS15" s="281"/>
      <c r="KZT15" s="281"/>
      <c r="KZU15" s="281"/>
      <c r="KZV15" s="281"/>
      <c r="KZW15" s="281"/>
      <c r="KZX15" s="281"/>
      <c r="KZY15" s="281"/>
      <c r="KZZ15" s="281"/>
      <c r="LAA15" s="281"/>
      <c r="LAB15" s="281"/>
      <c r="LAC15" s="281"/>
      <c r="LAD15" s="281"/>
      <c r="LAE15" s="281"/>
      <c r="LAF15" s="281"/>
      <c r="LAG15" s="281"/>
      <c r="LAH15" s="281"/>
      <c r="LAI15" s="281"/>
      <c r="LAJ15" s="281"/>
      <c r="LAK15" s="281"/>
      <c r="LAL15" s="281"/>
      <c r="LAM15" s="281"/>
      <c r="LAN15" s="281"/>
      <c r="LAO15" s="281"/>
      <c r="LAP15" s="281"/>
      <c r="LAQ15" s="281"/>
      <c r="LAR15" s="281"/>
      <c r="LAS15" s="281"/>
      <c r="LAT15" s="281"/>
      <c r="LAU15" s="281"/>
      <c r="LAV15" s="281"/>
      <c r="LAW15" s="281"/>
      <c r="LAX15" s="281"/>
      <c r="LAY15" s="281"/>
      <c r="LAZ15" s="281"/>
      <c r="LBA15" s="281"/>
      <c r="LBB15" s="281"/>
      <c r="LBC15" s="281"/>
      <c r="LBD15" s="281"/>
      <c r="LBE15" s="281"/>
      <c r="LBF15" s="281"/>
      <c r="LBG15" s="281"/>
      <c r="LBH15" s="281"/>
      <c r="LBI15" s="281"/>
      <c r="LBJ15" s="281"/>
      <c r="LBK15" s="281"/>
      <c r="LBL15" s="281"/>
      <c r="LBM15" s="281"/>
      <c r="LBN15" s="281"/>
      <c r="LBO15" s="281"/>
      <c r="LBP15" s="281"/>
      <c r="LBQ15" s="281"/>
      <c r="LBR15" s="281"/>
      <c r="LBS15" s="281"/>
      <c r="LBT15" s="281"/>
      <c r="LBU15" s="281"/>
      <c r="LBV15" s="281"/>
      <c r="LBW15" s="281"/>
      <c r="LBX15" s="281"/>
      <c r="LBY15" s="281"/>
      <c r="LBZ15" s="281"/>
      <c r="LCA15" s="281"/>
      <c r="LCB15" s="281"/>
      <c r="LCC15" s="281"/>
      <c r="LCD15" s="281"/>
      <c r="LCE15" s="281"/>
      <c r="LCF15" s="281"/>
      <c r="LCG15" s="281"/>
      <c r="LCH15" s="281"/>
      <c r="LCI15" s="281"/>
      <c r="LCJ15" s="281"/>
      <c r="LCK15" s="281"/>
      <c r="LCL15" s="281"/>
      <c r="LCM15" s="281"/>
      <c r="LCN15" s="281"/>
      <c r="LCO15" s="281"/>
      <c r="LCP15" s="281"/>
      <c r="LCQ15" s="281"/>
      <c r="LCR15" s="281"/>
      <c r="LCS15" s="281"/>
      <c r="LCT15" s="281"/>
      <c r="LCU15" s="281"/>
      <c r="LCV15" s="281"/>
      <c r="LCW15" s="281"/>
      <c r="LCX15" s="281"/>
      <c r="LCY15" s="281"/>
      <c r="LCZ15" s="281"/>
      <c r="LDA15" s="281"/>
      <c r="LDB15" s="281"/>
      <c r="LDC15" s="281"/>
      <c r="LDD15" s="281"/>
      <c r="LDE15" s="281"/>
      <c r="LDF15" s="281"/>
      <c r="LDG15" s="281"/>
      <c r="LDH15" s="281"/>
      <c r="LDI15" s="281"/>
      <c r="LDJ15" s="281"/>
      <c r="LDK15" s="281"/>
      <c r="LDL15" s="281"/>
      <c r="LDM15" s="281"/>
      <c r="LDN15" s="281"/>
      <c r="LDO15" s="281"/>
      <c r="LDP15" s="281"/>
      <c r="LDQ15" s="281"/>
      <c r="LDR15" s="281"/>
      <c r="LDS15" s="281"/>
      <c r="LDT15" s="281"/>
      <c r="LDU15" s="281"/>
      <c r="LDV15" s="281"/>
      <c r="LDW15" s="281"/>
      <c r="LDX15" s="281"/>
      <c r="LDY15" s="281"/>
      <c r="LDZ15" s="281"/>
      <c r="LEA15" s="281"/>
      <c r="LEB15" s="281"/>
      <c r="LEC15" s="281"/>
      <c r="LED15" s="281"/>
      <c r="LEE15" s="281"/>
      <c r="LEF15" s="281"/>
      <c r="LEG15" s="281"/>
      <c r="LEH15" s="281"/>
      <c r="LEI15" s="281"/>
      <c r="LEJ15" s="281"/>
      <c r="LEK15" s="281"/>
      <c r="LEL15" s="281"/>
      <c r="LEM15" s="281"/>
      <c r="LEN15" s="281"/>
      <c r="LEO15" s="281"/>
      <c r="LEP15" s="281"/>
      <c r="LEQ15" s="281"/>
      <c r="LER15" s="281"/>
      <c r="LES15" s="281"/>
      <c r="LET15" s="281"/>
      <c r="LEU15" s="281"/>
      <c r="LEV15" s="281"/>
      <c r="LEW15" s="281"/>
      <c r="LEX15" s="281"/>
      <c r="LEY15" s="281"/>
      <c r="LEZ15" s="281"/>
      <c r="LFA15" s="281"/>
      <c r="LFB15" s="281"/>
      <c r="LFC15" s="281"/>
      <c r="LFD15" s="281"/>
      <c r="LFE15" s="281"/>
      <c r="LFF15" s="281"/>
      <c r="LFG15" s="281"/>
      <c r="LFH15" s="281"/>
      <c r="LFI15" s="281"/>
      <c r="LFJ15" s="281"/>
      <c r="LFK15" s="281"/>
      <c r="LFL15" s="281"/>
      <c r="LFM15" s="281"/>
      <c r="LFN15" s="281"/>
      <c r="LFO15" s="281"/>
      <c r="LFP15" s="281"/>
      <c r="LFQ15" s="281"/>
      <c r="LFR15" s="281"/>
      <c r="LFS15" s="281"/>
      <c r="LFT15" s="281"/>
      <c r="LFU15" s="281"/>
      <c r="LFV15" s="281"/>
      <c r="LFW15" s="281"/>
      <c r="LFX15" s="281"/>
      <c r="LFY15" s="281"/>
      <c r="LFZ15" s="281"/>
      <c r="LGA15" s="281"/>
      <c r="LGB15" s="281"/>
      <c r="LGC15" s="281"/>
      <c r="LGD15" s="281"/>
      <c r="LGE15" s="281"/>
      <c r="LGF15" s="281"/>
      <c r="LGG15" s="281"/>
      <c r="LGH15" s="281"/>
      <c r="LGI15" s="281"/>
      <c r="LGJ15" s="281"/>
      <c r="LGK15" s="281"/>
      <c r="LGL15" s="281"/>
      <c r="LGM15" s="281"/>
      <c r="LGN15" s="281"/>
      <c r="LGO15" s="281"/>
      <c r="LGP15" s="281"/>
      <c r="LGQ15" s="281"/>
      <c r="LGR15" s="281"/>
      <c r="LGS15" s="281"/>
      <c r="LGT15" s="281"/>
      <c r="LGU15" s="281"/>
      <c r="LGV15" s="281"/>
      <c r="LGW15" s="281"/>
      <c r="LGX15" s="281"/>
      <c r="LGY15" s="281"/>
      <c r="LGZ15" s="281"/>
      <c r="LHA15" s="281"/>
      <c r="LHB15" s="281"/>
      <c r="LHC15" s="281"/>
      <c r="LHD15" s="281"/>
      <c r="LHE15" s="281"/>
      <c r="LHF15" s="281"/>
      <c r="LHG15" s="281"/>
      <c r="LHH15" s="281"/>
      <c r="LHI15" s="281"/>
      <c r="LHJ15" s="281"/>
      <c r="LHK15" s="281"/>
      <c r="LHL15" s="281"/>
      <c r="LHM15" s="281"/>
      <c r="LHN15" s="281"/>
      <c r="LHO15" s="281"/>
      <c r="LHP15" s="281"/>
      <c r="LHQ15" s="281"/>
      <c r="LHR15" s="281"/>
      <c r="LHS15" s="281"/>
      <c r="LHT15" s="281"/>
      <c r="LHU15" s="281"/>
      <c r="LHV15" s="281"/>
      <c r="LHW15" s="281"/>
      <c r="LHX15" s="281"/>
      <c r="LHY15" s="281"/>
      <c r="LHZ15" s="281"/>
      <c r="LIA15" s="281"/>
      <c r="LIB15" s="281"/>
      <c r="LIC15" s="281"/>
      <c r="LID15" s="281"/>
      <c r="LIE15" s="281"/>
      <c r="LIF15" s="281"/>
      <c r="LIG15" s="281"/>
      <c r="LIH15" s="281"/>
      <c r="LII15" s="281"/>
      <c r="LIJ15" s="281"/>
      <c r="LIK15" s="281"/>
      <c r="LIL15" s="281"/>
      <c r="LIM15" s="281"/>
      <c r="LIN15" s="281"/>
      <c r="LIO15" s="281"/>
      <c r="LIP15" s="281"/>
      <c r="LIQ15" s="281"/>
      <c r="LIR15" s="281"/>
      <c r="LIS15" s="281"/>
      <c r="LIT15" s="281"/>
      <c r="LIU15" s="281"/>
      <c r="LIV15" s="281"/>
      <c r="LIW15" s="281"/>
      <c r="LIX15" s="281"/>
      <c r="LIY15" s="281"/>
      <c r="LIZ15" s="281"/>
      <c r="LJA15" s="281"/>
      <c r="LJB15" s="281"/>
      <c r="LJC15" s="281"/>
      <c r="LJD15" s="281"/>
      <c r="LJE15" s="281"/>
      <c r="LJF15" s="281"/>
      <c r="LJG15" s="281"/>
      <c r="LJH15" s="281"/>
      <c r="LJI15" s="281"/>
      <c r="LJJ15" s="281"/>
      <c r="LJK15" s="281"/>
      <c r="LJL15" s="281"/>
      <c r="LJM15" s="281"/>
      <c r="LJN15" s="281"/>
      <c r="LJO15" s="281"/>
      <c r="LJP15" s="281"/>
      <c r="LJQ15" s="281"/>
      <c r="LJR15" s="281"/>
      <c r="LJS15" s="281"/>
      <c r="LJT15" s="281"/>
      <c r="LJU15" s="281"/>
      <c r="LJV15" s="281"/>
      <c r="LJW15" s="281"/>
      <c r="LJX15" s="281"/>
      <c r="LJY15" s="281"/>
      <c r="LJZ15" s="281"/>
      <c r="LKA15" s="281"/>
      <c r="LKB15" s="281"/>
      <c r="LKC15" s="281"/>
      <c r="LKD15" s="281"/>
      <c r="LKE15" s="281"/>
      <c r="LKF15" s="281"/>
      <c r="LKG15" s="281"/>
      <c r="LKH15" s="281"/>
      <c r="LKI15" s="281"/>
      <c r="LKJ15" s="281"/>
      <c r="LKK15" s="281"/>
      <c r="LKL15" s="281"/>
      <c r="LKM15" s="281"/>
      <c r="LKN15" s="281"/>
      <c r="LKO15" s="281"/>
      <c r="LKP15" s="281"/>
      <c r="LKQ15" s="281"/>
      <c r="LKR15" s="281"/>
      <c r="LKS15" s="281"/>
      <c r="LKT15" s="281"/>
      <c r="LKU15" s="281"/>
      <c r="LKV15" s="281"/>
      <c r="LKW15" s="281"/>
      <c r="LKX15" s="281"/>
      <c r="LKY15" s="281"/>
      <c r="LKZ15" s="281"/>
      <c r="LLA15" s="281"/>
      <c r="LLB15" s="281"/>
      <c r="LLC15" s="281"/>
      <c r="LLD15" s="281"/>
      <c r="LLE15" s="281"/>
      <c r="LLF15" s="281"/>
      <c r="LLG15" s="281"/>
      <c r="LLH15" s="281"/>
      <c r="LLI15" s="281"/>
      <c r="LLJ15" s="281"/>
      <c r="LLK15" s="281"/>
      <c r="LLL15" s="281"/>
      <c r="LLM15" s="281"/>
      <c r="LLN15" s="281"/>
      <c r="LLO15" s="281"/>
      <c r="LLP15" s="281"/>
      <c r="LLQ15" s="281"/>
      <c r="LLR15" s="281"/>
      <c r="LLS15" s="281"/>
      <c r="LLT15" s="281"/>
      <c r="LLU15" s="281"/>
      <c r="LLV15" s="281"/>
      <c r="LLW15" s="281"/>
      <c r="LLX15" s="281"/>
      <c r="LLY15" s="281"/>
      <c r="LLZ15" s="281"/>
      <c r="LMA15" s="281"/>
      <c r="LMB15" s="281"/>
      <c r="LMC15" s="281"/>
      <c r="LMD15" s="281"/>
      <c r="LME15" s="281"/>
      <c r="LMF15" s="281"/>
      <c r="LMG15" s="281"/>
      <c r="LMH15" s="281"/>
      <c r="LMI15" s="281"/>
      <c r="LMJ15" s="281"/>
      <c r="LMK15" s="281"/>
      <c r="LML15" s="281"/>
      <c r="LMM15" s="281"/>
      <c r="LMN15" s="281"/>
      <c r="LMO15" s="281"/>
      <c r="LMP15" s="281"/>
      <c r="LMQ15" s="281"/>
      <c r="LMR15" s="281"/>
      <c r="LMS15" s="281"/>
      <c r="LMT15" s="281"/>
      <c r="LMU15" s="281"/>
      <c r="LMV15" s="281"/>
      <c r="LMW15" s="281"/>
      <c r="LMX15" s="281"/>
      <c r="LMY15" s="281"/>
      <c r="LMZ15" s="281"/>
      <c r="LNA15" s="281"/>
      <c r="LNB15" s="281"/>
      <c r="LNC15" s="281"/>
      <c r="LND15" s="281"/>
      <c r="LNE15" s="281"/>
      <c r="LNF15" s="281"/>
      <c r="LNG15" s="281"/>
      <c r="LNH15" s="281"/>
      <c r="LNI15" s="281"/>
      <c r="LNJ15" s="281"/>
      <c r="LNK15" s="281"/>
      <c r="LNL15" s="281"/>
      <c r="LNM15" s="281"/>
      <c r="LNN15" s="281"/>
      <c r="LNO15" s="281"/>
      <c r="LNP15" s="281"/>
      <c r="LNQ15" s="281"/>
      <c r="LNR15" s="281"/>
      <c r="LNS15" s="281"/>
      <c r="LNT15" s="281"/>
      <c r="LNU15" s="281"/>
      <c r="LNV15" s="281"/>
      <c r="LNW15" s="281"/>
      <c r="LNX15" s="281"/>
      <c r="LNY15" s="281"/>
      <c r="LNZ15" s="281"/>
      <c r="LOA15" s="281"/>
      <c r="LOB15" s="281"/>
      <c r="LOC15" s="281"/>
      <c r="LOD15" s="281"/>
      <c r="LOE15" s="281"/>
      <c r="LOF15" s="281"/>
      <c r="LOG15" s="281"/>
      <c r="LOH15" s="281"/>
      <c r="LOI15" s="281"/>
      <c r="LOJ15" s="281"/>
      <c r="LOK15" s="281"/>
      <c r="LOL15" s="281"/>
      <c r="LOM15" s="281"/>
      <c r="LON15" s="281"/>
      <c r="LOO15" s="281"/>
      <c r="LOP15" s="281"/>
      <c r="LOQ15" s="281"/>
      <c r="LOR15" s="281"/>
      <c r="LOS15" s="281"/>
      <c r="LOT15" s="281"/>
      <c r="LOU15" s="281"/>
      <c r="LOV15" s="281"/>
      <c r="LOW15" s="281"/>
      <c r="LOX15" s="281"/>
      <c r="LOY15" s="281"/>
      <c r="LOZ15" s="281"/>
      <c r="LPA15" s="281"/>
      <c r="LPB15" s="281"/>
      <c r="LPC15" s="281"/>
      <c r="LPD15" s="281"/>
      <c r="LPE15" s="281"/>
      <c r="LPF15" s="281"/>
      <c r="LPG15" s="281"/>
      <c r="LPH15" s="281"/>
      <c r="LPI15" s="281"/>
      <c r="LPJ15" s="281"/>
      <c r="LPK15" s="281"/>
      <c r="LPL15" s="281"/>
      <c r="LPM15" s="281"/>
      <c r="LPN15" s="281"/>
      <c r="LPO15" s="281"/>
      <c r="LPP15" s="281"/>
      <c r="LPQ15" s="281"/>
      <c r="LPR15" s="281"/>
      <c r="LPS15" s="281"/>
      <c r="LPT15" s="281"/>
      <c r="LPU15" s="281"/>
      <c r="LPV15" s="281"/>
      <c r="LPW15" s="281"/>
      <c r="LPX15" s="281"/>
      <c r="LPY15" s="281"/>
      <c r="LPZ15" s="281"/>
      <c r="LQA15" s="281"/>
      <c r="LQB15" s="281"/>
      <c r="LQC15" s="281"/>
      <c r="LQD15" s="281"/>
      <c r="LQE15" s="281"/>
      <c r="LQF15" s="281"/>
      <c r="LQG15" s="281"/>
      <c r="LQH15" s="281"/>
      <c r="LQI15" s="281"/>
      <c r="LQJ15" s="281"/>
      <c r="LQK15" s="281"/>
      <c r="LQL15" s="281"/>
      <c r="LQM15" s="281"/>
      <c r="LQN15" s="281"/>
      <c r="LQO15" s="281"/>
      <c r="LQP15" s="281"/>
      <c r="LQQ15" s="281"/>
      <c r="LQR15" s="281"/>
      <c r="LQS15" s="281"/>
      <c r="LQT15" s="281"/>
      <c r="LQU15" s="281"/>
      <c r="LQV15" s="281"/>
      <c r="LQW15" s="281"/>
      <c r="LQX15" s="281"/>
      <c r="LQY15" s="281"/>
      <c r="LQZ15" s="281"/>
      <c r="LRA15" s="281"/>
      <c r="LRB15" s="281"/>
      <c r="LRC15" s="281"/>
      <c r="LRD15" s="281"/>
      <c r="LRE15" s="281"/>
      <c r="LRF15" s="281"/>
      <c r="LRG15" s="281"/>
      <c r="LRH15" s="281"/>
      <c r="LRI15" s="281"/>
      <c r="LRJ15" s="281"/>
      <c r="LRK15" s="281"/>
      <c r="LRL15" s="281"/>
      <c r="LRM15" s="281"/>
      <c r="LRN15" s="281"/>
      <c r="LRO15" s="281"/>
      <c r="LRP15" s="281"/>
      <c r="LRQ15" s="281"/>
      <c r="LRR15" s="281"/>
      <c r="LRS15" s="281"/>
      <c r="LRT15" s="281"/>
      <c r="LRU15" s="281"/>
      <c r="LRV15" s="281"/>
      <c r="LRW15" s="281"/>
      <c r="LRX15" s="281"/>
      <c r="LRY15" s="281"/>
      <c r="LRZ15" s="281"/>
      <c r="LSA15" s="281"/>
      <c r="LSB15" s="281"/>
      <c r="LSC15" s="281"/>
      <c r="LSD15" s="281"/>
      <c r="LSE15" s="281"/>
      <c r="LSF15" s="281"/>
      <c r="LSG15" s="281"/>
      <c r="LSH15" s="281"/>
      <c r="LSI15" s="281"/>
      <c r="LSJ15" s="281"/>
      <c r="LSK15" s="281"/>
      <c r="LSL15" s="281"/>
      <c r="LSM15" s="281"/>
      <c r="LSN15" s="281"/>
      <c r="LSO15" s="281"/>
      <c r="LSP15" s="281"/>
      <c r="LSQ15" s="281"/>
      <c r="LSR15" s="281"/>
      <c r="LSS15" s="281"/>
      <c r="LST15" s="281"/>
      <c r="LSU15" s="281"/>
      <c r="LSV15" s="281"/>
      <c r="LSW15" s="281"/>
      <c r="LSX15" s="281"/>
      <c r="LSY15" s="281"/>
      <c r="LSZ15" s="281"/>
      <c r="LTA15" s="281"/>
      <c r="LTB15" s="281"/>
      <c r="LTC15" s="281"/>
      <c r="LTD15" s="281"/>
      <c r="LTE15" s="281"/>
      <c r="LTF15" s="281"/>
      <c r="LTG15" s="281"/>
      <c r="LTH15" s="281"/>
      <c r="LTI15" s="281"/>
      <c r="LTJ15" s="281"/>
      <c r="LTK15" s="281"/>
      <c r="LTL15" s="281"/>
      <c r="LTM15" s="281"/>
      <c r="LTN15" s="281"/>
      <c r="LTO15" s="281"/>
      <c r="LTP15" s="281"/>
      <c r="LTQ15" s="281"/>
      <c r="LTR15" s="281"/>
      <c r="LTS15" s="281"/>
      <c r="LTT15" s="281"/>
      <c r="LTU15" s="281"/>
      <c r="LTV15" s="281"/>
      <c r="LTW15" s="281"/>
      <c r="LTX15" s="281"/>
      <c r="LTY15" s="281"/>
      <c r="LTZ15" s="281"/>
      <c r="LUA15" s="281"/>
      <c r="LUB15" s="281"/>
      <c r="LUC15" s="281"/>
      <c r="LUD15" s="281"/>
      <c r="LUE15" s="281"/>
      <c r="LUF15" s="281"/>
      <c r="LUG15" s="281"/>
      <c r="LUH15" s="281"/>
      <c r="LUI15" s="281"/>
      <c r="LUJ15" s="281"/>
      <c r="LUK15" s="281"/>
      <c r="LUL15" s="281"/>
      <c r="LUM15" s="281"/>
      <c r="LUN15" s="281"/>
      <c r="LUO15" s="281"/>
      <c r="LUP15" s="281"/>
      <c r="LUQ15" s="281"/>
      <c r="LUR15" s="281"/>
      <c r="LUS15" s="281"/>
      <c r="LUT15" s="281"/>
      <c r="LUU15" s="281"/>
      <c r="LUV15" s="281"/>
      <c r="LUW15" s="281"/>
      <c r="LUX15" s="281"/>
      <c r="LUY15" s="281"/>
      <c r="LUZ15" s="281"/>
      <c r="LVA15" s="281"/>
      <c r="LVB15" s="281"/>
      <c r="LVC15" s="281"/>
      <c r="LVD15" s="281"/>
      <c r="LVE15" s="281"/>
      <c r="LVF15" s="281"/>
      <c r="LVG15" s="281"/>
      <c r="LVH15" s="281"/>
      <c r="LVI15" s="281"/>
      <c r="LVJ15" s="281"/>
      <c r="LVK15" s="281"/>
      <c r="LVL15" s="281"/>
      <c r="LVM15" s="281"/>
      <c r="LVN15" s="281"/>
      <c r="LVO15" s="281"/>
      <c r="LVP15" s="281"/>
      <c r="LVQ15" s="281"/>
      <c r="LVR15" s="281"/>
      <c r="LVS15" s="281"/>
      <c r="LVT15" s="281"/>
      <c r="LVU15" s="281"/>
      <c r="LVV15" s="281"/>
      <c r="LVW15" s="281"/>
      <c r="LVX15" s="281"/>
      <c r="LVY15" s="281"/>
      <c r="LVZ15" s="281"/>
      <c r="LWA15" s="281"/>
      <c r="LWB15" s="281"/>
      <c r="LWC15" s="281"/>
      <c r="LWD15" s="281"/>
      <c r="LWE15" s="281"/>
      <c r="LWF15" s="281"/>
      <c r="LWG15" s="281"/>
      <c r="LWH15" s="281"/>
      <c r="LWI15" s="281"/>
      <c r="LWJ15" s="281"/>
      <c r="LWK15" s="281"/>
      <c r="LWL15" s="281"/>
      <c r="LWM15" s="281"/>
      <c r="LWN15" s="281"/>
      <c r="LWO15" s="281"/>
      <c r="LWP15" s="281"/>
      <c r="LWQ15" s="281"/>
      <c r="LWR15" s="281"/>
      <c r="LWS15" s="281"/>
      <c r="LWT15" s="281"/>
      <c r="LWU15" s="281"/>
      <c r="LWV15" s="281"/>
      <c r="LWW15" s="281"/>
      <c r="LWX15" s="281"/>
      <c r="LWY15" s="281"/>
      <c r="LWZ15" s="281"/>
      <c r="LXA15" s="281"/>
      <c r="LXB15" s="281"/>
      <c r="LXC15" s="281"/>
      <c r="LXD15" s="281"/>
      <c r="LXE15" s="281"/>
      <c r="LXF15" s="281"/>
      <c r="LXG15" s="281"/>
      <c r="LXH15" s="281"/>
      <c r="LXI15" s="281"/>
      <c r="LXJ15" s="281"/>
      <c r="LXK15" s="281"/>
      <c r="LXL15" s="281"/>
      <c r="LXM15" s="281"/>
      <c r="LXN15" s="281"/>
      <c r="LXO15" s="281"/>
      <c r="LXP15" s="281"/>
      <c r="LXQ15" s="281"/>
      <c r="LXR15" s="281"/>
      <c r="LXS15" s="281"/>
      <c r="LXT15" s="281"/>
      <c r="LXU15" s="281"/>
      <c r="LXV15" s="281"/>
      <c r="LXW15" s="281"/>
      <c r="LXX15" s="281"/>
      <c r="LXY15" s="281"/>
      <c r="LXZ15" s="281"/>
      <c r="LYA15" s="281"/>
      <c r="LYB15" s="281"/>
      <c r="LYC15" s="281"/>
      <c r="LYD15" s="281"/>
      <c r="LYE15" s="281"/>
      <c r="LYF15" s="281"/>
      <c r="LYG15" s="281"/>
      <c r="LYH15" s="281"/>
      <c r="LYI15" s="281"/>
      <c r="LYJ15" s="281"/>
      <c r="LYK15" s="281"/>
      <c r="LYL15" s="281"/>
      <c r="LYM15" s="281"/>
      <c r="LYN15" s="281"/>
      <c r="LYO15" s="281"/>
      <c r="LYP15" s="281"/>
      <c r="LYQ15" s="281"/>
      <c r="LYR15" s="281"/>
      <c r="LYS15" s="281"/>
      <c r="LYT15" s="281"/>
      <c r="LYU15" s="281"/>
      <c r="LYV15" s="281"/>
      <c r="LYW15" s="281"/>
      <c r="LYX15" s="281"/>
      <c r="LYY15" s="281"/>
      <c r="LYZ15" s="281"/>
      <c r="LZA15" s="281"/>
      <c r="LZB15" s="281"/>
      <c r="LZC15" s="281"/>
      <c r="LZD15" s="281"/>
      <c r="LZE15" s="281"/>
      <c r="LZF15" s="281"/>
      <c r="LZG15" s="281"/>
      <c r="LZH15" s="281"/>
      <c r="LZI15" s="281"/>
      <c r="LZJ15" s="281"/>
      <c r="LZK15" s="281"/>
      <c r="LZL15" s="281"/>
      <c r="LZM15" s="281"/>
      <c r="LZN15" s="281"/>
      <c r="LZO15" s="281"/>
      <c r="LZP15" s="281"/>
      <c r="LZQ15" s="281"/>
      <c r="LZR15" s="281"/>
      <c r="LZS15" s="281"/>
      <c r="LZT15" s="281"/>
      <c r="LZU15" s="281"/>
      <c r="LZV15" s="281"/>
      <c r="LZW15" s="281"/>
      <c r="LZX15" s="281"/>
      <c r="LZY15" s="281"/>
      <c r="LZZ15" s="281"/>
      <c r="MAA15" s="281"/>
      <c r="MAB15" s="281"/>
      <c r="MAC15" s="281"/>
      <c r="MAD15" s="281"/>
      <c r="MAE15" s="281"/>
      <c r="MAF15" s="281"/>
      <c r="MAG15" s="281"/>
      <c r="MAH15" s="281"/>
      <c r="MAI15" s="281"/>
      <c r="MAJ15" s="281"/>
      <c r="MAK15" s="281"/>
      <c r="MAL15" s="281"/>
      <c r="MAM15" s="281"/>
      <c r="MAN15" s="281"/>
      <c r="MAO15" s="281"/>
      <c r="MAP15" s="281"/>
      <c r="MAQ15" s="281"/>
      <c r="MAR15" s="281"/>
      <c r="MAS15" s="281"/>
      <c r="MAT15" s="281"/>
      <c r="MAU15" s="281"/>
      <c r="MAV15" s="281"/>
      <c r="MAW15" s="281"/>
      <c r="MAX15" s="281"/>
      <c r="MAY15" s="281"/>
      <c r="MAZ15" s="281"/>
      <c r="MBA15" s="281"/>
      <c r="MBB15" s="281"/>
      <c r="MBC15" s="281"/>
      <c r="MBD15" s="281"/>
      <c r="MBE15" s="281"/>
      <c r="MBF15" s="281"/>
      <c r="MBG15" s="281"/>
      <c r="MBH15" s="281"/>
      <c r="MBI15" s="281"/>
      <c r="MBJ15" s="281"/>
      <c r="MBK15" s="281"/>
      <c r="MBL15" s="281"/>
      <c r="MBM15" s="281"/>
      <c r="MBN15" s="281"/>
      <c r="MBO15" s="281"/>
      <c r="MBP15" s="281"/>
      <c r="MBQ15" s="281"/>
      <c r="MBR15" s="281"/>
      <c r="MBS15" s="281"/>
      <c r="MBT15" s="281"/>
      <c r="MBU15" s="281"/>
      <c r="MBV15" s="281"/>
      <c r="MBW15" s="281"/>
      <c r="MBX15" s="281"/>
      <c r="MBY15" s="281"/>
      <c r="MBZ15" s="281"/>
      <c r="MCA15" s="281"/>
      <c r="MCB15" s="281"/>
      <c r="MCC15" s="281"/>
      <c r="MCD15" s="281"/>
      <c r="MCE15" s="281"/>
      <c r="MCF15" s="281"/>
      <c r="MCG15" s="281"/>
      <c r="MCH15" s="281"/>
      <c r="MCI15" s="281"/>
      <c r="MCJ15" s="281"/>
      <c r="MCK15" s="281"/>
      <c r="MCL15" s="281"/>
      <c r="MCM15" s="281"/>
      <c r="MCN15" s="281"/>
      <c r="MCO15" s="281"/>
      <c r="MCP15" s="281"/>
      <c r="MCQ15" s="281"/>
      <c r="MCR15" s="281"/>
      <c r="MCS15" s="281"/>
      <c r="MCT15" s="281"/>
      <c r="MCU15" s="281"/>
      <c r="MCV15" s="281"/>
      <c r="MCW15" s="281"/>
      <c r="MCX15" s="281"/>
      <c r="MCY15" s="281"/>
      <c r="MCZ15" s="281"/>
      <c r="MDA15" s="281"/>
      <c r="MDB15" s="281"/>
      <c r="MDC15" s="281"/>
      <c r="MDD15" s="281"/>
      <c r="MDE15" s="281"/>
      <c r="MDF15" s="281"/>
      <c r="MDG15" s="281"/>
      <c r="MDH15" s="281"/>
      <c r="MDI15" s="281"/>
      <c r="MDJ15" s="281"/>
      <c r="MDK15" s="281"/>
      <c r="MDL15" s="281"/>
      <c r="MDM15" s="281"/>
      <c r="MDN15" s="281"/>
      <c r="MDO15" s="281"/>
      <c r="MDP15" s="281"/>
      <c r="MDQ15" s="281"/>
      <c r="MDR15" s="281"/>
      <c r="MDS15" s="281"/>
      <c r="MDT15" s="281"/>
      <c r="MDU15" s="281"/>
      <c r="MDV15" s="281"/>
      <c r="MDW15" s="281"/>
      <c r="MDX15" s="281"/>
      <c r="MDY15" s="281"/>
      <c r="MDZ15" s="281"/>
      <c r="MEA15" s="281"/>
      <c r="MEB15" s="281"/>
      <c r="MEC15" s="281"/>
      <c r="MED15" s="281"/>
      <c r="MEE15" s="281"/>
      <c r="MEF15" s="281"/>
      <c r="MEG15" s="281"/>
      <c r="MEH15" s="281"/>
      <c r="MEI15" s="281"/>
      <c r="MEJ15" s="281"/>
      <c r="MEK15" s="281"/>
      <c r="MEL15" s="281"/>
      <c r="MEM15" s="281"/>
      <c r="MEN15" s="281"/>
      <c r="MEO15" s="281"/>
      <c r="MEP15" s="281"/>
      <c r="MEQ15" s="281"/>
      <c r="MER15" s="281"/>
      <c r="MES15" s="281"/>
      <c r="MET15" s="281"/>
      <c r="MEU15" s="281"/>
      <c r="MEV15" s="281"/>
      <c r="MEW15" s="281"/>
      <c r="MEX15" s="281"/>
      <c r="MEY15" s="281"/>
      <c r="MEZ15" s="281"/>
      <c r="MFA15" s="281"/>
      <c r="MFB15" s="281"/>
      <c r="MFC15" s="281"/>
      <c r="MFD15" s="281"/>
      <c r="MFE15" s="281"/>
      <c r="MFF15" s="281"/>
      <c r="MFG15" s="281"/>
      <c r="MFH15" s="281"/>
      <c r="MFI15" s="281"/>
      <c r="MFJ15" s="281"/>
      <c r="MFK15" s="281"/>
      <c r="MFL15" s="281"/>
      <c r="MFM15" s="281"/>
      <c r="MFN15" s="281"/>
      <c r="MFO15" s="281"/>
      <c r="MFP15" s="281"/>
      <c r="MFQ15" s="281"/>
      <c r="MFR15" s="281"/>
      <c r="MFS15" s="281"/>
      <c r="MFT15" s="281"/>
      <c r="MFU15" s="281"/>
      <c r="MFV15" s="281"/>
      <c r="MFW15" s="281"/>
      <c r="MFX15" s="281"/>
      <c r="MFY15" s="281"/>
      <c r="MFZ15" s="281"/>
      <c r="MGA15" s="281"/>
      <c r="MGB15" s="281"/>
      <c r="MGC15" s="281"/>
      <c r="MGD15" s="281"/>
      <c r="MGE15" s="281"/>
      <c r="MGF15" s="281"/>
      <c r="MGG15" s="281"/>
      <c r="MGH15" s="281"/>
      <c r="MGI15" s="281"/>
      <c r="MGJ15" s="281"/>
      <c r="MGK15" s="281"/>
      <c r="MGL15" s="281"/>
      <c r="MGM15" s="281"/>
      <c r="MGN15" s="281"/>
      <c r="MGO15" s="281"/>
      <c r="MGP15" s="281"/>
      <c r="MGQ15" s="281"/>
      <c r="MGR15" s="281"/>
      <c r="MGS15" s="281"/>
      <c r="MGT15" s="281"/>
      <c r="MGU15" s="281"/>
      <c r="MGV15" s="281"/>
      <c r="MGW15" s="281"/>
      <c r="MGX15" s="281"/>
      <c r="MGY15" s="281"/>
      <c r="MGZ15" s="281"/>
      <c r="MHA15" s="281"/>
      <c r="MHB15" s="281"/>
      <c r="MHC15" s="281"/>
      <c r="MHD15" s="281"/>
      <c r="MHE15" s="281"/>
      <c r="MHF15" s="281"/>
      <c r="MHG15" s="281"/>
      <c r="MHH15" s="281"/>
      <c r="MHI15" s="281"/>
      <c r="MHJ15" s="281"/>
      <c r="MHK15" s="281"/>
      <c r="MHL15" s="281"/>
      <c r="MHM15" s="281"/>
      <c r="MHN15" s="281"/>
      <c r="MHO15" s="281"/>
      <c r="MHP15" s="281"/>
      <c r="MHQ15" s="281"/>
      <c r="MHR15" s="281"/>
      <c r="MHS15" s="281"/>
      <c r="MHT15" s="281"/>
      <c r="MHU15" s="281"/>
      <c r="MHV15" s="281"/>
      <c r="MHW15" s="281"/>
      <c r="MHX15" s="281"/>
      <c r="MHY15" s="281"/>
      <c r="MHZ15" s="281"/>
      <c r="MIA15" s="281"/>
      <c r="MIB15" s="281"/>
      <c r="MIC15" s="281"/>
      <c r="MID15" s="281"/>
      <c r="MIE15" s="281"/>
      <c r="MIF15" s="281"/>
      <c r="MIG15" s="281"/>
      <c r="MIH15" s="281"/>
      <c r="MII15" s="281"/>
      <c r="MIJ15" s="281"/>
      <c r="MIK15" s="281"/>
      <c r="MIL15" s="281"/>
      <c r="MIM15" s="281"/>
      <c r="MIN15" s="281"/>
      <c r="MIO15" s="281"/>
      <c r="MIP15" s="281"/>
      <c r="MIQ15" s="281"/>
      <c r="MIR15" s="281"/>
      <c r="MIS15" s="281"/>
      <c r="MIT15" s="281"/>
      <c r="MIU15" s="281"/>
      <c r="MIV15" s="281"/>
      <c r="MIW15" s="281"/>
      <c r="MIX15" s="281"/>
      <c r="MIY15" s="281"/>
      <c r="MIZ15" s="281"/>
      <c r="MJA15" s="281"/>
      <c r="MJB15" s="281"/>
      <c r="MJC15" s="281"/>
      <c r="MJD15" s="281"/>
      <c r="MJE15" s="281"/>
      <c r="MJF15" s="281"/>
      <c r="MJG15" s="281"/>
      <c r="MJH15" s="281"/>
      <c r="MJI15" s="281"/>
      <c r="MJJ15" s="281"/>
      <c r="MJK15" s="281"/>
      <c r="MJL15" s="281"/>
      <c r="MJM15" s="281"/>
      <c r="MJN15" s="281"/>
      <c r="MJO15" s="281"/>
      <c r="MJP15" s="281"/>
      <c r="MJQ15" s="281"/>
      <c r="MJR15" s="281"/>
      <c r="MJS15" s="281"/>
      <c r="MJT15" s="281"/>
      <c r="MJU15" s="281"/>
      <c r="MJV15" s="281"/>
      <c r="MJW15" s="281"/>
      <c r="MJX15" s="281"/>
      <c r="MJY15" s="281"/>
      <c r="MJZ15" s="281"/>
      <c r="MKA15" s="281"/>
      <c r="MKB15" s="281"/>
      <c r="MKC15" s="281"/>
      <c r="MKD15" s="281"/>
      <c r="MKE15" s="281"/>
      <c r="MKF15" s="281"/>
      <c r="MKG15" s="281"/>
      <c r="MKH15" s="281"/>
      <c r="MKI15" s="281"/>
      <c r="MKJ15" s="281"/>
      <c r="MKK15" s="281"/>
      <c r="MKL15" s="281"/>
      <c r="MKM15" s="281"/>
      <c r="MKN15" s="281"/>
      <c r="MKO15" s="281"/>
      <c r="MKP15" s="281"/>
      <c r="MKQ15" s="281"/>
      <c r="MKR15" s="281"/>
      <c r="MKS15" s="281"/>
      <c r="MKT15" s="281"/>
      <c r="MKU15" s="281"/>
      <c r="MKV15" s="281"/>
      <c r="MKW15" s="281"/>
      <c r="MKX15" s="281"/>
      <c r="MKY15" s="281"/>
      <c r="MKZ15" s="281"/>
      <c r="MLA15" s="281"/>
      <c r="MLB15" s="281"/>
      <c r="MLC15" s="281"/>
      <c r="MLD15" s="281"/>
      <c r="MLE15" s="281"/>
      <c r="MLF15" s="281"/>
      <c r="MLG15" s="281"/>
      <c r="MLH15" s="281"/>
      <c r="MLI15" s="281"/>
      <c r="MLJ15" s="281"/>
      <c r="MLK15" s="281"/>
      <c r="MLL15" s="281"/>
      <c r="MLM15" s="281"/>
      <c r="MLN15" s="281"/>
      <c r="MLO15" s="281"/>
      <c r="MLP15" s="281"/>
      <c r="MLQ15" s="281"/>
      <c r="MLR15" s="281"/>
      <c r="MLS15" s="281"/>
      <c r="MLT15" s="281"/>
      <c r="MLU15" s="281"/>
      <c r="MLV15" s="281"/>
      <c r="MLW15" s="281"/>
      <c r="MLX15" s="281"/>
      <c r="MLY15" s="281"/>
      <c r="MLZ15" s="281"/>
      <c r="MMA15" s="281"/>
      <c r="MMB15" s="281"/>
      <c r="MMC15" s="281"/>
      <c r="MMD15" s="281"/>
      <c r="MME15" s="281"/>
      <c r="MMF15" s="281"/>
      <c r="MMG15" s="281"/>
      <c r="MMH15" s="281"/>
      <c r="MMI15" s="281"/>
      <c r="MMJ15" s="281"/>
      <c r="MMK15" s="281"/>
      <c r="MML15" s="281"/>
      <c r="MMM15" s="281"/>
      <c r="MMN15" s="281"/>
      <c r="MMO15" s="281"/>
      <c r="MMP15" s="281"/>
      <c r="MMQ15" s="281"/>
      <c r="MMR15" s="281"/>
      <c r="MMS15" s="281"/>
      <c r="MMT15" s="281"/>
      <c r="MMU15" s="281"/>
      <c r="MMV15" s="281"/>
      <c r="MMW15" s="281"/>
      <c r="MMX15" s="281"/>
      <c r="MMY15" s="281"/>
      <c r="MMZ15" s="281"/>
      <c r="MNA15" s="281"/>
      <c r="MNB15" s="281"/>
      <c r="MNC15" s="281"/>
      <c r="MND15" s="281"/>
      <c r="MNE15" s="281"/>
      <c r="MNF15" s="281"/>
      <c r="MNG15" s="281"/>
      <c r="MNH15" s="281"/>
      <c r="MNI15" s="281"/>
      <c r="MNJ15" s="281"/>
      <c r="MNK15" s="281"/>
      <c r="MNL15" s="281"/>
      <c r="MNM15" s="281"/>
      <c r="MNN15" s="281"/>
      <c r="MNO15" s="281"/>
      <c r="MNP15" s="281"/>
      <c r="MNQ15" s="281"/>
      <c r="MNR15" s="281"/>
      <c r="MNS15" s="281"/>
      <c r="MNT15" s="281"/>
      <c r="MNU15" s="281"/>
      <c r="MNV15" s="281"/>
      <c r="MNW15" s="281"/>
      <c r="MNX15" s="281"/>
      <c r="MNY15" s="281"/>
      <c r="MNZ15" s="281"/>
      <c r="MOA15" s="281"/>
      <c r="MOB15" s="281"/>
      <c r="MOC15" s="281"/>
      <c r="MOD15" s="281"/>
      <c r="MOE15" s="281"/>
      <c r="MOF15" s="281"/>
      <c r="MOG15" s="281"/>
      <c r="MOH15" s="281"/>
      <c r="MOI15" s="281"/>
      <c r="MOJ15" s="281"/>
      <c r="MOK15" s="281"/>
      <c r="MOL15" s="281"/>
      <c r="MOM15" s="281"/>
      <c r="MON15" s="281"/>
      <c r="MOO15" s="281"/>
      <c r="MOP15" s="281"/>
      <c r="MOQ15" s="281"/>
      <c r="MOR15" s="281"/>
      <c r="MOS15" s="281"/>
      <c r="MOT15" s="281"/>
      <c r="MOU15" s="281"/>
      <c r="MOV15" s="281"/>
      <c r="MOW15" s="281"/>
      <c r="MOX15" s="281"/>
      <c r="MOY15" s="281"/>
      <c r="MOZ15" s="281"/>
      <c r="MPA15" s="281"/>
      <c r="MPB15" s="281"/>
      <c r="MPC15" s="281"/>
      <c r="MPD15" s="281"/>
      <c r="MPE15" s="281"/>
      <c r="MPF15" s="281"/>
      <c r="MPG15" s="281"/>
      <c r="MPH15" s="281"/>
      <c r="MPI15" s="281"/>
      <c r="MPJ15" s="281"/>
      <c r="MPK15" s="281"/>
      <c r="MPL15" s="281"/>
      <c r="MPM15" s="281"/>
      <c r="MPN15" s="281"/>
      <c r="MPO15" s="281"/>
      <c r="MPP15" s="281"/>
      <c r="MPQ15" s="281"/>
      <c r="MPR15" s="281"/>
      <c r="MPS15" s="281"/>
      <c r="MPT15" s="281"/>
      <c r="MPU15" s="281"/>
      <c r="MPV15" s="281"/>
      <c r="MPW15" s="281"/>
      <c r="MPX15" s="281"/>
      <c r="MPY15" s="281"/>
      <c r="MPZ15" s="281"/>
      <c r="MQA15" s="281"/>
      <c r="MQB15" s="281"/>
      <c r="MQC15" s="281"/>
      <c r="MQD15" s="281"/>
      <c r="MQE15" s="281"/>
      <c r="MQF15" s="281"/>
      <c r="MQG15" s="281"/>
      <c r="MQH15" s="281"/>
      <c r="MQI15" s="281"/>
      <c r="MQJ15" s="281"/>
      <c r="MQK15" s="281"/>
      <c r="MQL15" s="281"/>
      <c r="MQM15" s="281"/>
      <c r="MQN15" s="281"/>
      <c r="MQO15" s="281"/>
      <c r="MQP15" s="281"/>
      <c r="MQQ15" s="281"/>
      <c r="MQR15" s="281"/>
      <c r="MQS15" s="281"/>
      <c r="MQT15" s="281"/>
      <c r="MQU15" s="281"/>
      <c r="MQV15" s="281"/>
      <c r="MQW15" s="281"/>
      <c r="MQX15" s="281"/>
      <c r="MQY15" s="281"/>
      <c r="MQZ15" s="281"/>
      <c r="MRA15" s="281"/>
      <c r="MRB15" s="281"/>
      <c r="MRC15" s="281"/>
      <c r="MRD15" s="281"/>
      <c r="MRE15" s="281"/>
      <c r="MRF15" s="281"/>
      <c r="MRG15" s="281"/>
      <c r="MRH15" s="281"/>
      <c r="MRI15" s="281"/>
      <c r="MRJ15" s="281"/>
      <c r="MRK15" s="281"/>
      <c r="MRL15" s="281"/>
      <c r="MRM15" s="281"/>
      <c r="MRN15" s="281"/>
      <c r="MRO15" s="281"/>
      <c r="MRP15" s="281"/>
      <c r="MRQ15" s="281"/>
      <c r="MRR15" s="281"/>
      <c r="MRS15" s="281"/>
      <c r="MRT15" s="281"/>
      <c r="MRU15" s="281"/>
      <c r="MRV15" s="281"/>
      <c r="MRW15" s="281"/>
      <c r="MRX15" s="281"/>
      <c r="MRY15" s="281"/>
      <c r="MRZ15" s="281"/>
      <c r="MSA15" s="281"/>
      <c r="MSB15" s="281"/>
      <c r="MSC15" s="281"/>
      <c r="MSD15" s="281"/>
      <c r="MSE15" s="281"/>
      <c r="MSF15" s="281"/>
      <c r="MSG15" s="281"/>
      <c r="MSH15" s="281"/>
      <c r="MSI15" s="281"/>
      <c r="MSJ15" s="281"/>
      <c r="MSK15" s="281"/>
      <c r="MSL15" s="281"/>
      <c r="MSM15" s="281"/>
      <c r="MSN15" s="281"/>
      <c r="MSO15" s="281"/>
      <c r="MSP15" s="281"/>
      <c r="MSQ15" s="281"/>
      <c r="MSR15" s="281"/>
      <c r="MSS15" s="281"/>
      <c r="MST15" s="281"/>
      <c r="MSU15" s="281"/>
      <c r="MSV15" s="281"/>
      <c r="MSW15" s="281"/>
      <c r="MSX15" s="281"/>
      <c r="MSY15" s="281"/>
      <c r="MSZ15" s="281"/>
      <c r="MTA15" s="281"/>
      <c r="MTB15" s="281"/>
      <c r="MTC15" s="281"/>
      <c r="MTD15" s="281"/>
      <c r="MTE15" s="281"/>
      <c r="MTF15" s="281"/>
      <c r="MTG15" s="281"/>
      <c r="MTH15" s="281"/>
      <c r="MTI15" s="281"/>
      <c r="MTJ15" s="281"/>
      <c r="MTK15" s="281"/>
      <c r="MTL15" s="281"/>
      <c r="MTM15" s="281"/>
      <c r="MTN15" s="281"/>
      <c r="MTO15" s="281"/>
      <c r="MTP15" s="281"/>
      <c r="MTQ15" s="281"/>
      <c r="MTR15" s="281"/>
      <c r="MTS15" s="281"/>
      <c r="MTT15" s="281"/>
      <c r="MTU15" s="281"/>
      <c r="MTV15" s="281"/>
      <c r="MTW15" s="281"/>
      <c r="MTX15" s="281"/>
      <c r="MTY15" s="281"/>
      <c r="MTZ15" s="281"/>
      <c r="MUA15" s="281"/>
      <c r="MUB15" s="281"/>
      <c r="MUC15" s="281"/>
      <c r="MUD15" s="281"/>
      <c r="MUE15" s="281"/>
      <c r="MUF15" s="281"/>
      <c r="MUG15" s="281"/>
      <c r="MUH15" s="281"/>
      <c r="MUI15" s="281"/>
      <c r="MUJ15" s="281"/>
      <c r="MUK15" s="281"/>
      <c r="MUL15" s="281"/>
      <c r="MUM15" s="281"/>
      <c r="MUN15" s="281"/>
      <c r="MUO15" s="281"/>
      <c r="MUP15" s="281"/>
      <c r="MUQ15" s="281"/>
      <c r="MUR15" s="281"/>
      <c r="MUS15" s="281"/>
      <c r="MUT15" s="281"/>
      <c r="MUU15" s="281"/>
      <c r="MUV15" s="281"/>
      <c r="MUW15" s="281"/>
      <c r="MUX15" s="281"/>
      <c r="MUY15" s="281"/>
      <c r="MUZ15" s="281"/>
      <c r="MVA15" s="281"/>
      <c r="MVB15" s="281"/>
      <c r="MVC15" s="281"/>
      <c r="MVD15" s="281"/>
      <c r="MVE15" s="281"/>
      <c r="MVF15" s="281"/>
      <c r="MVG15" s="281"/>
      <c r="MVH15" s="281"/>
      <c r="MVI15" s="281"/>
      <c r="MVJ15" s="281"/>
      <c r="MVK15" s="281"/>
      <c r="MVL15" s="281"/>
      <c r="MVM15" s="281"/>
      <c r="MVN15" s="281"/>
      <c r="MVO15" s="281"/>
      <c r="MVP15" s="281"/>
      <c r="MVQ15" s="281"/>
      <c r="MVR15" s="281"/>
      <c r="MVS15" s="281"/>
      <c r="MVT15" s="281"/>
      <c r="MVU15" s="281"/>
      <c r="MVV15" s="281"/>
      <c r="MVW15" s="281"/>
      <c r="MVX15" s="281"/>
      <c r="MVY15" s="281"/>
      <c r="MVZ15" s="281"/>
      <c r="MWA15" s="281"/>
      <c r="MWB15" s="281"/>
      <c r="MWC15" s="281"/>
      <c r="MWD15" s="281"/>
      <c r="MWE15" s="281"/>
      <c r="MWF15" s="281"/>
      <c r="MWG15" s="281"/>
      <c r="MWH15" s="281"/>
      <c r="MWI15" s="281"/>
      <c r="MWJ15" s="281"/>
      <c r="MWK15" s="281"/>
      <c r="MWL15" s="281"/>
      <c r="MWM15" s="281"/>
      <c r="MWN15" s="281"/>
      <c r="MWO15" s="281"/>
      <c r="MWP15" s="281"/>
      <c r="MWQ15" s="281"/>
      <c r="MWR15" s="281"/>
      <c r="MWS15" s="281"/>
      <c r="MWT15" s="281"/>
      <c r="MWU15" s="281"/>
      <c r="MWV15" s="281"/>
      <c r="MWW15" s="281"/>
      <c r="MWX15" s="281"/>
      <c r="MWY15" s="281"/>
      <c r="MWZ15" s="281"/>
      <c r="MXA15" s="281"/>
      <c r="MXB15" s="281"/>
      <c r="MXC15" s="281"/>
      <c r="MXD15" s="281"/>
      <c r="MXE15" s="281"/>
      <c r="MXF15" s="281"/>
      <c r="MXG15" s="281"/>
      <c r="MXH15" s="281"/>
      <c r="MXI15" s="281"/>
      <c r="MXJ15" s="281"/>
      <c r="MXK15" s="281"/>
      <c r="MXL15" s="281"/>
      <c r="MXM15" s="281"/>
      <c r="MXN15" s="281"/>
      <c r="MXO15" s="281"/>
      <c r="MXP15" s="281"/>
      <c r="MXQ15" s="281"/>
      <c r="MXR15" s="281"/>
      <c r="MXS15" s="281"/>
      <c r="MXT15" s="281"/>
      <c r="MXU15" s="281"/>
      <c r="MXV15" s="281"/>
      <c r="MXW15" s="281"/>
      <c r="MXX15" s="281"/>
      <c r="MXY15" s="281"/>
      <c r="MXZ15" s="281"/>
      <c r="MYA15" s="281"/>
      <c r="MYB15" s="281"/>
      <c r="MYC15" s="281"/>
      <c r="MYD15" s="281"/>
      <c r="MYE15" s="281"/>
      <c r="MYF15" s="281"/>
      <c r="MYG15" s="281"/>
      <c r="MYH15" s="281"/>
      <c r="MYI15" s="281"/>
      <c r="MYJ15" s="281"/>
      <c r="MYK15" s="281"/>
      <c r="MYL15" s="281"/>
      <c r="MYM15" s="281"/>
      <c r="MYN15" s="281"/>
      <c r="MYO15" s="281"/>
      <c r="MYP15" s="281"/>
      <c r="MYQ15" s="281"/>
      <c r="MYR15" s="281"/>
      <c r="MYS15" s="281"/>
      <c r="MYT15" s="281"/>
      <c r="MYU15" s="281"/>
      <c r="MYV15" s="281"/>
      <c r="MYW15" s="281"/>
      <c r="MYX15" s="281"/>
      <c r="MYY15" s="281"/>
      <c r="MYZ15" s="281"/>
      <c r="MZA15" s="281"/>
      <c r="MZB15" s="281"/>
      <c r="MZC15" s="281"/>
      <c r="MZD15" s="281"/>
      <c r="MZE15" s="281"/>
      <c r="MZF15" s="281"/>
      <c r="MZG15" s="281"/>
      <c r="MZH15" s="281"/>
      <c r="MZI15" s="281"/>
      <c r="MZJ15" s="281"/>
      <c r="MZK15" s="281"/>
      <c r="MZL15" s="281"/>
      <c r="MZM15" s="281"/>
      <c r="MZN15" s="281"/>
      <c r="MZO15" s="281"/>
      <c r="MZP15" s="281"/>
      <c r="MZQ15" s="281"/>
      <c r="MZR15" s="281"/>
      <c r="MZS15" s="281"/>
      <c r="MZT15" s="281"/>
      <c r="MZU15" s="281"/>
      <c r="MZV15" s="281"/>
      <c r="MZW15" s="281"/>
      <c r="MZX15" s="281"/>
      <c r="MZY15" s="281"/>
      <c r="MZZ15" s="281"/>
      <c r="NAA15" s="281"/>
      <c r="NAB15" s="281"/>
      <c r="NAC15" s="281"/>
      <c r="NAD15" s="281"/>
      <c r="NAE15" s="281"/>
      <c r="NAF15" s="281"/>
      <c r="NAG15" s="281"/>
      <c r="NAH15" s="281"/>
      <c r="NAI15" s="281"/>
      <c r="NAJ15" s="281"/>
      <c r="NAK15" s="281"/>
      <c r="NAL15" s="281"/>
      <c r="NAM15" s="281"/>
      <c r="NAN15" s="281"/>
      <c r="NAO15" s="281"/>
      <c r="NAP15" s="281"/>
      <c r="NAQ15" s="281"/>
      <c r="NAR15" s="281"/>
      <c r="NAS15" s="281"/>
      <c r="NAT15" s="281"/>
      <c r="NAU15" s="281"/>
      <c r="NAV15" s="281"/>
      <c r="NAW15" s="281"/>
      <c r="NAX15" s="281"/>
      <c r="NAY15" s="281"/>
      <c r="NAZ15" s="281"/>
      <c r="NBA15" s="281"/>
      <c r="NBB15" s="281"/>
      <c r="NBC15" s="281"/>
      <c r="NBD15" s="281"/>
      <c r="NBE15" s="281"/>
      <c r="NBF15" s="281"/>
      <c r="NBG15" s="281"/>
      <c r="NBH15" s="281"/>
      <c r="NBI15" s="281"/>
      <c r="NBJ15" s="281"/>
      <c r="NBK15" s="281"/>
      <c r="NBL15" s="281"/>
      <c r="NBM15" s="281"/>
      <c r="NBN15" s="281"/>
      <c r="NBO15" s="281"/>
      <c r="NBP15" s="281"/>
      <c r="NBQ15" s="281"/>
      <c r="NBR15" s="281"/>
      <c r="NBS15" s="281"/>
      <c r="NBT15" s="281"/>
      <c r="NBU15" s="281"/>
      <c r="NBV15" s="281"/>
      <c r="NBW15" s="281"/>
      <c r="NBX15" s="281"/>
      <c r="NBY15" s="281"/>
      <c r="NBZ15" s="281"/>
      <c r="NCA15" s="281"/>
      <c r="NCB15" s="281"/>
      <c r="NCC15" s="281"/>
      <c r="NCD15" s="281"/>
      <c r="NCE15" s="281"/>
      <c r="NCF15" s="281"/>
      <c r="NCG15" s="281"/>
      <c r="NCH15" s="281"/>
      <c r="NCI15" s="281"/>
      <c r="NCJ15" s="281"/>
      <c r="NCK15" s="281"/>
      <c r="NCL15" s="281"/>
      <c r="NCM15" s="281"/>
      <c r="NCN15" s="281"/>
      <c r="NCO15" s="281"/>
      <c r="NCP15" s="281"/>
      <c r="NCQ15" s="281"/>
      <c r="NCR15" s="281"/>
      <c r="NCS15" s="281"/>
      <c r="NCT15" s="281"/>
      <c r="NCU15" s="281"/>
      <c r="NCV15" s="281"/>
      <c r="NCW15" s="281"/>
      <c r="NCX15" s="281"/>
      <c r="NCY15" s="281"/>
      <c r="NCZ15" s="281"/>
      <c r="NDA15" s="281"/>
      <c r="NDB15" s="281"/>
      <c r="NDC15" s="281"/>
      <c r="NDD15" s="281"/>
      <c r="NDE15" s="281"/>
      <c r="NDF15" s="281"/>
      <c r="NDG15" s="281"/>
      <c r="NDH15" s="281"/>
      <c r="NDI15" s="281"/>
      <c r="NDJ15" s="281"/>
      <c r="NDK15" s="281"/>
      <c r="NDL15" s="281"/>
      <c r="NDM15" s="281"/>
      <c r="NDN15" s="281"/>
      <c r="NDO15" s="281"/>
      <c r="NDP15" s="281"/>
      <c r="NDQ15" s="281"/>
      <c r="NDR15" s="281"/>
      <c r="NDS15" s="281"/>
      <c r="NDT15" s="281"/>
      <c r="NDU15" s="281"/>
      <c r="NDV15" s="281"/>
      <c r="NDW15" s="281"/>
      <c r="NDX15" s="281"/>
      <c r="NDY15" s="281"/>
      <c r="NDZ15" s="281"/>
      <c r="NEA15" s="281"/>
      <c r="NEB15" s="281"/>
      <c r="NEC15" s="281"/>
      <c r="NED15" s="281"/>
      <c r="NEE15" s="281"/>
      <c r="NEF15" s="281"/>
      <c r="NEG15" s="281"/>
      <c r="NEH15" s="281"/>
      <c r="NEI15" s="281"/>
      <c r="NEJ15" s="281"/>
      <c r="NEK15" s="281"/>
      <c r="NEL15" s="281"/>
      <c r="NEM15" s="281"/>
      <c r="NEN15" s="281"/>
      <c r="NEO15" s="281"/>
      <c r="NEP15" s="281"/>
      <c r="NEQ15" s="281"/>
      <c r="NER15" s="281"/>
      <c r="NES15" s="281"/>
      <c r="NET15" s="281"/>
      <c r="NEU15" s="281"/>
      <c r="NEV15" s="281"/>
      <c r="NEW15" s="281"/>
      <c r="NEX15" s="281"/>
      <c r="NEY15" s="281"/>
      <c r="NEZ15" s="281"/>
      <c r="NFA15" s="281"/>
      <c r="NFB15" s="281"/>
      <c r="NFC15" s="281"/>
      <c r="NFD15" s="281"/>
      <c r="NFE15" s="281"/>
      <c r="NFF15" s="281"/>
      <c r="NFG15" s="281"/>
      <c r="NFH15" s="281"/>
      <c r="NFI15" s="281"/>
      <c r="NFJ15" s="281"/>
      <c r="NFK15" s="281"/>
      <c r="NFL15" s="281"/>
      <c r="NFM15" s="281"/>
      <c r="NFN15" s="281"/>
      <c r="NFO15" s="281"/>
      <c r="NFP15" s="281"/>
      <c r="NFQ15" s="281"/>
      <c r="NFR15" s="281"/>
      <c r="NFS15" s="281"/>
      <c r="NFT15" s="281"/>
      <c r="NFU15" s="281"/>
      <c r="NFV15" s="281"/>
      <c r="NFW15" s="281"/>
      <c r="NFX15" s="281"/>
      <c r="NFY15" s="281"/>
      <c r="NFZ15" s="281"/>
      <c r="NGA15" s="281"/>
      <c r="NGB15" s="281"/>
      <c r="NGC15" s="281"/>
      <c r="NGD15" s="281"/>
      <c r="NGE15" s="281"/>
      <c r="NGF15" s="281"/>
      <c r="NGG15" s="281"/>
      <c r="NGH15" s="281"/>
      <c r="NGI15" s="281"/>
      <c r="NGJ15" s="281"/>
      <c r="NGK15" s="281"/>
      <c r="NGL15" s="281"/>
      <c r="NGM15" s="281"/>
      <c r="NGN15" s="281"/>
      <c r="NGO15" s="281"/>
      <c r="NGP15" s="281"/>
      <c r="NGQ15" s="281"/>
      <c r="NGR15" s="281"/>
      <c r="NGS15" s="281"/>
      <c r="NGT15" s="281"/>
      <c r="NGU15" s="281"/>
      <c r="NGV15" s="281"/>
      <c r="NGW15" s="281"/>
      <c r="NGX15" s="281"/>
      <c r="NGY15" s="281"/>
      <c r="NGZ15" s="281"/>
      <c r="NHA15" s="281"/>
      <c r="NHB15" s="281"/>
      <c r="NHC15" s="281"/>
      <c r="NHD15" s="281"/>
      <c r="NHE15" s="281"/>
      <c r="NHF15" s="281"/>
      <c r="NHG15" s="281"/>
      <c r="NHH15" s="281"/>
      <c r="NHI15" s="281"/>
      <c r="NHJ15" s="281"/>
      <c r="NHK15" s="281"/>
      <c r="NHL15" s="281"/>
      <c r="NHM15" s="281"/>
      <c r="NHN15" s="281"/>
      <c r="NHO15" s="281"/>
      <c r="NHP15" s="281"/>
      <c r="NHQ15" s="281"/>
      <c r="NHR15" s="281"/>
      <c r="NHS15" s="281"/>
      <c r="NHT15" s="281"/>
      <c r="NHU15" s="281"/>
      <c r="NHV15" s="281"/>
      <c r="NHW15" s="281"/>
      <c r="NHX15" s="281"/>
      <c r="NHY15" s="281"/>
      <c r="NHZ15" s="281"/>
      <c r="NIA15" s="281"/>
      <c r="NIB15" s="281"/>
      <c r="NIC15" s="281"/>
      <c r="NID15" s="281"/>
      <c r="NIE15" s="281"/>
      <c r="NIF15" s="281"/>
      <c r="NIG15" s="281"/>
      <c r="NIH15" s="281"/>
      <c r="NII15" s="281"/>
      <c r="NIJ15" s="281"/>
      <c r="NIK15" s="281"/>
      <c r="NIL15" s="281"/>
      <c r="NIM15" s="281"/>
      <c r="NIN15" s="281"/>
      <c r="NIO15" s="281"/>
      <c r="NIP15" s="281"/>
      <c r="NIQ15" s="281"/>
      <c r="NIR15" s="281"/>
      <c r="NIS15" s="281"/>
      <c r="NIT15" s="281"/>
      <c r="NIU15" s="281"/>
      <c r="NIV15" s="281"/>
      <c r="NIW15" s="281"/>
      <c r="NIX15" s="281"/>
      <c r="NIY15" s="281"/>
      <c r="NIZ15" s="281"/>
      <c r="NJA15" s="281"/>
      <c r="NJB15" s="281"/>
      <c r="NJC15" s="281"/>
      <c r="NJD15" s="281"/>
      <c r="NJE15" s="281"/>
      <c r="NJF15" s="281"/>
      <c r="NJG15" s="281"/>
      <c r="NJH15" s="281"/>
      <c r="NJI15" s="281"/>
      <c r="NJJ15" s="281"/>
      <c r="NJK15" s="281"/>
      <c r="NJL15" s="281"/>
      <c r="NJM15" s="281"/>
      <c r="NJN15" s="281"/>
      <c r="NJO15" s="281"/>
      <c r="NJP15" s="281"/>
      <c r="NJQ15" s="281"/>
      <c r="NJR15" s="281"/>
      <c r="NJS15" s="281"/>
      <c r="NJT15" s="281"/>
      <c r="NJU15" s="281"/>
      <c r="NJV15" s="281"/>
      <c r="NJW15" s="281"/>
      <c r="NJX15" s="281"/>
      <c r="NJY15" s="281"/>
      <c r="NJZ15" s="281"/>
      <c r="NKA15" s="281"/>
      <c r="NKB15" s="281"/>
      <c r="NKC15" s="281"/>
      <c r="NKD15" s="281"/>
      <c r="NKE15" s="281"/>
      <c r="NKF15" s="281"/>
      <c r="NKG15" s="281"/>
      <c r="NKH15" s="281"/>
      <c r="NKI15" s="281"/>
      <c r="NKJ15" s="281"/>
      <c r="NKK15" s="281"/>
      <c r="NKL15" s="281"/>
      <c r="NKM15" s="281"/>
      <c r="NKN15" s="281"/>
      <c r="NKO15" s="281"/>
      <c r="NKP15" s="281"/>
      <c r="NKQ15" s="281"/>
      <c r="NKR15" s="281"/>
      <c r="NKS15" s="281"/>
      <c r="NKT15" s="281"/>
      <c r="NKU15" s="281"/>
      <c r="NKV15" s="281"/>
      <c r="NKW15" s="281"/>
      <c r="NKX15" s="281"/>
      <c r="NKY15" s="281"/>
      <c r="NKZ15" s="281"/>
      <c r="NLA15" s="281"/>
      <c r="NLB15" s="281"/>
      <c r="NLC15" s="281"/>
      <c r="NLD15" s="281"/>
      <c r="NLE15" s="281"/>
      <c r="NLF15" s="281"/>
      <c r="NLG15" s="281"/>
      <c r="NLH15" s="281"/>
      <c r="NLI15" s="281"/>
      <c r="NLJ15" s="281"/>
      <c r="NLK15" s="281"/>
      <c r="NLL15" s="281"/>
      <c r="NLM15" s="281"/>
      <c r="NLN15" s="281"/>
      <c r="NLO15" s="281"/>
      <c r="NLP15" s="281"/>
      <c r="NLQ15" s="281"/>
      <c r="NLR15" s="281"/>
      <c r="NLS15" s="281"/>
      <c r="NLT15" s="281"/>
      <c r="NLU15" s="281"/>
      <c r="NLV15" s="281"/>
      <c r="NLW15" s="281"/>
      <c r="NLX15" s="281"/>
      <c r="NLY15" s="281"/>
      <c r="NLZ15" s="281"/>
      <c r="NMA15" s="281"/>
      <c r="NMB15" s="281"/>
      <c r="NMC15" s="281"/>
      <c r="NMD15" s="281"/>
      <c r="NME15" s="281"/>
      <c r="NMF15" s="281"/>
      <c r="NMG15" s="281"/>
      <c r="NMH15" s="281"/>
      <c r="NMI15" s="281"/>
      <c r="NMJ15" s="281"/>
      <c r="NMK15" s="281"/>
      <c r="NML15" s="281"/>
      <c r="NMM15" s="281"/>
      <c r="NMN15" s="281"/>
      <c r="NMO15" s="281"/>
      <c r="NMP15" s="281"/>
      <c r="NMQ15" s="281"/>
      <c r="NMR15" s="281"/>
      <c r="NMS15" s="281"/>
      <c r="NMT15" s="281"/>
      <c r="NMU15" s="281"/>
      <c r="NMV15" s="281"/>
      <c r="NMW15" s="281"/>
      <c r="NMX15" s="281"/>
      <c r="NMY15" s="281"/>
      <c r="NMZ15" s="281"/>
      <c r="NNA15" s="281"/>
      <c r="NNB15" s="281"/>
      <c r="NNC15" s="281"/>
      <c r="NND15" s="281"/>
      <c r="NNE15" s="281"/>
      <c r="NNF15" s="281"/>
      <c r="NNG15" s="281"/>
      <c r="NNH15" s="281"/>
      <c r="NNI15" s="281"/>
      <c r="NNJ15" s="281"/>
      <c r="NNK15" s="281"/>
      <c r="NNL15" s="281"/>
      <c r="NNM15" s="281"/>
      <c r="NNN15" s="281"/>
      <c r="NNO15" s="281"/>
      <c r="NNP15" s="281"/>
      <c r="NNQ15" s="281"/>
      <c r="NNR15" s="281"/>
      <c r="NNS15" s="281"/>
      <c r="NNT15" s="281"/>
      <c r="NNU15" s="281"/>
      <c r="NNV15" s="281"/>
      <c r="NNW15" s="281"/>
      <c r="NNX15" s="281"/>
      <c r="NNY15" s="281"/>
      <c r="NNZ15" s="281"/>
      <c r="NOA15" s="281"/>
      <c r="NOB15" s="281"/>
      <c r="NOC15" s="281"/>
      <c r="NOD15" s="281"/>
      <c r="NOE15" s="281"/>
      <c r="NOF15" s="281"/>
      <c r="NOG15" s="281"/>
      <c r="NOH15" s="281"/>
      <c r="NOI15" s="281"/>
      <c r="NOJ15" s="281"/>
      <c r="NOK15" s="281"/>
      <c r="NOL15" s="281"/>
      <c r="NOM15" s="281"/>
      <c r="NON15" s="281"/>
      <c r="NOO15" s="281"/>
      <c r="NOP15" s="281"/>
      <c r="NOQ15" s="281"/>
      <c r="NOR15" s="281"/>
      <c r="NOS15" s="281"/>
      <c r="NOT15" s="281"/>
      <c r="NOU15" s="281"/>
      <c r="NOV15" s="281"/>
      <c r="NOW15" s="281"/>
      <c r="NOX15" s="281"/>
      <c r="NOY15" s="281"/>
      <c r="NOZ15" s="281"/>
      <c r="NPA15" s="281"/>
      <c r="NPB15" s="281"/>
      <c r="NPC15" s="281"/>
      <c r="NPD15" s="281"/>
      <c r="NPE15" s="281"/>
      <c r="NPF15" s="281"/>
      <c r="NPG15" s="281"/>
      <c r="NPH15" s="281"/>
      <c r="NPI15" s="281"/>
      <c r="NPJ15" s="281"/>
      <c r="NPK15" s="281"/>
      <c r="NPL15" s="281"/>
      <c r="NPM15" s="281"/>
      <c r="NPN15" s="281"/>
      <c r="NPO15" s="281"/>
      <c r="NPP15" s="281"/>
      <c r="NPQ15" s="281"/>
      <c r="NPR15" s="281"/>
      <c r="NPS15" s="281"/>
      <c r="NPT15" s="281"/>
      <c r="NPU15" s="281"/>
      <c r="NPV15" s="281"/>
      <c r="NPW15" s="281"/>
      <c r="NPX15" s="281"/>
      <c r="NPY15" s="281"/>
      <c r="NPZ15" s="281"/>
      <c r="NQA15" s="281"/>
      <c r="NQB15" s="281"/>
      <c r="NQC15" s="281"/>
      <c r="NQD15" s="281"/>
      <c r="NQE15" s="281"/>
      <c r="NQF15" s="281"/>
      <c r="NQG15" s="281"/>
      <c r="NQH15" s="281"/>
      <c r="NQI15" s="281"/>
      <c r="NQJ15" s="281"/>
      <c r="NQK15" s="281"/>
      <c r="NQL15" s="281"/>
      <c r="NQM15" s="281"/>
      <c r="NQN15" s="281"/>
      <c r="NQO15" s="281"/>
      <c r="NQP15" s="281"/>
      <c r="NQQ15" s="281"/>
      <c r="NQR15" s="281"/>
      <c r="NQS15" s="281"/>
      <c r="NQT15" s="281"/>
      <c r="NQU15" s="281"/>
      <c r="NQV15" s="281"/>
      <c r="NQW15" s="281"/>
      <c r="NQX15" s="281"/>
      <c r="NQY15" s="281"/>
      <c r="NQZ15" s="281"/>
      <c r="NRA15" s="281"/>
      <c r="NRB15" s="281"/>
      <c r="NRC15" s="281"/>
      <c r="NRD15" s="281"/>
      <c r="NRE15" s="281"/>
      <c r="NRF15" s="281"/>
      <c r="NRG15" s="281"/>
      <c r="NRH15" s="281"/>
      <c r="NRI15" s="281"/>
      <c r="NRJ15" s="281"/>
      <c r="NRK15" s="281"/>
      <c r="NRL15" s="281"/>
      <c r="NRM15" s="281"/>
      <c r="NRN15" s="281"/>
      <c r="NRO15" s="281"/>
      <c r="NRP15" s="281"/>
      <c r="NRQ15" s="281"/>
      <c r="NRR15" s="281"/>
      <c r="NRS15" s="281"/>
      <c r="NRT15" s="281"/>
      <c r="NRU15" s="281"/>
      <c r="NRV15" s="281"/>
      <c r="NRW15" s="281"/>
      <c r="NRX15" s="281"/>
      <c r="NRY15" s="281"/>
      <c r="NRZ15" s="281"/>
      <c r="NSA15" s="281"/>
      <c r="NSB15" s="281"/>
      <c r="NSC15" s="281"/>
      <c r="NSD15" s="281"/>
      <c r="NSE15" s="281"/>
      <c r="NSF15" s="281"/>
      <c r="NSG15" s="281"/>
      <c r="NSH15" s="281"/>
      <c r="NSI15" s="281"/>
      <c r="NSJ15" s="281"/>
      <c r="NSK15" s="281"/>
      <c r="NSL15" s="281"/>
      <c r="NSM15" s="281"/>
      <c r="NSN15" s="281"/>
      <c r="NSO15" s="281"/>
      <c r="NSP15" s="281"/>
      <c r="NSQ15" s="281"/>
      <c r="NSR15" s="281"/>
      <c r="NSS15" s="281"/>
      <c r="NST15" s="281"/>
      <c r="NSU15" s="281"/>
      <c r="NSV15" s="281"/>
      <c r="NSW15" s="281"/>
      <c r="NSX15" s="281"/>
      <c r="NSY15" s="281"/>
      <c r="NSZ15" s="281"/>
      <c r="NTA15" s="281"/>
      <c r="NTB15" s="281"/>
      <c r="NTC15" s="281"/>
      <c r="NTD15" s="281"/>
      <c r="NTE15" s="281"/>
      <c r="NTF15" s="281"/>
      <c r="NTG15" s="281"/>
      <c r="NTH15" s="281"/>
      <c r="NTI15" s="281"/>
      <c r="NTJ15" s="281"/>
      <c r="NTK15" s="281"/>
      <c r="NTL15" s="281"/>
      <c r="NTM15" s="281"/>
      <c r="NTN15" s="281"/>
      <c r="NTO15" s="281"/>
      <c r="NTP15" s="281"/>
      <c r="NTQ15" s="281"/>
      <c r="NTR15" s="281"/>
      <c r="NTS15" s="281"/>
      <c r="NTT15" s="281"/>
      <c r="NTU15" s="281"/>
      <c r="NTV15" s="281"/>
      <c r="NTW15" s="281"/>
      <c r="NTX15" s="281"/>
      <c r="NTY15" s="281"/>
      <c r="NTZ15" s="281"/>
      <c r="NUA15" s="281"/>
      <c r="NUB15" s="281"/>
      <c r="NUC15" s="281"/>
      <c r="NUD15" s="281"/>
      <c r="NUE15" s="281"/>
      <c r="NUF15" s="281"/>
      <c r="NUG15" s="281"/>
      <c r="NUH15" s="281"/>
      <c r="NUI15" s="281"/>
      <c r="NUJ15" s="281"/>
      <c r="NUK15" s="281"/>
      <c r="NUL15" s="281"/>
      <c r="NUM15" s="281"/>
      <c r="NUN15" s="281"/>
      <c r="NUO15" s="281"/>
      <c r="NUP15" s="281"/>
      <c r="NUQ15" s="281"/>
      <c r="NUR15" s="281"/>
      <c r="NUS15" s="281"/>
      <c r="NUT15" s="281"/>
      <c r="NUU15" s="281"/>
      <c r="NUV15" s="281"/>
      <c r="NUW15" s="281"/>
      <c r="NUX15" s="281"/>
      <c r="NUY15" s="281"/>
      <c r="NUZ15" s="281"/>
      <c r="NVA15" s="281"/>
      <c r="NVB15" s="281"/>
      <c r="NVC15" s="281"/>
      <c r="NVD15" s="281"/>
      <c r="NVE15" s="281"/>
      <c r="NVF15" s="281"/>
      <c r="NVG15" s="281"/>
      <c r="NVH15" s="281"/>
      <c r="NVI15" s="281"/>
      <c r="NVJ15" s="281"/>
      <c r="NVK15" s="281"/>
      <c r="NVL15" s="281"/>
      <c r="NVM15" s="281"/>
      <c r="NVN15" s="281"/>
      <c r="NVO15" s="281"/>
      <c r="NVP15" s="281"/>
      <c r="NVQ15" s="281"/>
      <c r="NVR15" s="281"/>
      <c r="NVS15" s="281"/>
      <c r="NVT15" s="281"/>
      <c r="NVU15" s="281"/>
      <c r="NVV15" s="281"/>
      <c r="NVW15" s="281"/>
      <c r="NVX15" s="281"/>
      <c r="NVY15" s="281"/>
      <c r="NVZ15" s="281"/>
      <c r="NWA15" s="281"/>
      <c r="NWB15" s="281"/>
      <c r="NWC15" s="281"/>
      <c r="NWD15" s="281"/>
      <c r="NWE15" s="281"/>
      <c r="NWF15" s="281"/>
      <c r="NWG15" s="281"/>
      <c r="NWH15" s="281"/>
      <c r="NWI15" s="281"/>
      <c r="NWJ15" s="281"/>
      <c r="NWK15" s="281"/>
      <c r="NWL15" s="281"/>
      <c r="NWM15" s="281"/>
      <c r="NWN15" s="281"/>
      <c r="NWO15" s="281"/>
      <c r="NWP15" s="281"/>
      <c r="NWQ15" s="281"/>
      <c r="NWR15" s="281"/>
      <c r="NWS15" s="281"/>
      <c r="NWT15" s="281"/>
      <c r="NWU15" s="281"/>
      <c r="NWV15" s="281"/>
      <c r="NWW15" s="281"/>
      <c r="NWX15" s="281"/>
      <c r="NWY15" s="281"/>
      <c r="NWZ15" s="281"/>
      <c r="NXA15" s="281"/>
      <c r="NXB15" s="281"/>
      <c r="NXC15" s="281"/>
      <c r="NXD15" s="281"/>
      <c r="NXE15" s="281"/>
      <c r="NXF15" s="281"/>
      <c r="NXG15" s="281"/>
      <c r="NXH15" s="281"/>
      <c r="NXI15" s="281"/>
      <c r="NXJ15" s="281"/>
      <c r="NXK15" s="281"/>
      <c r="NXL15" s="281"/>
      <c r="NXM15" s="281"/>
      <c r="NXN15" s="281"/>
      <c r="NXO15" s="281"/>
      <c r="NXP15" s="281"/>
      <c r="NXQ15" s="281"/>
      <c r="NXR15" s="281"/>
      <c r="NXS15" s="281"/>
      <c r="NXT15" s="281"/>
      <c r="NXU15" s="281"/>
      <c r="NXV15" s="281"/>
      <c r="NXW15" s="281"/>
      <c r="NXX15" s="281"/>
      <c r="NXY15" s="281"/>
      <c r="NXZ15" s="281"/>
      <c r="NYA15" s="281"/>
      <c r="NYB15" s="281"/>
      <c r="NYC15" s="281"/>
      <c r="NYD15" s="281"/>
      <c r="NYE15" s="281"/>
      <c r="NYF15" s="281"/>
      <c r="NYG15" s="281"/>
      <c r="NYH15" s="281"/>
      <c r="NYI15" s="281"/>
      <c r="NYJ15" s="281"/>
      <c r="NYK15" s="281"/>
      <c r="NYL15" s="281"/>
      <c r="NYM15" s="281"/>
      <c r="NYN15" s="281"/>
      <c r="NYO15" s="281"/>
      <c r="NYP15" s="281"/>
      <c r="NYQ15" s="281"/>
      <c r="NYR15" s="281"/>
      <c r="NYS15" s="281"/>
      <c r="NYT15" s="281"/>
      <c r="NYU15" s="281"/>
      <c r="NYV15" s="281"/>
      <c r="NYW15" s="281"/>
      <c r="NYX15" s="281"/>
      <c r="NYY15" s="281"/>
      <c r="NYZ15" s="281"/>
      <c r="NZA15" s="281"/>
      <c r="NZB15" s="281"/>
      <c r="NZC15" s="281"/>
      <c r="NZD15" s="281"/>
      <c r="NZE15" s="281"/>
      <c r="NZF15" s="281"/>
      <c r="NZG15" s="281"/>
      <c r="NZH15" s="281"/>
      <c r="NZI15" s="281"/>
      <c r="NZJ15" s="281"/>
      <c r="NZK15" s="281"/>
      <c r="NZL15" s="281"/>
      <c r="NZM15" s="281"/>
      <c r="NZN15" s="281"/>
      <c r="NZO15" s="281"/>
      <c r="NZP15" s="281"/>
      <c r="NZQ15" s="281"/>
      <c r="NZR15" s="281"/>
      <c r="NZS15" s="281"/>
      <c r="NZT15" s="281"/>
      <c r="NZU15" s="281"/>
      <c r="NZV15" s="281"/>
      <c r="NZW15" s="281"/>
      <c r="NZX15" s="281"/>
      <c r="NZY15" s="281"/>
      <c r="NZZ15" s="281"/>
      <c r="OAA15" s="281"/>
      <c r="OAB15" s="281"/>
      <c r="OAC15" s="281"/>
      <c r="OAD15" s="281"/>
      <c r="OAE15" s="281"/>
      <c r="OAF15" s="281"/>
      <c r="OAG15" s="281"/>
      <c r="OAH15" s="281"/>
      <c r="OAI15" s="281"/>
      <c r="OAJ15" s="281"/>
      <c r="OAK15" s="281"/>
      <c r="OAL15" s="281"/>
      <c r="OAM15" s="281"/>
      <c r="OAN15" s="281"/>
      <c r="OAO15" s="281"/>
      <c r="OAP15" s="281"/>
      <c r="OAQ15" s="281"/>
      <c r="OAR15" s="281"/>
      <c r="OAS15" s="281"/>
      <c r="OAT15" s="281"/>
      <c r="OAU15" s="281"/>
      <c r="OAV15" s="281"/>
      <c r="OAW15" s="281"/>
      <c r="OAX15" s="281"/>
      <c r="OAY15" s="281"/>
      <c r="OAZ15" s="281"/>
      <c r="OBA15" s="281"/>
      <c r="OBB15" s="281"/>
      <c r="OBC15" s="281"/>
      <c r="OBD15" s="281"/>
      <c r="OBE15" s="281"/>
      <c r="OBF15" s="281"/>
      <c r="OBG15" s="281"/>
      <c r="OBH15" s="281"/>
      <c r="OBI15" s="281"/>
      <c r="OBJ15" s="281"/>
      <c r="OBK15" s="281"/>
      <c r="OBL15" s="281"/>
      <c r="OBM15" s="281"/>
      <c r="OBN15" s="281"/>
      <c r="OBO15" s="281"/>
      <c r="OBP15" s="281"/>
      <c r="OBQ15" s="281"/>
      <c r="OBR15" s="281"/>
      <c r="OBS15" s="281"/>
      <c r="OBT15" s="281"/>
      <c r="OBU15" s="281"/>
      <c r="OBV15" s="281"/>
      <c r="OBW15" s="281"/>
      <c r="OBX15" s="281"/>
      <c r="OBY15" s="281"/>
      <c r="OBZ15" s="281"/>
      <c r="OCA15" s="281"/>
      <c r="OCB15" s="281"/>
      <c r="OCC15" s="281"/>
      <c r="OCD15" s="281"/>
      <c r="OCE15" s="281"/>
      <c r="OCF15" s="281"/>
      <c r="OCG15" s="281"/>
      <c r="OCH15" s="281"/>
      <c r="OCI15" s="281"/>
      <c r="OCJ15" s="281"/>
      <c r="OCK15" s="281"/>
      <c r="OCL15" s="281"/>
      <c r="OCM15" s="281"/>
      <c r="OCN15" s="281"/>
      <c r="OCO15" s="281"/>
      <c r="OCP15" s="281"/>
      <c r="OCQ15" s="281"/>
      <c r="OCR15" s="281"/>
      <c r="OCS15" s="281"/>
      <c r="OCT15" s="281"/>
      <c r="OCU15" s="281"/>
      <c r="OCV15" s="281"/>
      <c r="OCW15" s="281"/>
      <c r="OCX15" s="281"/>
      <c r="OCY15" s="281"/>
      <c r="OCZ15" s="281"/>
      <c r="ODA15" s="281"/>
      <c r="ODB15" s="281"/>
      <c r="ODC15" s="281"/>
      <c r="ODD15" s="281"/>
      <c r="ODE15" s="281"/>
      <c r="ODF15" s="281"/>
      <c r="ODG15" s="281"/>
      <c r="ODH15" s="281"/>
      <c r="ODI15" s="281"/>
      <c r="ODJ15" s="281"/>
      <c r="ODK15" s="281"/>
      <c r="ODL15" s="281"/>
      <c r="ODM15" s="281"/>
      <c r="ODN15" s="281"/>
      <c r="ODO15" s="281"/>
      <c r="ODP15" s="281"/>
      <c r="ODQ15" s="281"/>
      <c r="ODR15" s="281"/>
      <c r="ODS15" s="281"/>
      <c r="ODT15" s="281"/>
      <c r="ODU15" s="281"/>
      <c r="ODV15" s="281"/>
      <c r="ODW15" s="281"/>
      <c r="ODX15" s="281"/>
      <c r="ODY15" s="281"/>
      <c r="ODZ15" s="281"/>
      <c r="OEA15" s="281"/>
      <c r="OEB15" s="281"/>
      <c r="OEC15" s="281"/>
      <c r="OED15" s="281"/>
      <c r="OEE15" s="281"/>
      <c r="OEF15" s="281"/>
      <c r="OEG15" s="281"/>
      <c r="OEH15" s="281"/>
      <c r="OEI15" s="281"/>
      <c r="OEJ15" s="281"/>
      <c r="OEK15" s="281"/>
      <c r="OEL15" s="281"/>
      <c r="OEM15" s="281"/>
      <c r="OEN15" s="281"/>
      <c r="OEO15" s="281"/>
      <c r="OEP15" s="281"/>
      <c r="OEQ15" s="281"/>
      <c r="OER15" s="281"/>
      <c r="OES15" s="281"/>
      <c r="OET15" s="281"/>
      <c r="OEU15" s="281"/>
      <c r="OEV15" s="281"/>
      <c r="OEW15" s="281"/>
      <c r="OEX15" s="281"/>
      <c r="OEY15" s="281"/>
      <c r="OEZ15" s="281"/>
      <c r="OFA15" s="281"/>
      <c r="OFB15" s="281"/>
      <c r="OFC15" s="281"/>
      <c r="OFD15" s="281"/>
      <c r="OFE15" s="281"/>
      <c r="OFF15" s="281"/>
      <c r="OFG15" s="281"/>
      <c r="OFH15" s="281"/>
      <c r="OFI15" s="281"/>
      <c r="OFJ15" s="281"/>
      <c r="OFK15" s="281"/>
      <c r="OFL15" s="281"/>
      <c r="OFM15" s="281"/>
      <c r="OFN15" s="281"/>
      <c r="OFO15" s="281"/>
      <c r="OFP15" s="281"/>
      <c r="OFQ15" s="281"/>
      <c r="OFR15" s="281"/>
      <c r="OFS15" s="281"/>
      <c r="OFT15" s="281"/>
      <c r="OFU15" s="281"/>
      <c r="OFV15" s="281"/>
      <c r="OFW15" s="281"/>
      <c r="OFX15" s="281"/>
      <c r="OFY15" s="281"/>
      <c r="OFZ15" s="281"/>
      <c r="OGA15" s="281"/>
      <c r="OGB15" s="281"/>
      <c r="OGC15" s="281"/>
      <c r="OGD15" s="281"/>
      <c r="OGE15" s="281"/>
      <c r="OGF15" s="281"/>
      <c r="OGG15" s="281"/>
      <c r="OGH15" s="281"/>
      <c r="OGI15" s="281"/>
      <c r="OGJ15" s="281"/>
      <c r="OGK15" s="281"/>
      <c r="OGL15" s="281"/>
      <c r="OGM15" s="281"/>
      <c r="OGN15" s="281"/>
      <c r="OGO15" s="281"/>
      <c r="OGP15" s="281"/>
      <c r="OGQ15" s="281"/>
      <c r="OGR15" s="281"/>
      <c r="OGS15" s="281"/>
      <c r="OGT15" s="281"/>
      <c r="OGU15" s="281"/>
      <c r="OGV15" s="281"/>
      <c r="OGW15" s="281"/>
      <c r="OGX15" s="281"/>
      <c r="OGY15" s="281"/>
      <c r="OGZ15" s="281"/>
      <c r="OHA15" s="281"/>
      <c r="OHB15" s="281"/>
      <c r="OHC15" s="281"/>
      <c r="OHD15" s="281"/>
      <c r="OHE15" s="281"/>
      <c r="OHF15" s="281"/>
      <c r="OHG15" s="281"/>
      <c r="OHH15" s="281"/>
      <c r="OHI15" s="281"/>
      <c r="OHJ15" s="281"/>
      <c r="OHK15" s="281"/>
      <c r="OHL15" s="281"/>
      <c r="OHM15" s="281"/>
      <c r="OHN15" s="281"/>
      <c r="OHO15" s="281"/>
      <c r="OHP15" s="281"/>
      <c r="OHQ15" s="281"/>
      <c r="OHR15" s="281"/>
      <c r="OHS15" s="281"/>
      <c r="OHT15" s="281"/>
      <c r="OHU15" s="281"/>
      <c r="OHV15" s="281"/>
      <c r="OHW15" s="281"/>
      <c r="OHX15" s="281"/>
      <c r="OHY15" s="281"/>
      <c r="OHZ15" s="281"/>
      <c r="OIA15" s="281"/>
      <c r="OIB15" s="281"/>
      <c r="OIC15" s="281"/>
      <c r="OID15" s="281"/>
      <c r="OIE15" s="281"/>
      <c r="OIF15" s="281"/>
      <c r="OIG15" s="281"/>
      <c r="OIH15" s="281"/>
      <c r="OII15" s="281"/>
      <c r="OIJ15" s="281"/>
      <c r="OIK15" s="281"/>
      <c r="OIL15" s="281"/>
      <c r="OIM15" s="281"/>
      <c r="OIN15" s="281"/>
      <c r="OIO15" s="281"/>
      <c r="OIP15" s="281"/>
      <c r="OIQ15" s="281"/>
      <c r="OIR15" s="281"/>
      <c r="OIS15" s="281"/>
      <c r="OIT15" s="281"/>
      <c r="OIU15" s="281"/>
      <c r="OIV15" s="281"/>
      <c r="OIW15" s="281"/>
      <c r="OIX15" s="281"/>
      <c r="OIY15" s="281"/>
      <c r="OIZ15" s="281"/>
      <c r="OJA15" s="281"/>
      <c r="OJB15" s="281"/>
      <c r="OJC15" s="281"/>
      <c r="OJD15" s="281"/>
      <c r="OJE15" s="281"/>
      <c r="OJF15" s="281"/>
      <c r="OJG15" s="281"/>
      <c r="OJH15" s="281"/>
      <c r="OJI15" s="281"/>
      <c r="OJJ15" s="281"/>
      <c r="OJK15" s="281"/>
      <c r="OJL15" s="281"/>
      <c r="OJM15" s="281"/>
      <c r="OJN15" s="281"/>
      <c r="OJO15" s="281"/>
      <c r="OJP15" s="281"/>
      <c r="OJQ15" s="281"/>
      <c r="OJR15" s="281"/>
      <c r="OJS15" s="281"/>
      <c r="OJT15" s="281"/>
      <c r="OJU15" s="281"/>
      <c r="OJV15" s="281"/>
      <c r="OJW15" s="281"/>
      <c r="OJX15" s="281"/>
      <c r="OJY15" s="281"/>
      <c r="OJZ15" s="281"/>
      <c r="OKA15" s="281"/>
      <c r="OKB15" s="281"/>
      <c r="OKC15" s="281"/>
      <c r="OKD15" s="281"/>
      <c r="OKE15" s="281"/>
      <c r="OKF15" s="281"/>
      <c r="OKG15" s="281"/>
      <c r="OKH15" s="281"/>
      <c r="OKI15" s="281"/>
      <c r="OKJ15" s="281"/>
      <c r="OKK15" s="281"/>
      <c r="OKL15" s="281"/>
      <c r="OKM15" s="281"/>
      <c r="OKN15" s="281"/>
      <c r="OKO15" s="281"/>
      <c r="OKP15" s="281"/>
      <c r="OKQ15" s="281"/>
      <c r="OKR15" s="281"/>
      <c r="OKS15" s="281"/>
      <c r="OKT15" s="281"/>
      <c r="OKU15" s="281"/>
      <c r="OKV15" s="281"/>
      <c r="OKW15" s="281"/>
      <c r="OKX15" s="281"/>
      <c r="OKY15" s="281"/>
      <c r="OKZ15" s="281"/>
      <c r="OLA15" s="281"/>
      <c r="OLB15" s="281"/>
      <c r="OLC15" s="281"/>
      <c r="OLD15" s="281"/>
      <c r="OLE15" s="281"/>
      <c r="OLF15" s="281"/>
      <c r="OLG15" s="281"/>
      <c r="OLH15" s="281"/>
      <c r="OLI15" s="281"/>
      <c r="OLJ15" s="281"/>
      <c r="OLK15" s="281"/>
      <c r="OLL15" s="281"/>
      <c r="OLM15" s="281"/>
      <c r="OLN15" s="281"/>
      <c r="OLO15" s="281"/>
      <c r="OLP15" s="281"/>
      <c r="OLQ15" s="281"/>
      <c r="OLR15" s="281"/>
      <c r="OLS15" s="281"/>
      <c r="OLT15" s="281"/>
      <c r="OLU15" s="281"/>
      <c r="OLV15" s="281"/>
      <c r="OLW15" s="281"/>
      <c r="OLX15" s="281"/>
      <c r="OLY15" s="281"/>
      <c r="OLZ15" s="281"/>
      <c r="OMA15" s="281"/>
      <c r="OMB15" s="281"/>
      <c r="OMC15" s="281"/>
      <c r="OMD15" s="281"/>
      <c r="OME15" s="281"/>
      <c r="OMF15" s="281"/>
      <c r="OMG15" s="281"/>
      <c r="OMH15" s="281"/>
      <c r="OMI15" s="281"/>
      <c r="OMJ15" s="281"/>
      <c r="OMK15" s="281"/>
      <c r="OML15" s="281"/>
      <c r="OMM15" s="281"/>
      <c r="OMN15" s="281"/>
      <c r="OMO15" s="281"/>
      <c r="OMP15" s="281"/>
      <c r="OMQ15" s="281"/>
      <c r="OMR15" s="281"/>
      <c r="OMS15" s="281"/>
      <c r="OMT15" s="281"/>
      <c r="OMU15" s="281"/>
      <c r="OMV15" s="281"/>
      <c r="OMW15" s="281"/>
      <c r="OMX15" s="281"/>
      <c r="OMY15" s="281"/>
      <c r="OMZ15" s="281"/>
      <c r="ONA15" s="281"/>
      <c r="ONB15" s="281"/>
      <c r="ONC15" s="281"/>
      <c r="OND15" s="281"/>
      <c r="ONE15" s="281"/>
      <c r="ONF15" s="281"/>
      <c r="ONG15" s="281"/>
      <c r="ONH15" s="281"/>
      <c r="ONI15" s="281"/>
      <c r="ONJ15" s="281"/>
      <c r="ONK15" s="281"/>
      <c r="ONL15" s="281"/>
      <c r="ONM15" s="281"/>
      <c r="ONN15" s="281"/>
      <c r="ONO15" s="281"/>
      <c r="ONP15" s="281"/>
      <c r="ONQ15" s="281"/>
      <c r="ONR15" s="281"/>
      <c r="ONS15" s="281"/>
      <c r="ONT15" s="281"/>
      <c r="ONU15" s="281"/>
      <c r="ONV15" s="281"/>
      <c r="ONW15" s="281"/>
      <c r="ONX15" s="281"/>
      <c r="ONY15" s="281"/>
      <c r="ONZ15" s="281"/>
      <c r="OOA15" s="281"/>
      <c r="OOB15" s="281"/>
      <c r="OOC15" s="281"/>
      <c r="OOD15" s="281"/>
      <c r="OOE15" s="281"/>
      <c r="OOF15" s="281"/>
      <c r="OOG15" s="281"/>
      <c r="OOH15" s="281"/>
      <c r="OOI15" s="281"/>
      <c r="OOJ15" s="281"/>
      <c r="OOK15" s="281"/>
      <c r="OOL15" s="281"/>
      <c r="OOM15" s="281"/>
      <c r="OON15" s="281"/>
      <c r="OOO15" s="281"/>
      <c r="OOP15" s="281"/>
      <c r="OOQ15" s="281"/>
      <c r="OOR15" s="281"/>
      <c r="OOS15" s="281"/>
      <c r="OOT15" s="281"/>
      <c r="OOU15" s="281"/>
      <c r="OOV15" s="281"/>
      <c r="OOW15" s="281"/>
      <c r="OOX15" s="281"/>
      <c r="OOY15" s="281"/>
      <c r="OOZ15" s="281"/>
      <c r="OPA15" s="281"/>
      <c r="OPB15" s="281"/>
      <c r="OPC15" s="281"/>
      <c r="OPD15" s="281"/>
      <c r="OPE15" s="281"/>
      <c r="OPF15" s="281"/>
      <c r="OPG15" s="281"/>
      <c r="OPH15" s="281"/>
      <c r="OPI15" s="281"/>
      <c r="OPJ15" s="281"/>
      <c r="OPK15" s="281"/>
      <c r="OPL15" s="281"/>
      <c r="OPM15" s="281"/>
      <c r="OPN15" s="281"/>
      <c r="OPO15" s="281"/>
      <c r="OPP15" s="281"/>
      <c r="OPQ15" s="281"/>
      <c r="OPR15" s="281"/>
      <c r="OPS15" s="281"/>
      <c r="OPT15" s="281"/>
      <c r="OPU15" s="281"/>
      <c r="OPV15" s="281"/>
      <c r="OPW15" s="281"/>
      <c r="OPX15" s="281"/>
      <c r="OPY15" s="281"/>
      <c r="OPZ15" s="281"/>
      <c r="OQA15" s="281"/>
      <c r="OQB15" s="281"/>
      <c r="OQC15" s="281"/>
      <c r="OQD15" s="281"/>
      <c r="OQE15" s="281"/>
      <c r="OQF15" s="281"/>
      <c r="OQG15" s="281"/>
      <c r="OQH15" s="281"/>
      <c r="OQI15" s="281"/>
      <c r="OQJ15" s="281"/>
      <c r="OQK15" s="281"/>
      <c r="OQL15" s="281"/>
      <c r="OQM15" s="281"/>
      <c r="OQN15" s="281"/>
      <c r="OQO15" s="281"/>
      <c r="OQP15" s="281"/>
      <c r="OQQ15" s="281"/>
      <c r="OQR15" s="281"/>
      <c r="OQS15" s="281"/>
      <c r="OQT15" s="281"/>
      <c r="OQU15" s="281"/>
      <c r="OQV15" s="281"/>
      <c r="OQW15" s="281"/>
      <c r="OQX15" s="281"/>
      <c r="OQY15" s="281"/>
      <c r="OQZ15" s="281"/>
      <c r="ORA15" s="281"/>
      <c r="ORB15" s="281"/>
      <c r="ORC15" s="281"/>
      <c r="ORD15" s="281"/>
      <c r="ORE15" s="281"/>
      <c r="ORF15" s="281"/>
      <c r="ORG15" s="281"/>
      <c r="ORH15" s="281"/>
      <c r="ORI15" s="281"/>
      <c r="ORJ15" s="281"/>
      <c r="ORK15" s="281"/>
      <c r="ORL15" s="281"/>
      <c r="ORM15" s="281"/>
      <c r="ORN15" s="281"/>
      <c r="ORO15" s="281"/>
      <c r="ORP15" s="281"/>
      <c r="ORQ15" s="281"/>
      <c r="ORR15" s="281"/>
      <c r="ORS15" s="281"/>
      <c r="ORT15" s="281"/>
      <c r="ORU15" s="281"/>
      <c r="ORV15" s="281"/>
      <c r="ORW15" s="281"/>
      <c r="ORX15" s="281"/>
      <c r="ORY15" s="281"/>
      <c r="ORZ15" s="281"/>
      <c r="OSA15" s="281"/>
      <c r="OSB15" s="281"/>
      <c r="OSC15" s="281"/>
      <c r="OSD15" s="281"/>
      <c r="OSE15" s="281"/>
      <c r="OSF15" s="281"/>
      <c r="OSG15" s="281"/>
      <c r="OSH15" s="281"/>
      <c r="OSI15" s="281"/>
      <c r="OSJ15" s="281"/>
      <c r="OSK15" s="281"/>
      <c r="OSL15" s="281"/>
      <c r="OSM15" s="281"/>
      <c r="OSN15" s="281"/>
      <c r="OSO15" s="281"/>
      <c r="OSP15" s="281"/>
      <c r="OSQ15" s="281"/>
      <c r="OSR15" s="281"/>
      <c r="OSS15" s="281"/>
      <c r="OST15" s="281"/>
      <c r="OSU15" s="281"/>
      <c r="OSV15" s="281"/>
      <c r="OSW15" s="281"/>
      <c r="OSX15" s="281"/>
      <c r="OSY15" s="281"/>
      <c r="OSZ15" s="281"/>
      <c r="OTA15" s="281"/>
      <c r="OTB15" s="281"/>
      <c r="OTC15" s="281"/>
      <c r="OTD15" s="281"/>
      <c r="OTE15" s="281"/>
      <c r="OTF15" s="281"/>
      <c r="OTG15" s="281"/>
      <c r="OTH15" s="281"/>
      <c r="OTI15" s="281"/>
      <c r="OTJ15" s="281"/>
      <c r="OTK15" s="281"/>
      <c r="OTL15" s="281"/>
      <c r="OTM15" s="281"/>
      <c r="OTN15" s="281"/>
      <c r="OTO15" s="281"/>
      <c r="OTP15" s="281"/>
      <c r="OTQ15" s="281"/>
      <c r="OTR15" s="281"/>
      <c r="OTS15" s="281"/>
      <c r="OTT15" s="281"/>
      <c r="OTU15" s="281"/>
      <c r="OTV15" s="281"/>
      <c r="OTW15" s="281"/>
      <c r="OTX15" s="281"/>
      <c r="OTY15" s="281"/>
      <c r="OTZ15" s="281"/>
      <c r="OUA15" s="281"/>
      <c r="OUB15" s="281"/>
      <c r="OUC15" s="281"/>
      <c r="OUD15" s="281"/>
      <c r="OUE15" s="281"/>
      <c r="OUF15" s="281"/>
      <c r="OUG15" s="281"/>
      <c r="OUH15" s="281"/>
      <c r="OUI15" s="281"/>
      <c r="OUJ15" s="281"/>
      <c r="OUK15" s="281"/>
      <c r="OUL15" s="281"/>
      <c r="OUM15" s="281"/>
      <c r="OUN15" s="281"/>
      <c r="OUO15" s="281"/>
      <c r="OUP15" s="281"/>
      <c r="OUQ15" s="281"/>
      <c r="OUR15" s="281"/>
      <c r="OUS15" s="281"/>
      <c r="OUT15" s="281"/>
      <c r="OUU15" s="281"/>
      <c r="OUV15" s="281"/>
      <c r="OUW15" s="281"/>
      <c r="OUX15" s="281"/>
      <c r="OUY15" s="281"/>
      <c r="OUZ15" s="281"/>
      <c r="OVA15" s="281"/>
      <c r="OVB15" s="281"/>
      <c r="OVC15" s="281"/>
      <c r="OVD15" s="281"/>
      <c r="OVE15" s="281"/>
      <c r="OVF15" s="281"/>
      <c r="OVG15" s="281"/>
      <c r="OVH15" s="281"/>
      <c r="OVI15" s="281"/>
      <c r="OVJ15" s="281"/>
      <c r="OVK15" s="281"/>
      <c r="OVL15" s="281"/>
      <c r="OVM15" s="281"/>
      <c r="OVN15" s="281"/>
      <c r="OVO15" s="281"/>
      <c r="OVP15" s="281"/>
      <c r="OVQ15" s="281"/>
      <c r="OVR15" s="281"/>
      <c r="OVS15" s="281"/>
      <c r="OVT15" s="281"/>
      <c r="OVU15" s="281"/>
      <c r="OVV15" s="281"/>
      <c r="OVW15" s="281"/>
      <c r="OVX15" s="281"/>
      <c r="OVY15" s="281"/>
      <c r="OVZ15" s="281"/>
      <c r="OWA15" s="281"/>
      <c r="OWB15" s="281"/>
      <c r="OWC15" s="281"/>
      <c r="OWD15" s="281"/>
      <c r="OWE15" s="281"/>
      <c r="OWF15" s="281"/>
      <c r="OWG15" s="281"/>
      <c r="OWH15" s="281"/>
      <c r="OWI15" s="281"/>
      <c r="OWJ15" s="281"/>
      <c r="OWK15" s="281"/>
      <c r="OWL15" s="281"/>
      <c r="OWM15" s="281"/>
      <c r="OWN15" s="281"/>
      <c r="OWO15" s="281"/>
      <c r="OWP15" s="281"/>
      <c r="OWQ15" s="281"/>
      <c r="OWR15" s="281"/>
      <c r="OWS15" s="281"/>
      <c r="OWT15" s="281"/>
      <c r="OWU15" s="281"/>
      <c r="OWV15" s="281"/>
      <c r="OWW15" s="281"/>
      <c r="OWX15" s="281"/>
      <c r="OWY15" s="281"/>
      <c r="OWZ15" s="281"/>
      <c r="OXA15" s="281"/>
      <c r="OXB15" s="281"/>
      <c r="OXC15" s="281"/>
      <c r="OXD15" s="281"/>
      <c r="OXE15" s="281"/>
      <c r="OXF15" s="281"/>
      <c r="OXG15" s="281"/>
      <c r="OXH15" s="281"/>
      <c r="OXI15" s="281"/>
      <c r="OXJ15" s="281"/>
      <c r="OXK15" s="281"/>
      <c r="OXL15" s="281"/>
      <c r="OXM15" s="281"/>
      <c r="OXN15" s="281"/>
      <c r="OXO15" s="281"/>
      <c r="OXP15" s="281"/>
      <c r="OXQ15" s="281"/>
      <c r="OXR15" s="281"/>
      <c r="OXS15" s="281"/>
      <c r="OXT15" s="281"/>
      <c r="OXU15" s="281"/>
      <c r="OXV15" s="281"/>
      <c r="OXW15" s="281"/>
      <c r="OXX15" s="281"/>
      <c r="OXY15" s="281"/>
      <c r="OXZ15" s="281"/>
      <c r="OYA15" s="281"/>
      <c r="OYB15" s="281"/>
      <c r="OYC15" s="281"/>
      <c r="OYD15" s="281"/>
      <c r="OYE15" s="281"/>
      <c r="OYF15" s="281"/>
      <c r="OYG15" s="281"/>
      <c r="OYH15" s="281"/>
      <c r="OYI15" s="281"/>
      <c r="OYJ15" s="281"/>
      <c r="OYK15" s="281"/>
      <c r="OYL15" s="281"/>
      <c r="OYM15" s="281"/>
      <c r="OYN15" s="281"/>
      <c r="OYO15" s="281"/>
      <c r="OYP15" s="281"/>
      <c r="OYQ15" s="281"/>
      <c r="OYR15" s="281"/>
      <c r="OYS15" s="281"/>
      <c r="OYT15" s="281"/>
      <c r="OYU15" s="281"/>
      <c r="OYV15" s="281"/>
      <c r="OYW15" s="281"/>
      <c r="OYX15" s="281"/>
      <c r="OYY15" s="281"/>
      <c r="OYZ15" s="281"/>
      <c r="OZA15" s="281"/>
      <c r="OZB15" s="281"/>
      <c r="OZC15" s="281"/>
      <c r="OZD15" s="281"/>
      <c r="OZE15" s="281"/>
      <c r="OZF15" s="281"/>
      <c r="OZG15" s="281"/>
      <c r="OZH15" s="281"/>
      <c r="OZI15" s="281"/>
      <c r="OZJ15" s="281"/>
      <c r="OZK15" s="281"/>
      <c r="OZL15" s="281"/>
      <c r="OZM15" s="281"/>
      <c r="OZN15" s="281"/>
      <c r="OZO15" s="281"/>
      <c r="OZP15" s="281"/>
      <c r="OZQ15" s="281"/>
      <c r="OZR15" s="281"/>
      <c r="OZS15" s="281"/>
      <c r="OZT15" s="281"/>
      <c r="OZU15" s="281"/>
      <c r="OZV15" s="281"/>
      <c r="OZW15" s="281"/>
      <c r="OZX15" s="281"/>
      <c r="OZY15" s="281"/>
      <c r="OZZ15" s="281"/>
      <c r="PAA15" s="281"/>
      <c r="PAB15" s="281"/>
      <c r="PAC15" s="281"/>
      <c r="PAD15" s="281"/>
      <c r="PAE15" s="281"/>
      <c r="PAF15" s="281"/>
      <c r="PAG15" s="281"/>
      <c r="PAH15" s="281"/>
      <c r="PAI15" s="281"/>
      <c r="PAJ15" s="281"/>
      <c r="PAK15" s="281"/>
      <c r="PAL15" s="281"/>
      <c r="PAM15" s="281"/>
      <c r="PAN15" s="281"/>
      <c r="PAO15" s="281"/>
      <c r="PAP15" s="281"/>
      <c r="PAQ15" s="281"/>
      <c r="PAR15" s="281"/>
      <c r="PAS15" s="281"/>
      <c r="PAT15" s="281"/>
      <c r="PAU15" s="281"/>
      <c r="PAV15" s="281"/>
      <c r="PAW15" s="281"/>
      <c r="PAX15" s="281"/>
      <c r="PAY15" s="281"/>
      <c r="PAZ15" s="281"/>
      <c r="PBA15" s="281"/>
      <c r="PBB15" s="281"/>
      <c r="PBC15" s="281"/>
      <c r="PBD15" s="281"/>
      <c r="PBE15" s="281"/>
      <c r="PBF15" s="281"/>
      <c r="PBG15" s="281"/>
      <c r="PBH15" s="281"/>
      <c r="PBI15" s="281"/>
      <c r="PBJ15" s="281"/>
      <c r="PBK15" s="281"/>
      <c r="PBL15" s="281"/>
      <c r="PBM15" s="281"/>
      <c r="PBN15" s="281"/>
      <c r="PBO15" s="281"/>
      <c r="PBP15" s="281"/>
      <c r="PBQ15" s="281"/>
      <c r="PBR15" s="281"/>
      <c r="PBS15" s="281"/>
      <c r="PBT15" s="281"/>
      <c r="PBU15" s="281"/>
      <c r="PBV15" s="281"/>
      <c r="PBW15" s="281"/>
      <c r="PBX15" s="281"/>
      <c r="PBY15" s="281"/>
      <c r="PBZ15" s="281"/>
      <c r="PCA15" s="281"/>
      <c r="PCB15" s="281"/>
      <c r="PCC15" s="281"/>
      <c r="PCD15" s="281"/>
      <c r="PCE15" s="281"/>
      <c r="PCF15" s="281"/>
      <c r="PCG15" s="281"/>
      <c r="PCH15" s="281"/>
      <c r="PCI15" s="281"/>
      <c r="PCJ15" s="281"/>
      <c r="PCK15" s="281"/>
      <c r="PCL15" s="281"/>
      <c r="PCM15" s="281"/>
      <c r="PCN15" s="281"/>
      <c r="PCO15" s="281"/>
      <c r="PCP15" s="281"/>
      <c r="PCQ15" s="281"/>
      <c r="PCR15" s="281"/>
      <c r="PCS15" s="281"/>
      <c r="PCT15" s="281"/>
      <c r="PCU15" s="281"/>
      <c r="PCV15" s="281"/>
      <c r="PCW15" s="281"/>
      <c r="PCX15" s="281"/>
      <c r="PCY15" s="281"/>
      <c r="PCZ15" s="281"/>
      <c r="PDA15" s="281"/>
      <c r="PDB15" s="281"/>
      <c r="PDC15" s="281"/>
      <c r="PDD15" s="281"/>
      <c r="PDE15" s="281"/>
      <c r="PDF15" s="281"/>
      <c r="PDG15" s="281"/>
      <c r="PDH15" s="281"/>
      <c r="PDI15" s="281"/>
      <c r="PDJ15" s="281"/>
      <c r="PDK15" s="281"/>
      <c r="PDL15" s="281"/>
      <c r="PDM15" s="281"/>
      <c r="PDN15" s="281"/>
      <c r="PDO15" s="281"/>
      <c r="PDP15" s="281"/>
      <c r="PDQ15" s="281"/>
      <c r="PDR15" s="281"/>
      <c r="PDS15" s="281"/>
      <c r="PDT15" s="281"/>
      <c r="PDU15" s="281"/>
      <c r="PDV15" s="281"/>
      <c r="PDW15" s="281"/>
      <c r="PDX15" s="281"/>
      <c r="PDY15" s="281"/>
      <c r="PDZ15" s="281"/>
      <c r="PEA15" s="281"/>
      <c r="PEB15" s="281"/>
      <c r="PEC15" s="281"/>
      <c r="PED15" s="281"/>
      <c r="PEE15" s="281"/>
      <c r="PEF15" s="281"/>
      <c r="PEG15" s="281"/>
      <c r="PEH15" s="281"/>
      <c r="PEI15" s="281"/>
      <c r="PEJ15" s="281"/>
      <c r="PEK15" s="281"/>
      <c r="PEL15" s="281"/>
      <c r="PEM15" s="281"/>
      <c r="PEN15" s="281"/>
      <c r="PEO15" s="281"/>
      <c r="PEP15" s="281"/>
      <c r="PEQ15" s="281"/>
      <c r="PER15" s="281"/>
      <c r="PES15" s="281"/>
      <c r="PET15" s="281"/>
      <c r="PEU15" s="281"/>
      <c r="PEV15" s="281"/>
      <c r="PEW15" s="281"/>
      <c r="PEX15" s="281"/>
      <c r="PEY15" s="281"/>
      <c r="PEZ15" s="281"/>
      <c r="PFA15" s="281"/>
      <c r="PFB15" s="281"/>
      <c r="PFC15" s="281"/>
      <c r="PFD15" s="281"/>
      <c r="PFE15" s="281"/>
      <c r="PFF15" s="281"/>
      <c r="PFG15" s="281"/>
      <c r="PFH15" s="281"/>
      <c r="PFI15" s="281"/>
      <c r="PFJ15" s="281"/>
      <c r="PFK15" s="281"/>
      <c r="PFL15" s="281"/>
      <c r="PFM15" s="281"/>
      <c r="PFN15" s="281"/>
      <c r="PFO15" s="281"/>
      <c r="PFP15" s="281"/>
      <c r="PFQ15" s="281"/>
      <c r="PFR15" s="281"/>
      <c r="PFS15" s="281"/>
      <c r="PFT15" s="281"/>
      <c r="PFU15" s="281"/>
      <c r="PFV15" s="281"/>
      <c r="PFW15" s="281"/>
      <c r="PFX15" s="281"/>
      <c r="PFY15" s="281"/>
      <c r="PFZ15" s="281"/>
      <c r="PGA15" s="281"/>
      <c r="PGB15" s="281"/>
      <c r="PGC15" s="281"/>
      <c r="PGD15" s="281"/>
      <c r="PGE15" s="281"/>
      <c r="PGF15" s="281"/>
      <c r="PGG15" s="281"/>
      <c r="PGH15" s="281"/>
      <c r="PGI15" s="281"/>
      <c r="PGJ15" s="281"/>
      <c r="PGK15" s="281"/>
      <c r="PGL15" s="281"/>
      <c r="PGM15" s="281"/>
      <c r="PGN15" s="281"/>
      <c r="PGO15" s="281"/>
      <c r="PGP15" s="281"/>
      <c r="PGQ15" s="281"/>
      <c r="PGR15" s="281"/>
      <c r="PGS15" s="281"/>
      <c r="PGT15" s="281"/>
      <c r="PGU15" s="281"/>
      <c r="PGV15" s="281"/>
      <c r="PGW15" s="281"/>
      <c r="PGX15" s="281"/>
      <c r="PGY15" s="281"/>
      <c r="PGZ15" s="281"/>
      <c r="PHA15" s="281"/>
      <c r="PHB15" s="281"/>
      <c r="PHC15" s="281"/>
      <c r="PHD15" s="281"/>
      <c r="PHE15" s="281"/>
      <c r="PHF15" s="281"/>
      <c r="PHG15" s="281"/>
      <c r="PHH15" s="281"/>
      <c r="PHI15" s="281"/>
      <c r="PHJ15" s="281"/>
      <c r="PHK15" s="281"/>
      <c r="PHL15" s="281"/>
      <c r="PHM15" s="281"/>
      <c r="PHN15" s="281"/>
      <c r="PHO15" s="281"/>
      <c r="PHP15" s="281"/>
      <c r="PHQ15" s="281"/>
      <c r="PHR15" s="281"/>
      <c r="PHS15" s="281"/>
      <c r="PHT15" s="281"/>
      <c r="PHU15" s="281"/>
      <c r="PHV15" s="281"/>
      <c r="PHW15" s="281"/>
      <c r="PHX15" s="281"/>
      <c r="PHY15" s="281"/>
      <c r="PHZ15" s="281"/>
      <c r="PIA15" s="281"/>
      <c r="PIB15" s="281"/>
      <c r="PIC15" s="281"/>
      <c r="PID15" s="281"/>
      <c r="PIE15" s="281"/>
      <c r="PIF15" s="281"/>
      <c r="PIG15" s="281"/>
      <c r="PIH15" s="281"/>
      <c r="PII15" s="281"/>
      <c r="PIJ15" s="281"/>
      <c r="PIK15" s="281"/>
      <c r="PIL15" s="281"/>
      <c r="PIM15" s="281"/>
      <c r="PIN15" s="281"/>
      <c r="PIO15" s="281"/>
      <c r="PIP15" s="281"/>
      <c r="PIQ15" s="281"/>
      <c r="PIR15" s="281"/>
      <c r="PIS15" s="281"/>
      <c r="PIT15" s="281"/>
      <c r="PIU15" s="281"/>
      <c r="PIV15" s="281"/>
      <c r="PIW15" s="281"/>
      <c r="PIX15" s="281"/>
      <c r="PIY15" s="281"/>
      <c r="PIZ15" s="281"/>
      <c r="PJA15" s="281"/>
      <c r="PJB15" s="281"/>
      <c r="PJC15" s="281"/>
      <c r="PJD15" s="281"/>
      <c r="PJE15" s="281"/>
      <c r="PJF15" s="281"/>
      <c r="PJG15" s="281"/>
      <c r="PJH15" s="281"/>
      <c r="PJI15" s="281"/>
      <c r="PJJ15" s="281"/>
      <c r="PJK15" s="281"/>
      <c r="PJL15" s="281"/>
      <c r="PJM15" s="281"/>
      <c r="PJN15" s="281"/>
      <c r="PJO15" s="281"/>
      <c r="PJP15" s="281"/>
      <c r="PJQ15" s="281"/>
      <c r="PJR15" s="281"/>
      <c r="PJS15" s="281"/>
      <c r="PJT15" s="281"/>
      <c r="PJU15" s="281"/>
      <c r="PJV15" s="281"/>
      <c r="PJW15" s="281"/>
      <c r="PJX15" s="281"/>
      <c r="PJY15" s="281"/>
      <c r="PJZ15" s="281"/>
      <c r="PKA15" s="281"/>
      <c r="PKB15" s="281"/>
      <c r="PKC15" s="281"/>
      <c r="PKD15" s="281"/>
      <c r="PKE15" s="281"/>
      <c r="PKF15" s="281"/>
      <c r="PKG15" s="281"/>
      <c r="PKH15" s="281"/>
      <c r="PKI15" s="281"/>
      <c r="PKJ15" s="281"/>
      <c r="PKK15" s="281"/>
      <c r="PKL15" s="281"/>
      <c r="PKM15" s="281"/>
      <c r="PKN15" s="281"/>
      <c r="PKO15" s="281"/>
      <c r="PKP15" s="281"/>
      <c r="PKQ15" s="281"/>
      <c r="PKR15" s="281"/>
      <c r="PKS15" s="281"/>
      <c r="PKT15" s="281"/>
      <c r="PKU15" s="281"/>
      <c r="PKV15" s="281"/>
      <c r="PKW15" s="281"/>
      <c r="PKX15" s="281"/>
      <c r="PKY15" s="281"/>
      <c r="PKZ15" s="281"/>
      <c r="PLA15" s="281"/>
      <c r="PLB15" s="281"/>
      <c r="PLC15" s="281"/>
      <c r="PLD15" s="281"/>
      <c r="PLE15" s="281"/>
      <c r="PLF15" s="281"/>
      <c r="PLG15" s="281"/>
      <c r="PLH15" s="281"/>
      <c r="PLI15" s="281"/>
      <c r="PLJ15" s="281"/>
      <c r="PLK15" s="281"/>
      <c r="PLL15" s="281"/>
      <c r="PLM15" s="281"/>
      <c r="PLN15" s="281"/>
      <c r="PLO15" s="281"/>
      <c r="PLP15" s="281"/>
      <c r="PLQ15" s="281"/>
      <c r="PLR15" s="281"/>
      <c r="PLS15" s="281"/>
      <c r="PLT15" s="281"/>
      <c r="PLU15" s="281"/>
      <c r="PLV15" s="281"/>
      <c r="PLW15" s="281"/>
      <c r="PLX15" s="281"/>
      <c r="PLY15" s="281"/>
      <c r="PLZ15" s="281"/>
      <c r="PMA15" s="281"/>
      <c r="PMB15" s="281"/>
      <c r="PMC15" s="281"/>
      <c r="PMD15" s="281"/>
      <c r="PME15" s="281"/>
      <c r="PMF15" s="281"/>
      <c r="PMG15" s="281"/>
      <c r="PMH15" s="281"/>
      <c r="PMI15" s="281"/>
      <c r="PMJ15" s="281"/>
      <c r="PMK15" s="281"/>
      <c r="PML15" s="281"/>
      <c r="PMM15" s="281"/>
      <c r="PMN15" s="281"/>
      <c r="PMO15" s="281"/>
      <c r="PMP15" s="281"/>
      <c r="PMQ15" s="281"/>
      <c r="PMR15" s="281"/>
      <c r="PMS15" s="281"/>
      <c r="PMT15" s="281"/>
      <c r="PMU15" s="281"/>
      <c r="PMV15" s="281"/>
      <c r="PMW15" s="281"/>
      <c r="PMX15" s="281"/>
      <c r="PMY15" s="281"/>
      <c r="PMZ15" s="281"/>
      <c r="PNA15" s="281"/>
      <c r="PNB15" s="281"/>
      <c r="PNC15" s="281"/>
      <c r="PND15" s="281"/>
      <c r="PNE15" s="281"/>
      <c r="PNF15" s="281"/>
      <c r="PNG15" s="281"/>
      <c r="PNH15" s="281"/>
      <c r="PNI15" s="281"/>
      <c r="PNJ15" s="281"/>
      <c r="PNK15" s="281"/>
      <c r="PNL15" s="281"/>
      <c r="PNM15" s="281"/>
      <c r="PNN15" s="281"/>
      <c r="PNO15" s="281"/>
      <c r="PNP15" s="281"/>
      <c r="PNQ15" s="281"/>
      <c r="PNR15" s="281"/>
      <c r="PNS15" s="281"/>
      <c r="PNT15" s="281"/>
      <c r="PNU15" s="281"/>
      <c r="PNV15" s="281"/>
      <c r="PNW15" s="281"/>
      <c r="PNX15" s="281"/>
      <c r="PNY15" s="281"/>
      <c r="PNZ15" s="281"/>
      <c r="POA15" s="281"/>
      <c r="POB15" s="281"/>
      <c r="POC15" s="281"/>
      <c r="POD15" s="281"/>
      <c r="POE15" s="281"/>
      <c r="POF15" s="281"/>
      <c r="POG15" s="281"/>
      <c r="POH15" s="281"/>
      <c r="POI15" s="281"/>
      <c r="POJ15" s="281"/>
      <c r="POK15" s="281"/>
      <c r="POL15" s="281"/>
      <c r="POM15" s="281"/>
      <c r="PON15" s="281"/>
      <c r="POO15" s="281"/>
      <c r="POP15" s="281"/>
      <c r="POQ15" s="281"/>
      <c r="POR15" s="281"/>
      <c r="POS15" s="281"/>
      <c r="POT15" s="281"/>
      <c r="POU15" s="281"/>
      <c r="POV15" s="281"/>
      <c r="POW15" s="281"/>
      <c r="POX15" s="281"/>
      <c r="POY15" s="281"/>
      <c r="POZ15" s="281"/>
      <c r="PPA15" s="281"/>
      <c r="PPB15" s="281"/>
      <c r="PPC15" s="281"/>
      <c r="PPD15" s="281"/>
      <c r="PPE15" s="281"/>
      <c r="PPF15" s="281"/>
      <c r="PPG15" s="281"/>
      <c r="PPH15" s="281"/>
      <c r="PPI15" s="281"/>
      <c r="PPJ15" s="281"/>
      <c r="PPK15" s="281"/>
      <c r="PPL15" s="281"/>
      <c r="PPM15" s="281"/>
      <c r="PPN15" s="281"/>
      <c r="PPO15" s="281"/>
      <c r="PPP15" s="281"/>
      <c r="PPQ15" s="281"/>
      <c r="PPR15" s="281"/>
      <c r="PPS15" s="281"/>
      <c r="PPT15" s="281"/>
      <c r="PPU15" s="281"/>
      <c r="PPV15" s="281"/>
      <c r="PPW15" s="281"/>
      <c r="PPX15" s="281"/>
      <c r="PPY15" s="281"/>
      <c r="PPZ15" s="281"/>
      <c r="PQA15" s="281"/>
      <c r="PQB15" s="281"/>
      <c r="PQC15" s="281"/>
      <c r="PQD15" s="281"/>
      <c r="PQE15" s="281"/>
      <c r="PQF15" s="281"/>
      <c r="PQG15" s="281"/>
      <c r="PQH15" s="281"/>
      <c r="PQI15" s="281"/>
      <c r="PQJ15" s="281"/>
      <c r="PQK15" s="281"/>
      <c r="PQL15" s="281"/>
      <c r="PQM15" s="281"/>
      <c r="PQN15" s="281"/>
      <c r="PQO15" s="281"/>
      <c r="PQP15" s="281"/>
      <c r="PQQ15" s="281"/>
      <c r="PQR15" s="281"/>
      <c r="PQS15" s="281"/>
      <c r="PQT15" s="281"/>
      <c r="PQU15" s="281"/>
      <c r="PQV15" s="281"/>
      <c r="PQW15" s="281"/>
      <c r="PQX15" s="281"/>
      <c r="PQY15" s="281"/>
      <c r="PQZ15" s="281"/>
      <c r="PRA15" s="281"/>
      <c r="PRB15" s="281"/>
      <c r="PRC15" s="281"/>
      <c r="PRD15" s="281"/>
      <c r="PRE15" s="281"/>
      <c r="PRF15" s="281"/>
      <c r="PRG15" s="281"/>
      <c r="PRH15" s="281"/>
      <c r="PRI15" s="281"/>
      <c r="PRJ15" s="281"/>
      <c r="PRK15" s="281"/>
      <c r="PRL15" s="281"/>
      <c r="PRM15" s="281"/>
      <c r="PRN15" s="281"/>
      <c r="PRO15" s="281"/>
      <c r="PRP15" s="281"/>
      <c r="PRQ15" s="281"/>
      <c r="PRR15" s="281"/>
      <c r="PRS15" s="281"/>
      <c r="PRT15" s="281"/>
      <c r="PRU15" s="281"/>
      <c r="PRV15" s="281"/>
      <c r="PRW15" s="281"/>
      <c r="PRX15" s="281"/>
      <c r="PRY15" s="281"/>
      <c r="PRZ15" s="281"/>
      <c r="PSA15" s="281"/>
      <c r="PSB15" s="281"/>
      <c r="PSC15" s="281"/>
      <c r="PSD15" s="281"/>
      <c r="PSE15" s="281"/>
      <c r="PSF15" s="281"/>
      <c r="PSG15" s="281"/>
      <c r="PSH15" s="281"/>
      <c r="PSI15" s="281"/>
      <c r="PSJ15" s="281"/>
      <c r="PSK15" s="281"/>
      <c r="PSL15" s="281"/>
      <c r="PSM15" s="281"/>
      <c r="PSN15" s="281"/>
      <c r="PSO15" s="281"/>
      <c r="PSP15" s="281"/>
      <c r="PSQ15" s="281"/>
      <c r="PSR15" s="281"/>
      <c r="PSS15" s="281"/>
      <c r="PST15" s="281"/>
      <c r="PSU15" s="281"/>
      <c r="PSV15" s="281"/>
      <c r="PSW15" s="281"/>
      <c r="PSX15" s="281"/>
      <c r="PSY15" s="281"/>
      <c r="PSZ15" s="281"/>
      <c r="PTA15" s="281"/>
      <c r="PTB15" s="281"/>
      <c r="PTC15" s="281"/>
      <c r="PTD15" s="281"/>
      <c r="PTE15" s="281"/>
      <c r="PTF15" s="281"/>
      <c r="PTG15" s="281"/>
      <c r="PTH15" s="281"/>
      <c r="PTI15" s="281"/>
      <c r="PTJ15" s="281"/>
      <c r="PTK15" s="281"/>
      <c r="PTL15" s="281"/>
      <c r="PTM15" s="281"/>
      <c r="PTN15" s="281"/>
      <c r="PTO15" s="281"/>
      <c r="PTP15" s="281"/>
      <c r="PTQ15" s="281"/>
      <c r="PTR15" s="281"/>
      <c r="PTS15" s="281"/>
      <c r="PTT15" s="281"/>
      <c r="PTU15" s="281"/>
      <c r="PTV15" s="281"/>
      <c r="PTW15" s="281"/>
      <c r="PTX15" s="281"/>
      <c r="PTY15" s="281"/>
      <c r="PTZ15" s="281"/>
      <c r="PUA15" s="281"/>
      <c r="PUB15" s="281"/>
      <c r="PUC15" s="281"/>
      <c r="PUD15" s="281"/>
      <c r="PUE15" s="281"/>
      <c r="PUF15" s="281"/>
      <c r="PUG15" s="281"/>
      <c r="PUH15" s="281"/>
      <c r="PUI15" s="281"/>
      <c r="PUJ15" s="281"/>
      <c r="PUK15" s="281"/>
      <c r="PUL15" s="281"/>
      <c r="PUM15" s="281"/>
      <c r="PUN15" s="281"/>
      <c r="PUO15" s="281"/>
      <c r="PUP15" s="281"/>
      <c r="PUQ15" s="281"/>
      <c r="PUR15" s="281"/>
      <c r="PUS15" s="281"/>
      <c r="PUT15" s="281"/>
      <c r="PUU15" s="281"/>
      <c r="PUV15" s="281"/>
      <c r="PUW15" s="281"/>
      <c r="PUX15" s="281"/>
      <c r="PUY15" s="281"/>
      <c r="PUZ15" s="281"/>
      <c r="PVA15" s="281"/>
      <c r="PVB15" s="281"/>
      <c r="PVC15" s="281"/>
      <c r="PVD15" s="281"/>
      <c r="PVE15" s="281"/>
      <c r="PVF15" s="281"/>
      <c r="PVG15" s="281"/>
      <c r="PVH15" s="281"/>
      <c r="PVI15" s="281"/>
      <c r="PVJ15" s="281"/>
      <c r="PVK15" s="281"/>
      <c r="PVL15" s="281"/>
      <c r="PVM15" s="281"/>
      <c r="PVN15" s="281"/>
      <c r="PVO15" s="281"/>
      <c r="PVP15" s="281"/>
      <c r="PVQ15" s="281"/>
      <c r="PVR15" s="281"/>
      <c r="PVS15" s="281"/>
      <c r="PVT15" s="281"/>
      <c r="PVU15" s="281"/>
      <c r="PVV15" s="281"/>
      <c r="PVW15" s="281"/>
      <c r="PVX15" s="281"/>
      <c r="PVY15" s="281"/>
      <c r="PVZ15" s="281"/>
      <c r="PWA15" s="281"/>
      <c r="PWB15" s="281"/>
      <c r="PWC15" s="281"/>
      <c r="PWD15" s="281"/>
      <c r="PWE15" s="281"/>
      <c r="PWF15" s="281"/>
      <c r="PWG15" s="281"/>
      <c r="PWH15" s="281"/>
      <c r="PWI15" s="281"/>
      <c r="PWJ15" s="281"/>
      <c r="PWK15" s="281"/>
      <c r="PWL15" s="281"/>
      <c r="PWM15" s="281"/>
      <c r="PWN15" s="281"/>
      <c r="PWO15" s="281"/>
      <c r="PWP15" s="281"/>
      <c r="PWQ15" s="281"/>
      <c r="PWR15" s="281"/>
      <c r="PWS15" s="281"/>
      <c r="PWT15" s="281"/>
      <c r="PWU15" s="281"/>
      <c r="PWV15" s="281"/>
      <c r="PWW15" s="281"/>
      <c r="PWX15" s="281"/>
      <c r="PWY15" s="281"/>
      <c r="PWZ15" s="281"/>
      <c r="PXA15" s="281"/>
      <c r="PXB15" s="281"/>
      <c r="PXC15" s="281"/>
      <c r="PXD15" s="281"/>
      <c r="PXE15" s="281"/>
      <c r="PXF15" s="281"/>
      <c r="PXG15" s="281"/>
      <c r="PXH15" s="281"/>
      <c r="PXI15" s="281"/>
      <c r="PXJ15" s="281"/>
      <c r="PXK15" s="281"/>
      <c r="PXL15" s="281"/>
      <c r="PXM15" s="281"/>
      <c r="PXN15" s="281"/>
      <c r="PXO15" s="281"/>
      <c r="PXP15" s="281"/>
      <c r="PXQ15" s="281"/>
      <c r="PXR15" s="281"/>
      <c r="PXS15" s="281"/>
      <c r="PXT15" s="281"/>
      <c r="PXU15" s="281"/>
      <c r="PXV15" s="281"/>
      <c r="PXW15" s="281"/>
      <c r="PXX15" s="281"/>
      <c r="PXY15" s="281"/>
      <c r="PXZ15" s="281"/>
      <c r="PYA15" s="281"/>
      <c r="PYB15" s="281"/>
      <c r="PYC15" s="281"/>
      <c r="PYD15" s="281"/>
      <c r="PYE15" s="281"/>
      <c r="PYF15" s="281"/>
      <c r="PYG15" s="281"/>
      <c r="PYH15" s="281"/>
      <c r="PYI15" s="281"/>
      <c r="PYJ15" s="281"/>
      <c r="PYK15" s="281"/>
      <c r="PYL15" s="281"/>
      <c r="PYM15" s="281"/>
      <c r="PYN15" s="281"/>
      <c r="PYO15" s="281"/>
      <c r="PYP15" s="281"/>
      <c r="PYQ15" s="281"/>
      <c r="PYR15" s="281"/>
      <c r="PYS15" s="281"/>
      <c r="PYT15" s="281"/>
      <c r="PYU15" s="281"/>
      <c r="PYV15" s="281"/>
      <c r="PYW15" s="281"/>
      <c r="PYX15" s="281"/>
      <c r="PYY15" s="281"/>
      <c r="PYZ15" s="281"/>
      <c r="PZA15" s="281"/>
      <c r="PZB15" s="281"/>
      <c r="PZC15" s="281"/>
      <c r="PZD15" s="281"/>
      <c r="PZE15" s="281"/>
      <c r="PZF15" s="281"/>
      <c r="PZG15" s="281"/>
      <c r="PZH15" s="281"/>
      <c r="PZI15" s="281"/>
      <c r="PZJ15" s="281"/>
      <c r="PZK15" s="281"/>
      <c r="PZL15" s="281"/>
      <c r="PZM15" s="281"/>
      <c r="PZN15" s="281"/>
      <c r="PZO15" s="281"/>
      <c r="PZP15" s="281"/>
      <c r="PZQ15" s="281"/>
      <c r="PZR15" s="281"/>
      <c r="PZS15" s="281"/>
      <c r="PZT15" s="281"/>
      <c r="PZU15" s="281"/>
      <c r="PZV15" s="281"/>
      <c r="PZW15" s="281"/>
      <c r="PZX15" s="281"/>
      <c r="PZY15" s="281"/>
      <c r="PZZ15" s="281"/>
      <c r="QAA15" s="281"/>
      <c r="QAB15" s="281"/>
      <c r="QAC15" s="281"/>
      <c r="QAD15" s="281"/>
      <c r="QAE15" s="281"/>
      <c r="QAF15" s="281"/>
      <c r="QAG15" s="281"/>
      <c r="QAH15" s="281"/>
      <c r="QAI15" s="281"/>
      <c r="QAJ15" s="281"/>
      <c r="QAK15" s="281"/>
      <c r="QAL15" s="281"/>
      <c r="QAM15" s="281"/>
      <c r="QAN15" s="281"/>
      <c r="QAO15" s="281"/>
      <c r="QAP15" s="281"/>
      <c r="QAQ15" s="281"/>
      <c r="QAR15" s="281"/>
      <c r="QAS15" s="281"/>
      <c r="QAT15" s="281"/>
      <c r="QAU15" s="281"/>
      <c r="QAV15" s="281"/>
      <c r="QAW15" s="281"/>
      <c r="QAX15" s="281"/>
      <c r="QAY15" s="281"/>
      <c r="QAZ15" s="281"/>
      <c r="QBA15" s="281"/>
      <c r="QBB15" s="281"/>
      <c r="QBC15" s="281"/>
      <c r="QBD15" s="281"/>
      <c r="QBE15" s="281"/>
      <c r="QBF15" s="281"/>
      <c r="QBG15" s="281"/>
      <c r="QBH15" s="281"/>
      <c r="QBI15" s="281"/>
      <c r="QBJ15" s="281"/>
      <c r="QBK15" s="281"/>
      <c r="QBL15" s="281"/>
      <c r="QBM15" s="281"/>
      <c r="QBN15" s="281"/>
      <c r="QBO15" s="281"/>
      <c r="QBP15" s="281"/>
      <c r="QBQ15" s="281"/>
      <c r="QBR15" s="281"/>
      <c r="QBS15" s="281"/>
      <c r="QBT15" s="281"/>
      <c r="QBU15" s="281"/>
      <c r="QBV15" s="281"/>
      <c r="QBW15" s="281"/>
      <c r="QBX15" s="281"/>
      <c r="QBY15" s="281"/>
      <c r="QBZ15" s="281"/>
      <c r="QCA15" s="281"/>
      <c r="QCB15" s="281"/>
      <c r="QCC15" s="281"/>
      <c r="QCD15" s="281"/>
      <c r="QCE15" s="281"/>
      <c r="QCF15" s="281"/>
      <c r="QCG15" s="281"/>
      <c r="QCH15" s="281"/>
      <c r="QCI15" s="281"/>
      <c r="QCJ15" s="281"/>
      <c r="QCK15" s="281"/>
      <c r="QCL15" s="281"/>
      <c r="QCM15" s="281"/>
      <c r="QCN15" s="281"/>
      <c r="QCO15" s="281"/>
      <c r="QCP15" s="281"/>
      <c r="QCQ15" s="281"/>
      <c r="QCR15" s="281"/>
      <c r="QCS15" s="281"/>
      <c r="QCT15" s="281"/>
      <c r="QCU15" s="281"/>
      <c r="QCV15" s="281"/>
      <c r="QCW15" s="281"/>
      <c r="QCX15" s="281"/>
      <c r="QCY15" s="281"/>
      <c r="QCZ15" s="281"/>
      <c r="QDA15" s="281"/>
      <c r="QDB15" s="281"/>
      <c r="QDC15" s="281"/>
      <c r="QDD15" s="281"/>
      <c r="QDE15" s="281"/>
      <c r="QDF15" s="281"/>
      <c r="QDG15" s="281"/>
      <c r="QDH15" s="281"/>
      <c r="QDI15" s="281"/>
      <c r="QDJ15" s="281"/>
      <c r="QDK15" s="281"/>
      <c r="QDL15" s="281"/>
      <c r="QDM15" s="281"/>
      <c r="QDN15" s="281"/>
      <c r="QDO15" s="281"/>
      <c r="QDP15" s="281"/>
      <c r="QDQ15" s="281"/>
      <c r="QDR15" s="281"/>
      <c r="QDS15" s="281"/>
      <c r="QDT15" s="281"/>
      <c r="QDU15" s="281"/>
      <c r="QDV15" s="281"/>
      <c r="QDW15" s="281"/>
      <c r="QDX15" s="281"/>
      <c r="QDY15" s="281"/>
      <c r="QDZ15" s="281"/>
      <c r="QEA15" s="281"/>
      <c r="QEB15" s="281"/>
      <c r="QEC15" s="281"/>
      <c r="QED15" s="281"/>
      <c r="QEE15" s="281"/>
      <c r="QEF15" s="281"/>
      <c r="QEG15" s="281"/>
      <c r="QEH15" s="281"/>
      <c r="QEI15" s="281"/>
      <c r="QEJ15" s="281"/>
      <c r="QEK15" s="281"/>
      <c r="QEL15" s="281"/>
      <c r="QEM15" s="281"/>
      <c r="QEN15" s="281"/>
      <c r="QEO15" s="281"/>
      <c r="QEP15" s="281"/>
      <c r="QEQ15" s="281"/>
      <c r="QER15" s="281"/>
      <c r="QES15" s="281"/>
      <c r="QET15" s="281"/>
      <c r="QEU15" s="281"/>
      <c r="QEV15" s="281"/>
      <c r="QEW15" s="281"/>
      <c r="QEX15" s="281"/>
      <c r="QEY15" s="281"/>
      <c r="QEZ15" s="281"/>
      <c r="QFA15" s="281"/>
      <c r="QFB15" s="281"/>
      <c r="QFC15" s="281"/>
      <c r="QFD15" s="281"/>
      <c r="QFE15" s="281"/>
      <c r="QFF15" s="281"/>
      <c r="QFG15" s="281"/>
      <c r="QFH15" s="281"/>
      <c r="QFI15" s="281"/>
      <c r="QFJ15" s="281"/>
      <c r="QFK15" s="281"/>
      <c r="QFL15" s="281"/>
      <c r="QFM15" s="281"/>
      <c r="QFN15" s="281"/>
      <c r="QFO15" s="281"/>
      <c r="QFP15" s="281"/>
      <c r="QFQ15" s="281"/>
      <c r="QFR15" s="281"/>
      <c r="QFS15" s="281"/>
      <c r="QFT15" s="281"/>
      <c r="QFU15" s="281"/>
      <c r="QFV15" s="281"/>
      <c r="QFW15" s="281"/>
      <c r="QFX15" s="281"/>
      <c r="QFY15" s="281"/>
      <c r="QFZ15" s="281"/>
      <c r="QGA15" s="281"/>
      <c r="QGB15" s="281"/>
      <c r="QGC15" s="281"/>
      <c r="QGD15" s="281"/>
      <c r="QGE15" s="281"/>
      <c r="QGF15" s="281"/>
      <c r="QGG15" s="281"/>
      <c r="QGH15" s="281"/>
      <c r="QGI15" s="281"/>
      <c r="QGJ15" s="281"/>
      <c r="QGK15" s="281"/>
      <c r="QGL15" s="281"/>
      <c r="QGM15" s="281"/>
      <c r="QGN15" s="281"/>
      <c r="QGO15" s="281"/>
      <c r="QGP15" s="281"/>
      <c r="QGQ15" s="281"/>
      <c r="QGR15" s="281"/>
      <c r="QGS15" s="281"/>
      <c r="QGT15" s="281"/>
      <c r="QGU15" s="281"/>
      <c r="QGV15" s="281"/>
      <c r="QGW15" s="281"/>
      <c r="QGX15" s="281"/>
      <c r="QGY15" s="281"/>
      <c r="QGZ15" s="281"/>
      <c r="QHA15" s="281"/>
      <c r="QHB15" s="281"/>
      <c r="QHC15" s="281"/>
      <c r="QHD15" s="281"/>
      <c r="QHE15" s="281"/>
      <c r="QHF15" s="281"/>
      <c r="QHG15" s="281"/>
      <c r="QHH15" s="281"/>
      <c r="QHI15" s="281"/>
      <c r="QHJ15" s="281"/>
      <c r="QHK15" s="281"/>
      <c r="QHL15" s="281"/>
      <c r="QHM15" s="281"/>
      <c r="QHN15" s="281"/>
      <c r="QHO15" s="281"/>
      <c r="QHP15" s="281"/>
      <c r="QHQ15" s="281"/>
      <c r="QHR15" s="281"/>
      <c r="QHS15" s="281"/>
      <c r="QHT15" s="281"/>
      <c r="QHU15" s="281"/>
      <c r="QHV15" s="281"/>
      <c r="QHW15" s="281"/>
      <c r="QHX15" s="281"/>
      <c r="QHY15" s="281"/>
      <c r="QHZ15" s="281"/>
      <c r="QIA15" s="281"/>
      <c r="QIB15" s="281"/>
      <c r="QIC15" s="281"/>
      <c r="QID15" s="281"/>
      <c r="QIE15" s="281"/>
      <c r="QIF15" s="281"/>
      <c r="QIG15" s="281"/>
      <c r="QIH15" s="281"/>
      <c r="QII15" s="281"/>
      <c r="QIJ15" s="281"/>
      <c r="QIK15" s="281"/>
      <c r="QIL15" s="281"/>
      <c r="QIM15" s="281"/>
      <c r="QIN15" s="281"/>
      <c r="QIO15" s="281"/>
      <c r="QIP15" s="281"/>
      <c r="QIQ15" s="281"/>
      <c r="QIR15" s="281"/>
      <c r="QIS15" s="281"/>
      <c r="QIT15" s="281"/>
      <c r="QIU15" s="281"/>
      <c r="QIV15" s="281"/>
      <c r="QIW15" s="281"/>
      <c r="QIX15" s="281"/>
      <c r="QIY15" s="281"/>
      <c r="QIZ15" s="281"/>
      <c r="QJA15" s="281"/>
      <c r="QJB15" s="281"/>
      <c r="QJC15" s="281"/>
      <c r="QJD15" s="281"/>
      <c r="QJE15" s="281"/>
      <c r="QJF15" s="281"/>
      <c r="QJG15" s="281"/>
      <c r="QJH15" s="281"/>
      <c r="QJI15" s="281"/>
      <c r="QJJ15" s="281"/>
      <c r="QJK15" s="281"/>
      <c r="QJL15" s="281"/>
      <c r="QJM15" s="281"/>
      <c r="QJN15" s="281"/>
      <c r="QJO15" s="281"/>
      <c r="QJP15" s="281"/>
      <c r="QJQ15" s="281"/>
      <c r="QJR15" s="281"/>
      <c r="QJS15" s="281"/>
      <c r="QJT15" s="281"/>
      <c r="QJU15" s="281"/>
      <c r="QJV15" s="281"/>
      <c r="QJW15" s="281"/>
      <c r="QJX15" s="281"/>
      <c r="QJY15" s="281"/>
      <c r="QJZ15" s="281"/>
      <c r="QKA15" s="281"/>
      <c r="QKB15" s="281"/>
      <c r="QKC15" s="281"/>
      <c r="QKD15" s="281"/>
      <c r="QKE15" s="281"/>
      <c r="QKF15" s="281"/>
      <c r="QKG15" s="281"/>
      <c r="QKH15" s="281"/>
      <c r="QKI15" s="281"/>
      <c r="QKJ15" s="281"/>
      <c r="QKK15" s="281"/>
      <c r="QKL15" s="281"/>
      <c r="QKM15" s="281"/>
      <c r="QKN15" s="281"/>
      <c r="QKO15" s="281"/>
      <c r="QKP15" s="281"/>
      <c r="QKQ15" s="281"/>
      <c r="QKR15" s="281"/>
      <c r="QKS15" s="281"/>
      <c r="QKT15" s="281"/>
      <c r="QKU15" s="281"/>
      <c r="QKV15" s="281"/>
      <c r="QKW15" s="281"/>
      <c r="QKX15" s="281"/>
      <c r="QKY15" s="281"/>
      <c r="QKZ15" s="281"/>
      <c r="QLA15" s="281"/>
      <c r="QLB15" s="281"/>
      <c r="QLC15" s="281"/>
      <c r="QLD15" s="281"/>
      <c r="QLE15" s="281"/>
      <c r="QLF15" s="281"/>
      <c r="QLG15" s="281"/>
      <c r="QLH15" s="281"/>
      <c r="QLI15" s="281"/>
      <c r="QLJ15" s="281"/>
      <c r="QLK15" s="281"/>
      <c r="QLL15" s="281"/>
      <c r="QLM15" s="281"/>
      <c r="QLN15" s="281"/>
      <c r="QLO15" s="281"/>
      <c r="QLP15" s="281"/>
      <c r="QLQ15" s="281"/>
      <c r="QLR15" s="281"/>
      <c r="QLS15" s="281"/>
      <c r="QLT15" s="281"/>
      <c r="QLU15" s="281"/>
      <c r="QLV15" s="281"/>
      <c r="QLW15" s="281"/>
      <c r="QLX15" s="281"/>
      <c r="QLY15" s="281"/>
      <c r="QLZ15" s="281"/>
      <c r="QMA15" s="281"/>
      <c r="QMB15" s="281"/>
      <c r="QMC15" s="281"/>
      <c r="QMD15" s="281"/>
      <c r="QME15" s="281"/>
      <c r="QMF15" s="281"/>
      <c r="QMG15" s="281"/>
      <c r="QMH15" s="281"/>
      <c r="QMI15" s="281"/>
      <c r="QMJ15" s="281"/>
      <c r="QMK15" s="281"/>
      <c r="QML15" s="281"/>
      <c r="QMM15" s="281"/>
      <c r="QMN15" s="281"/>
      <c r="QMO15" s="281"/>
      <c r="QMP15" s="281"/>
      <c r="QMQ15" s="281"/>
      <c r="QMR15" s="281"/>
      <c r="QMS15" s="281"/>
      <c r="QMT15" s="281"/>
      <c r="QMU15" s="281"/>
      <c r="QMV15" s="281"/>
      <c r="QMW15" s="281"/>
      <c r="QMX15" s="281"/>
      <c r="QMY15" s="281"/>
      <c r="QMZ15" s="281"/>
      <c r="QNA15" s="281"/>
      <c r="QNB15" s="281"/>
      <c r="QNC15" s="281"/>
      <c r="QND15" s="281"/>
      <c r="QNE15" s="281"/>
      <c r="QNF15" s="281"/>
      <c r="QNG15" s="281"/>
      <c r="QNH15" s="281"/>
      <c r="QNI15" s="281"/>
      <c r="QNJ15" s="281"/>
      <c r="QNK15" s="281"/>
      <c r="QNL15" s="281"/>
      <c r="QNM15" s="281"/>
      <c r="QNN15" s="281"/>
      <c r="QNO15" s="281"/>
      <c r="QNP15" s="281"/>
      <c r="QNQ15" s="281"/>
      <c r="QNR15" s="281"/>
      <c r="QNS15" s="281"/>
      <c r="QNT15" s="281"/>
      <c r="QNU15" s="281"/>
      <c r="QNV15" s="281"/>
      <c r="QNW15" s="281"/>
      <c r="QNX15" s="281"/>
      <c r="QNY15" s="281"/>
      <c r="QNZ15" s="281"/>
      <c r="QOA15" s="281"/>
      <c r="QOB15" s="281"/>
      <c r="QOC15" s="281"/>
      <c r="QOD15" s="281"/>
      <c r="QOE15" s="281"/>
      <c r="QOF15" s="281"/>
      <c r="QOG15" s="281"/>
      <c r="QOH15" s="281"/>
      <c r="QOI15" s="281"/>
      <c r="QOJ15" s="281"/>
      <c r="QOK15" s="281"/>
      <c r="QOL15" s="281"/>
      <c r="QOM15" s="281"/>
      <c r="QON15" s="281"/>
      <c r="QOO15" s="281"/>
      <c r="QOP15" s="281"/>
      <c r="QOQ15" s="281"/>
      <c r="QOR15" s="281"/>
      <c r="QOS15" s="281"/>
      <c r="QOT15" s="281"/>
      <c r="QOU15" s="281"/>
      <c r="QOV15" s="281"/>
      <c r="QOW15" s="281"/>
      <c r="QOX15" s="281"/>
      <c r="QOY15" s="281"/>
      <c r="QOZ15" s="281"/>
      <c r="QPA15" s="281"/>
      <c r="QPB15" s="281"/>
      <c r="QPC15" s="281"/>
      <c r="QPD15" s="281"/>
      <c r="QPE15" s="281"/>
      <c r="QPF15" s="281"/>
      <c r="QPG15" s="281"/>
      <c r="QPH15" s="281"/>
      <c r="QPI15" s="281"/>
      <c r="QPJ15" s="281"/>
      <c r="QPK15" s="281"/>
      <c r="QPL15" s="281"/>
      <c r="QPM15" s="281"/>
      <c r="QPN15" s="281"/>
      <c r="QPO15" s="281"/>
      <c r="QPP15" s="281"/>
      <c r="QPQ15" s="281"/>
      <c r="QPR15" s="281"/>
      <c r="QPS15" s="281"/>
      <c r="QPT15" s="281"/>
      <c r="QPU15" s="281"/>
      <c r="QPV15" s="281"/>
      <c r="QPW15" s="281"/>
      <c r="QPX15" s="281"/>
      <c r="QPY15" s="281"/>
      <c r="QPZ15" s="281"/>
      <c r="QQA15" s="281"/>
      <c r="QQB15" s="281"/>
      <c r="QQC15" s="281"/>
      <c r="QQD15" s="281"/>
      <c r="QQE15" s="281"/>
      <c r="QQF15" s="281"/>
      <c r="QQG15" s="281"/>
      <c r="QQH15" s="281"/>
      <c r="QQI15" s="281"/>
      <c r="QQJ15" s="281"/>
      <c r="QQK15" s="281"/>
      <c r="QQL15" s="281"/>
      <c r="QQM15" s="281"/>
      <c r="QQN15" s="281"/>
      <c r="QQO15" s="281"/>
      <c r="QQP15" s="281"/>
      <c r="QQQ15" s="281"/>
      <c r="QQR15" s="281"/>
      <c r="QQS15" s="281"/>
      <c r="QQT15" s="281"/>
      <c r="QQU15" s="281"/>
      <c r="QQV15" s="281"/>
      <c r="QQW15" s="281"/>
      <c r="QQX15" s="281"/>
      <c r="QQY15" s="281"/>
      <c r="QQZ15" s="281"/>
      <c r="QRA15" s="281"/>
      <c r="QRB15" s="281"/>
      <c r="QRC15" s="281"/>
      <c r="QRD15" s="281"/>
      <c r="QRE15" s="281"/>
      <c r="QRF15" s="281"/>
      <c r="QRG15" s="281"/>
      <c r="QRH15" s="281"/>
      <c r="QRI15" s="281"/>
      <c r="QRJ15" s="281"/>
      <c r="QRK15" s="281"/>
      <c r="QRL15" s="281"/>
      <c r="QRM15" s="281"/>
      <c r="QRN15" s="281"/>
      <c r="QRO15" s="281"/>
      <c r="QRP15" s="281"/>
      <c r="QRQ15" s="281"/>
      <c r="QRR15" s="281"/>
      <c r="QRS15" s="281"/>
      <c r="QRT15" s="281"/>
      <c r="QRU15" s="281"/>
      <c r="QRV15" s="281"/>
      <c r="QRW15" s="281"/>
      <c r="QRX15" s="281"/>
      <c r="QRY15" s="281"/>
      <c r="QRZ15" s="281"/>
      <c r="QSA15" s="281"/>
      <c r="QSB15" s="281"/>
      <c r="QSC15" s="281"/>
      <c r="QSD15" s="281"/>
      <c r="QSE15" s="281"/>
      <c r="QSF15" s="281"/>
      <c r="QSG15" s="281"/>
      <c r="QSH15" s="281"/>
      <c r="QSI15" s="281"/>
      <c r="QSJ15" s="281"/>
      <c r="QSK15" s="281"/>
      <c r="QSL15" s="281"/>
      <c r="QSM15" s="281"/>
      <c r="QSN15" s="281"/>
      <c r="QSO15" s="281"/>
      <c r="QSP15" s="281"/>
      <c r="QSQ15" s="281"/>
      <c r="QSR15" s="281"/>
      <c r="QSS15" s="281"/>
      <c r="QST15" s="281"/>
      <c r="QSU15" s="281"/>
      <c r="QSV15" s="281"/>
      <c r="QSW15" s="281"/>
      <c r="QSX15" s="281"/>
      <c r="QSY15" s="281"/>
      <c r="QSZ15" s="281"/>
      <c r="QTA15" s="281"/>
      <c r="QTB15" s="281"/>
      <c r="QTC15" s="281"/>
      <c r="QTD15" s="281"/>
      <c r="QTE15" s="281"/>
      <c r="QTF15" s="281"/>
      <c r="QTG15" s="281"/>
      <c r="QTH15" s="281"/>
      <c r="QTI15" s="281"/>
      <c r="QTJ15" s="281"/>
      <c r="QTK15" s="281"/>
      <c r="QTL15" s="281"/>
      <c r="QTM15" s="281"/>
      <c r="QTN15" s="281"/>
      <c r="QTO15" s="281"/>
      <c r="QTP15" s="281"/>
      <c r="QTQ15" s="281"/>
      <c r="QTR15" s="281"/>
      <c r="QTS15" s="281"/>
      <c r="QTT15" s="281"/>
      <c r="QTU15" s="281"/>
      <c r="QTV15" s="281"/>
      <c r="QTW15" s="281"/>
      <c r="QTX15" s="281"/>
      <c r="QTY15" s="281"/>
      <c r="QTZ15" s="281"/>
      <c r="QUA15" s="281"/>
      <c r="QUB15" s="281"/>
      <c r="QUC15" s="281"/>
      <c r="QUD15" s="281"/>
      <c r="QUE15" s="281"/>
      <c r="QUF15" s="281"/>
      <c r="QUG15" s="281"/>
      <c r="QUH15" s="281"/>
      <c r="QUI15" s="281"/>
      <c r="QUJ15" s="281"/>
      <c r="QUK15" s="281"/>
      <c r="QUL15" s="281"/>
      <c r="QUM15" s="281"/>
      <c r="QUN15" s="281"/>
      <c r="QUO15" s="281"/>
      <c r="QUP15" s="281"/>
      <c r="QUQ15" s="281"/>
      <c r="QUR15" s="281"/>
      <c r="QUS15" s="281"/>
      <c r="QUT15" s="281"/>
      <c r="QUU15" s="281"/>
      <c r="QUV15" s="281"/>
      <c r="QUW15" s="281"/>
      <c r="QUX15" s="281"/>
      <c r="QUY15" s="281"/>
      <c r="QUZ15" s="281"/>
      <c r="QVA15" s="281"/>
      <c r="QVB15" s="281"/>
      <c r="QVC15" s="281"/>
      <c r="QVD15" s="281"/>
      <c r="QVE15" s="281"/>
      <c r="QVF15" s="281"/>
      <c r="QVG15" s="281"/>
      <c r="QVH15" s="281"/>
      <c r="QVI15" s="281"/>
      <c r="QVJ15" s="281"/>
      <c r="QVK15" s="281"/>
      <c r="QVL15" s="281"/>
      <c r="QVM15" s="281"/>
      <c r="QVN15" s="281"/>
      <c r="QVO15" s="281"/>
      <c r="QVP15" s="281"/>
      <c r="QVQ15" s="281"/>
      <c r="QVR15" s="281"/>
      <c r="QVS15" s="281"/>
      <c r="QVT15" s="281"/>
      <c r="QVU15" s="281"/>
      <c r="QVV15" s="281"/>
      <c r="QVW15" s="281"/>
      <c r="QVX15" s="281"/>
      <c r="QVY15" s="281"/>
      <c r="QVZ15" s="281"/>
      <c r="QWA15" s="281"/>
      <c r="QWB15" s="281"/>
      <c r="QWC15" s="281"/>
      <c r="QWD15" s="281"/>
      <c r="QWE15" s="281"/>
      <c r="QWF15" s="281"/>
      <c r="QWG15" s="281"/>
      <c r="QWH15" s="281"/>
      <c r="QWI15" s="281"/>
      <c r="QWJ15" s="281"/>
      <c r="QWK15" s="281"/>
      <c r="QWL15" s="281"/>
      <c r="QWM15" s="281"/>
      <c r="QWN15" s="281"/>
      <c r="QWO15" s="281"/>
      <c r="QWP15" s="281"/>
      <c r="QWQ15" s="281"/>
      <c r="QWR15" s="281"/>
      <c r="QWS15" s="281"/>
      <c r="QWT15" s="281"/>
      <c r="QWU15" s="281"/>
      <c r="QWV15" s="281"/>
      <c r="QWW15" s="281"/>
      <c r="QWX15" s="281"/>
      <c r="QWY15" s="281"/>
      <c r="QWZ15" s="281"/>
      <c r="QXA15" s="281"/>
      <c r="QXB15" s="281"/>
      <c r="QXC15" s="281"/>
      <c r="QXD15" s="281"/>
      <c r="QXE15" s="281"/>
      <c r="QXF15" s="281"/>
      <c r="QXG15" s="281"/>
      <c r="QXH15" s="281"/>
      <c r="QXI15" s="281"/>
      <c r="QXJ15" s="281"/>
      <c r="QXK15" s="281"/>
      <c r="QXL15" s="281"/>
      <c r="QXM15" s="281"/>
      <c r="QXN15" s="281"/>
      <c r="QXO15" s="281"/>
      <c r="QXP15" s="281"/>
      <c r="QXQ15" s="281"/>
      <c r="QXR15" s="281"/>
      <c r="QXS15" s="281"/>
      <c r="QXT15" s="281"/>
      <c r="QXU15" s="281"/>
      <c r="QXV15" s="281"/>
      <c r="QXW15" s="281"/>
      <c r="QXX15" s="281"/>
      <c r="QXY15" s="281"/>
      <c r="QXZ15" s="281"/>
      <c r="QYA15" s="281"/>
      <c r="QYB15" s="281"/>
      <c r="QYC15" s="281"/>
      <c r="QYD15" s="281"/>
      <c r="QYE15" s="281"/>
      <c r="QYF15" s="281"/>
      <c r="QYG15" s="281"/>
      <c r="QYH15" s="281"/>
      <c r="QYI15" s="281"/>
      <c r="QYJ15" s="281"/>
      <c r="QYK15" s="281"/>
      <c r="QYL15" s="281"/>
      <c r="QYM15" s="281"/>
      <c r="QYN15" s="281"/>
      <c r="QYO15" s="281"/>
      <c r="QYP15" s="281"/>
      <c r="QYQ15" s="281"/>
      <c r="QYR15" s="281"/>
      <c r="QYS15" s="281"/>
      <c r="QYT15" s="281"/>
      <c r="QYU15" s="281"/>
      <c r="QYV15" s="281"/>
      <c r="QYW15" s="281"/>
      <c r="QYX15" s="281"/>
      <c r="QYY15" s="281"/>
      <c r="QYZ15" s="281"/>
      <c r="QZA15" s="281"/>
      <c r="QZB15" s="281"/>
      <c r="QZC15" s="281"/>
      <c r="QZD15" s="281"/>
      <c r="QZE15" s="281"/>
      <c r="QZF15" s="281"/>
      <c r="QZG15" s="281"/>
      <c r="QZH15" s="281"/>
      <c r="QZI15" s="281"/>
      <c r="QZJ15" s="281"/>
      <c r="QZK15" s="281"/>
      <c r="QZL15" s="281"/>
      <c r="QZM15" s="281"/>
      <c r="QZN15" s="281"/>
      <c r="QZO15" s="281"/>
      <c r="QZP15" s="281"/>
      <c r="QZQ15" s="281"/>
      <c r="QZR15" s="281"/>
      <c r="QZS15" s="281"/>
      <c r="QZT15" s="281"/>
      <c r="QZU15" s="281"/>
      <c r="QZV15" s="281"/>
      <c r="QZW15" s="281"/>
      <c r="QZX15" s="281"/>
      <c r="QZY15" s="281"/>
      <c r="QZZ15" s="281"/>
      <c r="RAA15" s="281"/>
      <c r="RAB15" s="281"/>
      <c r="RAC15" s="281"/>
      <c r="RAD15" s="281"/>
      <c r="RAE15" s="281"/>
      <c r="RAF15" s="281"/>
      <c r="RAG15" s="281"/>
      <c r="RAH15" s="281"/>
      <c r="RAI15" s="281"/>
      <c r="RAJ15" s="281"/>
      <c r="RAK15" s="281"/>
      <c r="RAL15" s="281"/>
      <c r="RAM15" s="281"/>
      <c r="RAN15" s="281"/>
      <c r="RAO15" s="281"/>
      <c r="RAP15" s="281"/>
      <c r="RAQ15" s="281"/>
      <c r="RAR15" s="281"/>
      <c r="RAS15" s="281"/>
      <c r="RAT15" s="281"/>
      <c r="RAU15" s="281"/>
      <c r="RAV15" s="281"/>
      <c r="RAW15" s="281"/>
      <c r="RAX15" s="281"/>
      <c r="RAY15" s="281"/>
      <c r="RAZ15" s="281"/>
      <c r="RBA15" s="281"/>
      <c r="RBB15" s="281"/>
      <c r="RBC15" s="281"/>
      <c r="RBD15" s="281"/>
      <c r="RBE15" s="281"/>
      <c r="RBF15" s="281"/>
      <c r="RBG15" s="281"/>
      <c r="RBH15" s="281"/>
      <c r="RBI15" s="281"/>
      <c r="RBJ15" s="281"/>
      <c r="RBK15" s="281"/>
      <c r="RBL15" s="281"/>
      <c r="RBM15" s="281"/>
      <c r="RBN15" s="281"/>
      <c r="RBO15" s="281"/>
      <c r="RBP15" s="281"/>
      <c r="RBQ15" s="281"/>
      <c r="RBR15" s="281"/>
      <c r="RBS15" s="281"/>
      <c r="RBT15" s="281"/>
      <c r="RBU15" s="281"/>
      <c r="RBV15" s="281"/>
      <c r="RBW15" s="281"/>
      <c r="RBX15" s="281"/>
      <c r="RBY15" s="281"/>
      <c r="RBZ15" s="281"/>
      <c r="RCA15" s="281"/>
      <c r="RCB15" s="281"/>
      <c r="RCC15" s="281"/>
      <c r="RCD15" s="281"/>
      <c r="RCE15" s="281"/>
      <c r="RCF15" s="281"/>
      <c r="RCG15" s="281"/>
      <c r="RCH15" s="281"/>
      <c r="RCI15" s="281"/>
      <c r="RCJ15" s="281"/>
      <c r="RCK15" s="281"/>
      <c r="RCL15" s="281"/>
      <c r="RCM15" s="281"/>
      <c r="RCN15" s="281"/>
      <c r="RCO15" s="281"/>
      <c r="RCP15" s="281"/>
      <c r="RCQ15" s="281"/>
      <c r="RCR15" s="281"/>
      <c r="RCS15" s="281"/>
      <c r="RCT15" s="281"/>
      <c r="RCU15" s="281"/>
      <c r="RCV15" s="281"/>
      <c r="RCW15" s="281"/>
      <c r="RCX15" s="281"/>
      <c r="RCY15" s="281"/>
      <c r="RCZ15" s="281"/>
      <c r="RDA15" s="281"/>
      <c r="RDB15" s="281"/>
      <c r="RDC15" s="281"/>
      <c r="RDD15" s="281"/>
      <c r="RDE15" s="281"/>
      <c r="RDF15" s="281"/>
      <c r="RDG15" s="281"/>
      <c r="RDH15" s="281"/>
      <c r="RDI15" s="281"/>
      <c r="RDJ15" s="281"/>
      <c r="RDK15" s="281"/>
      <c r="RDL15" s="281"/>
      <c r="RDM15" s="281"/>
      <c r="RDN15" s="281"/>
      <c r="RDO15" s="281"/>
      <c r="RDP15" s="281"/>
      <c r="RDQ15" s="281"/>
      <c r="RDR15" s="281"/>
      <c r="RDS15" s="281"/>
      <c r="RDT15" s="281"/>
      <c r="RDU15" s="281"/>
      <c r="RDV15" s="281"/>
      <c r="RDW15" s="281"/>
      <c r="RDX15" s="281"/>
      <c r="RDY15" s="281"/>
      <c r="RDZ15" s="281"/>
      <c r="REA15" s="281"/>
      <c r="REB15" s="281"/>
      <c r="REC15" s="281"/>
      <c r="RED15" s="281"/>
      <c r="REE15" s="281"/>
      <c r="REF15" s="281"/>
      <c r="REG15" s="281"/>
      <c r="REH15" s="281"/>
      <c r="REI15" s="281"/>
      <c r="REJ15" s="281"/>
      <c r="REK15" s="281"/>
      <c r="REL15" s="281"/>
      <c r="REM15" s="281"/>
      <c r="REN15" s="281"/>
      <c r="REO15" s="281"/>
      <c r="REP15" s="281"/>
      <c r="REQ15" s="281"/>
      <c r="RER15" s="281"/>
      <c r="RES15" s="281"/>
      <c r="RET15" s="281"/>
      <c r="REU15" s="281"/>
      <c r="REV15" s="281"/>
      <c r="REW15" s="281"/>
      <c r="REX15" s="281"/>
      <c r="REY15" s="281"/>
      <c r="REZ15" s="281"/>
      <c r="RFA15" s="281"/>
      <c r="RFB15" s="281"/>
      <c r="RFC15" s="281"/>
      <c r="RFD15" s="281"/>
      <c r="RFE15" s="281"/>
      <c r="RFF15" s="281"/>
      <c r="RFG15" s="281"/>
      <c r="RFH15" s="281"/>
      <c r="RFI15" s="281"/>
      <c r="RFJ15" s="281"/>
      <c r="RFK15" s="281"/>
      <c r="RFL15" s="281"/>
      <c r="RFM15" s="281"/>
      <c r="RFN15" s="281"/>
      <c r="RFO15" s="281"/>
      <c r="RFP15" s="281"/>
      <c r="RFQ15" s="281"/>
      <c r="RFR15" s="281"/>
      <c r="RFS15" s="281"/>
      <c r="RFT15" s="281"/>
      <c r="RFU15" s="281"/>
      <c r="RFV15" s="281"/>
      <c r="RFW15" s="281"/>
      <c r="RFX15" s="281"/>
      <c r="RFY15" s="281"/>
      <c r="RFZ15" s="281"/>
      <c r="RGA15" s="281"/>
      <c r="RGB15" s="281"/>
      <c r="RGC15" s="281"/>
      <c r="RGD15" s="281"/>
      <c r="RGE15" s="281"/>
      <c r="RGF15" s="281"/>
      <c r="RGG15" s="281"/>
      <c r="RGH15" s="281"/>
      <c r="RGI15" s="281"/>
      <c r="RGJ15" s="281"/>
      <c r="RGK15" s="281"/>
      <c r="RGL15" s="281"/>
      <c r="RGM15" s="281"/>
      <c r="RGN15" s="281"/>
      <c r="RGO15" s="281"/>
      <c r="RGP15" s="281"/>
      <c r="RGQ15" s="281"/>
      <c r="RGR15" s="281"/>
      <c r="RGS15" s="281"/>
      <c r="RGT15" s="281"/>
      <c r="RGU15" s="281"/>
      <c r="RGV15" s="281"/>
      <c r="RGW15" s="281"/>
      <c r="RGX15" s="281"/>
      <c r="RGY15" s="281"/>
      <c r="RGZ15" s="281"/>
      <c r="RHA15" s="281"/>
      <c r="RHB15" s="281"/>
      <c r="RHC15" s="281"/>
      <c r="RHD15" s="281"/>
      <c r="RHE15" s="281"/>
      <c r="RHF15" s="281"/>
      <c r="RHG15" s="281"/>
      <c r="RHH15" s="281"/>
      <c r="RHI15" s="281"/>
      <c r="RHJ15" s="281"/>
      <c r="RHK15" s="281"/>
      <c r="RHL15" s="281"/>
      <c r="RHM15" s="281"/>
      <c r="RHN15" s="281"/>
      <c r="RHO15" s="281"/>
      <c r="RHP15" s="281"/>
      <c r="RHQ15" s="281"/>
      <c r="RHR15" s="281"/>
      <c r="RHS15" s="281"/>
      <c r="RHT15" s="281"/>
      <c r="RHU15" s="281"/>
      <c r="RHV15" s="281"/>
      <c r="RHW15" s="281"/>
      <c r="RHX15" s="281"/>
      <c r="RHY15" s="281"/>
      <c r="RHZ15" s="281"/>
      <c r="RIA15" s="281"/>
      <c r="RIB15" s="281"/>
      <c r="RIC15" s="281"/>
      <c r="RID15" s="281"/>
      <c r="RIE15" s="281"/>
      <c r="RIF15" s="281"/>
      <c r="RIG15" s="281"/>
      <c r="RIH15" s="281"/>
      <c r="RII15" s="281"/>
      <c r="RIJ15" s="281"/>
      <c r="RIK15" s="281"/>
      <c r="RIL15" s="281"/>
      <c r="RIM15" s="281"/>
      <c r="RIN15" s="281"/>
      <c r="RIO15" s="281"/>
      <c r="RIP15" s="281"/>
      <c r="RIQ15" s="281"/>
      <c r="RIR15" s="281"/>
      <c r="RIS15" s="281"/>
      <c r="RIT15" s="281"/>
      <c r="RIU15" s="281"/>
      <c r="RIV15" s="281"/>
      <c r="RIW15" s="281"/>
      <c r="RIX15" s="281"/>
      <c r="RIY15" s="281"/>
      <c r="RIZ15" s="281"/>
      <c r="RJA15" s="281"/>
      <c r="RJB15" s="281"/>
      <c r="RJC15" s="281"/>
      <c r="RJD15" s="281"/>
      <c r="RJE15" s="281"/>
      <c r="RJF15" s="281"/>
      <c r="RJG15" s="281"/>
      <c r="RJH15" s="281"/>
      <c r="RJI15" s="281"/>
      <c r="RJJ15" s="281"/>
      <c r="RJK15" s="281"/>
      <c r="RJL15" s="281"/>
      <c r="RJM15" s="281"/>
      <c r="RJN15" s="281"/>
      <c r="RJO15" s="281"/>
      <c r="RJP15" s="281"/>
      <c r="RJQ15" s="281"/>
      <c r="RJR15" s="281"/>
      <c r="RJS15" s="281"/>
      <c r="RJT15" s="281"/>
      <c r="RJU15" s="281"/>
      <c r="RJV15" s="281"/>
      <c r="RJW15" s="281"/>
      <c r="RJX15" s="281"/>
      <c r="RJY15" s="281"/>
      <c r="RJZ15" s="281"/>
      <c r="RKA15" s="281"/>
      <c r="RKB15" s="281"/>
      <c r="RKC15" s="281"/>
      <c r="RKD15" s="281"/>
      <c r="RKE15" s="281"/>
      <c r="RKF15" s="281"/>
      <c r="RKG15" s="281"/>
      <c r="RKH15" s="281"/>
      <c r="RKI15" s="281"/>
      <c r="RKJ15" s="281"/>
      <c r="RKK15" s="281"/>
      <c r="RKL15" s="281"/>
      <c r="RKM15" s="281"/>
      <c r="RKN15" s="281"/>
      <c r="RKO15" s="281"/>
      <c r="RKP15" s="281"/>
      <c r="RKQ15" s="281"/>
      <c r="RKR15" s="281"/>
      <c r="RKS15" s="281"/>
      <c r="RKT15" s="281"/>
      <c r="RKU15" s="281"/>
      <c r="RKV15" s="281"/>
      <c r="RKW15" s="281"/>
      <c r="RKX15" s="281"/>
      <c r="RKY15" s="281"/>
      <c r="RKZ15" s="281"/>
      <c r="RLA15" s="281"/>
      <c r="RLB15" s="281"/>
      <c r="RLC15" s="281"/>
      <c r="RLD15" s="281"/>
      <c r="RLE15" s="281"/>
      <c r="RLF15" s="281"/>
      <c r="RLG15" s="281"/>
      <c r="RLH15" s="281"/>
      <c r="RLI15" s="281"/>
      <c r="RLJ15" s="281"/>
      <c r="RLK15" s="281"/>
      <c r="RLL15" s="281"/>
      <c r="RLM15" s="281"/>
      <c r="RLN15" s="281"/>
      <c r="RLO15" s="281"/>
      <c r="RLP15" s="281"/>
      <c r="RLQ15" s="281"/>
      <c r="RLR15" s="281"/>
      <c r="RLS15" s="281"/>
      <c r="RLT15" s="281"/>
      <c r="RLU15" s="281"/>
      <c r="RLV15" s="281"/>
      <c r="RLW15" s="281"/>
      <c r="RLX15" s="281"/>
      <c r="RLY15" s="281"/>
      <c r="RLZ15" s="281"/>
      <c r="RMA15" s="281"/>
      <c r="RMB15" s="281"/>
      <c r="RMC15" s="281"/>
      <c r="RMD15" s="281"/>
      <c r="RME15" s="281"/>
      <c r="RMF15" s="281"/>
      <c r="RMG15" s="281"/>
      <c r="RMH15" s="281"/>
      <c r="RMI15" s="281"/>
      <c r="RMJ15" s="281"/>
      <c r="RMK15" s="281"/>
      <c r="RML15" s="281"/>
      <c r="RMM15" s="281"/>
      <c r="RMN15" s="281"/>
      <c r="RMO15" s="281"/>
      <c r="RMP15" s="281"/>
      <c r="RMQ15" s="281"/>
      <c r="RMR15" s="281"/>
      <c r="RMS15" s="281"/>
      <c r="RMT15" s="281"/>
      <c r="RMU15" s="281"/>
      <c r="RMV15" s="281"/>
      <c r="RMW15" s="281"/>
      <c r="RMX15" s="281"/>
      <c r="RMY15" s="281"/>
      <c r="RMZ15" s="281"/>
      <c r="RNA15" s="281"/>
      <c r="RNB15" s="281"/>
      <c r="RNC15" s="281"/>
      <c r="RND15" s="281"/>
      <c r="RNE15" s="281"/>
      <c r="RNF15" s="281"/>
      <c r="RNG15" s="281"/>
      <c r="RNH15" s="281"/>
      <c r="RNI15" s="281"/>
      <c r="RNJ15" s="281"/>
      <c r="RNK15" s="281"/>
      <c r="RNL15" s="281"/>
      <c r="RNM15" s="281"/>
      <c r="RNN15" s="281"/>
      <c r="RNO15" s="281"/>
      <c r="RNP15" s="281"/>
      <c r="RNQ15" s="281"/>
      <c r="RNR15" s="281"/>
      <c r="RNS15" s="281"/>
      <c r="RNT15" s="281"/>
      <c r="RNU15" s="281"/>
      <c r="RNV15" s="281"/>
      <c r="RNW15" s="281"/>
      <c r="RNX15" s="281"/>
      <c r="RNY15" s="281"/>
      <c r="RNZ15" s="281"/>
      <c r="ROA15" s="281"/>
      <c r="ROB15" s="281"/>
      <c r="ROC15" s="281"/>
      <c r="ROD15" s="281"/>
      <c r="ROE15" s="281"/>
      <c r="ROF15" s="281"/>
      <c r="ROG15" s="281"/>
      <c r="ROH15" s="281"/>
      <c r="ROI15" s="281"/>
      <c r="ROJ15" s="281"/>
      <c r="ROK15" s="281"/>
      <c r="ROL15" s="281"/>
      <c r="ROM15" s="281"/>
      <c r="RON15" s="281"/>
      <c r="ROO15" s="281"/>
      <c r="ROP15" s="281"/>
      <c r="ROQ15" s="281"/>
      <c r="ROR15" s="281"/>
      <c r="ROS15" s="281"/>
      <c r="ROT15" s="281"/>
      <c r="ROU15" s="281"/>
      <c r="ROV15" s="281"/>
      <c r="ROW15" s="281"/>
      <c r="ROX15" s="281"/>
      <c r="ROY15" s="281"/>
      <c r="ROZ15" s="281"/>
      <c r="RPA15" s="281"/>
      <c r="RPB15" s="281"/>
      <c r="RPC15" s="281"/>
      <c r="RPD15" s="281"/>
      <c r="RPE15" s="281"/>
      <c r="RPF15" s="281"/>
      <c r="RPG15" s="281"/>
      <c r="RPH15" s="281"/>
      <c r="RPI15" s="281"/>
      <c r="RPJ15" s="281"/>
      <c r="RPK15" s="281"/>
      <c r="RPL15" s="281"/>
      <c r="RPM15" s="281"/>
      <c r="RPN15" s="281"/>
      <c r="RPO15" s="281"/>
      <c r="RPP15" s="281"/>
      <c r="RPQ15" s="281"/>
      <c r="RPR15" s="281"/>
      <c r="RPS15" s="281"/>
      <c r="RPT15" s="281"/>
      <c r="RPU15" s="281"/>
      <c r="RPV15" s="281"/>
      <c r="RPW15" s="281"/>
      <c r="RPX15" s="281"/>
      <c r="RPY15" s="281"/>
      <c r="RPZ15" s="281"/>
      <c r="RQA15" s="281"/>
      <c r="RQB15" s="281"/>
      <c r="RQC15" s="281"/>
      <c r="RQD15" s="281"/>
      <c r="RQE15" s="281"/>
      <c r="RQF15" s="281"/>
      <c r="RQG15" s="281"/>
      <c r="RQH15" s="281"/>
      <c r="RQI15" s="281"/>
      <c r="RQJ15" s="281"/>
      <c r="RQK15" s="281"/>
      <c r="RQL15" s="281"/>
      <c r="RQM15" s="281"/>
      <c r="RQN15" s="281"/>
      <c r="RQO15" s="281"/>
      <c r="RQP15" s="281"/>
      <c r="RQQ15" s="281"/>
      <c r="RQR15" s="281"/>
      <c r="RQS15" s="281"/>
      <c r="RQT15" s="281"/>
      <c r="RQU15" s="281"/>
      <c r="RQV15" s="281"/>
      <c r="RQW15" s="281"/>
      <c r="RQX15" s="281"/>
      <c r="RQY15" s="281"/>
      <c r="RQZ15" s="281"/>
      <c r="RRA15" s="281"/>
      <c r="RRB15" s="281"/>
      <c r="RRC15" s="281"/>
      <c r="RRD15" s="281"/>
      <c r="RRE15" s="281"/>
      <c r="RRF15" s="281"/>
      <c r="RRG15" s="281"/>
      <c r="RRH15" s="281"/>
      <c r="RRI15" s="281"/>
      <c r="RRJ15" s="281"/>
      <c r="RRK15" s="281"/>
      <c r="RRL15" s="281"/>
      <c r="RRM15" s="281"/>
      <c r="RRN15" s="281"/>
      <c r="RRO15" s="281"/>
      <c r="RRP15" s="281"/>
      <c r="RRQ15" s="281"/>
      <c r="RRR15" s="281"/>
      <c r="RRS15" s="281"/>
      <c r="RRT15" s="281"/>
      <c r="RRU15" s="281"/>
      <c r="RRV15" s="281"/>
      <c r="RRW15" s="281"/>
      <c r="RRX15" s="281"/>
      <c r="RRY15" s="281"/>
      <c r="RRZ15" s="281"/>
      <c r="RSA15" s="281"/>
      <c r="RSB15" s="281"/>
      <c r="RSC15" s="281"/>
      <c r="RSD15" s="281"/>
      <c r="RSE15" s="281"/>
      <c r="RSF15" s="281"/>
      <c r="RSG15" s="281"/>
      <c r="RSH15" s="281"/>
      <c r="RSI15" s="281"/>
      <c r="RSJ15" s="281"/>
      <c r="RSK15" s="281"/>
      <c r="RSL15" s="281"/>
      <c r="RSM15" s="281"/>
      <c r="RSN15" s="281"/>
      <c r="RSO15" s="281"/>
      <c r="RSP15" s="281"/>
      <c r="RSQ15" s="281"/>
      <c r="RSR15" s="281"/>
      <c r="RSS15" s="281"/>
      <c r="RST15" s="281"/>
      <c r="RSU15" s="281"/>
      <c r="RSV15" s="281"/>
      <c r="RSW15" s="281"/>
      <c r="RSX15" s="281"/>
      <c r="RSY15" s="281"/>
      <c r="RSZ15" s="281"/>
      <c r="RTA15" s="281"/>
      <c r="RTB15" s="281"/>
      <c r="RTC15" s="281"/>
      <c r="RTD15" s="281"/>
      <c r="RTE15" s="281"/>
      <c r="RTF15" s="281"/>
      <c r="RTG15" s="281"/>
      <c r="RTH15" s="281"/>
      <c r="RTI15" s="281"/>
      <c r="RTJ15" s="281"/>
      <c r="RTK15" s="281"/>
      <c r="RTL15" s="281"/>
      <c r="RTM15" s="281"/>
      <c r="RTN15" s="281"/>
      <c r="RTO15" s="281"/>
      <c r="RTP15" s="281"/>
      <c r="RTQ15" s="281"/>
      <c r="RTR15" s="281"/>
      <c r="RTS15" s="281"/>
      <c r="RTT15" s="281"/>
      <c r="RTU15" s="281"/>
      <c r="RTV15" s="281"/>
      <c r="RTW15" s="281"/>
      <c r="RTX15" s="281"/>
      <c r="RTY15" s="281"/>
      <c r="RTZ15" s="281"/>
      <c r="RUA15" s="281"/>
      <c r="RUB15" s="281"/>
      <c r="RUC15" s="281"/>
      <c r="RUD15" s="281"/>
      <c r="RUE15" s="281"/>
      <c r="RUF15" s="281"/>
      <c r="RUG15" s="281"/>
      <c r="RUH15" s="281"/>
      <c r="RUI15" s="281"/>
      <c r="RUJ15" s="281"/>
      <c r="RUK15" s="281"/>
      <c r="RUL15" s="281"/>
      <c r="RUM15" s="281"/>
      <c r="RUN15" s="281"/>
      <c r="RUO15" s="281"/>
      <c r="RUP15" s="281"/>
      <c r="RUQ15" s="281"/>
      <c r="RUR15" s="281"/>
      <c r="RUS15" s="281"/>
      <c r="RUT15" s="281"/>
      <c r="RUU15" s="281"/>
      <c r="RUV15" s="281"/>
      <c r="RUW15" s="281"/>
      <c r="RUX15" s="281"/>
      <c r="RUY15" s="281"/>
      <c r="RUZ15" s="281"/>
      <c r="RVA15" s="281"/>
      <c r="RVB15" s="281"/>
      <c r="RVC15" s="281"/>
      <c r="RVD15" s="281"/>
      <c r="RVE15" s="281"/>
      <c r="RVF15" s="281"/>
      <c r="RVG15" s="281"/>
      <c r="RVH15" s="281"/>
      <c r="RVI15" s="281"/>
      <c r="RVJ15" s="281"/>
      <c r="RVK15" s="281"/>
      <c r="RVL15" s="281"/>
      <c r="RVM15" s="281"/>
      <c r="RVN15" s="281"/>
      <c r="RVO15" s="281"/>
      <c r="RVP15" s="281"/>
      <c r="RVQ15" s="281"/>
      <c r="RVR15" s="281"/>
      <c r="RVS15" s="281"/>
      <c r="RVT15" s="281"/>
      <c r="RVU15" s="281"/>
      <c r="RVV15" s="281"/>
      <c r="RVW15" s="281"/>
      <c r="RVX15" s="281"/>
      <c r="RVY15" s="281"/>
      <c r="RVZ15" s="281"/>
      <c r="RWA15" s="281"/>
      <c r="RWB15" s="281"/>
      <c r="RWC15" s="281"/>
      <c r="RWD15" s="281"/>
      <c r="RWE15" s="281"/>
      <c r="RWF15" s="281"/>
      <c r="RWG15" s="281"/>
      <c r="RWH15" s="281"/>
      <c r="RWI15" s="281"/>
      <c r="RWJ15" s="281"/>
      <c r="RWK15" s="281"/>
      <c r="RWL15" s="281"/>
      <c r="RWM15" s="281"/>
      <c r="RWN15" s="281"/>
      <c r="RWO15" s="281"/>
      <c r="RWP15" s="281"/>
      <c r="RWQ15" s="281"/>
      <c r="RWR15" s="281"/>
      <c r="RWS15" s="281"/>
      <c r="RWT15" s="281"/>
      <c r="RWU15" s="281"/>
      <c r="RWV15" s="281"/>
      <c r="RWW15" s="281"/>
      <c r="RWX15" s="281"/>
      <c r="RWY15" s="281"/>
      <c r="RWZ15" s="281"/>
      <c r="RXA15" s="281"/>
      <c r="RXB15" s="281"/>
      <c r="RXC15" s="281"/>
      <c r="RXD15" s="281"/>
      <c r="RXE15" s="281"/>
      <c r="RXF15" s="281"/>
      <c r="RXG15" s="281"/>
      <c r="RXH15" s="281"/>
      <c r="RXI15" s="281"/>
      <c r="RXJ15" s="281"/>
      <c r="RXK15" s="281"/>
      <c r="RXL15" s="281"/>
      <c r="RXM15" s="281"/>
      <c r="RXN15" s="281"/>
      <c r="RXO15" s="281"/>
      <c r="RXP15" s="281"/>
      <c r="RXQ15" s="281"/>
      <c r="RXR15" s="281"/>
      <c r="RXS15" s="281"/>
      <c r="RXT15" s="281"/>
      <c r="RXU15" s="281"/>
      <c r="RXV15" s="281"/>
      <c r="RXW15" s="281"/>
      <c r="RXX15" s="281"/>
      <c r="RXY15" s="281"/>
      <c r="RXZ15" s="281"/>
      <c r="RYA15" s="281"/>
      <c r="RYB15" s="281"/>
      <c r="RYC15" s="281"/>
      <c r="RYD15" s="281"/>
      <c r="RYE15" s="281"/>
      <c r="RYF15" s="281"/>
      <c r="RYG15" s="281"/>
      <c r="RYH15" s="281"/>
      <c r="RYI15" s="281"/>
      <c r="RYJ15" s="281"/>
      <c r="RYK15" s="281"/>
      <c r="RYL15" s="281"/>
      <c r="RYM15" s="281"/>
      <c r="RYN15" s="281"/>
      <c r="RYO15" s="281"/>
      <c r="RYP15" s="281"/>
      <c r="RYQ15" s="281"/>
      <c r="RYR15" s="281"/>
      <c r="RYS15" s="281"/>
      <c r="RYT15" s="281"/>
      <c r="RYU15" s="281"/>
      <c r="RYV15" s="281"/>
      <c r="RYW15" s="281"/>
      <c r="RYX15" s="281"/>
      <c r="RYY15" s="281"/>
      <c r="RYZ15" s="281"/>
      <c r="RZA15" s="281"/>
      <c r="RZB15" s="281"/>
      <c r="RZC15" s="281"/>
      <c r="RZD15" s="281"/>
      <c r="RZE15" s="281"/>
      <c r="RZF15" s="281"/>
      <c r="RZG15" s="281"/>
      <c r="RZH15" s="281"/>
      <c r="RZI15" s="281"/>
      <c r="RZJ15" s="281"/>
      <c r="RZK15" s="281"/>
      <c r="RZL15" s="281"/>
      <c r="RZM15" s="281"/>
      <c r="RZN15" s="281"/>
      <c r="RZO15" s="281"/>
      <c r="RZP15" s="281"/>
      <c r="RZQ15" s="281"/>
      <c r="RZR15" s="281"/>
      <c r="RZS15" s="281"/>
      <c r="RZT15" s="281"/>
      <c r="RZU15" s="281"/>
      <c r="RZV15" s="281"/>
      <c r="RZW15" s="281"/>
      <c r="RZX15" s="281"/>
      <c r="RZY15" s="281"/>
      <c r="RZZ15" s="281"/>
      <c r="SAA15" s="281"/>
      <c r="SAB15" s="281"/>
      <c r="SAC15" s="281"/>
      <c r="SAD15" s="281"/>
      <c r="SAE15" s="281"/>
      <c r="SAF15" s="281"/>
      <c r="SAG15" s="281"/>
      <c r="SAH15" s="281"/>
      <c r="SAI15" s="281"/>
      <c r="SAJ15" s="281"/>
      <c r="SAK15" s="281"/>
      <c r="SAL15" s="281"/>
      <c r="SAM15" s="281"/>
      <c r="SAN15" s="281"/>
      <c r="SAO15" s="281"/>
      <c r="SAP15" s="281"/>
      <c r="SAQ15" s="281"/>
      <c r="SAR15" s="281"/>
      <c r="SAS15" s="281"/>
      <c r="SAT15" s="281"/>
      <c r="SAU15" s="281"/>
      <c r="SAV15" s="281"/>
      <c r="SAW15" s="281"/>
      <c r="SAX15" s="281"/>
      <c r="SAY15" s="281"/>
      <c r="SAZ15" s="281"/>
      <c r="SBA15" s="281"/>
      <c r="SBB15" s="281"/>
      <c r="SBC15" s="281"/>
      <c r="SBD15" s="281"/>
      <c r="SBE15" s="281"/>
      <c r="SBF15" s="281"/>
      <c r="SBG15" s="281"/>
      <c r="SBH15" s="281"/>
      <c r="SBI15" s="281"/>
      <c r="SBJ15" s="281"/>
      <c r="SBK15" s="281"/>
      <c r="SBL15" s="281"/>
      <c r="SBM15" s="281"/>
      <c r="SBN15" s="281"/>
      <c r="SBO15" s="281"/>
      <c r="SBP15" s="281"/>
      <c r="SBQ15" s="281"/>
      <c r="SBR15" s="281"/>
      <c r="SBS15" s="281"/>
      <c r="SBT15" s="281"/>
      <c r="SBU15" s="281"/>
      <c r="SBV15" s="281"/>
      <c r="SBW15" s="281"/>
      <c r="SBX15" s="281"/>
      <c r="SBY15" s="281"/>
      <c r="SBZ15" s="281"/>
      <c r="SCA15" s="281"/>
      <c r="SCB15" s="281"/>
      <c r="SCC15" s="281"/>
      <c r="SCD15" s="281"/>
      <c r="SCE15" s="281"/>
      <c r="SCF15" s="281"/>
      <c r="SCG15" s="281"/>
      <c r="SCH15" s="281"/>
      <c r="SCI15" s="281"/>
      <c r="SCJ15" s="281"/>
      <c r="SCK15" s="281"/>
      <c r="SCL15" s="281"/>
      <c r="SCM15" s="281"/>
      <c r="SCN15" s="281"/>
      <c r="SCO15" s="281"/>
      <c r="SCP15" s="281"/>
      <c r="SCQ15" s="281"/>
      <c r="SCR15" s="281"/>
      <c r="SCS15" s="281"/>
      <c r="SCT15" s="281"/>
      <c r="SCU15" s="281"/>
      <c r="SCV15" s="281"/>
      <c r="SCW15" s="281"/>
      <c r="SCX15" s="281"/>
      <c r="SCY15" s="281"/>
      <c r="SCZ15" s="281"/>
      <c r="SDA15" s="281"/>
      <c r="SDB15" s="281"/>
      <c r="SDC15" s="281"/>
      <c r="SDD15" s="281"/>
      <c r="SDE15" s="281"/>
      <c r="SDF15" s="281"/>
      <c r="SDG15" s="281"/>
      <c r="SDH15" s="281"/>
      <c r="SDI15" s="281"/>
      <c r="SDJ15" s="281"/>
      <c r="SDK15" s="281"/>
      <c r="SDL15" s="281"/>
      <c r="SDM15" s="281"/>
      <c r="SDN15" s="281"/>
      <c r="SDO15" s="281"/>
      <c r="SDP15" s="281"/>
      <c r="SDQ15" s="281"/>
      <c r="SDR15" s="281"/>
      <c r="SDS15" s="281"/>
      <c r="SDT15" s="281"/>
      <c r="SDU15" s="281"/>
      <c r="SDV15" s="281"/>
      <c r="SDW15" s="281"/>
      <c r="SDX15" s="281"/>
      <c r="SDY15" s="281"/>
      <c r="SDZ15" s="281"/>
      <c r="SEA15" s="281"/>
      <c r="SEB15" s="281"/>
      <c r="SEC15" s="281"/>
      <c r="SED15" s="281"/>
      <c r="SEE15" s="281"/>
      <c r="SEF15" s="281"/>
      <c r="SEG15" s="281"/>
      <c r="SEH15" s="281"/>
      <c r="SEI15" s="281"/>
      <c r="SEJ15" s="281"/>
      <c r="SEK15" s="281"/>
      <c r="SEL15" s="281"/>
      <c r="SEM15" s="281"/>
      <c r="SEN15" s="281"/>
      <c r="SEO15" s="281"/>
      <c r="SEP15" s="281"/>
      <c r="SEQ15" s="281"/>
      <c r="SER15" s="281"/>
      <c r="SES15" s="281"/>
      <c r="SET15" s="281"/>
      <c r="SEU15" s="281"/>
      <c r="SEV15" s="281"/>
      <c r="SEW15" s="281"/>
      <c r="SEX15" s="281"/>
      <c r="SEY15" s="281"/>
      <c r="SEZ15" s="281"/>
      <c r="SFA15" s="281"/>
      <c r="SFB15" s="281"/>
      <c r="SFC15" s="281"/>
      <c r="SFD15" s="281"/>
      <c r="SFE15" s="281"/>
      <c r="SFF15" s="281"/>
      <c r="SFG15" s="281"/>
      <c r="SFH15" s="281"/>
      <c r="SFI15" s="281"/>
      <c r="SFJ15" s="281"/>
      <c r="SFK15" s="281"/>
      <c r="SFL15" s="281"/>
      <c r="SFM15" s="281"/>
      <c r="SFN15" s="281"/>
      <c r="SFO15" s="281"/>
      <c r="SFP15" s="281"/>
      <c r="SFQ15" s="281"/>
      <c r="SFR15" s="281"/>
      <c r="SFS15" s="281"/>
      <c r="SFT15" s="281"/>
      <c r="SFU15" s="281"/>
      <c r="SFV15" s="281"/>
      <c r="SFW15" s="281"/>
      <c r="SFX15" s="281"/>
      <c r="SFY15" s="281"/>
      <c r="SFZ15" s="281"/>
      <c r="SGA15" s="281"/>
      <c r="SGB15" s="281"/>
      <c r="SGC15" s="281"/>
      <c r="SGD15" s="281"/>
      <c r="SGE15" s="281"/>
      <c r="SGF15" s="281"/>
      <c r="SGG15" s="281"/>
      <c r="SGH15" s="281"/>
      <c r="SGI15" s="281"/>
      <c r="SGJ15" s="281"/>
      <c r="SGK15" s="281"/>
      <c r="SGL15" s="281"/>
      <c r="SGM15" s="281"/>
      <c r="SGN15" s="281"/>
      <c r="SGO15" s="281"/>
      <c r="SGP15" s="281"/>
      <c r="SGQ15" s="281"/>
      <c r="SGR15" s="281"/>
      <c r="SGS15" s="281"/>
      <c r="SGT15" s="281"/>
      <c r="SGU15" s="281"/>
      <c r="SGV15" s="281"/>
      <c r="SGW15" s="281"/>
      <c r="SGX15" s="281"/>
      <c r="SGY15" s="281"/>
      <c r="SGZ15" s="281"/>
      <c r="SHA15" s="281"/>
      <c r="SHB15" s="281"/>
      <c r="SHC15" s="281"/>
      <c r="SHD15" s="281"/>
      <c r="SHE15" s="281"/>
      <c r="SHF15" s="281"/>
      <c r="SHG15" s="281"/>
      <c r="SHH15" s="281"/>
      <c r="SHI15" s="281"/>
      <c r="SHJ15" s="281"/>
      <c r="SHK15" s="281"/>
      <c r="SHL15" s="281"/>
      <c r="SHM15" s="281"/>
      <c r="SHN15" s="281"/>
      <c r="SHO15" s="281"/>
      <c r="SHP15" s="281"/>
      <c r="SHQ15" s="281"/>
      <c r="SHR15" s="281"/>
      <c r="SHS15" s="281"/>
      <c r="SHT15" s="281"/>
      <c r="SHU15" s="281"/>
      <c r="SHV15" s="281"/>
      <c r="SHW15" s="281"/>
      <c r="SHX15" s="281"/>
      <c r="SHY15" s="281"/>
      <c r="SHZ15" s="281"/>
      <c r="SIA15" s="281"/>
      <c r="SIB15" s="281"/>
      <c r="SIC15" s="281"/>
      <c r="SID15" s="281"/>
      <c r="SIE15" s="281"/>
      <c r="SIF15" s="281"/>
      <c r="SIG15" s="281"/>
      <c r="SIH15" s="281"/>
      <c r="SII15" s="281"/>
      <c r="SIJ15" s="281"/>
      <c r="SIK15" s="281"/>
      <c r="SIL15" s="281"/>
      <c r="SIM15" s="281"/>
      <c r="SIN15" s="281"/>
      <c r="SIO15" s="281"/>
      <c r="SIP15" s="281"/>
      <c r="SIQ15" s="281"/>
      <c r="SIR15" s="281"/>
      <c r="SIS15" s="281"/>
      <c r="SIT15" s="281"/>
      <c r="SIU15" s="281"/>
      <c r="SIV15" s="281"/>
      <c r="SIW15" s="281"/>
      <c r="SIX15" s="281"/>
      <c r="SIY15" s="281"/>
      <c r="SIZ15" s="281"/>
      <c r="SJA15" s="281"/>
      <c r="SJB15" s="281"/>
      <c r="SJC15" s="281"/>
      <c r="SJD15" s="281"/>
      <c r="SJE15" s="281"/>
      <c r="SJF15" s="281"/>
      <c r="SJG15" s="281"/>
      <c r="SJH15" s="281"/>
      <c r="SJI15" s="281"/>
      <c r="SJJ15" s="281"/>
      <c r="SJK15" s="281"/>
      <c r="SJL15" s="281"/>
      <c r="SJM15" s="281"/>
      <c r="SJN15" s="281"/>
      <c r="SJO15" s="281"/>
      <c r="SJP15" s="281"/>
      <c r="SJQ15" s="281"/>
      <c r="SJR15" s="281"/>
      <c r="SJS15" s="281"/>
      <c r="SJT15" s="281"/>
      <c r="SJU15" s="281"/>
      <c r="SJV15" s="281"/>
      <c r="SJW15" s="281"/>
      <c r="SJX15" s="281"/>
      <c r="SJY15" s="281"/>
      <c r="SJZ15" s="281"/>
      <c r="SKA15" s="281"/>
      <c r="SKB15" s="281"/>
      <c r="SKC15" s="281"/>
      <c r="SKD15" s="281"/>
      <c r="SKE15" s="281"/>
      <c r="SKF15" s="281"/>
      <c r="SKG15" s="281"/>
      <c r="SKH15" s="281"/>
      <c r="SKI15" s="281"/>
      <c r="SKJ15" s="281"/>
      <c r="SKK15" s="281"/>
      <c r="SKL15" s="281"/>
      <c r="SKM15" s="281"/>
      <c r="SKN15" s="281"/>
      <c r="SKO15" s="281"/>
      <c r="SKP15" s="281"/>
      <c r="SKQ15" s="281"/>
      <c r="SKR15" s="281"/>
      <c r="SKS15" s="281"/>
      <c r="SKT15" s="281"/>
      <c r="SKU15" s="281"/>
      <c r="SKV15" s="281"/>
      <c r="SKW15" s="281"/>
      <c r="SKX15" s="281"/>
      <c r="SKY15" s="281"/>
      <c r="SKZ15" s="281"/>
      <c r="SLA15" s="281"/>
      <c r="SLB15" s="281"/>
      <c r="SLC15" s="281"/>
      <c r="SLD15" s="281"/>
      <c r="SLE15" s="281"/>
      <c r="SLF15" s="281"/>
      <c r="SLG15" s="281"/>
      <c r="SLH15" s="281"/>
      <c r="SLI15" s="281"/>
      <c r="SLJ15" s="281"/>
      <c r="SLK15" s="281"/>
      <c r="SLL15" s="281"/>
      <c r="SLM15" s="281"/>
      <c r="SLN15" s="281"/>
      <c r="SLO15" s="281"/>
      <c r="SLP15" s="281"/>
      <c r="SLQ15" s="281"/>
      <c r="SLR15" s="281"/>
      <c r="SLS15" s="281"/>
      <c r="SLT15" s="281"/>
      <c r="SLU15" s="281"/>
      <c r="SLV15" s="281"/>
      <c r="SLW15" s="281"/>
      <c r="SLX15" s="281"/>
      <c r="SLY15" s="281"/>
      <c r="SLZ15" s="281"/>
      <c r="SMA15" s="281"/>
      <c r="SMB15" s="281"/>
      <c r="SMC15" s="281"/>
      <c r="SMD15" s="281"/>
      <c r="SME15" s="281"/>
      <c r="SMF15" s="281"/>
      <c r="SMG15" s="281"/>
      <c r="SMH15" s="281"/>
      <c r="SMI15" s="281"/>
      <c r="SMJ15" s="281"/>
      <c r="SMK15" s="281"/>
      <c r="SML15" s="281"/>
      <c r="SMM15" s="281"/>
      <c r="SMN15" s="281"/>
      <c r="SMO15" s="281"/>
      <c r="SMP15" s="281"/>
      <c r="SMQ15" s="281"/>
      <c r="SMR15" s="281"/>
      <c r="SMS15" s="281"/>
      <c r="SMT15" s="281"/>
      <c r="SMU15" s="281"/>
      <c r="SMV15" s="281"/>
      <c r="SMW15" s="281"/>
      <c r="SMX15" s="281"/>
      <c r="SMY15" s="281"/>
      <c r="SMZ15" s="281"/>
      <c r="SNA15" s="281"/>
      <c r="SNB15" s="281"/>
      <c r="SNC15" s="281"/>
      <c r="SND15" s="281"/>
      <c r="SNE15" s="281"/>
      <c r="SNF15" s="281"/>
      <c r="SNG15" s="281"/>
      <c r="SNH15" s="281"/>
      <c r="SNI15" s="281"/>
      <c r="SNJ15" s="281"/>
      <c r="SNK15" s="281"/>
      <c r="SNL15" s="281"/>
      <c r="SNM15" s="281"/>
      <c r="SNN15" s="281"/>
      <c r="SNO15" s="281"/>
      <c r="SNP15" s="281"/>
      <c r="SNQ15" s="281"/>
      <c r="SNR15" s="281"/>
      <c r="SNS15" s="281"/>
      <c r="SNT15" s="281"/>
      <c r="SNU15" s="281"/>
      <c r="SNV15" s="281"/>
      <c r="SNW15" s="281"/>
      <c r="SNX15" s="281"/>
      <c r="SNY15" s="281"/>
      <c r="SNZ15" s="281"/>
      <c r="SOA15" s="281"/>
      <c r="SOB15" s="281"/>
      <c r="SOC15" s="281"/>
      <c r="SOD15" s="281"/>
      <c r="SOE15" s="281"/>
      <c r="SOF15" s="281"/>
      <c r="SOG15" s="281"/>
      <c r="SOH15" s="281"/>
      <c r="SOI15" s="281"/>
      <c r="SOJ15" s="281"/>
      <c r="SOK15" s="281"/>
      <c r="SOL15" s="281"/>
      <c r="SOM15" s="281"/>
      <c r="SON15" s="281"/>
      <c r="SOO15" s="281"/>
      <c r="SOP15" s="281"/>
      <c r="SOQ15" s="281"/>
      <c r="SOR15" s="281"/>
      <c r="SOS15" s="281"/>
      <c r="SOT15" s="281"/>
      <c r="SOU15" s="281"/>
      <c r="SOV15" s="281"/>
      <c r="SOW15" s="281"/>
      <c r="SOX15" s="281"/>
      <c r="SOY15" s="281"/>
      <c r="SOZ15" s="281"/>
      <c r="SPA15" s="281"/>
      <c r="SPB15" s="281"/>
      <c r="SPC15" s="281"/>
      <c r="SPD15" s="281"/>
      <c r="SPE15" s="281"/>
      <c r="SPF15" s="281"/>
      <c r="SPG15" s="281"/>
      <c r="SPH15" s="281"/>
      <c r="SPI15" s="281"/>
      <c r="SPJ15" s="281"/>
      <c r="SPK15" s="281"/>
      <c r="SPL15" s="281"/>
      <c r="SPM15" s="281"/>
      <c r="SPN15" s="281"/>
      <c r="SPO15" s="281"/>
      <c r="SPP15" s="281"/>
      <c r="SPQ15" s="281"/>
      <c r="SPR15" s="281"/>
      <c r="SPS15" s="281"/>
      <c r="SPT15" s="281"/>
      <c r="SPU15" s="281"/>
      <c r="SPV15" s="281"/>
      <c r="SPW15" s="281"/>
      <c r="SPX15" s="281"/>
      <c r="SPY15" s="281"/>
      <c r="SPZ15" s="281"/>
      <c r="SQA15" s="281"/>
      <c r="SQB15" s="281"/>
      <c r="SQC15" s="281"/>
      <c r="SQD15" s="281"/>
      <c r="SQE15" s="281"/>
      <c r="SQF15" s="281"/>
      <c r="SQG15" s="281"/>
      <c r="SQH15" s="281"/>
      <c r="SQI15" s="281"/>
      <c r="SQJ15" s="281"/>
      <c r="SQK15" s="281"/>
      <c r="SQL15" s="281"/>
      <c r="SQM15" s="281"/>
      <c r="SQN15" s="281"/>
      <c r="SQO15" s="281"/>
      <c r="SQP15" s="281"/>
      <c r="SQQ15" s="281"/>
      <c r="SQR15" s="281"/>
      <c r="SQS15" s="281"/>
      <c r="SQT15" s="281"/>
      <c r="SQU15" s="281"/>
      <c r="SQV15" s="281"/>
      <c r="SQW15" s="281"/>
      <c r="SQX15" s="281"/>
      <c r="SQY15" s="281"/>
      <c r="SQZ15" s="281"/>
      <c r="SRA15" s="281"/>
      <c r="SRB15" s="281"/>
      <c r="SRC15" s="281"/>
      <c r="SRD15" s="281"/>
      <c r="SRE15" s="281"/>
      <c r="SRF15" s="281"/>
      <c r="SRG15" s="281"/>
      <c r="SRH15" s="281"/>
      <c r="SRI15" s="281"/>
      <c r="SRJ15" s="281"/>
      <c r="SRK15" s="281"/>
      <c r="SRL15" s="281"/>
      <c r="SRM15" s="281"/>
      <c r="SRN15" s="281"/>
      <c r="SRO15" s="281"/>
      <c r="SRP15" s="281"/>
      <c r="SRQ15" s="281"/>
      <c r="SRR15" s="281"/>
      <c r="SRS15" s="281"/>
      <c r="SRT15" s="281"/>
      <c r="SRU15" s="281"/>
      <c r="SRV15" s="281"/>
      <c r="SRW15" s="281"/>
      <c r="SRX15" s="281"/>
      <c r="SRY15" s="281"/>
      <c r="SRZ15" s="281"/>
      <c r="SSA15" s="281"/>
      <c r="SSB15" s="281"/>
      <c r="SSC15" s="281"/>
      <c r="SSD15" s="281"/>
      <c r="SSE15" s="281"/>
      <c r="SSF15" s="281"/>
      <c r="SSG15" s="281"/>
      <c r="SSH15" s="281"/>
      <c r="SSI15" s="281"/>
      <c r="SSJ15" s="281"/>
      <c r="SSK15" s="281"/>
      <c r="SSL15" s="281"/>
      <c r="SSM15" s="281"/>
      <c r="SSN15" s="281"/>
      <c r="SSO15" s="281"/>
      <c r="SSP15" s="281"/>
      <c r="SSQ15" s="281"/>
      <c r="SSR15" s="281"/>
      <c r="SSS15" s="281"/>
      <c r="SST15" s="281"/>
      <c r="SSU15" s="281"/>
      <c r="SSV15" s="281"/>
      <c r="SSW15" s="281"/>
      <c r="SSX15" s="281"/>
      <c r="SSY15" s="281"/>
      <c r="SSZ15" s="281"/>
      <c r="STA15" s="281"/>
      <c r="STB15" s="281"/>
      <c r="STC15" s="281"/>
      <c r="STD15" s="281"/>
      <c r="STE15" s="281"/>
      <c r="STF15" s="281"/>
      <c r="STG15" s="281"/>
      <c r="STH15" s="281"/>
      <c r="STI15" s="281"/>
      <c r="STJ15" s="281"/>
      <c r="STK15" s="281"/>
      <c r="STL15" s="281"/>
      <c r="STM15" s="281"/>
      <c r="STN15" s="281"/>
      <c r="STO15" s="281"/>
      <c r="STP15" s="281"/>
      <c r="STQ15" s="281"/>
      <c r="STR15" s="281"/>
      <c r="STS15" s="281"/>
      <c r="STT15" s="281"/>
      <c r="STU15" s="281"/>
      <c r="STV15" s="281"/>
      <c r="STW15" s="281"/>
      <c r="STX15" s="281"/>
      <c r="STY15" s="281"/>
      <c r="STZ15" s="281"/>
      <c r="SUA15" s="281"/>
      <c r="SUB15" s="281"/>
      <c r="SUC15" s="281"/>
      <c r="SUD15" s="281"/>
      <c r="SUE15" s="281"/>
      <c r="SUF15" s="281"/>
      <c r="SUG15" s="281"/>
      <c r="SUH15" s="281"/>
      <c r="SUI15" s="281"/>
      <c r="SUJ15" s="281"/>
      <c r="SUK15" s="281"/>
      <c r="SUL15" s="281"/>
      <c r="SUM15" s="281"/>
      <c r="SUN15" s="281"/>
      <c r="SUO15" s="281"/>
      <c r="SUP15" s="281"/>
      <c r="SUQ15" s="281"/>
      <c r="SUR15" s="281"/>
      <c r="SUS15" s="281"/>
      <c r="SUT15" s="281"/>
      <c r="SUU15" s="281"/>
      <c r="SUV15" s="281"/>
      <c r="SUW15" s="281"/>
      <c r="SUX15" s="281"/>
      <c r="SUY15" s="281"/>
      <c r="SUZ15" s="281"/>
      <c r="SVA15" s="281"/>
      <c r="SVB15" s="281"/>
      <c r="SVC15" s="281"/>
      <c r="SVD15" s="281"/>
      <c r="SVE15" s="281"/>
      <c r="SVF15" s="281"/>
      <c r="SVG15" s="281"/>
      <c r="SVH15" s="281"/>
      <c r="SVI15" s="281"/>
      <c r="SVJ15" s="281"/>
      <c r="SVK15" s="281"/>
      <c r="SVL15" s="281"/>
      <c r="SVM15" s="281"/>
      <c r="SVN15" s="281"/>
      <c r="SVO15" s="281"/>
      <c r="SVP15" s="281"/>
      <c r="SVQ15" s="281"/>
      <c r="SVR15" s="281"/>
      <c r="SVS15" s="281"/>
      <c r="SVT15" s="281"/>
      <c r="SVU15" s="281"/>
      <c r="SVV15" s="281"/>
      <c r="SVW15" s="281"/>
      <c r="SVX15" s="281"/>
      <c r="SVY15" s="281"/>
      <c r="SVZ15" s="281"/>
      <c r="SWA15" s="281"/>
      <c r="SWB15" s="281"/>
      <c r="SWC15" s="281"/>
      <c r="SWD15" s="281"/>
      <c r="SWE15" s="281"/>
      <c r="SWF15" s="281"/>
      <c r="SWG15" s="281"/>
      <c r="SWH15" s="281"/>
      <c r="SWI15" s="281"/>
      <c r="SWJ15" s="281"/>
      <c r="SWK15" s="281"/>
      <c r="SWL15" s="281"/>
      <c r="SWM15" s="281"/>
      <c r="SWN15" s="281"/>
      <c r="SWO15" s="281"/>
      <c r="SWP15" s="281"/>
      <c r="SWQ15" s="281"/>
      <c r="SWR15" s="281"/>
      <c r="SWS15" s="281"/>
      <c r="SWT15" s="281"/>
      <c r="SWU15" s="281"/>
      <c r="SWV15" s="281"/>
      <c r="SWW15" s="281"/>
      <c r="SWX15" s="281"/>
      <c r="SWY15" s="281"/>
      <c r="SWZ15" s="281"/>
      <c r="SXA15" s="281"/>
      <c r="SXB15" s="281"/>
      <c r="SXC15" s="281"/>
      <c r="SXD15" s="281"/>
      <c r="SXE15" s="281"/>
      <c r="SXF15" s="281"/>
      <c r="SXG15" s="281"/>
      <c r="SXH15" s="281"/>
      <c r="SXI15" s="281"/>
      <c r="SXJ15" s="281"/>
      <c r="SXK15" s="281"/>
      <c r="SXL15" s="281"/>
      <c r="SXM15" s="281"/>
      <c r="SXN15" s="281"/>
      <c r="SXO15" s="281"/>
      <c r="SXP15" s="281"/>
      <c r="SXQ15" s="281"/>
      <c r="SXR15" s="281"/>
      <c r="SXS15" s="281"/>
      <c r="SXT15" s="281"/>
      <c r="SXU15" s="281"/>
      <c r="SXV15" s="281"/>
      <c r="SXW15" s="281"/>
      <c r="SXX15" s="281"/>
      <c r="SXY15" s="281"/>
      <c r="SXZ15" s="281"/>
      <c r="SYA15" s="281"/>
      <c r="SYB15" s="281"/>
      <c r="SYC15" s="281"/>
      <c r="SYD15" s="281"/>
      <c r="SYE15" s="281"/>
      <c r="SYF15" s="281"/>
      <c r="SYG15" s="281"/>
      <c r="SYH15" s="281"/>
      <c r="SYI15" s="281"/>
      <c r="SYJ15" s="281"/>
      <c r="SYK15" s="281"/>
      <c r="SYL15" s="281"/>
      <c r="SYM15" s="281"/>
      <c r="SYN15" s="281"/>
      <c r="SYO15" s="281"/>
      <c r="SYP15" s="281"/>
      <c r="SYQ15" s="281"/>
      <c r="SYR15" s="281"/>
      <c r="SYS15" s="281"/>
      <c r="SYT15" s="281"/>
      <c r="SYU15" s="281"/>
      <c r="SYV15" s="281"/>
      <c r="SYW15" s="281"/>
      <c r="SYX15" s="281"/>
      <c r="SYY15" s="281"/>
      <c r="SYZ15" s="281"/>
      <c r="SZA15" s="281"/>
      <c r="SZB15" s="281"/>
      <c r="SZC15" s="281"/>
      <c r="SZD15" s="281"/>
      <c r="SZE15" s="281"/>
      <c r="SZF15" s="281"/>
      <c r="SZG15" s="281"/>
      <c r="SZH15" s="281"/>
      <c r="SZI15" s="281"/>
      <c r="SZJ15" s="281"/>
      <c r="SZK15" s="281"/>
      <c r="SZL15" s="281"/>
      <c r="SZM15" s="281"/>
      <c r="SZN15" s="281"/>
      <c r="SZO15" s="281"/>
      <c r="SZP15" s="281"/>
      <c r="SZQ15" s="281"/>
      <c r="SZR15" s="281"/>
      <c r="SZS15" s="281"/>
      <c r="SZT15" s="281"/>
      <c r="SZU15" s="281"/>
      <c r="SZV15" s="281"/>
      <c r="SZW15" s="281"/>
      <c r="SZX15" s="281"/>
      <c r="SZY15" s="281"/>
      <c r="SZZ15" s="281"/>
      <c r="TAA15" s="281"/>
      <c r="TAB15" s="281"/>
      <c r="TAC15" s="281"/>
      <c r="TAD15" s="281"/>
      <c r="TAE15" s="281"/>
      <c r="TAF15" s="281"/>
      <c r="TAG15" s="281"/>
      <c r="TAH15" s="281"/>
      <c r="TAI15" s="281"/>
      <c r="TAJ15" s="281"/>
      <c r="TAK15" s="281"/>
      <c r="TAL15" s="281"/>
      <c r="TAM15" s="281"/>
      <c r="TAN15" s="281"/>
      <c r="TAO15" s="281"/>
      <c r="TAP15" s="281"/>
      <c r="TAQ15" s="281"/>
      <c r="TAR15" s="281"/>
      <c r="TAS15" s="281"/>
      <c r="TAT15" s="281"/>
      <c r="TAU15" s="281"/>
      <c r="TAV15" s="281"/>
      <c r="TAW15" s="281"/>
      <c r="TAX15" s="281"/>
      <c r="TAY15" s="281"/>
      <c r="TAZ15" s="281"/>
      <c r="TBA15" s="281"/>
      <c r="TBB15" s="281"/>
      <c r="TBC15" s="281"/>
      <c r="TBD15" s="281"/>
      <c r="TBE15" s="281"/>
      <c r="TBF15" s="281"/>
      <c r="TBG15" s="281"/>
      <c r="TBH15" s="281"/>
      <c r="TBI15" s="281"/>
      <c r="TBJ15" s="281"/>
      <c r="TBK15" s="281"/>
      <c r="TBL15" s="281"/>
      <c r="TBM15" s="281"/>
      <c r="TBN15" s="281"/>
      <c r="TBO15" s="281"/>
      <c r="TBP15" s="281"/>
      <c r="TBQ15" s="281"/>
      <c r="TBR15" s="281"/>
      <c r="TBS15" s="281"/>
      <c r="TBT15" s="281"/>
      <c r="TBU15" s="281"/>
      <c r="TBV15" s="281"/>
      <c r="TBW15" s="281"/>
      <c r="TBX15" s="281"/>
      <c r="TBY15" s="281"/>
      <c r="TBZ15" s="281"/>
      <c r="TCA15" s="281"/>
      <c r="TCB15" s="281"/>
      <c r="TCC15" s="281"/>
      <c r="TCD15" s="281"/>
      <c r="TCE15" s="281"/>
      <c r="TCF15" s="281"/>
      <c r="TCG15" s="281"/>
      <c r="TCH15" s="281"/>
      <c r="TCI15" s="281"/>
      <c r="TCJ15" s="281"/>
      <c r="TCK15" s="281"/>
      <c r="TCL15" s="281"/>
      <c r="TCM15" s="281"/>
      <c r="TCN15" s="281"/>
      <c r="TCO15" s="281"/>
      <c r="TCP15" s="281"/>
      <c r="TCQ15" s="281"/>
      <c r="TCR15" s="281"/>
      <c r="TCS15" s="281"/>
      <c r="TCT15" s="281"/>
      <c r="TCU15" s="281"/>
      <c r="TCV15" s="281"/>
      <c r="TCW15" s="281"/>
      <c r="TCX15" s="281"/>
      <c r="TCY15" s="281"/>
      <c r="TCZ15" s="281"/>
      <c r="TDA15" s="281"/>
      <c r="TDB15" s="281"/>
      <c r="TDC15" s="281"/>
      <c r="TDD15" s="281"/>
      <c r="TDE15" s="281"/>
      <c r="TDF15" s="281"/>
      <c r="TDG15" s="281"/>
      <c r="TDH15" s="281"/>
      <c r="TDI15" s="281"/>
      <c r="TDJ15" s="281"/>
      <c r="TDK15" s="281"/>
      <c r="TDL15" s="281"/>
      <c r="TDM15" s="281"/>
      <c r="TDN15" s="281"/>
      <c r="TDO15" s="281"/>
      <c r="TDP15" s="281"/>
      <c r="TDQ15" s="281"/>
      <c r="TDR15" s="281"/>
      <c r="TDS15" s="281"/>
      <c r="TDT15" s="281"/>
      <c r="TDU15" s="281"/>
      <c r="TDV15" s="281"/>
      <c r="TDW15" s="281"/>
      <c r="TDX15" s="281"/>
      <c r="TDY15" s="281"/>
      <c r="TDZ15" s="281"/>
      <c r="TEA15" s="281"/>
      <c r="TEB15" s="281"/>
      <c r="TEC15" s="281"/>
      <c r="TED15" s="281"/>
      <c r="TEE15" s="281"/>
      <c r="TEF15" s="281"/>
      <c r="TEG15" s="281"/>
      <c r="TEH15" s="281"/>
      <c r="TEI15" s="281"/>
      <c r="TEJ15" s="281"/>
      <c r="TEK15" s="281"/>
      <c r="TEL15" s="281"/>
      <c r="TEM15" s="281"/>
      <c r="TEN15" s="281"/>
      <c r="TEO15" s="281"/>
      <c r="TEP15" s="281"/>
      <c r="TEQ15" s="281"/>
      <c r="TER15" s="281"/>
      <c r="TES15" s="281"/>
      <c r="TET15" s="281"/>
      <c r="TEU15" s="281"/>
      <c r="TEV15" s="281"/>
      <c r="TEW15" s="281"/>
      <c r="TEX15" s="281"/>
      <c r="TEY15" s="281"/>
      <c r="TEZ15" s="281"/>
      <c r="TFA15" s="281"/>
      <c r="TFB15" s="281"/>
      <c r="TFC15" s="281"/>
      <c r="TFD15" s="281"/>
      <c r="TFE15" s="281"/>
      <c r="TFF15" s="281"/>
      <c r="TFG15" s="281"/>
      <c r="TFH15" s="281"/>
      <c r="TFI15" s="281"/>
      <c r="TFJ15" s="281"/>
      <c r="TFK15" s="281"/>
      <c r="TFL15" s="281"/>
      <c r="TFM15" s="281"/>
      <c r="TFN15" s="281"/>
      <c r="TFO15" s="281"/>
      <c r="TFP15" s="281"/>
      <c r="TFQ15" s="281"/>
      <c r="TFR15" s="281"/>
      <c r="TFS15" s="281"/>
      <c r="TFT15" s="281"/>
      <c r="TFU15" s="281"/>
      <c r="TFV15" s="281"/>
      <c r="TFW15" s="281"/>
      <c r="TFX15" s="281"/>
      <c r="TFY15" s="281"/>
      <c r="TFZ15" s="281"/>
      <c r="TGA15" s="281"/>
      <c r="TGB15" s="281"/>
      <c r="TGC15" s="281"/>
      <c r="TGD15" s="281"/>
      <c r="TGE15" s="281"/>
      <c r="TGF15" s="281"/>
      <c r="TGG15" s="281"/>
      <c r="TGH15" s="281"/>
      <c r="TGI15" s="281"/>
      <c r="TGJ15" s="281"/>
      <c r="TGK15" s="281"/>
      <c r="TGL15" s="281"/>
      <c r="TGM15" s="281"/>
      <c r="TGN15" s="281"/>
      <c r="TGO15" s="281"/>
      <c r="TGP15" s="281"/>
      <c r="TGQ15" s="281"/>
      <c r="TGR15" s="281"/>
      <c r="TGS15" s="281"/>
      <c r="TGT15" s="281"/>
      <c r="TGU15" s="281"/>
      <c r="TGV15" s="281"/>
      <c r="TGW15" s="281"/>
      <c r="TGX15" s="281"/>
      <c r="TGY15" s="281"/>
      <c r="TGZ15" s="281"/>
      <c r="THA15" s="281"/>
      <c r="THB15" s="281"/>
      <c r="THC15" s="281"/>
      <c r="THD15" s="281"/>
      <c r="THE15" s="281"/>
      <c r="THF15" s="281"/>
      <c r="THG15" s="281"/>
      <c r="THH15" s="281"/>
      <c r="THI15" s="281"/>
      <c r="THJ15" s="281"/>
      <c r="THK15" s="281"/>
      <c r="THL15" s="281"/>
      <c r="THM15" s="281"/>
      <c r="THN15" s="281"/>
      <c r="THO15" s="281"/>
      <c r="THP15" s="281"/>
      <c r="THQ15" s="281"/>
      <c r="THR15" s="281"/>
      <c r="THS15" s="281"/>
      <c r="THT15" s="281"/>
      <c r="THU15" s="281"/>
      <c r="THV15" s="281"/>
      <c r="THW15" s="281"/>
      <c r="THX15" s="281"/>
      <c r="THY15" s="281"/>
      <c r="THZ15" s="281"/>
      <c r="TIA15" s="281"/>
      <c r="TIB15" s="281"/>
      <c r="TIC15" s="281"/>
      <c r="TID15" s="281"/>
      <c r="TIE15" s="281"/>
      <c r="TIF15" s="281"/>
      <c r="TIG15" s="281"/>
      <c r="TIH15" s="281"/>
      <c r="TII15" s="281"/>
      <c r="TIJ15" s="281"/>
      <c r="TIK15" s="281"/>
      <c r="TIL15" s="281"/>
      <c r="TIM15" s="281"/>
      <c r="TIN15" s="281"/>
      <c r="TIO15" s="281"/>
      <c r="TIP15" s="281"/>
      <c r="TIQ15" s="281"/>
      <c r="TIR15" s="281"/>
      <c r="TIS15" s="281"/>
      <c r="TIT15" s="281"/>
      <c r="TIU15" s="281"/>
      <c r="TIV15" s="281"/>
      <c r="TIW15" s="281"/>
      <c r="TIX15" s="281"/>
      <c r="TIY15" s="281"/>
      <c r="TIZ15" s="281"/>
      <c r="TJA15" s="281"/>
      <c r="TJB15" s="281"/>
      <c r="TJC15" s="281"/>
      <c r="TJD15" s="281"/>
      <c r="TJE15" s="281"/>
      <c r="TJF15" s="281"/>
      <c r="TJG15" s="281"/>
      <c r="TJH15" s="281"/>
      <c r="TJI15" s="281"/>
      <c r="TJJ15" s="281"/>
      <c r="TJK15" s="281"/>
      <c r="TJL15" s="281"/>
      <c r="TJM15" s="281"/>
      <c r="TJN15" s="281"/>
      <c r="TJO15" s="281"/>
      <c r="TJP15" s="281"/>
      <c r="TJQ15" s="281"/>
      <c r="TJR15" s="281"/>
      <c r="TJS15" s="281"/>
      <c r="TJT15" s="281"/>
      <c r="TJU15" s="281"/>
      <c r="TJV15" s="281"/>
      <c r="TJW15" s="281"/>
      <c r="TJX15" s="281"/>
      <c r="TJY15" s="281"/>
      <c r="TJZ15" s="281"/>
      <c r="TKA15" s="281"/>
      <c r="TKB15" s="281"/>
      <c r="TKC15" s="281"/>
      <c r="TKD15" s="281"/>
      <c r="TKE15" s="281"/>
      <c r="TKF15" s="281"/>
      <c r="TKG15" s="281"/>
      <c r="TKH15" s="281"/>
      <c r="TKI15" s="281"/>
      <c r="TKJ15" s="281"/>
      <c r="TKK15" s="281"/>
      <c r="TKL15" s="281"/>
      <c r="TKM15" s="281"/>
      <c r="TKN15" s="281"/>
      <c r="TKO15" s="281"/>
      <c r="TKP15" s="281"/>
      <c r="TKQ15" s="281"/>
      <c r="TKR15" s="281"/>
      <c r="TKS15" s="281"/>
      <c r="TKT15" s="281"/>
      <c r="TKU15" s="281"/>
      <c r="TKV15" s="281"/>
      <c r="TKW15" s="281"/>
      <c r="TKX15" s="281"/>
      <c r="TKY15" s="281"/>
      <c r="TKZ15" s="281"/>
      <c r="TLA15" s="281"/>
      <c r="TLB15" s="281"/>
      <c r="TLC15" s="281"/>
      <c r="TLD15" s="281"/>
      <c r="TLE15" s="281"/>
      <c r="TLF15" s="281"/>
      <c r="TLG15" s="281"/>
      <c r="TLH15" s="281"/>
      <c r="TLI15" s="281"/>
      <c r="TLJ15" s="281"/>
      <c r="TLK15" s="281"/>
      <c r="TLL15" s="281"/>
      <c r="TLM15" s="281"/>
      <c r="TLN15" s="281"/>
      <c r="TLO15" s="281"/>
      <c r="TLP15" s="281"/>
      <c r="TLQ15" s="281"/>
      <c r="TLR15" s="281"/>
      <c r="TLS15" s="281"/>
      <c r="TLT15" s="281"/>
      <c r="TLU15" s="281"/>
      <c r="TLV15" s="281"/>
      <c r="TLW15" s="281"/>
      <c r="TLX15" s="281"/>
      <c r="TLY15" s="281"/>
      <c r="TLZ15" s="281"/>
      <c r="TMA15" s="281"/>
      <c r="TMB15" s="281"/>
      <c r="TMC15" s="281"/>
      <c r="TMD15" s="281"/>
      <c r="TME15" s="281"/>
      <c r="TMF15" s="281"/>
      <c r="TMG15" s="281"/>
      <c r="TMH15" s="281"/>
      <c r="TMI15" s="281"/>
      <c r="TMJ15" s="281"/>
      <c r="TMK15" s="281"/>
      <c r="TML15" s="281"/>
      <c r="TMM15" s="281"/>
      <c r="TMN15" s="281"/>
      <c r="TMO15" s="281"/>
      <c r="TMP15" s="281"/>
      <c r="TMQ15" s="281"/>
      <c r="TMR15" s="281"/>
      <c r="TMS15" s="281"/>
      <c r="TMT15" s="281"/>
      <c r="TMU15" s="281"/>
      <c r="TMV15" s="281"/>
      <c r="TMW15" s="281"/>
      <c r="TMX15" s="281"/>
      <c r="TMY15" s="281"/>
      <c r="TMZ15" s="281"/>
      <c r="TNA15" s="281"/>
      <c r="TNB15" s="281"/>
      <c r="TNC15" s="281"/>
      <c r="TND15" s="281"/>
      <c r="TNE15" s="281"/>
      <c r="TNF15" s="281"/>
      <c r="TNG15" s="281"/>
      <c r="TNH15" s="281"/>
      <c r="TNI15" s="281"/>
      <c r="TNJ15" s="281"/>
      <c r="TNK15" s="281"/>
      <c r="TNL15" s="281"/>
      <c r="TNM15" s="281"/>
      <c r="TNN15" s="281"/>
      <c r="TNO15" s="281"/>
      <c r="TNP15" s="281"/>
      <c r="TNQ15" s="281"/>
      <c r="TNR15" s="281"/>
      <c r="TNS15" s="281"/>
      <c r="TNT15" s="281"/>
      <c r="TNU15" s="281"/>
      <c r="TNV15" s="281"/>
      <c r="TNW15" s="281"/>
      <c r="TNX15" s="281"/>
      <c r="TNY15" s="281"/>
      <c r="TNZ15" s="281"/>
      <c r="TOA15" s="281"/>
      <c r="TOB15" s="281"/>
      <c r="TOC15" s="281"/>
      <c r="TOD15" s="281"/>
      <c r="TOE15" s="281"/>
      <c r="TOF15" s="281"/>
      <c r="TOG15" s="281"/>
      <c r="TOH15" s="281"/>
      <c r="TOI15" s="281"/>
      <c r="TOJ15" s="281"/>
      <c r="TOK15" s="281"/>
      <c r="TOL15" s="281"/>
      <c r="TOM15" s="281"/>
      <c r="TON15" s="281"/>
      <c r="TOO15" s="281"/>
      <c r="TOP15" s="281"/>
      <c r="TOQ15" s="281"/>
      <c r="TOR15" s="281"/>
      <c r="TOS15" s="281"/>
      <c r="TOT15" s="281"/>
      <c r="TOU15" s="281"/>
      <c r="TOV15" s="281"/>
      <c r="TOW15" s="281"/>
      <c r="TOX15" s="281"/>
      <c r="TOY15" s="281"/>
      <c r="TOZ15" s="281"/>
      <c r="TPA15" s="281"/>
      <c r="TPB15" s="281"/>
      <c r="TPC15" s="281"/>
      <c r="TPD15" s="281"/>
      <c r="TPE15" s="281"/>
      <c r="TPF15" s="281"/>
      <c r="TPG15" s="281"/>
      <c r="TPH15" s="281"/>
      <c r="TPI15" s="281"/>
      <c r="TPJ15" s="281"/>
      <c r="TPK15" s="281"/>
      <c r="TPL15" s="281"/>
      <c r="TPM15" s="281"/>
      <c r="TPN15" s="281"/>
      <c r="TPO15" s="281"/>
      <c r="TPP15" s="281"/>
      <c r="TPQ15" s="281"/>
      <c r="TPR15" s="281"/>
      <c r="TPS15" s="281"/>
      <c r="TPT15" s="281"/>
      <c r="TPU15" s="281"/>
      <c r="TPV15" s="281"/>
      <c r="TPW15" s="281"/>
      <c r="TPX15" s="281"/>
      <c r="TPY15" s="281"/>
      <c r="TPZ15" s="281"/>
      <c r="TQA15" s="281"/>
      <c r="TQB15" s="281"/>
      <c r="TQC15" s="281"/>
      <c r="TQD15" s="281"/>
      <c r="TQE15" s="281"/>
      <c r="TQF15" s="281"/>
      <c r="TQG15" s="281"/>
      <c r="TQH15" s="281"/>
      <c r="TQI15" s="281"/>
      <c r="TQJ15" s="281"/>
      <c r="TQK15" s="281"/>
      <c r="TQL15" s="281"/>
      <c r="TQM15" s="281"/>
      <c r="TQN15" s="281"/>
      <c r="TQO15" s="281"/>
      <c r="TQP15" s="281"/>
      <c r="TQQ15" s="281"/>
      <c r="TQR15" s="281"/>
      <c r="TQS15" s="281"/>
      <c r="TQT15" s="281"/>
      <c r="TQU15" s="281"/>
      <c r="TQV15" s="281"/>
      <c r="TQW15" s="281"/>
      <c r="TQX15" s="281"/>
      <c r="TQY15" s="281"/>
      <c r="TQZ15" s="281"/>
      <c r="TRA15" s="281"/>
      <c r="TRB15" s="281"/>
      <c r="TRC15" s="281"/>
      <c r="TRD15" s="281"/>
      <c r="TRE15" s="281"/>
      <c r="TRF15" s="281"/>
      <c r="TRG15" s="281"/>
      <c r="TRH15" s="281"/>
      <c r="TRI15" s="281"/>
      <c r="TRJ15" s="281"/>
      <c r="TRK15" s="281"/>
      <c r="TRL15" s="281"/>
      <c r="TRM15" s="281"/>
      <c r="TRN15" s="281"/>
      <c r="TRO15" s="281"/>
      <c r="TRP15" s="281"/>
      <c r="TRQ15" s="281"/>
      <c r="TRR15" s="281"/>
      <c r="TRS15" s="281"/>
      <c r="TRT15" s="281"/>
      <c r="TRU15" s="281"/>
      <c r="TRV15" s="281"/>
      <c r="TRW15" s="281"/>
      <c r="TRX15" s="281"/>
      <c r="TRY15" s="281"/>
      <c r="TRZ15" s="281"/>
      <c r="TSA15" s="281"/>
      <c r="TSB15" s="281"/>
      <c r="TSC15" s="281"/>
      <c r="TSD15" s="281"/>
      <c r="TSE15" s="281"/>
      <c r="TSF15" s="281"/>
      <c r="TSG15" s="281"/>
      <c r="TSH15" s="281"/>
      <c r="TSI15" s="281"/>
      <c r="TSJ15" s="281"/>
      <c r="TSK15" s="281"/>
      <c r="TSL15" s="281"/>
      <c r="TSM15" s="281"/>
      <c r="TSN15" s="281"/>
      <c r="TSO15" s="281"/>
      <c r="TSP15" s="281"/>
      <c r="TSQ15" s="281"/>
      <c r="TSR15" s="281"/>
      <c r="TSS15" s="281"/>
      <c r="TST15" s="281"/>
      <c r="TSU15" s="281"/>
      <c r="TSV15" s="281"/>
      <c r="TSW15" s="281"/>
      <c r="TSX15" s="281"/>
      <c r="TSY15" s="281"/>
      <c r="TSZ15" s="281"/>
      <c r="TTA15" s="281"/>
      <c r="TTB15" s="281"/>
      <c r="TTC15" s="281"/>
      <c r="TTD15" s="281"/>
      <c r="TTE15" s="281"/>
      <c r="TTF15" s="281"/>
      <c r="TTG15" s="281"/>
      <c r="TTH15" s="281"/>
      <c r="TTI15" s="281"/>
      <c r="TTJ15" s="281"/>
      <c r="TTK15" s="281"/>
      <c r="TTL15" s="281"/>
      <c r="TTM15" s="281"/>
      <c r="TTN15" s="281"/>
      <c r="TTO15" s="281"/>
      <c r="TTP15" s="281"/>
      <c r="TTQ15" s="281"/>
      <c r="TTR15" s="281"/>
      <c r="TTS15" s="281"/>
      <c r="TTT15" s="281"/>
      <c r="TTU15" s="281"/>
      <c r="TTV15" s="281"/>
      <c r="TTW15" s="281"/>
      <c r="TTX15" s="281"/>
      <c r="TTY15" s="281"/>
      <c r="TTZ15" s="281"/>
      <c r="TUA15" s="281"/>
      <c r="TUB15" s="281"/>
      <c r="TUC15" s="281"/>
      <c r="TUD15" s="281"/>
      <c r="TUE15" s="281"/>
      <c r="TUF15" s="281"/>
      <c r="TUG15" s="281"/>
      <c r="TUH15" s="281"/>
      <c r="TUI15" s="281"/>
      <c r="TUJ15" s="281"/>
      <c r="TUK15" s="281"/>
      <c r="TUL15" s="281"/>
      <c r="TUM15" s="281"/>
      <c r="TUN15" s="281"/>
      <c r="TUO15" s="281"/>
      <c r="TUP15" s="281"/>
      <c r="TUQ15" s="281"/>
      <c r="TUR15" s="281"/>
      <c r="TUS15" s="281"/>
      <c r="TUT15" s="281"/>
      <c r="TUU15" s="281"/>
      <c r="TUV15" s="281"/>
      <c r="TUW15" s="281"/>
      <c r="TUX15" s="281"/>
      <c r="TUY15" s="281"/>
      <c r="TUZ15" s="281"/>
      <c r="TVA15" s="281"/>
      <c r="TVB15" s="281"/>
      <c r="TVC15" s="281"/>
      <c r="TVD15" s="281"/>
      <c r="TVE15" s="281"/>
      <c r="TVF15" s="281"/>
      <c r="TVG15" s="281"/>
      <c r="TVH15" s="281"/>
      <c r="TVI15" s="281"/>
      <c r="TVJ15" s="281"/>
      <c r="TVK15" s="281"/>
      <c r="TVL15" s="281"/>
      <c r="TVM15" s="281"/>
      <c r="TVN15" s="281"/>
      <c r="TVO15" s="281"/>
      <c r="TVP15" s="281"/>
      <c r="TVQ15" s="281"/>
      <c r="TVR15" s="281"/>
      <c r="TVS15" s="281"/>
      <c r="TVT15" s="281"/>
      <c r="TVU15" s="281"/>
      <c r="TVV15" s="281"/>
      <c r="TVW15" s="281"/>
      <c r="TVX15" s="281"/>
      <c r="TVY15" s="281"/>
      <c r="TVZ15" s="281"/>
      <c r="TWA15" s="281"/>
      <c r="TWB15" s="281"/>
      <c r="TWC15" s="281"/>
      <c r="TWD15" s="281"/>
      <c r="TWE15" s="281"/>
      <c r="TWF15" s="281"/>
      <c r="TWG15" s="281"/>
      <c r="TWH15" s="281"/>
      <c r="TWI15" s="281"/>
      <c r="TWJ15" s="281"/>
      <c r="TWK15" s="281"/>
      <c r="TWL15" s="281"/>
      <c r="TWM15" s="281"/>
      <c r="TWN15" s="281"/>
      <c r="TWO15" s="281"/>
      <c r="TWP15" s="281"/>
      <c r="TWQ15" s="281"/>
      <c r="TWR15" s="281"/>
      <c r="TWS15" s="281"/>
      <c r="TWT15" s="281"/>
      <c r="TWU15" s="281"/>
      <c r="TWV15" s="281"/>
      <c r="TWW15" s="281"/>
      <c r="TWX15" s="281"/>
      <c r="TWY15" s="281"/>
      <c r="TWZ15" s="281"/>
      <c r="TXA15" s="281"/>
      <c r="TXB15" s="281"/>
      <c r="TXC15" s="281"/>
      <c r="TXD15" s="281"/>
      <c r="TXE15" s="281"/>
      <c r="TXF15" s="281"/>
      <c r="TXG15" s="281"/>
      <c r="TXH15" s="281"/>
      <c r="TXI15" s="281"/>
      <c r="TXJ15" s="281"/>
      <c r="TXK15" s="281"/>
      <c r="TXL15" s="281"/>
      <c r="TXM15" s="281"/>
      <c r="TXN15" s="281"/>
      <c r="TXO15" s="281"/>
      <c r="TXP15" s="281"/>
      <c r="TXQ15" s="281"/>
      <c r="TXR15" s="281"/>
      <c r="TXS15" s="281"/>
      <c r="TXT15" s="281"/>
      <c r="TXU15" s="281"/>
      <c r="TXV15" s="281"/>
      <c r="TXW15" s="281"/>
      <c r="TXX15" s="281"/>
      <c r="TXY15" s="281"/>
      <c r="TXZ15" s="281"/>
      <c r="TYA15" s="281"/>
      <c r="TYB15" s="281"/>
      <c r="TYC15" s="281"/>
      <c r="TYD15" s="281"/>
      <c r="TYE15" s="281"/>
      <c r="TYF15" s="281"/>
      <c r="TYG15" s="281"/>
      <c r="TYH15" s="281"/>
      <c r="TYI15" s="281"/>
      <c r="TYJ15" s="281"/>
      <c r="TYK15" s="281"/>
      <c r="TYL15" s="281"/>
      <c r="TYM15" s="281"/>
      <c r="TYN15" s="281"/>
      <c r="TYO15" s="281"/>
      <c r="TYP15" s="281"/>
      <c r="TYQ15" s="281"/>
      <c r="TYR15" s="281"/>
      <c r="TYS15" s="281"/>
      <c r="TYT15" s="281"/>
      <c r="TYU15" s="281"/>
      <c r="TYV15" s="281"/>
      <c r="TYW15" s="281"/>
      <c r="TYX15" s="281"/>
      <c r="TYY15" s="281"/>
      <c r="TYZ15" s="281"/>
      <c r="TZA15" s="281"/>
      <c r="TZB15" s="281"/>
      <c r="TZC15" s="281"/>
      <c r="TZD15" s="281"/>
      <c r="TZE15" s="281"/>
      <c r="TZF15" s="281"/>
      <c r="TZG15" s="281"/>
      <c r="TZH15" s="281"/>
      <c r="TZI15" s="281"/>
      <c r="TZJ15" s="281"/>
      <c r="TZK15" s="281"/>
      <c r="TZL15" s="281"/>
      <c r="TZM15" s="281"/>
      <c r="TZN15" s="281"/>
      <c r="TZO15" s="281"/>
      <c r="TZP15" s="281"/>
      <c r="TZQ15" s="281"/>
      <c r="TZR15" s="281"/>
      <c r="TZS15" s="281"/>
      <c r="TZT15" s="281"/>
      <c r="TZU15" s="281"/>
      <c r="TZV15" s="281"/>
      <c r="TZW15" s="281"/>
      <c r="TZX15" s="281"/>
      <c r="TZY15" s="281"/>
      <c r="TZZ15" s="281"/>
      <c r="UAA15" s="281"/>
      <c r="UAB15" s="281"/>
      <c r="UAC15" s="281"/>
      <c r="UAD15" s="281"/>
      <c r="UAE15" s="281"/>
      <c r="UAF15" s="281"/>
      <c r="UAG15" s="281"/>
      <c r="UAH15" s="281"/>
      <c r="UAI15" s="281"/>
      <c r="UAJ15" s="281"/>
      <c r="UAK15" s="281"/>
      <c r="UAL15" s="281"/>
      <c r="UAM15" s="281"/>
      <c r="UAN15" s="281"/>
      <c r="UAO15" s="281"/>
      <c r="UAP15" s="281"/>
      <c r="UAQ15" s="281"/>
      <c r="UAR15" s="281"/>
      <c r="UAS15" s="281"/>
      <c r="UAT15" s="281"/>
      <c r="UAU15" s="281"/>
      <c r="UAV15" s="281"/>
      <c r="UAW15" s="281"/>
      <c r="UAX15" s="281"/>
      <c r="UAY15" s="281"/>
      <c r="UAZ15" s="281"/>
      <c r="UBA15" s="281"/>
      <c r="UBB15" s="281"/>
      <c r="UBC15" s="281"/>
      <c r="UBD15" s="281"/>
      <c r="UBE15" s="281"/>
      <c r="UBF15" s="281"/>
      <c r="UBG15" s="281"/>
      <c r="UBH15" s="281"/>
      <c r="UBI15" s="281"/>
      <c r="UBJ15" s="281"/>
      <c r="UBK15" s="281"/>
      <c r="UBL15" s="281"/>
      <c r="UBM15" s="281"/>
      <c r="UBN15" s="281"/>
      <c r="UBO15" s="281"/>
      <c r="UBP15" s="281"/>
      <c r="UBQ15" s="281"/>
      <c r="UBR15" s="281"/>
      <c r="UBS15" s="281"/>
      <c r="UBT15" s="281"/>
      <c r="UBU15" s="281"/>
      <c r="UBV15" s="281"/>
      <c r="UBW15" s="281"/>
      <c r="UBX15" s="281"/>
      <c r="UBY15" s="281"/>
      <c r="UBZ15" s="281"/>
      <c r="UCA15" s="281"/>
      <c r="UCB15" s="281"/>
      <c r="UCC15" s="281"/>
      <c r="UCD15" s="281"/>
      <c r="UCE15" s="281"/>
      <c r="UCF15" s="281"/>
      <c r="UCG15" s="281"/>
      <c r="UCH15" s="281"/>
      <c r="UCI15" s="281"/>
      <c r="UCJ15" s="281"/>
      <c r="UCK15" s="281"/>
      <c r="UCL15" s="281"/>
      <c r="UCM15" s="281"/>
      <c r="UCN15" s="281"/>
      <c r="UCO15" s="281"/>
      <c r="UCP15" s="281"/>
      <c r="UCQ15" s="281"/>
      <c r="UCR15" s="281"/>
      <c r="UCS15" s="281"/>
      <c r="UCT15" s="281"/>
      <c r="UCU15" s="281"/>
      <c r="UCV15" s="281"/>
      <c r="UCW15" s="281"/>
      <c r="UCX15" s="281"/>
      <c r="UCY15" s="281"/>
      <c r="UCZ15" s="281"/>
      <c r="UDA15" s="281"/>
      <c r="UDB15" s="281"/>
      <c r="UDC15" s="281"/>
      <c r="UDD15" s="281"/>
      <c r="UDE15" s="281"/>
      <c r="UDF15" s="281"/>
      <c r="UDG15" s="281"/>
      <c r="UDH15" s="281"/>
      <c r="UDI15" s="281"/>
      <c r="UDJ15" s="281"/>
      <c r="UDK15" s="281"/>
      <c r="UDL15" s="281"/>
      <c r="UDM15" s="281"/>
      <c r="UDN15" s="281"/>
      <c r="UDO15" s="281"/>
      <c r="UDP15" s="281"/>
      <c r="UDQ15" s="281"/>
      <c r="UDR15" s="281"/>
      <c r="UDS15" s="281"/>
      <c r="UDT15" s="281"/>
      <c r="UDU15" s="281"/>
      <c r="UDV15" s="281"/>
      <c r="UDW15" s="281"/>
      <c r="UDX15" s="281"/>
      <c r="UDY15" s="281"/>
      <c r="UDZ15" s="281"/>
      <c r="UEA15" s="281"/>
      <c r="UEB15" s="281"/>
      <c r="UEC15" s="281"/>
      <c r="UED15" s="281"/>
      <c r="UEE15" s="281"/>
      <c r="UEF15" s="281"/>
      <c r="UEG15" s="281"/>
      <c r="UEH15" s="281"/>
      <c r="UEI15" s="281"/>
      <c r="UEJ15" s="281"/>
      <c r="UEK15" s="281"/>
      <c r="UEL15" s="281"/>
      <c r="UEM15" s="281"/>
      <c r="UEN15" s="281"/>
      <c r="UEO15" s="281"/>
      <c r="UEP15" s="281"/>
      <c r="UEQ15" s="281"/>
      <c r="UER15" s="281"/>
      <c r="UES15" s="281"/>
      <c r="UET15" s="281"/>
      <c r="UEU15" s="281"/>
      <c r="UEV15" s="281"/>
      <c r="UEW15" s="281"/>
      <c r="UEX15" s="281"/>
      <c r="UEY15" s="281"/>
      <c r="UEZ15" s="281"/>
      <c r="UFA15" s="281"/>
      <c r="UFB15" s="281"/>
      <c r="UFC15" s="281"/>
      <c r="UFD15" s="281"/>
      <c r="UFE15" s="281"/>
      <c r="UFF15" s="281"/>
      <c r="UFG15" s="281"/>
      <c r="UFH15" s="281"/>
      <c r="UFI15" s="281"/>
      <c r="UFJ15" s="281"/>
      <c r="UFK15" s="281"/>
      <c r="UFL15" s="281"/>
      <c r="UFM15" s="281"/>
      <c r="UFN15" s="281"/>
      <c r="UFO15" s="281"/>
      <c r="UFP15" s="281"/>
      <c r="UFQ15" s="281"/>
      <c r="UFR15" s="281"/>
      <c r="UFS15" s="281"/>
      <c r="UFT15" s="281"/>
      <c r="UFU15" s="281"/>
      <c r="UFV15" s="281"/>
      <c r="UFW15" s="281"/>
      <c r="UFX15" s="281"/>
      <c r="UFY15" s="281"/>
      <c r="UFZ15" s="281"/>
      <c r="UGA15" s="281"/>
      <c r="UGB15" s="281"/>
      <c r="UGC15" s="281"/>
      <c r="UGD15" s="281"/>
      <c r="UGE15" s="281"/>
      <c r="UGF15" s="281"/>
      <c r="UGG15" s="281"/>
      <c r="UGH15" s="281"/>
      <c r="UGI15" s="281"/>
      <c r="UGJ15" s="281"/>
      <c r="UGK15" s="281"/>
      <c r="UGL15" s="281"/>
      <c r="UGM15" s="281"/>
      <c r="UGN15" s="281"/>
      <c r="UGO15" s="281"/>
      <c r="UGP15" s="281"/>
      <c r="UGQ15" s="281"/>
      <c r="UGR15" s="281"/>
      <c r="UGS15" s="281"/>
      <c r="UGT15" s="281"/>
      <c r="UGU15" s="281"/>
      <c r="UGV15" s="281"/>
      <c r="UGW15" s="281"/>
      <c r="UGX15" s="281"/>
      <c r="UGY15" s="281"/>
      <c r="UGZ15" s="281"/>
      <c r="UHA15" s="281"/>
      <c r="UHB15" s="281"/>
      <c r="UHC15" s="281"/>
      <c r="UHD15" s="281"/>
      <c r="UHE15" s="281"/>
      <c r="UHF15" s="281"/>
      <c r="UHG15" s="281"/>
      <c r="UHH15" s="281"/>
      <c r="UHI15" s="281"/>
      <c r="UHJ15" s="281"/>
      <c r="UHK15" s="281"/>
      <c r="UHL15" s="281"/>
      <c r="UHM15" s="281"/>
      <c r="UHN15" s="281"/>
      <c r="UHO15" s="281"/>
      <c r="UHP15" s="281"/>
      <c r="UHQ15" s="281"/>
      <c r="UHR15" s="281"/>
      <c r="UHS15" s="281"/>
      <c r="UHT15" s="281"/>
      <c r="UHU15" s="281"/>
      <c r="UHV15" s="281"/>
      <c r="UHW15" s="281"/>
      <c r="UHX15" s="281"/>
      <c r="UHY15" s="281"/>
      <c r="UHZ15" s="281"/>
      <c r="UIA15" s="281"/>
      <c r="UIB15" s="281"/>
      <c r="UIC15" s="281"/>
      <c r="UID15" s="281"/>
      <c r="UIE15" s="281"/>
      <c r="UIF15" s="281"/>
      <c r="UIG15" s="281"/>
      <c r="UIH15" s="281"/>
      <c r="UII15" s="281"/>
      <c r="UIJ15" s="281"/>
      <c r="UIK15" s="281"/>
      <c r="UIL15" s="281"/>
      <c r="UIM15" s="281"/>
      <c r="UIN15" s="281"/>
      <c r="UIO15" s="281"/>
      <c r="UIP15" s="281"/>
      <c r="UIQ15" s="281"/>
      <c r="UIR15" s="281"/>
      <c r="UIS15" s="281"/>
      <c r="UIT15" s="281"/>
      <c r="UIU15" s="281"/>
      <c r="UIV15" s="281"/>
      <c r="UIW15" s="281"/>
      <c r="UIX15" s="281"/>
      <c r="UIY15" s="281"/>
      <c r="UIZ15" s="281"/>
      <c r="UJA15" s="281"/>
      <c r="UJB15" s="281"/>
      <c r="UJC15" s="281"/>
      <c r="UJD15" s="281"/>
      <c r="UJE15" s="281"/>
      <c r="UJF15" s="281"/>
      <c r="UJG15" s="281"/>
      <c r="UJH15" s="281"/>
      <c r="UJI15" s="281"/>
      <c r="UJJ15" s="281"/>
      <c r="UJK15" s="281"/>
      <c r="UJL15" s="281"/>
      <c r="UJM15" s="281"/>
      <c r="UJN15" s="281"/>
      <c r="UJO15" s="281"/>
      <c r="UJP15" s="281"/>
      <c r="UJQ15" s="281"/>
      <c r="UJR15" s="281"/>
      <c r="UJS15" s="281"/>
      <c r="UJT15" s="281"/>
      <c r="UJU15" s="281"/>
      <c r="UJV15" s="281"/>
      <c r="UJW15" s="281"/>
      <c r="UJX15" s="281"/>
      <c r="UJY15" s="281"/>
      <c r="UJZ15" s="281"/>
      <c r="UKA15" s="281"/>
      <c r="UKB15" s="281"/>
      <c r="UKC15" s="281"/>
      <c r="UKD15" s="281"/>
      <c r="UKE15" s="281"/>
      <c r="UKF15" s="281"/>
      <c r="UKG15" s="281"/>
      <c r="UKH15" s="281"/>
      <c r="UKI15" s="281"/>
      <c r="UKJ15" s="281"/>
      <c r="UKK15" s="281"/>
      <c r="UKL15" s="281"/>
      <c r="UKM15" s="281"/>
      <c r="UKN15" s="281"/>
      <c r="UKO15" s="281"/>
      <c r="UKP15" s="281"/>
      <c r="UKQ15" s="281"/>
      <c r="UKR15" s="281"/>
      <c r="UKS15" s="281"/>
      <c r="UKT15" s="281"/>
      <c r="UKU15" s="281"/>
      <c r="UKV15" s="281"/>
      <c r="UKW15" s="281"/>
      <c r="UKX15" s="281"/>
      <c r="UKY15" s="281"/>
      <c r="UKZ15" s="281"/>
      <c r="ULA15" s="281"/>
      <c r="ULB15" s="281"/>
      <c r="ULC15" s="281"/>
      <c r="ULD15" s="281"/>
      <c r="ULE15" s="281"/>
      <c r="ULF15" s="281"/>
      <c r="ULG15" s="281"/>
      <c r="ULH15" s="281"/>
      <c r="ULI15" s="281"/>
      <c r="ULJ15" s="281"/>
      <c r="ULK15" s="281"/>
      <c r="ULL15" s="281"/>
      <c r="ULM15" s="281"/>
      <c r="ULN15" s="281"/>
      <c r="ULO15" s="281"/>
      <c r="ULP15" s="281"/>
      <c r="ULQ15" s="281"/>
      <c r="ULR15" s="281"/>
      <c r="ULS15" s="281"/>
      <c r="ULT15" s="281"/>
      <c r="ULU15" s="281"/>
      <c r="ULV15" s="281"/>
      <c r="ULW15" s="281"/>
      <c r="ULX15" s="281"/>
      <c r="ULY15" s="281"/>
      <c r="ULZ15" s="281"/>
      <c r="UMA15" s="281"/>
      <c r="UMB15" s="281"/>
      <c r="UMC15" s="281"/>
      <c r="UMD15" s="281"/>
      <c r="UME15" s="281"/>
      <c r="UMF15" s="281"/>
      <c r="UMG15" s="281"/>
      <c r="UMH15" s="281"/>
      <c r="UMI15" s="281"/>
      <c r="UMJ15" s="281"/>
      <c r="UMK15" s="281"/>
      <c r="UML15" s="281"/>
      <c r="UMM15" s="281"/>
      <c r="UMN15" s="281"/>
      <c r="UMO15" s="281"/>
      <c r="UMP15" s="281"/>
      <c r="UMQ15" s="281"/>
      <c r="UMR15" s="281"/>
      <c r="UMS15" s="281"/>
      <c r="UMT15" s="281"/>
      <c r="UMU15" s="281"/>
      <c r="UMV15" s="281"/>
      <c r="UMW15" s="281"/>
      <c r="UMX15" s="281"/>
      <c r="UMY15" s="281"/>
      <c r="UMZ15" s="281"/>
      <c r="UNA15" s="281"/>
      <c r="UNB15" s="281"/>
      <c r="UNC15" s="281"/>
      <c r="UND15" s="281"/>
      <c r="UNE15" s="281"/>
      <c r="UNF15" s="281"/>
      <c r="UNG15" s="281"/>
      <c r="UNH15" s="281"/>
      <c r="UNI15" s="281"/>
      <c r="UNJ15" s="281"/>
      <c r="UNK15" s="281"/>
      <c r="UNL15" s="281"/>
      <c r="UNM15" s="281"/>
      <c r="UNN15" s="281"/>
      <c r="UNO15" s="281"/>
      <c r="UNP15" s="281"/>
      <c r="UNQ15" s="281"/>
      <c r="UNR15" s="281"/>
      <c r="UNS15" s="281"/>
      <c r="UNT15" s="281"/>
      <c r="UNU15" s="281"/>
      <c r="UNV15" s="281"/>
      <c r="UNW15" s="281"/>
      <c r="UNX15" s="281"/>
      <c r="UNY15" s="281"/>
      <c r="UNZ15" s="281"/>
      <c r="UOA15" s="281"/>
      <c r="UOB15" s="281"/>
      <c r="UOC15" s="281"/>
      <c r="UOD15" s="281"/>
      <c r="UOE15" s="281"/>
      <c r="UOF15" s="281"/>
      <c r="UOG15" s="281"/>
      <c r="UOH15" s="281"/>
      <c r="UOI15" s="281"/>
      <c r="UOJ15" s="281"/>
      <c r="UOK15" s="281"/>
      <c r="UOL15" s="281"/>
      <c r="UOM15" s="281"/>
      <c r="UON15" s="281"/>
      <c r="UOO15" s="281"/>
      <c r="UOP15" s="281"/>
      <c r="UOQ15" s="281"/>
      <c r="UOR15" s="281"/>
      <c r="UOS15" s="281"/>
      <c r="UOT15" s="281"/>
      <c r="UOU15" s="281"/>
      <c r="UOV15" s="281"/>
      <c r="UOW15" s="281"/>
      <c r="UOX15" s="281"/>
      <c r="UOY15" s="281"/>
      <c r="UOZ15" s="281"/>
      <c r="UPA15" s="281"/>
      <c r="UPB15" s="281"/>
      <c r="UPC15" s="281"/>
      <c r="UPD15" s="281"/>
      <c r="UPE15" s="281"/>
      <c r="UPF15" s="281"/>
      <c r="UPG15" s="281"/>
      <c r="UPH15" s="281"/>
      <c r="UPI15" s="281"/>
      <c r="UPJ15" s="281"/>
      <c r="UPK15" s="281"/>
      <c r="UPL15" s="281"/>
      <c r="UPM15" s="281"/>
      <c r="UPN15" s="281"/>
      <c r="UPO15" s="281"/>
      <c r="UPP15" s="281"/>
      <c r="UPQ15" s="281"/>
      <c r="UPR15" s="281"/>
      <c r="UPS15" s="281"/>
      <c r="UPT15" s="281"/>
      <c r="UPU15" s="281"/>
      <c r="UPV15" s="281"/>
      <c r="UPW15" s="281"/>
      <c r="UPX15" s="281"/>
      <c r="UPY15" s="281"/>
      <c r="UPZ15" s="281"/>
      <c r="UQA15" s="281"/>
      <c r="UQB15" s="281"/>
      <c r="UQC15" s="281"/>
      <c r="UQD15" s="281"/>
      <c r="UQE15" s="281"/>
      <c r="UQF15" s="281"/>
      <c r="UQG15" s="281"/>
      <c r="UQH15" s="281"/>
      <c r="UQI15" s="281"/>
      <c r="UQJ15" s="281"/>
      <c r="UQK15" s="281"/>
      <c r="UQL15" s="281"/>
      <c r="UQM15" s="281"/>
      <c r="UQN15" s="281"/>
      <c r="UQO15" s="281"/>
      <c r="UQP15" s="281"/>
      <c r="UQQ15" s="281"/>
      <c r="UQR15" s="281"/>
      <c r="UQS15" s="281"/>
      <c r="UQT15" s="281"/>
      <c r="UQU15" s="281"/>
      <c r="UQV15" s="281"/>
      <c r="UQW15" s="281"/>
      <c r="UQX15" s="281"/>
      <c r="UQY15" s="281"/>
      <c r="UQZ15" s="281"/>
      <c r="URA15" s="281"/>
      <c r="URB15" s="281"/>
      <c r="URC15" s="281"/>
      <c r="URD15" s="281"/>
      <c r="URE15" s="281"/>
      <c r="URF15" s="281"/>
      <c r="URG15" s="281"/>
      <c r="URH15" s="281"/>
      <c r="URI15" s="281"/>
      <c r="URJ15" s="281"/>
      <c r="URK15" s="281"/>
      <c r="URL15" s="281"/>
      <c r="URM15" s="281"/>
      <c r="URN15" s="281"/>
      <c r="URO15" s="281"/>
      <c r="URP15" s="281"/>
      <c r="URQ15" s="281"/>
      <c r="URR15" s="281"/>
      <c r="URS15" s="281"/>
      <c r="URT15" s="281"/>
      <c r="URU15" s="281"/>
      <c r="URV15" s="281"/>
      <c r="URW15" s="281"/>
      <c r="URX15" s="281"/>
      <c r="URY15" s="281"/>
      <c r="URZ15" s="281"/>
      <c r="USA15" s="281"/>
      <c r="USB15" s="281"/>
      <c r="USC15" s="281"/>
      <c r="USD15" s="281"/>
      <c r="USE15" s="281"/>
      <c r="USF15" s="281"/>
      <c r="USG15" s="281"/>
      <c r="USH15" s="281"/>
      <c r="USI15" s="281"/>
      <c r="USJ15" s="281"/>
      <c r="USK15" s="281"/>
      <c r="USL15" s="281"/>
      <c r="USM15" s="281"/>
      <c r="USN15" s="281"/>
      <c r="USO15" s="281"/>
      <c r="USP15" s="281"/>
      <c r="USQ15" s="281"/>
      <c r="USR15" s="281"/>
      <c r="USS15" s="281"/>
      <c r="UST15" s="281"/>
      <c r="USU15" s="281"/>
      <c r="USV15" s="281"/>
      <c r="USW15" s="281"/>
      <c r="USX15" s="281"/>
      <c r="USY15" s="281"/>
      <c r="USZ15" s="281"/>
      <c r="UTA15" s="281"/>
      <c r="UTB15" s="281"/>
      <c r="UTC15" s="281"/>
      <c r="UTD15" s="281"/>
      <c r="UTE15" s="281"/>
      <c r="UTF15" s="281"/>
      <c r="UTG15" s="281"/>
      <c r="UTH15" s="281"/>
      <c r="UTI15" s="281"/>
      <c r="UTJ15" s="281"/>
      <c r="UTK15" s="281"/>
      <c r="UTL15" s="281"/>
      <c r="UTM15" s="281"/>
      <c r="UTN15" s="281"/>
      <c r="UTO15" s="281"/>
      <c r="UTP15" s="281"/>
      <c r="UTQ15" s="281"/>
      <c r="UTR15" s="281"/>
      <c r="UTS15" s="281"/>
      <c r="UTT15" s="281"/>
      <c r="UTU15" s="281"/>
      <c r="UTV15" s="281"/>
      <c r="UTW15" s="281"/>
      <c r="UTX15" s="281"/>
      <c r="UTY15" s="281"/>
      <c r="UTZ15" s="281"/>
      <c r="UUA15" s="281"/>
      <c r="UUB15" s="281"/>
      <c r="UUC15" s="281"/>
      <c r="UUD15" s="281"/>
      <c r="UUE15" s="281"/>
      <c r="UUF15" s="281"/>
      <c r="UUG15" s="281"/>
      <c r="UUH15" s="281"/>
      <c r="UUI15" s="281"/>
      <c r="UUJ15" s="281"/>
      <c r="UUK15" s="281"/>
      <c r="UUL15" s="281"/>
      <c r="UUM15" s="281"/>
      <c r="UUN15" s="281"/>
      <c r="UUO15" s="281"/>
      <c r="UUP15" s="281"/>
      <c r="UUQ15" s="281"/>
      <c r="UUR15" s="281"/>
      <c r="UUS15" s="281"/>
      <c r="UUT15" s="281"/>
      <c r="UUU15" s="281"/>
      <c r="UUV15" s="281"/>
      <c r="UUW15" s="281"/>
      <c r="UUX15" s="281"/>
      <c r="UUY15" s="281"/>
      <c r="UUZ15" s="281"/>
      <c r="UVA15" s="281"/>
      <c r="UVB15" s="281"/>
      <c r="UVC15" s="281"/>
      <c r="UVD15" s="281"/>
      <c r="UVE15" s="281"/>
      <c r="UVF15" s="281"/>
      <c r="UVG15" s="281"/>
      <c r="UVH15" s="281"/>
      <c r="UVI15" s="281"/>
      <c r="UVJ15" s="281"/>
      <c r="UVK15" s="281"/>
      <c r="UVL15" s="281"/>
      <c r="UVM15" s="281"/>
      <c r="UVN15" s="281"/>
      <c r="UVO15" s="281"/>
      <c r="UVP15" s="281"/>
      <c r="UVQ15" s="281"/>
      <c r="UVR15" s="281"/>
      <c r="UVS15" s="281"/>
      <c r="UVT15" s="281"/>
      <c r="UVU15" s="281"/>
      <c r="UVV15" s="281"/>
      <c r="UVW15" s="281"/>
      <c r="UVX15" s="281"/>
      <c r="UVY15" s="281"/>
      <c r="UVZ15" s="281"/>
      <c r="UWA15" s="281"/>
      <c r="UWB15" s="281"/>
      <c r="UWC15" s="281"/>
      <c r="UWD15" s="281"/>
      <c r="UWE15" s="281"/>
      <c r="UWF15" s="281"/>
      <c r="UWG15" s="281"/>
      <c r="UWH15" s="281"/>
      <c r="UWI15" s="281"/>
      <c r="UWJ15" s="281"/>
      <c r="UWK15" s="281"/>
      <c r="UWL15" s="281"/>
      <c r="UWM15" s="281"/>
      <c r="UWN15" s="281"/>
      <c r="UWO15" s="281"/>
      <c r="UWP15" s="281"/>
      <c r="UWQ15" s="281"/>
      <c r="UWR15" s="281"/>
      <c r="UWS15" s="281"/>
      <c r="UWT15" s="281"/>
      <c r="UWU15" s="281"/>
      <c r="UWV15" s="281"/>
      <c r="UWW15" s="281"/>
      <c r="UWX15" s="281"/>
      <c r="UWY15" s="281"/>
      <c r="UWZ15" s="281"/>
      <c r="UXA15" s="281"/>
      <c r="UXB15" s="281"/>
      <c r="UXC15" s="281"/>
      <c r="UXD15" s="281"/>
      <c r="UXE15" s="281"/>
      <c r="UXF15" s="281"/>
      <c r="UXG15" s="281"/>
      <c r="UXH15" s="281"/>
      <c r="UXI15" s="281"/>
      <c r="UXJ15" s="281"/>
      <c r="UXK15" s="281"/>
      <c r="UXL15" s="281"/>
      <c r="UXM15" s="281"/>
      <c r="UXN15" s="281"/>
      <c r="UXO15" s="281"/>
      <c r="UXP15" s="281"/>
      <c r="UXQ15" s="281"/>
      <c r="UXR15" s="281"/>
      <c r="UXS15" s="281"/>
      <c r="UXT15" s="281"/>
      <c r="UXU15" s="281"/>
      <c r="UXV15" s="281"/>
      <c r="UXW15" s="281"/>
      <c r="UXX15" s="281"/>
      <c r="UXY15" s="281"/>
      <c r="UXZ15" s="281"/>
      <c r="UYA15" s="281"/>
      <c r="UYB15" s="281"/>
      <c r="UYC15" s="281"/>
      <c r="UYD15" s="281"/>
      <c r="UYE15" s="281"/>
      <c r="UYF15" s="281"/>
      <c r="UYG15" s="281"/>
      <c r="UYH15" s="281"/>
      <c r="UYI15" s="281"/>
      <c r="UYJ15" s="281"/>
      <c r="UYK15" s="281"/>
      <c r="UYL15" s="281"/>
      <c r="UYM15" s="281"/>
      <c r="UYN15" s="281"/>
      <c r="UYO15" s="281"/>
      <c r="UYP15" s="281"/>
      <c r="UYQ15" s="281"/>
      <c r="UYR15" s="281"/>
      <c r="UYS15" s="281"/>
      <c r="UYT15" s="281"/>
      <c r="UYU15" s="281"/>
      <c r="UYV15" s="281"/>
      <c r="UYW15" s="281"/>
      <c r="UYX15" s="281"/>
      <c r="UYY15" s="281"/>
      <c r="UYZ15" s="281"/>
      <c r="UZA15" s="281"/>
      <c r="UZB15" s="281"/>
      <c r="UZC15" s="281"/>
      <c r="UZD15" s="281"/>
      <c r="UZE15" s="281"/>
      <c r="UZF15" s="281"/>
      <c r="UZG15" s="281"/>
      <c r="UZH15" s="281"/>
      <c r="UZI15" s="281"/>
      <c r="UZJ15" s="281"/>
      <c r="UZK15" s="281"/>
      <c r="UZL15" s="281"/>
      <c r="UZM15" s="281"/>
      <c r="UZN15" s="281"/>
      <c r="UZO15" s="281"/>
      <c r="UZP15" s="281"/>
      <c r="UZQ15" s="281"/>
      <c r="UZR15" s="281"/>
      <c r="UZS15" s="281"/>
      <c r="UZT15" s="281"/>
      <c r="UZU15" s="281"/>
      <c r="UZV15" s="281"/>
      <c r="UZW15" s="281"/>
      <c r="UZX15" s="281"/>
      <c r="UZY15" s="281"/>
      <c r="UZZ15" s="281"/>
      <c r="VAA15" s="281"/>
      <c r="VAB15" s="281"/>
      <c r="VAC15" s="281"/>
      <c r="VAD15" s="281"/>
      <c r="VAE15" s="281"/>
      <c r="VAF15" s="281"/>
      <c r="VAG15" s="281"/>
      <c r="VAH15" s="281"/>
      <c r="VAI15" s="281"/>
      <c r="VAJ15" s="281"/>
      <c r="VAK15" s="281"/>
      <c r="VAL15" s="281"/>
      <c r="VAM15" s="281"/>
      <c r="VAN15" s="281"/>
      <c r="VAO15" s="281"/>
      <c r="VAP15" s="281"/>
      <c r="VAQ15" s="281"/>
      <c r="VAR15" s="281"/>
      <c r="VAS15" s="281"/>
      <c r="VAT15" s="281"/>
      <c r="VAU15" s="281"/>
      <c r="VAV15" s="281"/>
      <c r="VAW15" s="281"/>
      <c r="VAX15" s="281"/>
      <c r="VAY15" s="281"/>
      <c r="VAZ15" s="281"/>
      <c r="VBA15" s="281"/>
      <c r="VBB15" s="281"/>
      <c r="VBC15" s="281"/>
      <c r="VBD15" s="281"/>
      <c r="VBE15" s="281"/>
      <c r="VBF15" s="281"/>
      <c r="VBG15" s="281"/>
      <c r="VBH15" s="281"/>
      <c r="VBI15" s="281"/>
      <c r="VBJ15" s="281"/>
      <c r="VBK15" s="281"/>
      <c r="VBL15" s="281"/>
      <c r="VBM15" s="281"/>
      <c r="VBN15" s="281"/>
      <c r="VBO15" s="281"/>
      <c r="VBP15" s="281"/>
      <c r="VBQ15" s="281"/>
      <c r="VBR15" s="281"/>
      <c r="VBS15" s="281"/>
      <c r="VBT15" s="281"/>
      <c r="VBU15" s="281"/>
      <c r="VBV15" s="281"/>
      <c r="VBW15" s="281"/>
      <c r="VBX15" s="281"/>
      <c r="VBY15" s="281"/>
      <c r="VBZ15" s="281"/>
      <c r="VCA15" s="281"/>
      <c r="VCB15" s="281"/>
      <c r="VCC15" s="281"/>
      <c r="VCD15" s="281"/>
      <c r="VCE15" s="281"/>
      <c r="VCF15" s="281"/>
      <c r="VCG15" s="281"/>
      <c r="VCH15" s="281"/>
      <c r="VCI15" s="281"/>
      <c r="VCJ15" s="281"/>
      <c r="VCK15" s="281"/>
      <c r="VCL15" s="281"/>
      <c r="VCM15" s="281"/>
      <c r="VCN15" s="281"/>
      <c r="VCO15" s="281"/>
      <c r="VCP15" s="281"/>
      <c r="VCQ15" s="281"/>
      <c r="VCR15" s="281"/>
      <c r="VCS15" s="281"/>
      <c r="VCT15" s="281"/>
      <c r="VCU15" s="281"/>
      <c r="VCV15" s="281"/>
      <c r="VCW15" s="281"/>
      <c r="VCX15" s="281"/>
      <c r="VCY15" s="281"/>
      <c r="VCZ15" s="281"/>
      <c r="VDA15" s="281"/>
      <c r="VDB15" s="281"/>
      <c r="VDC15" s="281"/>
      <c r="VDD15" s="281"/>
      <c r="VDE15" s="281"/>
      <c r="VDF15" s="281"/>
      <c r="VDG15" s="281"/>
      <c r="VDH15" s="281"/>
      <c r="VDI15" s="281"/>
      <c r="VDJ15" s="281"/>
      <c r="VDK15" s="281"/>
      <c r="VDL15" s="281"/>
      <c r="VDM15" s="281"/>
      <c r="VDN15" s="281"/>
      <c r="VDO15" s="281"/>
      <c r="VDP15" s="281"/>
      <c r="VDQ15" s="281"/>
      <c r="VDR15" s="281"/>
      <c r="VDS15" s="281"/>
      <c r="VDT15" s="281"/>
      <c r="VDU15" s="281"/>
      <c r="VDV15" s="281"/>
      <c r="VDW15" s="281"/>
      <c r="VDX15" s="281"/>
      <c r="VDY15" s="281"/>
      <c r="VDZ15" s="281"/>
      <c r="VEA15" s="281"/>
      <c r="VEB15" s="281"/>
      <c r="VEC15" s="281"/>
      <c r="VED15" s="281"/>
      <c r="VEE15" s="281"/>
      <c r="VEF15" s="281"/>
      <c r="VEG15" s="281"/>
      <c r="VEH15" s="281"/>
      <c r="VEI15" s="281"/>
      <c r="VEJ15" s="281"/>
      <c r="VEK15" s="281"/>
      <c r="VEL15" s="281"/>
      <c r="VEM15" s="281"/>
      <c r="VEN15" s="281"/>
      <c r="VEO15" s="281"/>
      <c r="VEP15" s="281"/>
      <c r="VEQ15" s="281"/>
      <c r="VER15" s="281"/>
      <c r="VES15" s="281"/>
      <c r="VET15" s="281"/>
      <c r="VEU15" s="281"/>
      <c r="VEV15" s="281"/>
      <c r="VEW15" s="281"/>
      <c r="VEX15" s="281"/>
      <c r="VEY15" s="281"/>
      <c r="VEZ15" s="281"/>
      <c r="VFA15" s="281"/>
      <c r="VFB15" s="281"/>
      <c r="VFC15" s="281"/>
      <c r="VFD15" s="281"/>
      <c r="VFE15" s="281"/>
      <c r="VFF15" s="281"/>
      <c r="VFG15" s="281"/>
      <c r="VFH15" s="281"/>
      <c r="VFI15" s="281"/>
      <c r="VFJ15" s="281"/>
      <c r="VFK15" s="281"/>
      <c r="VFL15" s="281"/>
      <c r="VFM15" s="281"/>
      <c r="VFN15" s="281"/>
      <c r="VFO15" s="281"/>
      <c r="VFP15" s="281"/>
      <c r="VFQ15" s="281"/>
      <c r="VFR15" s="281"/>
      <c r="VFS15" s="281"/>
      <c r="VFT15" s="281"/>
      <c r="VFU15" s="281"/>
      <c r="VFV15" s="281"/>
      <c r="VFW15" s="281"/>
      <c r="VFX15" s="281"/>
      <c r="VFY15" s="281"/>
      <c r="VFZ15" s="281"/>
      <c r="VGA15" s="281"/>
      <c r="VGB15" s="281"/>
      <c r="VGC15" s="281"/>
      <c r="VGD15" s="281"/>
      <c r="VGE15" s="281"/>
      <c r="VGF15" s="281"/>
      <c r="VGG15" s="281"/>
      <c r="VGH15" s="281"/>
      <c r="VGI15" s="281"/>
      <c r="VGJ15" s="281"/>
      <c r="VGK15" s="281"/>
      <c r="VGL15" s="281"/>
      <c r="VGM15" s="281"/>
      <c r="VGN15" s="281"/>
      <c r="VGO15" s="281"/>
      <c r="VGP15" s="281"/>
      <c r="VGQ15" s="281"/>
      <c r="VGR15" s="281"/>
      <c r="VGS15" s="281"/>
      <c r="VGT15" s="281"/>
      <c r="VGU15" s="281"/>
      <c r="VGV15" s="281"/>
      <c r="VGW15" s="281"/>
      <c r="VGX15" s="281"/>
      <c r="VGY15" s="281"/>
      <c r="VGZ15" s="281"/>
      <c r="VHA15" s="281"/>
      <c r="VHB15" s="281"/>
      <c r="VHC15" s="281"/>
      <c r="VHD15" s="281"/>
      <c r="VHE15" s="281"/>
      <c r="VHF15" s="281"/>
      <c r="VHG15" s="281"/>
      <c r="VHH15" s="281"/>
      <c r="VHI15" s="281"/>
      <c r="VHJ15" s="281"/>
      <c r="VHK15" s="281"/>
      <c r="VHL15" s="281"/>
      <c r="VHM15" s="281"/>
      <c r="VHN15" s="281"/>
      <c r="VHO15" s="281"/>
      <c r="VHP15" s="281"/>
      <c r="VHQ15" s="281"/>
      <c r="VHR15" s="281"/>
      <c r="VHS15" s="281"/>
      <c r="VHT15" s="281"/>
      <c r="VHU15" s="281"/>
      <c r="VHV15" s="281"/>
      <c r="VHW15" s="281"/>
      <c r="VHX15" s="281"/>
      <c r="VHY15" s="281"/>
      <c r="VHZ15" s="281"/>
      <c r="VIA15" s="281"/>
      <c r="VIB15" s="281"/>
      <c r="VIC15" s="281"/>
      <c r="VID15" s="281"/>
      <c r="VIE15" s="281"/>
      <c r="VIF15" s="281"/>
      <c r="VIG15" s="281"/>
      <c r="VIH15" s="281"/>
      <c r="VII15" s="281"/>
      <c r="VIJ15" s="281"/>
      <c r="VIK15" s="281"/>
      <c r="VIL15" s="281"/>
      <c r="VIM15" s="281"/>
      <c r="VIN15" s="281"/>
      <c r="VIO15" s="281"/>
      <c r="VIP15" s="281"/>
      <c r="VIQ15" s="281"/>
      <c r="VIR15" s="281"/>
      <c r="VIS15" s="281"/>
      <c r="VIT15" s="281"/>
      <c r="VIU15" s="281"/>
      <c r="VIV15" s="281"/>
      <c r="VIW15" s="281"/>
      <c r="VIX15" s="281"/>
      <c r="VIY15" s="281"/>
      <c r="VIZ15" s="281"/>
      <c r="VJA15" s="281"/>
      <c r="VJB15" s="281"/>
      <c r="VJC15" s="281"/>
      <c r="VJD15" s="281"/>
      <c r="VJE15" s="281"/>
      <c r="VJF15" s="281"/>
      <c r="VJG15" s="281"/>
      <c r="VJH15" s="281"/>
      <c r="VJI15" s="281"/>
      <c r="VJJ15" s="281"/>
      <c r="VJK15" s="281"/>
      <c r="VJL15" s="281"/>
      <c r="VJM15" s="281"/>
      <c r="VJN15" s="281"/>
      <c r="VJO15" s="281"/>
      <c r="VJP15" s="281"/>
      <c r="VJQ15" s="281"/>
      <c r="VJR15" s="281"/>
      <c r="VJS15" s="281"/>
      <c r="VJT15" s="281"/>
      <c r="VJU15" s="281"/>
      <c r="VJV15" s="281"/>
      <c r="VJW15" s="281"/>
      <c r="VJX15" s="281"/>
      <c r="VJY15" s="281"/>
      <c r="VJZ15" s="281"/>
      <c r="VKA15" s="281"/>
      <c r="VKB15" s="281"/>
      <c r="VKC15" s="281"/>
      <c r="VKD15" s="281"/>
      <c r="VKE15" s="281"/>
      <c r="VKF15" s="281"/>
      <c r="VKG15" s="281"/>
      <c r="VKH15" s="281"/>
      <c r="VKI15" s="281"/>
      <c r="VKJ15" s="281"/>
      <c r="VKK15" s="281"/>
      <c r="VKL15" s="281"/>
      <c r="VKM15" s="281"/>
      <c r="VKN15" s="281"/>
      <c r="VKO15" s="281"/>
      <c r="VKP15" s="281"/>
      <c r="VKQ15" s="281"/>
      <c r="VKR15" s="281"/>
      <c r="VKS15" s="281"/>
      <c r="VKT15" s="281"/>
      <c r="VKU15" s="281"/>
      <c r="VKV15" s="281"/>
      <c r="VKW15" s="281"/>
      <c r="VKX15" s="281"/>
      <c r="VKY15" s="281"/>
      <c r="VKZ15" s="281"/>
      <c r="VLA15" s="281"/>
      <c r="VLB15" s="281"/>
      <c r="VLC15" s="281"/>
      <c r="VLD15" s="281"/>
      <c r="VLE15" s="281"/>
      <c r="VLF15" s="281"/>
      <c r="VLG15" s="281"/>
      <c r="VLH15" s="281"/>
      <c r="VLI15" s="281"/>
      <c r="VLJ15" s="281"/>
      <c r="VLK15" s="281"/>
      <c r="VLL15" s="281"/>
      <c r="VLM15" s="281"/>
      <c r="VLN15" s="281"/>
      <c r="VLO15" s="281"/>
      <c r="VLP15" s="281"/>
      <c r="VLQ15" s="281"/>
      <c r="VLR15" s="281"/>
      <c r="VLS15" s="281"/>
      <c r="VLT15" s="281"/>
      <c r="VLU15" s="281"/>
      <c r="VLV15" s="281"/>
      <c r="VLW15" s="281"/>
      <c r="VLX15" s="281"/>
      <c r="VLY15" s="281"/>
      <c r="VLZ15" s="281"/>
      <c r="VMA15" s="281"/>
      <c r="VMB15" s="281"/>
      <c r="VMC15" s="281"/>
      <c r="VMD15" s="281"/>
      <c r="VME15" s="281"/>
      <c r="VMF15" s="281"/>
      <c r="VMG15" s="281"/>
      <c r="VMH15" s="281"/>
      <c r="VMI15" s="281"/>
      <c r="VMJ15" s="281"/>
      <c r="VMK15" s="281"/>
      <c r="VML15" s="281"/>
      <c r="VMM15" s="281"/>
      <c r="VMN15" s="281"/>
      <c r="VMO15" s="281"/>
      <c r="VMP15" s="281"/>
      <c r="VMQ15" s="281"/>
      <c r="VMR15" s="281"/>
      <c r="VMS15" s="281"/>
      <c r="VMT15" s="281"/>
      <c r="VMU15" s="281"/>
      <c r="VMV15" s="281"/>
      <c r="VMW15" s="281"/>
      <c r="VMX15" s="281"/>
      <c r="VMY15" s="281"/>
      <c r="VMZ15" s="281"/>
      <c r="VNA15" s="281"/>
      <c r="VNB15" s="281"/>
      <c r="VNC15" s="281"/>
      <c r="VND15" s="281"/>
      <c r="VNE15" s="281"/>
      <c r="VNF15" s="281"/>
      <c r="VNG15" s="281"/>
      <c r="VNH15" s="281"/>
      <c r="VNI15" s="281"/>
      <c r="VNJ15" s="281"/>
      <c r="VNK15" s="281"/>
      <c r="VNL15" s="281"/>
      <c r="VNM15" s="281"/>
      <c r="VNN15" s="281"/>
      <c r="VNO15" s="281"/>
      <c r="VNP15" s="281"/>
      <c r="VNQ15" s="281"/>
      <c r="VNR15" s="281"/>
      <c r="VNS15" s="281"/>
      <c r="VNT15" s="281"/>
      <c r="VNU15" s="281"/>
      <c r="VNV15" s="281"/>
      <c r="VNW15" s="281"/>
      <c r="VNX15" s="281"/>
      <c r="VNY15" s="281"/>
      <c r="VNZ15" s="281"/>
      <c r="VOA15" s="281"/>
      <c r="VOB15" s="281"/>
      <c r="VOC15" s="281"/>
      <c r="VOD15" s="281"/>
      <c r="VOE15" s="281"/>
      <c r="VOF15" s="281"/>
      <c r="VOG15" s="281"/>
      <c r="VOH15" s="281"/>
      <c r="VOI15" s="281"/>
      <c r="VOJ15" s="281"/>
      <c r="VOK15" s="281"/>
      <c r="VOL15" s="281"/>
      <c r="VOM15" s="281"/>
      <c r="VON15" s="281"/>
      <c r="VOO15" s="281"/>
      <c r="VOP15" s="281"/>
      <c r="VOQ15" s="281"/>
      <c r="VOR15" s="281"/>
      <c r="VOS15" s="281"/>
      <c r="VOT15" s="281"/>
      <c r="VOU15" s="281"/>
      <c r="VOV15" s="281"/>
      <c r="VOW15" s="281"/>
      <c r="VOX15" s="281"/>
      <c r="VOY15" s="281"/>
      <c r="VOZ15" s="281"/>
      <c r="VPA15" s="281"/>
      <c r="VPB15" s="281"/>
      <c r="VPC15" s="281"/>
      <c r="VPD15" s="281"/>
      <c r="VPE15" s="281"/>
      <c r="VPF15" s="281"/>
      <c r="VPG15" s="281"/>
      <c r="VPH15" s="281"/>
      <c r="VPI15" s="281"/>
      <c r="VPJ15" s="281"/>
      <c r="VPK15" s="281"/>
      <c r="VPL15" s="281"/>
      <c r="VPM15" s="281"/>
      <c r="VPN15" s="281"/>
      <c r="VPO15" s="281"/>
      <c r="VPP15" s="281"/>
      <c r="VPQ15" s="281"/>
      <c r="VPR15" s="281"/>
      <c r="VPS15" s="281"/>
      <c r="VPT15" s="281"/>
      <c r="VPU15" s="281"/>
      <c r="VPV15" s="281"/>
      <c r="VPW15" s="281"/>
      <c r="VPX15" s="281"/>
      <c r="VPY15" s="281"/>
      <c r="VPZ15" s="281"/>
      <c r="VQA15" s="281"/>
      <c r="VQB15" s="281"/>
      <c r="VQC15" s="281"/>
      <c r="VQD15" s="281"/>
      <c r="VQE15" s="281"/>
      <c r="VQF15" s="281"/>
      <c r="VQG15" s="281"/>
      <c r="VQH15" s="281"/>
      <c r="VQI15" s="281"/>
      <c r="VQJ15" s="281"/>
      <c r="VQK15" s="281"/>
      <c r="VQL15" s="281"/>
      <c r="VQM15" s="281"/>
      <c r="VQN15" s="281"/>
      <c r="VQO15" s="281"/>
      <c r="VQP15" s="281"/>
      <c r="VQQ15" s="281"/>
      <c r="VQR15" s="281"/>
      <c r="VQS15" s="281"/>
      <c r="VQT15" s="281"/>
      <c r="VQU15" s="281"/>
      <c r="VQV15" s="281"/>
      <c r="VQW15" s="281"/>
      <c r="VQX15" s="281"/>
      <c r="VQY15" s="281"/>
      <c r="VQZ15" s="281"/>
      <c r="VRA15" s="281"/>
      <c r="VRB15" s="281"/>
      <c r="VRC15" s="281"/>
      <c r="VRD15" s="281"/>
      <c r="VRE15" s="281"/>
      <c r="VRF15" s="281"/>
      <c r="VRG15" s="281"/>
      <c r="VRH15" s="281"/>
      <c r="VRI15" s="281"/>
      <c r="VRJ15" s="281"/>
      <c r="VRK15" s="281"/>
      <c r="VRL15" s="281"/>
      <c r="VRM15" s="281"/>
      <c r="VRN15" s="281"/>
      <c r="VRO15" s="281"/>
      <c r="VRP15" s="281"/>
      <c r="VRQ15" s="281"/>
      <c r="VRR15" s="281"/>
      <c r="VRS15" s="281"/>
      <c r="VRT15" s="281"/>
      <c r="VRU15" s="281"/>
      <c r="VRV15" s="281"/>
      <c r="VRW15" s="281"/>
      <c r="VRX15" s="281"/>
      <c r="VRY15" s="281"/>
      <c r="VRZ15" s="281"/>
      <c r="VSA15" s="281"/>
      <c r="VSB15" s="281"/>
      <c r="VSC15" s="281"/>
      <c r="VSD15" s="281"/>
      <c r="VSE15" s="281"/>
      <c r="VSF15" s="281"/>
      <c r="VSG15" s="281"/>
      <c r="VSH15" s="281"/>
      <c r="VSI15" s="281"/>
      <c r="VSJ15" s="281"/>
      <c r="VSK15" s="281"/>
      <c r="VSL15" s="281"/>
      <c r="VSM15" s="281"/>
      <c r="VSN15" s="281"/>
      <c r="VSO15" s="281"/>
      <c r="VSP15" s="281"/>
      <c r="VSQ15" s="281"/>
      <c r="VSR15" s="281"/>
      <c r="VSS15" s="281"/>
      <c r="VST15" s="281"/>
      <c r="VSU15" s="281"/>
      <c r="VSV15" s="281"/>
      <c r="VSW15" s="281"/>
      <c r="VSX15" s="281"/>
      <c r="VSY15" s="281"/>
      <c r="VSZ15" s="281"/>
      <c r="VTA15" s="281"/>
      <c r="VTB15" s="281"/>
      <c r="VTC15" s="281"/>
      <c r="VTD15" s="281"/>
      <c r="VTE15" s="281"/>
      <c r="VTF15" s="281"/>
      <c r="VTG15" s="281"/>
      <c r="VTH15" s="281"/>
      <c r="VTI15" s="281"/>
      <c r="VTJ15" s="281"/>
      <c r="VTK15" s="281"/>
      <c r="VTL15" s="281"/>
      <c r="VTM15" s="281"/>
      <c r="VTN15" s="281"/>
      <c r="VTO15" s="281"/>
      <c r="VTP15" s="281"/>
      <c r="VTQ15" s="281"/>
      <c r="VTR15" s="281"/>
      <c r="VTS15" s="281"/>
      <c r="VTT15" s="281"/>
      <c r="VTU15" s="281"/>
      <c r="VTV15" s="281"/>
      <c r="VTW15" s="281"/>
      <c r="VTX15" s="281"/>
      <c r="VTY15" s="281"/>
      <c r="VTZ15" s="281"/>
      <c r="VUA15" s="281"/>
      <c r="VUB15" s="281"/>
      <c r="VUC15" s="281"/>
      <c r="VUD15" s="281"/>
      <c r="VUE15" s="281"/>
      <c r="VUF15" s="281"/>
      <c r="VUG15" s="281"/>
      <c r="VUH15" s="281"/>
      <c r="VUI15" s="281"/>
      <c r="VUJ15" s="281"/>
      <c r="VUK15" s="281"/>
      <c r="VUL15" s="281"/>
      <c r="VUM15" s="281"/>
      <c r="VUN15" s="281"/>
      <c r="VUO15" s="281"/>
      <c r="VUP15" s="281"/>
      <c r="VUQ15" s="281"/>
      <c r="VUR15" s="281"/>
      <c r="VUS15" s="281"/>
      <c r="VUT15" s="281"/>
      <c r="VUU15" s="281"/>
      <c r="VUV15" s="281"/>
      <c r="VUW15" s="281"/>
      <c r="VUX15" s="281"/>
      <c r="VUY15" s="281"/>
      <c r="VUZ15" s="281"/>
      <c r="VVA15" s="281"/>
      <c r="VVB15" s="281"/>
      <c r="VVC15" s="281"/>
      <c r="VVD15" s="281"/>
      <c r="VVE15" s="281"/>
      <c r="VVF15" s="281"/>
      <c r="VVG15" s="281"/>
      <c r="VVH15" s="281"/>
      <c r="VVI15" s="281"/>
      <c r="VVJ15" s="281"/>
      <c r="VVK15" s="281"/>
      <c r="VVL15" s="281"/>
      <c r="VVM15" s="281"/>
      <c r="VVN15" s="281"/>
      <c r="VVO15" s="281"/>
      <c r="VVP15" s="281"/>
      <c r="VVQ15" s="281"/>
      <c r="VVR15" s="281"/>
      <c r="VVS15" s="281"/>
      <c r="VVT15" s="281"/>
      <c r="VVU15" s="281"/>
      <c r="VVV15" s="281"/>
      <c r="VVW15" s="281"/>
      <c r="VVX15" s="281"/>
      <c r="VVY15" s="281"/>
      <c r="VVZ15" s="281"/>
      <c r="VWA15" s="281"/>
      <c r="VWB15" s="281"/>
      <c r="VWC15" s="281"/>
      <c r="VWD15" s="281"/>
      <c r="VWE15" s="281"/>
      <c r="VWF15" s="281"/>
      <c r="VWG15" s="281"/>
      <c r="VWH15" s="281"/>
      <c r="VWI15" s="281"/>
      <c r="VWJ15" s="281"/>
      <c r="VWK15" s="281"/>
      <c r="VWL15" s="281"/>
      <c r="VWM15" s="281"/>
      <c r="VWN15" s="281"/>
      <c r="VWO15" s="281"/>
      <c r="VWP15" s="281"/>
      <c r="VWQ15" s="281"/>
      <c r="VWR15" s="281"/>
      <c r="VWS15" s="281"/>
      <c r="VWT15" s="281"/>
      <c r="VWU15" s="281"/>
      <c r="VWV15" s="281"/>
      <c r="VWW15" s="281"/>
      <c r="VWX15" s="281"/>
      <c r="VWY15" s="281"/>
      <c r="VWZ15" s="281"/>
      <c r="VXA15" s="281"/>
      <c r="VXB15" s="281"/>
      <c r="VXC15" s="281"/>
      <c r="VXD15" s="281"/>
      <c r="VXE15" s="281"/>
      <c r="VXF15" s="281"/>
      <c r="VXG15" s="281"/>
      <c r="VXH15" s="281"/>
      <c r="VXI15" s="281"/>
      <c r="VXJ15" s="281"/>
      <c r="VXK15" s="281"/>
      <c r="VXL15" s="281"/>
      <c r="VXM15" s="281"/>
      <c r="VXN15" s="281"/>
      <c r="VXO15" s="281"/>
      <c r="VXP15" s="281"/>
      <c r="VXQ15" s="281"/>
      <c r="VXR15" s="281"/>
      <c r="VXS15" s="281"/>
      <c r="VXT15" s="281"/>
      <c r="VXU15" s="281"/>
      <c r="VXV15" s="281"/>
      <c r="VXW15" s="281"/>
      <c r="VXX15" s="281"/>
      <c r="VXY15" s="281"/>
      <c r="VXZ15" s="281"/>
      <c r="VYA15" s="281"/>
      <c r="VYB15" s="281"/>
      <c r="VYC15" s="281"/>
      <c r="VYD15" s="281"/>
      <c r="VYE15" s="281"/>
      <c r="VYF15" s="281"/>
      <c r="VYG15" s="281"/>
      <c r="VYH15" s="281"/>
      <c r="VYI15" s="281"/>
      <c r="VYJ15" s="281"/>
      <c r="VYK15" s="281"/>
      <c r="VYL15" s="281"/>
      <c r="VYM15" s="281"/>
      <c r="VYN15" s="281"/>
      <c r="VYO15" s="281"/>
      <c r="VYP15" s="281"/>
      <c r="VYQ15" s="281"/>
      <c r="VYR15" s="281"/>
      <c r="VYS15" s="281"/>
      <c r="VYT15" s="281"/>
      <c r="VYU15" s="281"/>
      <c r="VYV15" s="281"/>
      <c r="VYW15" s="281"/>
      <c r="VYX15" s="281"/>
      <c r="VYY15" s="281"/>
      <c r="VYZ15" s="281"/>
      <c r="VZA15" s="281"/>
      <c r="VZB15" s="281"/>
      <c r="VZC15" s="281"/>
      <c r="VZD15" s="281"/>
      <c r="VZE15" s="281"/>
      <c r="VZF15" s="281"/>
      <c r="VZG15" s="281"/>
      <c r="VZH15" s="281"/>
      <c r="VZI15" s="281"/>
      <c r="VZJ15" s="281"/>
      <c r="VZK15" s="281"/>
      <c r="VZL15" s="281"/>
      <c r="VZM15" s="281"/>
      <c r="VZN15" s="281"/>
      <c r="VZO15" s="281"/>
      <c r="VZP15" s="281"/>
      <c r="VZQ15" s="281"/>
      <c r="VZR15" s="281"/>
      <c r="VZS15" s="281"/>
      <c r="VZT15" s="281"/>
      <c r="VZU15" s="281"/>
      <c r="VZV15" s="281"/>
      <c r="VZW15" s="281"/>
      <c r="VZX15" s="281"/>
      <c r="VZY15" s="281"/>
      <c r="VZZ15" s="281"/>
      <c r="WAA15" s="281"/>
      <c r="WAB15" s="281"/>
      <c r="WAC15" s="281"/>
      <c r="WAD15" s="281"/>
      <c r="WAE15" s="281"/>
      <c r="WAF15" s="281"/>
      <c r="WAG15" s="281"/>
      <c r="WAH15" s="281"/>
      <c r="WAI15" s="281"/>
      <c r="WAJ15" s="281"/>
      <c r="WAK15" s="281"/>
      <c r="WAL15" s="281"/>
      <c r="WAM15" s="281"/>
      <c r="WAN15" s="281"/>
      <c r="WAO15" s="281"/>
      <c r="WAP15" s="281"/>
      <c r="WAQ15" s="281"/>
      <c r="WAR15" s="281"/>
      <c r="WAS15" s="281"/>
      <c r="WAT15" s="281"/>
      <c r="WAU15" s="281"/>
      <c r="WAV15" s="281"/>
      <c r="WAW15" s="281"/>
      <c r="WAX15" s="281"/>
      <c r="WAY15" s="281"/>
      <c r="WAZ15" s="281"/>
      <c r="WBA15" s="281"/>
      <c r="WBB15" s="281"/>
      <c r="WBC15" s="281"/>
      <c r="WBD15" s="281"/>
      <c r="WBE15" s="281"/>
      <c r="WBF15" s="281"/>
      <c r="WBG15" s="281"/>
      <c r="WBH15" s="281"/>
      <c r="WBI15" s="281"/>
      <c r="WBJ15" s="281"/>
      <c r="WBK15" s="281"/>
      <c r="WBL15" s="281"/>
      <c r="WBM15" s="281"/>
      <c r="WBN15" s="281"/>
      <c r="WBO15" s="281"/>
      <c r="WBP15" s="281"/>
      <c r="WBQ15" s="281"/>
      <c r="WBR15" s="281"/>
      <c r="WBS15" s="281"/>
      <c r="WBT15" s="281"/>
      <c r="WBU15" s="281"/>
      <c r="WBV15" s="281"/>
      <c r="WBW15" s="281"/>
      <c r="WBX15" s="281"/>
      <c r="WBY15" s="281"/>
      <c r="WBZ15" s="281"/>
      <c r="WCA15" s="281"/>
      <c r="WCB15" s="281"/>
      <c r="WCC15" s="281"/>
      <c r="WCD15" s="281"/>
      <c r="WCE15" s="281"/>
      <c r="WCF15" s="281"/>
      <c r="WCG15" s="281"/>
      <c r="WCH15" s="281"/>
      <c r="WCI15" s="281"/>
      <c r="WCJ15" s="281"/>
      <c r="WCK15" s="281"/>
      <c r="WCL15" s="281"/>
      <c r="WCM15" s="281"/>
      <c r="WCN15" s="281"/>
      <c r="WCO15" s="281"/>
      <c r="WCP15" s="281"/>
      <c r="WCQ15" s="281"/>
      <c r="WCR15" s="281"/>
      <c r="WCS15" s="281"/>
      <c r="WCT15" s="281"/>
      <c r="WCU15" s="281"/>
      <c r="WCV15" s="281"/>
      <c r="WCW15" s="281"/>
      <c r="WCX15" s="281"/>
      <c r="WCY15" s="281"/>
      <c r="WCZ15" s="281"/>
      <c r="WDA15" s="281"/>
      <c r="WDB15" s="281"/>
      <c r="WDC15" s="281"/>
      <c r="WDD15" s="281"/>
      <c r="WDE15" s="281"/>
      <c r="WDF15" s="281"/>
      <c r="WDG15" s="281"/>
      <c r="WDH15" s="281"/>
      <c r="WDI15" s="281"/>
      <c r="WDJ15" s="281"/>
      <c r="WDK15" s="281"/>
      <c r="WDL15" s="281"/>
      <c r="WDM15" s="281"/>
      <c r="WDN15" s="281"/>
      <c r="WDO15" s="281"/>
      <c r="WDP15" s="281"/>
      <c r="WDQ15" s="281"/>
      <c r="WDR15" s="281"/>
      <c r="WDS15" s="281"/>
      <c r="WDT15" s="281"/>
      <c r="WDU15" s="281"/>
      <c r="WDV15" s="281"/>
      <c r="WDW15" s="281"/>
      <c r="WDX15" s="281"/>
      <c r="WDY15" s="281"/>
      <c r="WDZ15" s="281"/>
      <c r="WEA15" s="281"/>
      <c r="WEB15" s="281"/>
      <c r="WEC15" s="281"/>
      <c r="WED15" s="281"/>
      <c r="WEE15" s="281"/>
      <c r="WEF15" s="281"/>
      <c r="WEG15" s="281"/>
      <c r="WEH15" s="281"/>
      <c r="WEI15" s="281"/>
      <c r="WEJ15" s="281"/>
      <c r="WEK15" s="281"/>
      <c r="WEL15" s="281"/>
      <c r="WEM15" s="281"/>
      <c r="WEN15" s="281"/>
      <c r="WEO15" s="281"/>
      <c r="WEP15" s="281"/>
      <c r="WEQ15" s="281"/>
      <c r="WER15" s="281"/>
      <c r="WES15" s="281"/>
      <c r="WET15" s="281"/>
      <c r="WEU15" s="281"/>
      <c r="WEV15" s="281"/>
      <c r="WEW15" s="281"/>
      <c r="WEX15" s="281"/>
      <c r="WEY15" s="281"/>
      <c r="WEZ15" s="281"/>
      <c r="WFA15" s="281"/>
      <c r="WFB15" s="281"/>
      <c r="WFC15" s="281"/>
      <c r="WFD15" s="281"/>
      <c r="WFE15" s="281"/>
      <c r="WFF15" s="281"/>
      <c r="WFG15" s="281"/>
      <c r="WFH15" s="281"/>
      <c r="WFI15" s="281"/>
      <c r="WFJ15" s="281"/>
      <c r="WFK15" s="281"/>
      <c r="WFL15" s="281"/>
      <c r="WFM15" s="281"/>
      <c r="WFN15" s="281"/>
      <c r="WFO15" s="281"/>
      <c r="WFP15" s="281"/>
      <c r="WFQ15" s="281"/>
      <c r="WFR15" s="281"/>
      <c r="WFS15" s="281"/>
      <c r="WFT15" s="281"/>
      <c r="WFU15" s="281"/>
      <c r="WFV15" s="281"/>
      <c r="WFW15" s="281"/>
      <c r="WFX15" s="281"/>
      <c r="WFY15" s="281"/>
      <c r="WFZ15" s="281"/>
      <c r="WGA15" s="281"/>
      <c r="WGB15" s="281"/>
      <c r="WGC15" s="281"/>
      <c r="WGD15" s="281"/>
      <c r="WGE15" s="281"/>
      <c r="WGF15" s="281"/>
      <c r="WGG15" s="281"/>
      <c r="WGH15" s="281"/>
      <c r="WGI15" s="281"/>
      <c r="WGJ15" s="281"/>
      <c r="WGK15" s="281"/>
      <c r="WGL15" s="281"/>
      <c r="WGM15" s="281"/>
      <c r="WGN15" s="281"/>
      <c r="WGO15" s="281"/>
      <c r="WGP15" s="281"/>
      <c r="WGQ15" s="281"/>
      <c r="WGR15" s="281"/>
      <c r="WGS15" s="281"/>
      <c r="WGT15" s="281"/>
      <c r="WGU15" s="281"/>
      <c r="WGV15" s="281"/>
      <c r="WGW15" s="281"/>
      <c r="WGX15" s="281"/>
      <c r="WGY15" s="281"/>
      <c r="WGZ15" s="281"/>
      <c r="WHA15" s="281"/>
      <c r="WHB15" s="281"/>
      <c r="WHC15" s="281"/>
      <c r="WHD15" s="281"/>
      <c r="WHE15" s="281"/>
      <c r="WHF15" s="281"/>
      <c r="WHG15" s="281"/>
      <c r="WHH15" s="281"/>
      <c r="WHI15" s="281"/>
      <c r="WHJ15" s="281"/>
      <c r="WHK15" s="281"/>
      <c r="WHL15" s="281"/>
      <c r="WHM15" s="281"/>
      <c r="WHN15" s="281"/>
      <c r="WHO15" s="281"/>
      <c r="WHP15" s="281"/>
      <c r="WHQ15" s="281"/>
      <c r="WHR15" s="281"/>
      <c r="WHS15" s="281"/>
      <c r="WHT15" s="281"/>
      <c r="WHU15" s="281"/>
      <c r="WHV15" s="281"/>
      <c r="WHW15" s="281"/>
      <c r="WHX15" s="281"/>
      <c r="WHY15" s="281"/>
      <c r="WHZ15" s="281"/>
      <c r="WIA15" s="281"/>
      <c r="WIB15" s="281"/>
      <c r="WIC15" s="281"/>
      <c r="WID15" s="281"/>
      <c r="WIE15" s="281"/>
      <c r="WIF15" s="281"/>
      <c r="WIG15" s="281"/>
      <c r="WIH15" s="281"/>
      <c r="WII15" s="281"/>
      <c r="WIJ15" s="281"/>
      <c r="WIK15" s="281"/>
      <c r="WIL15" s="281"/>
      <c r="WIM15" s="281"/>
      <c r="WIN15" s="281"/>
      <c r="WIO15" s="281"/>
      <c r="WIP15" s="281"/>
      <c r="WIQ15" s="281"/>
      <c r="WIR15" s="281"/>
      <c r="WIS15" s="281"/>
      <c r="WIT15" s="281"/>
      <c r="WIU15" s="281"/>
      <c r="WIV15" s="281"/>
      <c r="WIW15" s="281"/>
      <c r="WIX15" s="281"/>
      <c r="WIY15" s="281"/>
      <c r="WIZ15" s="281"/>
      <c r="WJA15" s="281"/>
      <c r="WJB15" s="281"/>
      <c r="WJC15" s="281"/>
      <c r="WJD15" s="281"/>
      <c r="WJE15" s="281"/>
      <c r="WJF15" s="281"/>
      <c r="WJG15" s="281"/>
      <c r="WJH15" s="281"/>
      <c r="WJI15" s="281"/>
      <c r="WJJ15" s="281"/>
      <c r="WJK15" s="281"/>
      <c r="WJL15" s="281"/>
      <c r="WJM15" s="281"/>
      <c r="WJN15" s="281"/>
      <c r="WJO15" s="281"/>
      <c r="WJP15" s="281"/>
      <c r="WJQ15" s="281"/>
      <c r="WJR15" s="281"/>
      <c r="WJS15" s="281"/>
      <c r="WJT15" s="281"/>
      <c r="WJU15" s="281"/>
      <c r="WJV15" s="281"/>
      <c r="WJW15" s="281"/>
      <c r="WJX15" s="281"/>
      <c r="WJY15" s="281"/>
      <c r="WJZ15" s="281"/>
      <c r="WKA15" s="281"/>
      <c r="WKB15" s="281"/>
      <c r="WKC15" s="281"/>
      <c r="WKD15" s="281"/>
      <c r="WKE15" s="281"/>
      <c r="WKF15" s="281"/>
      <c r="WKG15" s="281"/>
      <c r="WKH15" s="281"/>
      <c r="WKI15" s="281"/>
      <c r="WKJ15" s="281"/>
      <c r="WKK15" s="281"/>
      <c r="WKL15" s="281"/>
      <c r="WKM15" s="281"/>
      <c r="WKN15" s="281"/>
      <c r="WKO15" s="281"/>
      <c r="WKP15" s="281"/>
      <c r="WKQ15" s="281"/>
      <c r="WKR15" s="281"/>
      <c r="WKS15" s="281"/>
      <c r="WKT15" s="281"/>
      <c r="WKU15" s="281"/>
      <c r="WKV15" s="281"/>
      <c r="WKW15" s="281"/>
      <c r="WKX15" s="281"/>
      <c r="WKY15" s="281"/>
      <c r="WKZ15" s="281"/>
      <c r="WLA15" s="281"/>
      <c r="WLB15" s="281"/>
      <c r="WLC15" s="281"/>
      <c r="WLD15" s="281"/>
      <c r="WLE15" s="281"/>
      <c r="WLF15" s="281"/>
      <c r="WLG15" s="281"/>
      <c r="WLH15" s="281"/>
      <c r="WLI15" s="281"/>
      <c r="WLJ15" s="281"/>
      <c r="WLK15" s="281"/>
      <c r="WLL15" s="281"/>
      <c r="WLM15" s="281"/>
      <c r="WLN15" s="281"/>
      <c r="WLO15" s="281"/>
      <c r="WLP15" s="281"/>
      <c r="WLQ15" s="281"/>
      <c r="WLR15" s="281"/>
      <c r="WLS15" s="281"/>
      <c r="WLT15" s="281"/>
      <c r="WLU15" s="281"/>
      <c r="WLV15" s="281"/>
      <c r="WLW15" s="281"/>
      <c r="WLX15" s="281"/>
      <c r="WLY15" s="281"/>
      <c r="WLZ15" s="281"/>
      <c r="WMA15" s="281"/>
      <c r="WMB15" s="281"/>
      <c r="WMC15" s="281"/>
      <c r="WMD15" s="281"/>
      <c r="WME15" s="281"/>
      <c r="WMF15" s="281"/>
      <c r="WMG15" s="281"/>
      <c r="WMH15" s="281"/>
      <c r="WMI15" s="281"/>
      <c r="WMJ15" s="281"/>
      <c r="WMK15" s="281"/>
      <c r="WML15" s="281"/>
      <c r="WMM15" s="281"/>
      <c r="WMN15" s="281"/>
      <c r="WMO15" s="281"/>
      <c r="WMP15" s="281"/>
      <c r="WMQ15" s="281"/>
      <c r="WMR15" s="281"/>
      <c r="WMS15" s="281"/>
      <c r="WMT15" s="281"/>
      <c r="WMU15" s="281"/>
      <c r="WMV15" s="281"/>
      <c r="WMW15" s="281"/>
      <c r="WMX15" s="281"/>
      <c r="WMY15" s="281"/>
      <c r="WMZ15" s="281"/>
      <c r="WNA15" s="281"/>
      <c r="WNB15" s="281"/>
      <c r="WNC15" s="281"/>
      <c r="WND15" s="281"/>
      <c r="WNE15" s="281"/>
      <c r="WNF15" s="281"/>
      <c r="WNG15" s="281"/>
      <c r="WNH15" s="281"/>
      <c r="WNI15" s="281"/>
      <c r="WNJ15" s="281"/>
      <c r="WNK15" s="281"/>
      <c r="WNL15" s="281"/>
      <c r="WNM15" s="281"/>
      <c r="WNN15" s="281"/>
      <c r="WNO15" s="281"/>
      <c r="WNP15" s="281"/>
      <c r="WNQ15" s="281"/>
      <c r="WNR15" s="281"/>
      <c r="WNS15" s="281"/>
      <c r="WNT15" s="281"/>
      <c r="WNU15" s="281"/>
      <c r="WNV15" s="281"/>
      <c r="WNW15" s="281"/>
      <c r="WNX15" s="281"/>
      <c r="WNY15" s="281"/>
      <c r="WNZ15" s="281"/>
      <c r="WOA15" s="281"/>
      <c r="WOB15" s="281"/>
      <c r="WOC15" s="281"/>
      <c r="WOD15" s="281"/>
      <c r="WOE15" s="281"/>
      <c r="WOF15" s="281"/>
      <c r="WOG15" s="281"/>
      <c r="WOH15" s="281"/>
      <c r="WOI15" s="281"/>
      <c r="WOJ15" s="281"/>
      <c r="WOK15" s="281"/>
      <c r="WOL15" s="281"/>
      <c r="WOM15" s="281"/>
      <c r="WON15" s="281"/>
      <c r="WOO15" s="281"/>
      <c r="WOP15" s="281"/>
      <c r="WOQ15" s="281"/>
      <c r="WOR15" s="281"/>
      <c r="WOS15" s="281"/>
      <c r="WOT15" s="281"/>
      <c r="WOU15" s="281"/>
      <c r="WOV15" s="281"/>
      <c r="WOW15" s="281"/>
      <c r="WOX15" s="281"/>
      <c r="WOY15" s="281"/>
      <c r="WOZ15" s="281"/>
      <c r="WPA15" s="281"/>
      <c r="WPB15" s="281"/>
      <c r="WPC15" s="281"/>
      <c r="WPD15" s="281"/>
      <c r="WPE15" s="281"/>
      <c r="WPF15" s="281"/>
      <c r="WPG15" s="281"/>
      <c r="WPH15" s="281"/>
      <c r="WPI15" s="281"/>
      <c r="WPJ15" s="281"/>
      <c r="WPK15" s="281"/>
      <c r="WPL15" s="281"/>
      <c r="WPM15" s="281"/>
      <c r="WPN15" s="281"/>
      <c r="WPO15" s="281"/>
      <c r="WPP15" s="281"/>
      <c r="WPQ15" s="281"/>
      <c r="WPR15" s="281"/>
      <c r="WPS15" s="281"/>
      <c r="WPT15" s="281"/>
      <c r="WPU15" s="281"/>
      <c r="WPV15" s="281"/>
      <c r="WPW15" s="281"/>
      <c r="WPX15" s="281"/>
      <c r="WPY15" s="281"/>
      <c r="WPZ15" s="281"/>
      <c r="WQA15" s="281"/>
      <c r="WQB15" s="281"/>
      <c r="WQC15" s="281"/>
      <c r="WQD15" s="281"/>
      <c r="WQE15" s="281"/>
      <c r="WQF15" s="281"/>
      <c r="WQG15" s="281"/>
      <c r="WQH15" s="281"/>
      <c r="WQI15" s="281"/>
      <c r="WQJ15" s="281"/>
      <c r="WQK15" s="281"/>
      <c r="WQL15" s="281"/>
      <c r="WQM15" s="281"/>
      <c r="WQN15" s="281"/>
      <c r="WQO15" s="281"/>
      <c r="WQP15" s="281"/>
      <c r="WQQ15" s="281"/>
      <c r="WQR15" s="281"/>
      <c r="WQS15" s="281"/>
      <c r="WQT15" s="281"/>
      <c r="WQU15" s="281"/>
      <c r="WQV15" s="281"/>
      <c r="WQW15" s="281"/>
      <c r="WQX15" s="281"/>
      <c r="WQY15" s="281"/>
      <c r="WQZ15" s="281"/>
      <c r="WRA15" s="281"/>
      <c r="WRB15" s="281"/>
      <c r="WRC15" s="281"/>
      <c r="WRD15" s="281"/>
      <c r="WRE15" s="281"/>
      <c r="WRF15" s="281"/>
      <c r="WRG15" s="281"/>
      <c r="WRH15" s="281"/>
      <c r="WRI15" s="281"/>
      <c r="WRJ15" s="281"/>
      <c r="WRK15" s="281"/>
      <c r="WRL15" s="281"/>
      <c r="WRM15" s="281"/>
      <c r="WRN15" s="281"/>
      <c r="WRO15" s="281"/>
      <c r="WRP15" s="281"/>
      <c r="WRQ15" s="281"/>
      <c r="WRR15" s="281"/>
      <c r="WRS15" s="281"/>
      <c r="WRT15" s="281"/>
      <c r="WRU15" s="281"/>
      <c r="WRV15" s="281"/>
      <c r="WRW15" s="281"/>
      <c r="WRX15" s="281"/>
      <c r="WRY15" s="281"/>
      <c r="WRZ15" s="281"/>
      <c r="WSA15" s="281"/>
      <c r="WSB15" s="281"/>
      <c r="WSC15" s="281"/>
      <c r="WSD15" s="281"/>
      <c r="WSE15" s="281"/>
      <c r="WSF15" s="281"/>
      <c r="WSG15" s="281"/>
      <c r="WSH15" s="281"/>
      <c r="WSI15" s="281"/>
      <c r="WSJ15" s="281"/>
      <c r="WSK15" s="281"/>
      <c r="WSL15" s="281"/>
      <c r="WSM15" s="281"/>
      <c r="WSN15" s="281"/>
      <c r="WSO15" s="281"/>
      <c r="WSP15" s="281"/>
      <c r="WSQ15" s="281"/>
      <c r="WSR15" s="281"/>
      <c r="WSS15" s="281"/>
      <c r="WST15" s="281"/>
      <c r="WSU15" s="281"/>
      <c r="WSV15" s="281"/>
      <c r="WSW15" s="281"/>
      <c r="WSX15" s="281"/>
      <c r="WSY15" s="281"/>
      <c r="WSZ15" s="281"/>
      <c r="WTA15" s="281"/>
      <c r="WTB15" s="281"/>
      <c r="WTC15" s="281"/>
      <c r="WTD15" s="281"/>
      <c r="WTE15" s="281"/>
      <c r="WTF15" s="281"/>
      <c r="WTG15" s="281"/>
      <c r="WTH15" s="281"/>
      <c r="WTI15" s="281"/>
      <c r="WTJ15" s="281"/>
      <c r="WTK15" s="281"/>
      <c r="WTL15" s="281"/>
      <c r="WTM15" s="281"/>
      <c r="WTN15" s="281"/>
      <c r="WTO15" s="281"/>
      <c r="WTP15" s="281"/>
      <c r="WTQ15" s="281"/>
      <c r="WTR15" s="281"/>
      <c r="WTS15" s="281"/>
      <c r="WTT15" s="281"/>
      <c r="WTU15" s="281"/>
      <c r="WTV15" s="281"/>
      <c r="WTW15" s="281"/>
      <c r="WTX15" s="281"/>
      <c r="WTY15" s="281"/>
      <c r="WTZ15" s="281"/>
      <c r="WUA15" s="281"/>
      <c r="WUB15" s="281"/>
      <c r="WUC15" s="281"/>
      <c r="WUD15" s="281"/>
      <c r="WUE15" s="281"/>
      <c r="WUF15" s="281"/>
      <c r="WUG15" s="281"/>
      <c r="WUH15" s="281"/>
      <c r="WUI15" s="281"/>
      <c r="WUJ15" s="281"/>
      <c r="WUK15" s="281"/>
      <c r="WUL15" s="281"/>
      <c r="WUM15" s="281"/>
      <c r="WUN15" s="281"/>
      <c r="WUO15" s="281"/>
      <c r="WUP15" s="281"/>
      <c r="WUQ15" s="281"/>
      <c r="WUR15" s="281"/>
      <c r="WUS15" s="281"/>
      <c r="WUT15" s="281"/>
      <c r="WUU15" s="281"/>
      <c r="WUV15" s="281"/>
      <c r="WUW15" s="281"/>
      <c r="WUX15" s="281"/>
      <c r="WUY15" s="281"/>
      <c r="WUZ15" s="281"/>
      <c r="WVA15" s="281"/>
      <c r="WVB15" s="281"/>
      <c r="WVC15" s="281"/>
      <c r="WVD15" s="281"/>
      <c r="WVE15" s="281"/>
      <c r="WVF15" s="281"/>
      <c r="WVG15" s="281"/>
      <c r="WVH15" s="281"/>
      <c r="WVI15" s="281"/>
      <c r="WVJ15" s="281"/>
      <c r="WVK15" s="281"/>
      <c r="WVL15" s="281"/>
      <c r="WVM15" s="281"/>
      <c r="WVN15" s="281"/>
      <c r="WVO15" s="281"/>
      <c r="WVP15" s="281"/>
      <c r="WVQ15" s="281"/>
      <c r="WVR15" s="281"/>
      <c r="WVS15" s="281"/>
      <c r="WVT15" s="281"/>
    </row>
    <row r="16" spans="1:16140" s="248" customFormat="1" ht="28.5" hidden="1" customHeight="1">
      <c r="A16" s="1013" t="s">
        <v>1293</v>
      </c>
      <c r="B16" s="1014"/>
      <c r="C16" s="1014"/>
      <c r="D16" s="1014"/>
      <c r="E16" s="1014"/>
      <c r="F16" s="1014"/>
      <c r="G16" s="1014"/>
      <c r="H16" s="1014"/>
      <c r="I16" s="1014"/>
      <c r="J16" s="1014"/>
      <c r="K16" s="1015"/>
      <c r="L16" s="178"/>
      <c r="M16" s="178"/>
      <c r="N16" s="178"/>
      <c r="O16" s="178"/>
      <c r="P16" s="178"/>
      <c r="Q16" s="178"/>
      <c r="R16" s="178"/>
      <c r="S16" s="178"/>
      <c r="T16" s="178"/>
      <c r="U16" s="178"/>
      <c r="V16" s="178"/>
      <c r="W16" s="178"/>
      <c r="X16" s="178"/>
      <c r="Y16" s="178"/>
      <c r="Z16" s="178"/>
      <c r="AA16" s="178"/>
      <c r="AB16" s="178"/>
      <c r="AC16" s="178"/>
      <c r="AD16" s="178"/>
      <c r="AE16" s="178"/>
      <c r="AF16" s="178"/>
      <c r="AG16" s="178"/>
      <c r="AH16" s="178"/>
      <c r="AI16" s="178"/>
      <c r="AJ16" s="178"/>
      <c r="AK16" s="178"/>
      <c r="AL16" s="178"/>
      <c r="AM16" s="178"/>
      <c r="AN16" s="178"/>
      <c r="AO16" s="178"/>
      <c r="AP16" s="178"/>
      <c r="AQ16" s="178"/>
      <c r="AR16" s="178"/>
      <c r="AS16" s="178"/>
      <c r="AT16" s="178"/>
      <c r="AU16" s="178"/>
      <c r="AV16" s="178"/>
      <c r="AW16" s="178"/>
      <c r="AX16" s="178"/>
      <c r="AY16" s="178"/>
      <c r="AZ16" s="178"/>
      <c r="BA16" s="178"/>
      <c r="BB16" s="178"/>
      <c r="BC16" s="178"/>
      <c r="BD16" s="178"/>
      <c r="BE16" s="178"/>
      <c r="BF16" s="178"/>
      <c r="BG16" s="178"/>
      <c r="BH16" s="178"/>
      <c r="BI16" s="178"/>
      <c r="BJ16" s="178"/>
      <c r="BK16" s="178"/>
      <c r="BL16" s="178"/>
      <c r="BM16" s="178"/>
      <c r="BN16" s="178"/>
      <c r="BO16" s="178"/>
      <c r="BP16" s="178"/>
      <c r="BQ16" s="178"/>
      <c r="BR16" s="178"/>
      <c r="BS16" s="178"/>
      <c r="BT16" s="178"/>
      <c r="BU16" s="178"/>
      <c r="BV16" s="178"/>
      <c r="BW16" s="178"/>
      <c r="BX16" s="178"/>
      <c r="BY16" s="178"/>
      <c r="BZ16" s="178"/>
      <c r="CA16" s="178"/>
      <c r="CB16" s="178"/>
      <c r="CC16" s="178"/>
      <c r="CD16" s="178"/>
      <c r="CE16" s="178"/>
      <c r="CF16" s="178"/>
      <c r="CG16" s="178"/>
      <c r="CH16" s="178"/>
      <c r="CI16" s="178"/>
      <c r="CJ16" s="178"/>
      <c r="CK16" s="178"/>
      <c r="CL16" s="178"/>
      <c r="CM16" s="178"/>
      <c r="CN16" s="178"/>
      <c r="CO16" s="178"/>
      <c r="CP16" s="178"/>
      <c r="CQ16" s="178"/>
      <c r="CR16" s="178"/>
      <c r="CS16" s="178"/>
      <c r="CT16" s="178"/>
      <c r="CU16" s="178"/>
      <c r="CV16" s="178"/>
      <c r="CW16" s="178"/>
      <c r="CX16" s="178"/>
      <c r="CY16" s="178"/>
      <c r="CZ16" s="178"/>
      <c r="DA16" s="178"/>
      <c r="DB16" s="178"/>
      <c r="DC16" s="178"/>
      <c r="DD16" s="178"/>
      <c r="DE16" s="178"/>
      <c r="DF16" s="178"/>
      <c r="DG16" s="178"/>
      <c r="DH16" s="178"/>
      <c r="DI16" s="178"/>
      <c r="DJ16" s="178"/>
      <c r="DK16" s="178"/>
      <c r="DL16" s="178"/>
      <c r="DM16" s="178"/>
      <c r="DN16" s="178"/>
      <c r="DO16" s="178"/>
      <c r="DP16" s="178"/>
      <c r="DQ16" s="178"/>
      <c r="DR16" s="178"/>
      <c r="DS16" s="178"/>
      <c r="DT16" s="178"/>
      <c r="DU16" s="178"/>
      <c r="DV16" s="178"/>
      <c r="DW16" s="178"/>
      <c r="DX16" s="178"/>
      <c r="DY16" s="178"/>
      <c r="DZ16" s="178"/>
      <c r="EA16" s="178"/>
      <c r="EB16" s="178"/>
      <c r="EC16" s="178"/>
      <c r="ED16" s="178"/>
      <c r="EE16" s="178"/>
      <c r="EF16" s="178"/>
      <c r="EG16" s="178"/>
      <c r="EH16" s="178"/>
      <c r="EI16" s="178"/>
      <c r="EJ16" s="178"/>
      <c r="EK16" s="178"/>
      <c r="EL16" s="178"/>
      <c r="EM16" s="178"/>
      <c r="EN16" s="178"/>
      <c r="EO16" s="178"/>
      <c r="EP16" s="178"/>
      <c r="EQ16" s="178"/>
      <c r="ER16" s="178"/>
      <c r="ES16" s="178"/>
      <c r="ET16" s="178"/>
      <c r="EU16" s="178"/>
      <c r="EV16" s="178"/>
      <c r="EW16" s="178"/>
      <c r="EX16" s="178"/>
      <c r="EY16" s="178"/>
      <c r="EZ16" s="178"/>
      <c r="FA16" s="178"/>
      <c r="FB16" s="178"/>
      <c r="FC16" s="178"/>
      <c r="FD16" s="178"/>
      <c r="FE16" s="178"/>
      <c r="FF16" s="178"/>
      <c r="FG16" s="178"/>
      <c r="FH16" s="178"/>
      <c r="FI16" s="178"/>
      <c r="FJ16" s="178"/>
      <c r="FK16" s="178"/>
      <c r="FL16" s="178"/>
      <c r="FM16" s="178"/>
      <c r="FN16" s="178"/>
      <c r="FO16" s="178"/>
      <c r="FP16" s="178"/>
      <c r="FQ16" s="178"/>
      <c r="FR16" s="178"/>
      <c r="FS16" s="178"/>
      <c r="FT16" s="178"/>
      <c r="FU16" s="178"/>
      <c r="FV16" s="178"/>
      <c r="FW16" s="178"/>
      <c r="FX16" s="178"/>
      <c r="FY16" s="178"/>
      <c r="FZ16" s="178"/>
      <c r="GA16" s="178"/>
      <c r="GB16" s="178"/>
      <c r="GC16" s="178"/>
      <c r="GD16" s="178"/>
      <c r="GE16" s="178"/>
      <c r="GF16" s="178"/>
      <c r="GG16" s="178"/>
      <c r="GH16" s="178"/>
      <c r="GI16" s="178"/>
      <c r="GJ16" s="178"/>
      <c r="GK16" s="178"/>
      <c r="GL16" s="178"/>
      <c r="GM16" s="178"/>
      <c r="GN16" s="178"/>
      <c r="GO16" s="178"/>
      <c r="GP16" s="178"/>
      <c r="GQ16" s="178"/>
      <c r="GR16" s="178"/>
      <c r="GS16" s="178"/>
      <c r="GT16" s="178"/>
      <c r="GU16" s="178"/>
      <c r="GV16" s="178"/>
      <c r="GW16" s="178"/>
      <c r="GX16" s="178"/>
      <c r="GY16" s="178"/>
      <c r="GZ16" s="178"/>
      <c r="HA16" s="178"/>
      <c r="HB16" s="178"/>
      <c r="HC16" s="178"/>
      <c r="HD16" s="178"/>
      <c r="HE16" s="178"/>
      <c r="HF16" s="178"/>
      <c r="HG16" s="178"/>
      <c r="HH16" s="178"/>
      <c r="HI16" s="178"/>
      <c r="HJ16" s="178"/>
      <c r="HK16" s="178"/>
      <c r="HL16" s="178"/>
      <c r="HM16" s="178"/>
      <c r="HN16" s="178"/>
      <c r="HO16" s="178"/>
      <c r="HP16" s="178"/>
      <c r="HQ16" s="178"/>
      <c r="HR16" s="178"/>
      <c r="HS16" s="178"/>
      <c r="HT16" s="178"/>
      <c r="HU16" s="178"/>
      <c r="HV16" s="178"/>
      <c r="HW16" s="178"/>
      <c r="HX16" s="178"/>
      <c r="HY16" s="178"/>
      <c r="HZ16" s="178"/>
      <c r="IA16" s="178"/>
      <c r="IB16" s="178"/>
      <c r="IC16" s="178"/>
      <c r="ID16" s="178"/>
      <c r="IE16" s="178"/>
      <c r="IF16" s="178"/>
      <c r="IG16" s="178"/>
      <c r="IH16" s="178"/>
      <c r="II16" s="178"/>
      <c r="IJ16" s="178"/>
      <c r="IK16" s="178"/>
      <c r="IL16" s="178"/>
      <c r="IM16" s="178"/>
      <c r="IN16" s="178"/>
      <c r="IO16" s="178"/>
      <c r="IP16" s="178"/>
      <c r="IQ16" s="178"/>
      <c r="IR16" s="178"/>
      <c r="IS16" s="178"/>
      <c r="IT16" s="178"/>
      <c r="IU16" s="178"/>
      <c r="IV16" s="178"/>
      <c r="IW16" s="178"/>
      <c r="IX16" s="178"/>
      <c r="IY16" s="178"/>
      <c r="IZ16" s="178"/>
      <c r="JA16" s="178"/>
      <c r="JB16" s="178"/>
      <c r="JC16" s="178"/>
      <c r="JD16" s="178"/>
      <c r="JE16" s="178"/>
      <c r="JF16" s="178"/>
      <c r="JG16" s="178"/>
      <c r="JH16" s="178"/>
      <c r="JI16" s="178"/>
      <c r="JJ16" s="178"/>
      <c r="JK16" s="178"/>
      <c r="JL16" s="178"/>
      <c r="JM16" s="178"/>
      <c r="JN16" s="178"/>
      <c r="JO16" s="178"/>
      <c r="JP16" s="178"/>
      <c r="JQ16" s="178"/>
      <c r="JR16" s="178"/>
      <c r="JS16" s="178"/>
      <c r="JT16" s="178"/>
      <c r="JU16" s="178"/>
      <c r="JV16" s="178"/>
      <c r="JW16" s="178"/>
      <c r="JX16" s="178"/>
      <c r="JY16" s="178"/>
      <c r="JZ16" s="178"/>
      <c r="KA16" s="178"/>
      <c r="KB16" s="178"/>
      <c r="KC16" s="178"/>
      <c r="KD16" s="178"/>
      <c r="KE16" s="178"/>
      <c r="KF16" s="178"/>
      <c r="KG16" s="178"/>
      <c r="KH16" s="178"/>
      <c r="KI16" s="178"/>
      <c r="KJ16" s="178"/>
      <c r="KK16" s="178"/>
      <c r="KL16" s="178"/>
      <c r="KM16" s="178"/>
      <c r="KN16" s="178"/>
      <c r="KO16" s="178"/>
      <c r="KP16" s="178"/>
      <c r="KQ16" s="178"/>
      <c r="KR16" s="178"/>
      <c r="KS16" s="178"/>
      <c r="KT16" s="178"/>
      <c r="KU16" s="178"/>
      <c r="KV16" s="178"/>
      <c r="KW16" s="178"/>
      <c r="KX16" s="178"/>
      <c r="KY16" s="178"/>
      <c r="KZ16" s="178"/>
      <c r="LA16" s="178"/>
      <c r="LB16" s="178"/>
      <c r="LC16" s="178"/>
      <c r="LD16" s="178"/>
      <c r="LE16" s="178"/>
      <c r="LF16" s="178"/>
      <c r="LG16" s="178"/>
      <c r="LH16" s="178"/>
      <c r="LI16" s="178"/>
      <c r="LJ16" s="178"/>
      <c r="LK16" s="178"/>
      <c r="LL16" s="178"/>
      <c r="LM16" s="178"/>
      <c r="LN16" s="178"/>
      <c r="LO16" s="178"/>
      <c r="LP16" s="178"/>
      <c r="LQ16" s="178"/>
      <c r="LR16" s="178"/>
      <c r="LS16" s="178"/>
      <c r="LT16" s="178"/>
      <c r="LU16" s="178"/>
      <c r="LV16" s="178"/>
      <c r="LW16" s="178"/>
      <c r="LX16" s="178"/>
      <c r="LY16" s="178"/>
      <c r="LZ16" s="178"/>
      <c r="MA16" s="178"/>
      <c r="MB16" s="178"/>
      <c r="MC16" s="178"/>
      <c r="MD16" s="178"/>
      <c r="ME16" s="178"/>
      <c r="MF16" s="178"/>
      <c r="MG16" s="178"/>
      <c r="MH16" s="178"/>
      <c r="MI16" s="178"/>
      <c r="MJ16" s="178"/>
      <c r="MK16" s="178"/>
      <c r="ML16" s="178"/>
      <c r="MM16" s="178"/>
      <c r="MN16" s="178"/>
      <c r="MO16" s="178"/>
      <c r="MP16" s="178"/>
      <c r="MQ16" s="178"/>
      <c r="MR16" s="178"/>
      <c r="MS16" s="178"/>
      <c r="MT16" s="178"/>
      <c r="MU16" s="178"/>
      <c r="MV16" s="178"/>
      <c r="MW16" s="178"/>
      <c r="MX16" s="178"/>
      <c r="MY16" s="178"/>
      <c r="MZ16" s="178"/>
      <c r="NA16" s="178"/>
      <c r="NB16" s="178"/>
      <c r="NC16" s="178"/>
      <c r="ND16" s="178"/>
      <c r="NE16" s="178"/>
      <c r="NF16" s="178"/>
      <c r="NG16" s="178"/>
      <c r="NH16" s="178"/>
      <c r="NI16" s="178"/>
      <c r="NJ16" s="178"/>
      <c r="NK16" s="178"/>
      <c r="NL16" s="178"/>
      <c r="NM16" s="178"/>
      <c r="NN16" s="178"/>
      <c r="NO16" s="178"/>
      <c r="NP16" s="178"/>
      <c r="NQ16" s="178"/>
      <c r="NR16" s="178"/>
      <c r="NS16" s="178"/>
      <c r="NT16" s="178"/>
      <c r="NU16" s="178"/>
      <c r="NV16" s="178"/>
      <c r="NW16" s="178"/>
      <c r="NX16" s="178"/>
      <c r="NY16" s="178"/>
      <c r="NZ16" s="178"/>
      <c r="OA16" s="178"/>
      <c r="OB16" s="178"/>
      <c r="OC16" s="178"/>
      <c r="OD16" s="178"/>
      <c r="OE16" s="178"/>
      <c r="OF16" s="178"/>
      <c r="OG16" s="178"/>
      <c r="OH16" s="178"/>
      <c r="OI16" s="178"/>
      <c r="OJ16" s="178"/>
      <c r="OK16" s="178"/>
      <c r="OL16" s="178"/>
      <c r="OM16" s="178"/>
      <c r="ON16" s="178"/>
      <c r="OO16" s="178"/>
      <c r="OP16" s="178"/>
      <c r="OQ16" s="178"/>
      <c r="OR16" s="178"/>
      <c r="OS16" s="178"/>
      <c r="OT16" s="178"/>
      <c r="OU16" s="178"/>
      <c r="OV16" s="178"/>
      <c r="OW16" s="178"/>
      <c r="OX16" s="178"/>
      <c r="OY16" s="178"/>
      <c r="OZ16" s="178"/>
      <c r="PA16" s="178"/>
      <c r="PB16" s="178"/>
      <c r="PC16" s="178"/>
      <c r="PD16" s="178"/>
      <c r="PE16" s="178"/>
      <c r="PF16" s="178"/>
      <c r="PG16" s="178"/>
      <c r="PH16" s="178"/>
      <c r="PI16" s="178"/>
      <c r="PJ16" s="178"/>
      <c r="PK16" s="178"/>
      <c r="PL16" s="178"/>
      <c r="PM16" s="178"/>
      <c r="PN16" s="178"/>
      <c r="PO16" s="178"/>
      <c r="PP16" s="178"/>
      <c r="PQ16" s="178"/>
      <c r="PR16" s="178"/>
      <c r="PS16" s="178"/>
      <c r="PT16" s="178"/>
      <c r="PU16" s="178"/>
      <c r="PV16" s="178"/>
      <c r="PW16" s="178"/>
      <c r="PX16" s="178"/>
      <c r="PY16" s="178"/>
      <c r="PZ16" s="178"/>
      <c r="QA16" s="178"/>
      <c r="QB16" s="178"/>
      <c r="QC16" s="178"/>
      <c r="QD16" s="178"/>
      <c r="QE16" s="178"/>
      <c r="QF16" s="178"/>
      <c r="QG16" s="178"/>
      <c r="QH16" s="178"/>
      <c r="QI16" s="178"/>
      <c r="QJ16" s="178"/>
      <c r="QK16" s="178"/>
      <c r="QL16" s="178"/>
      <c r="QM16" s="178"/>
      <c r="QN16" s="178"/>
      <c r="QO16" s="178"/>
      <c r="QP16" s="178"/>
      <c r="QQ16" s="178"/>
      <c r="QR16" s="178"/>
      <c r="QS16" s="178"/>
      <c r="QT16" s="178"/>
      <c r="QU16" s="178"/>
      <c r="QV16" s="178"/>
      <c r="QW16" s="178"/>
      <c r="QX16" s="178"/>
      <c r="QY16" s="178"/>
      <c r="QZ16" s="178"/>
      <c r="RA16" s="178"/>
      <c r="RB16" s="178"/>
      <c r="RC16" s="178"/>
      <c r="RD16" s="178"/>
      <c r="RE16" s="178"/>
      <c r="RF16" s="178"/>
      <c r="RG16" s="178"/>
      <c r="RH16" s="178"/>
      <c r="RI16" s="178"/>
      <c r="RJ16" s="178"/>
      <c r="RK16" s="178"/>
      <c r="RL16" s="178"/>
      <c r="RM16" s="178"/>
      <c r="RN16" s="178"/>
      <c r="RO16" s="178"/>
      <c r="RP16" s="178"/>
      <c r="RQ16" s="178"/>
      <c r="RR16" s="178"/>
      <c r="RS16" s="178"/>
      <c r="RT16" s="178"/>
      <c r="RU16" s="178"/>
      <c r="RV16" s="178"/>
      <c r="RW16" s="178"/>
      <c r="RX16" s="178"/>
      <c r="RY16" s="178"/>
      <c r="RZ16" s="178"/>
      <c r="SA16" s="178"/>
      <c r="SB16" s="178"/>
      <c r="SC16" s="178"/>
      <c r="SD16" s="178"/>
      <c r="SE16" s="178"/>
      <c r="SF16" s="178"/>
      <c r="SG16" s="178"/>
      <c r="SH16" s="178"/>
      <c r="SI16" s="178"/>
      <c r="SJ16" s="178"/>
      <c r="SK16" s="178"/>
      <c r="SL16" s="178"/>
      <c r="SM16" s="178"/>
      <c r="SN16" s="178"/>
      <c r="SO16" s="178"/>
      <c r="SP16" s="178"/>
      <c r="SQ16" s="178"/>
      <c r="SR16" s="178"/>
      <c r="SS16" s="178"/>
      <c r="ST16" s="178"/>
      <c r="SU16" s="178"/>
      <c r="SV16" s="178"/>
      <c r="SW16" s="178"/>
      <c r="SX16" s="178"/>
      <c r="SY16" s="178"/>
      <c r="SZ16" s="178"/>
      <c r="TA16" s="178"/>
      <c r="TB16" s="178"/>
      <c r="TC16" s="178"/>
      <c r="TD16" s="178"/>
      <c r="TE16" s="178"/>
      <c r="TF16" s="178"/>
      <c r="TG16" s="178"/>
      <c r="TH16" s="178"/>
      <c r="TI16" s="178"/>
      <c r="TJ16" s="178"/>
      <c r="TK16" s="178"/>
      <c r="TL16" s="178"/>
      <c r="TM16" s="178"/>
      <c r="TN16" s="178"/>
      <c r="TO16" s="178"/>
      <c r="TP16" s="178"/>
      <c r="TQ16" s="178"/>
      <c r="TR16" s="178"/>
      <c r="TS16" s="178"/>
      <c r="TT16" s="178"/>
      <c r="TU16" s="178"/>
      <c r="TV16" s="178"/>
      <c r="TW16" s="178"/>
      <c r="TX16" s="178"/>
      <c r="TY16" s="178"/>
      <c r="TZ16" s="178"/>
      <c r="UA16" s="178"/>
      <c r="UB16" s="178"/>
      <c r="UC16" s="178"/>
      <c r="UD16" s="178"/>
      <c r="UE16" s="178"/>
      <c r="UF16" s="178"/>
      <c r="UG16" s="178"/>
      <c r="UH16" s="178"/>
      <c r="UI16" s="178"/>
      <c r="UJ16" s="178"/>
      <c r="UK16" s="178"/>
      <c r="UL16" s="178"/>
      <c r="UM16" s="178"/>
      <c r="UN16" s="178"/>
      <c r="UO16" s="178"/>
      <c r="UP16" s="178"/>
      <c r="UQ16" s="178"/>
      <c r="UR16" s="178"/>
      <c r="US16" s="178"/>
      <c r="UT16" s="178"/>
      <c r="UU16" s="178"/>
      <c r="UV16" s="178"/>
      <c r="UW16" s="178"/>
      <c r="UX16" s="178"/>
      <c r="UY16" s="178"/>
      <c r="UZ16" s="178"/>
      <c r="VA16" s="178"/>
      <c r="VB16" s="178"/>
      <c r="VC16" s="178"/>
      <c r="VD16" s="178"/>
      <c r="VE16" s="178"/>
      <c r="VF16" s="178"/>
      <c r="VG16" s="178"/>
      <c r="VH16" s="178"/>
      <c r="VI16" s="178"/>
      <c r="VJ16" s="178"/>
      <c r="VK16" s="178"/>
      <c r="VL16" s="178"/>
      <c r="VM16" s="178"/>
      <c r="VN16" s="178"/>
      <c r="VO16" s="178"/>
      <c r="VP16" s="178"/>
      <c r="VQ16" s="178"/>
      <c r="VR16" s="178"/>
      <c r="VS16" s="178"/>
      <c r="VT16" s="178"/>
      <c r="VU16" s="178"/>
      <c r="VV16" s="178"/>
      <c r="VW16" s="178"/>
      <c r="VX16" s="178"/>
      <c r="VY16" s="178"/>
      <c r="VZ16" s="178"/>
      <c r="WA16" s="178"/>
      <c r="WB16" s="178"/>
      <c r="WC16" s="178"/>
      <c r="WD16" s="178"/>
      <c r="WE16" s="178"/>
      <c r="WF16" s="178"/>
      <c r="WG16" s="178"/>
      <c r="WH16" s="178"/>
      <c r="WI16" s="178"/>
      <c r="WJ16" s="178"/>
      <c r="WK16" s="178"/>
      <c r="WL16" s="178"/>
      <c r="WM16" s="178"/>
      <c r="WN16" s="178"/>
      <c r="WO16" s="178"/>
      <c r="WP16" s="178"/>
      <c r="WQ16" s="178"/>
      <c r="WR16" s="178"/>
      <c r="WS16" s="178"/>
      <c r="WT16" s="178"/>
      <c r="WU16" s="178"/>
      <c r="WV16" s="178"/>
      <c r="WW16" s="178"/>
      <c r="WX16" s="178"/>
      <c r="WY16" s="178"/>
      <c r="WZ16" s="178"/>
      <c r="XA16" s="178"/>
      <c r="XB16" s="178"/>
      <c r="XC16" s="178"/>
      <c r="XD16" s="178"/>
      <c r="XE16" s="178"/>
      <c r="XF16" s="178"/>
      <c r="XG16" s="178"/>
      <c r="XH16" s="178"/>
      <c r="XI16" s="178"/>
      <c r="XJ16" s="178"/>
      <c r="XK16" s="178"/>
      <c r="XL16" s="178"/>
      <c r="XM16" s="178"/>
      <c r="XN16" s="178"/>
      <c r="XO16" s="178"/>
      <c r="XP16" s="178"/>
      <c r="XQ16" s="178"/>
      <c r="XR16" s="178"/>
      <c r="XS16" s="178"/>
      <c r="XT16" s="178"/>
      <c r="XU16" s="178"/>
      <c r="XV16" s="178"/>
      <c r="XW16" s="178"/>
      <c r="XX16" s="178"/>
      <c r="XY16" s="178"/>
      <c r="XZ16" s="178"/>
      <c r="YA16" s="178"/>
      <c r="YB16" s="178"/>
      <c r="YC16" s="178"/>
      <c r="YD16" s="178"/>
      <c r="YE16" s="178"/>
      <c r="YF16" s="178"/>
      <c r="YG16" s="178"/>
      <c r="YH16" s="178"/>
      <c r="YI16" s="178"/>
      <c r="YJ16" s="178"/>
      <c r="YK16" s="178"/>
      <c r="YL16" s="178"/>
      <c r="YM16" s="178"/>
      <c r="YN16" s="178"/>
      <c r="YO16" s="178"/>
      <c r="YP16" s="178"/>
      <c r="YQ16" s="178"/>
      <c r="YR16" s="178"/>
      <c r="YS16" s="178"/>
      <c r="YT16" s="178"/>
      <c r="YU16" s="178"/>
      <c r="YV16" s="178"/>
      <c r="YW16" s="178"/>
      <c r="YX16" s="178"/>
      <c r="YY16" s="178"/>
      <c r="YZ16" s="178"/>
      <c r="ZA16" s="178"/>
      <c r="ZB16" s="178"/>
      <c r="ZC16" s="178"/>
      <c r="ZD16" s="178"/>
      <c r="ZE16" s="178"/>
      <c r="ZF16" s="178"/>
      <c r="ZG16" s="178"/>
      <c r="ZH16" s="178"/>
      <c r="ZI16" s="178"/>
      <c r="ZJ16" s="178"/>
      <c r="ZK16" s="178"/>
      <c r="ZL16" s="178"/>
      <c r="ZM16" s="178"/>
      <c r="ZN16" s="178"/>
      <c r="ZO16" s="178"/>
      <c r="ZP16" s="178"/>
      <c r="ZQ16" s="178"/>
      <c r="ZR16" s="178"/>
      <c r="ZS16" s="178"/>
      <c r="ZT16" s="178"/>
      <c r="ZU16" s="178"/>
      <c r="ZV16" s="178"/>
      <c r="ZW16" s="178"/>
      <c r="ZX16" s="178"/>
      <c r="ZY16" s="178"/>
      <c r="ZZ16" s="178"/>
      <c r="AAA16" s="178"/>
      <c r="AAB16" s="178"/>
      <c r="AAC16" s="178"/>
      <c r="AAD16" s="178"/>
      <c r="AAE16" s="178"/>
      <c r="AAF16" s="178"/>
      <c r="AAG16" s="178"/>
      <c r="AAH16" s="178"/>
      <c r="AAI16" s="178"/>
      <c r="AAJ16" s="178"/>
      <c r="AAK16" s="178"/>
      <c r="AAL16" s="178"/>
      <c r="AAM16" s="178"/>
      <c r="AAN16" s="178"/>
      <c r="AAO16" s="178"/>
      <c r="AAP16" s="178"/>
      <c r="AAQ16" s="178"/>
      <c r="AAR16" s="178"/>
      <c r="AAS16" s="178"/>
      <c r="AAT16" s="178"/>
      <c r="AAU16" s="178"/>
      <c r="AAV16" s="178"/>
      <c r="AAW16" s="178"/>
      <c r="AAX16" s="178"/>
      <c r="AAY16" s="178"/>
      <c r="AAZ16" s="178"/>
      <c r="ABA16" s="178"/>
      <c r="ABB16" s="178"/>
      <c r="ABC16" s="178"/>
      <c r="ABD16" s="178"/>
      <c r="ABE16" s="178"/>
      <c r="ABF16" s="178"/>
      <c r="ABG16" s="178"/>
      <c r="ABH16" s="178"/>
      <c r="ABI16" s="178"/>
      <c r="ABJ16" s="178"/>
      <c r="ABK16" s="178"/>
      <c r="ABL16" s="178"/>
      <c r="ABM16" s="178"/>
      <c r="ABN16" s="178"/>
      <c r="ABO16" s="178"/>
      <c r="ABP16" s="178"/>
      <c r="ABQ16" s="178"/>
      <c r="ABR16" s="178"/>
      <c r="ABS16" s="178"/>
      <c r="ABT16" s="178"/>
      <c r="ABU16" s="178"/>
      <c r="ABV16" s="178"/>
      <c r="ABW16" s="178"/>
      <c r="ABX16" s="178"/>
      <c r="ABY16" s="178"/>
      <c r="ABZ16" s="178"/>
      <c r="ACA16" s="178"/>
      <c r="ACB16" s="178"/>
      <c r="ACC16" s="178"/>
      <c r="ACD16" s="178"/>
      <c r="ACE16" s="178"/>
      <c r="ACF16" s="178"/>
      <c r="ACG16" s="178"/>
      <c r="ACH16" s="178"/>
      <c r="ACI16" s="178"/>
      <c r="ACJ16" s="178"/>
      <c r="ACK16" s="178"/>
      <c r="ACL16" s="178"/>
      <c r="ACM16" s="178"/>
      <c r="ACN16" s="178"/>
      <c r="ACO16" s="178"/>
      <c r="ACP16" s="178"/>
      <c r="ACQ16" s="178"/>
      <c r="ACR16" s="178"/>
      <c r="ACS16" s="178"/>
      <c r="ACT16" s="178"/>
      <c r="ACU16" s="178"/>
      <c r="ACV16" s="178"/>
      <c r="ACW16" s="178"/>
      <c r="ACX16" s="178"/>
      <c r="ACY16" s="178"/>
      <c r="ACZ16" s="178"/>
      <c r="ADA16" s="178"/>
      <c r="ADB16" s="178"/>
      <c r="ADC16" s="178"/>
      <c r="ADD16" s="178"/>
      <c r="ADE16" s="178"/>
      <c r="ADF16" s="178"/>
      <c r="ADG16" s="178"/>
      <c r="ADH16" s="178"/>
      <c r="ADI16" s="178"/>
      <c r="ADJ16" s="178"/>
      <c r="ADK16" s="178"/>
      <c r="ADL16" s="178"/>
      <c r="ADM16" s="178"/>
      <c r="ADN16" s="178"/>
      <c r="ADO16" s="178"/>
      <c r="ADP16" s="178"/>
      <c r="ADQ16" s="178"/>
      <c r="ADR16" s="178"/>
      <c r="ADS16" s="178"/>
      <c r="ADT16" s="178"/>
      <c r="ADU16" s="178"/>
      <c r="ADV16" s="178"/>
      <c r="ADW16" s="178"/>
      <c r="ADX16" s="178"/>
      <c r="ADY16" s="178"/>
      <c r="ADZ16" s="178"/>
      <c r="AEA16" s="178"/>
      <c r="AEB16" s="178"/>
      <c r="AEC16" s="178"/>
      <c r="AED16" s="178"/>
      <c r="AEE16" s="178"/>
      <c r="AEF16" s="178"/>
      <c r="AEG16" s="178"/>
      <c r="AEH16" s="178"/>
      <c r="AEI16" s="178"/>
      <c r="AEJ16" s="178"/>
      <c r="AEK16" s="178"/>
      <c r="AEL16" s="178"/>
      <c r="AEM16" s="178"/>
      <c r="AEN16" s="178"/>
      <c r="AEO16" s="178"/>
      <c r="AEP16" s="178"/>
      <c r="AEQ16" s="178"/>
      <c r="AER16" s="178"/>
      <c r="AES16" s="178"/>
      <c r="AET16" s="178"/>
      <c r="AEU16" s="178"/>
      <c r="AEV16" s="178"/>
      <c r="AEW16" s="178"/>
      <c r="AEX16" s="178"/>
      <c r="AEY16" s="178"/>
      <c r="AEZ16" s="178"/>
      <c r="AFA16" s="178"/>
      <c r="AFB16" s="178"/>
      <c r="AFC16" s="178"/>
      <c r="AFD16" s="178"/>
      <c r="AFE16" s="178"/>
      <c r="AFF16" s="178"/>
      <c r="AFG16" s="178"/>
      <c r="AFH16" s="178"/>
      <c r="AFI16" s="178"/>
      <c r="AFJ16" s="178"/>
      <c r="AFK16" s="178"/>
      <c r="AFL16" s="178"/>
      <c r="AFM16" s="178"/>
      <c r="AFN16" s="178"/>
      <c r="AFO16" s="178"/>
      <c r="AFP16" s="178"/>
      <c r="AFQ16" s="178"/>
      <c r="AFR16" s="178"/>
      <c r="AFS16" s="178"/>
      <c r="AFT16" s="178"/>
      <c r="AFU16" s="178"/>
      <c r="AFV16" s="178"/>
      <c r="AFW16" s="178"/>
      <c r="AFX16" s="178"/>
      <c r="AFY16" s="178"/>
      <c r="AFZ16" s="178"/>
      <c r="AGA16" s="178"/>
      <c r="AGB16" s="178"/>
      <c r="AGC16" s="178"/>
      <c r="AGD16" s="178"/>
      <c r="AGE16" s="178"/>
      <c r="AGF16" s="178"/>
      <c r="AGG16" s="178"/>
      <c r="AGH16" s="178"/>
      <c r="AGI16" s="178"/>
      <c r="AGJ16" s="178"/>
      <c r="AGK16" s="178"/>
      <c r="AGL16" s="178"/>
      <c r="AGM16" s="178"/>
      <c r="AGN16" s="178"/>
      <c r="AGO16" s="178"/>
      <c r="AGP16" s="178"/>
      <c r="AGQ16" s="178"/>
      <c r="AGR16" s="178"/>
      <c r="AGS16" s="178"/>
      <c r="AGT16" s="178"/>
      <c r="AGU16" s="178"/>
      <c r="AGV16" s="178"/>
      <c r="AGW16" s="178"/>
      <c r="AGX16" s="178"/>
      <c r="AGY16" s="178"/>
      <c r="AGZ16" s="178"/>
      <c r="AHA16" s="178"/>
      <c r="AHB16" s="178"/>
      <c r="AHC16" s="178"/>
      <c r="AHD16" s="178"/>
      <c r="AHE16" s="178"/>
      <c r="AHF16" s="178"/>
      <c r="AHG16" s="178"/>
      <c r="AHH16" s="178"/>
      <c r="AHI16" s="178"/>
      <c r="AHJ16" s="178"/>
      <c r="AHK16" s="178"/>
      <c r="AHL16" s="178"/>
      <c r="AHM16" s="178"/>
      <c r="AHN16" s="178"/>
      <c r="AHO16" s="178"/>
      <c r="AHP16" s="178"/>
      <c r="AHQ16" s="178"/>
      <c r="AHR16" s="178"/>
      <c r="AHS16" s="178"/>
      <c r="AHT16" s="178"/>
      <c r="AHU16" s="178"/>
      <c r="AHV16" s="178"/>
      <c r="AHW16" s="178"/>
      <c r="AHX16" s="178"/>
      <c r="AHY16" s="178"/>
      <c r="AHZ16" s="178"/>
      <c r="AIA16" s="178"/>
      <c r="AIB16" s="178"/>
      <c r="AIC16" s="178"/>
      <c r="AID16" s="178"/>
      <c r="AIE16" s="178"/>
      <c r="AIF16" s="178"/>
      <c r="AIG16" s="178"/>
      <c r="AIH16" s="178"/>
      <c r="AII16" s="178"/>
      <c r="AIJ16" s="178"/>
      <c r="AIK16" s="178"/>
      <c r="AIL16" s="178"/>
      <c r="AIM16" s="178"/>
      <c r="AIN16" s="178"/>
      <c r="AIO16" s="178"/>
      <c r="AIP16" s="178"/>
      <c r="AIQ16" s="178"/>
      <c r="AIR16" s="178"/>
      <c r="AIS16" s="178"/>
      <c r="AIT16" s="178"/>
      <c r="AIU16" s="178"/>
      <c r="AIV16" s="178"/>
      <c r="AIW16" s="178"/>
      <c r="AIX16" s="178"/>
      <c r="AIY16" s="178"/>
      <c r="AIZ16" s="178"/>
      <c r="AJA16" s="178"/>
      <c r="AJB16" s="178"/>
      <c r="AJC16" s="178"/>
      <c r="AJD16" s="178"/>
      <c r="AJE16" s="178"/>
      <c r="AJF16" s="178"/>
      <c r="AJG16" s="178"/>
      <c r="AJH16" s="178"/>
      <c r="AJI16" s="178"/>
      <c r="AJJ16" s="178"/>
      <c r="AJK16" s="178"/>
      <c r="AJL16" s="178"/>
      <c r="AJM16" s="178"/>
      <c r="AJN16" s="178"/>
      <c r="AJO16" s="178"/>
      <c r="AJP16" s="178"/>
      <c r="AJQ16" s="178"/>
      <c r="AJR16" s="178"/>
      <c r="AJS16" s="178"/>
      <c r="AJT16" s="178"/>
      <c r="AJU16" s="178"/>
      <c r="AJV16" s="178"/>
      <c r="AJW16" s="178"/>
      <c r="AJX16" s="178"/>
      <c r="AJY16" s="178"/>
      <c r="AJZ16" s="178"/>
      <c r="AKA16" s="178"/>
      <c r="AKB16" s="178"/>
      <c r="AKC16" s="178"/>
      <c r="AKD16" s="178"/>
      <c r="AKE16" s="178"/>
      <c r="AKF16" s="178"/>
      <c r="AKG16" s="178"/>
      <c r="AKH16" s="178"/>
      <c r="AKI16" s="178"/>
      <c r="AKJ16" s="178"/>
      <c r="AKK16" s="178"/>
      <c r="AKL16" s="178"/>
      <c r="AKM16" s="178"/>
      <c r="AKN16" s="178"/>
      <c r="AKO16" s="178"/>
      <c r="AKP16" s="178"/>
      <c r="AKQ16" s="178"/>
      <c r="AKR16" s="178"/>
      <c r="AKS16" s="178"/>
      <c r="AKT16" s="178"/>
      <c r="AKU16" s="178"/>
      <c r="AKV16" s="178"/>
      <c r="AKW16" s="178"/>
      <c r="AKX16" s="178"/>
      <c r="AKY16" s="178"/>
      <c r="AKZ16" s="178"/>
      <c r="ALA16" s="178"/>
      <c r="ALB16" s="178"/>
      <c r="ALC16" s="178"/>
      <c r="ALD16" s="178"/>
      <c r="ALE16" s="178"/>
      <c r="ALF16" s="178"/>
      <c r="ALG16" s="178"/>
      <c r="ALH16" s="178"/>
      <c r="ALI16" s="178"/>
      <c r="ALJ16" s="178"/>
      <c r="ALK16" s="178"/>
      <c r="ALL16" s="178"/>
      <c r="ALM16" s="178"/>
      <c r="ALN16" s="178"/>
      <c r="ALO16" s="178"/>
      <c r="ALP16" s="178"/>
      <c r="ALQ16" s="178"/>
      <c r="ALR16" s="178"/>
      <c r="ALS16" s="178"/>
      <c r="ALT16" s="178"/>
      <c r="ALU16" s="178"/>
      <c r="ALV16" s="178"/>
      <c r="ALW16" s="178"/>
      <c r="ALX16" s="178"/>
      <c r="ALY16" s="178"/>
      <c r="ALZ16" s="178"/>
      <c r="AMA16" s="178"/>
      <c r="AMB16" s="178"/>
      <c r="AMC16" s="178"/>
      <c r="AMD16" s="178"/>
      <c r="AME16" s="178"/>
      <c r="AMF16" s="178"/>
      <c r="AMG16" s="178"/>
      <c r="AMH16" s="178"/>
      <c r="AMI16" s="178"/>
      <c r="AMJ16" s="178"/>
      <c r="AMK16" s="178"/>
      <c r="AML16" s="178"/>
      <c r="AMM16" s="178"/>
      <c r="AMN16" s="178"/>
      <c r="AMO16" s="178"/>
      <c r="AMP16" s="178"/>
      <c r="AMQ16" s="178"/>
      <c r="AMR16" s="178"/>
      <c r="AMS16" s="178"/>
      <c r="AMT16" s="178"/>
      <c r="AMU16" s="178"/>
      <c r="AMV16" s="178"/>
      <c r="AMW16" s="178"/>
      <c r="AMX16" s="178"/>
      <c r="AMY16" s="178"/>
      <c r="AMZ16" s="178"/>
      <c r="ANA16" s="178"/>
      <c r="ANB16" s="178"/>
      <c r="ANC16" s="178"/>
      <c r="AND16" s="178"/>
      <c r="ANE16" s="178"/>
      <c r="ANF16" s="178"/>
      <c r="ANG16" s="178"/>
      <c r="ANH16" s="178"/>
      <c r="ANI16" s="178"/>
      <c r="ANJ16" s="178"/>
      <c r="ANK16" s="178"/>
      <c r="ANL16" s="178"/>
      <c r="ANM16" s="178"/>
      <c r="ANN16" s="178"/>
      <c r="ANO16" s="178"/>
      <c r="ANP16" s="178"/>
      <c r="ANQ16" s="178"/>
      <c r="ANR16" s="178"/>
      <c r="ANS16" s="178"/>
      <c r="ANT16" s="178"/>
      <c r="ANU16" s="178"/>
      <c r="ANV16" s="178"/>
      <c r="ANW16" s="178"/>
      <c r="ANX16" s="178"/>
      <c r="ANY16" s="178"/>
      <c r="ANZ16" s="178"/>
      <c r="AOA16" s="178"/>
      <c r="AOB16" s="178"/>
      <c r="AOC16" s="178"/>
      <c r="AOD16" s="178"/>
      <c r="AOE16" s="178"/>
      <c r="AOF16" s="178"/>
      <c r="AOG16" s="178"/>
      <c r="AOH16" s="178"/>
      <c r="AOI16" s="178"/>
      <c r="AOJ16" s="178"/>
      <c r="AOK16" s="178"/>
      <c r="AOL16" s="178"/>
      <c r="AOM16" s="178"/>
      <c r="AON16" s="178"/>
      <c r="AOO16" s="178"/>
      <c r="AOP16" s="178"/>
      <c r="AOQ16" s="178"/>
      <c r="AOR16" s="178"/>
      <c r="AOS16" s="178"/>
      <c r="AOT16" s="178"/>
      <c r="AOU16" s="178"/>
      <c r="AOV16" s="178"/>
      <c r="AOW16" s="178"/>
      <c r="AOX16" s="178"/>
      <c r="AOY16" s="178"/>
      <c r="AOZ16" s="178"/>
      <c r="APA16" s="178"/>
      <c r="APB16" s="178"/>
      <c r="APC16" s="178"/>
      <c r="APD16" s="178"/>
      <c r="APE16" s="178"/>
      <c r="APF16" s="178"/>
      <c r="APG16" s="178"/>
      <c r="APH16" s="178"/>
      <c r="API16" s="178"/>
      <c r="APJ16" s="178"/>
      <c r="APK16" s="178"/>
      <c r="APL16" s="178"/>
      <c r="APM16" s="178"/>
      <c r="APN16" s="178"/>
      <c r="APO16" s="178"/>
      <c r="APP16" s="178"/>
      <c r="APQ16" s="178"/>
      <c r="APR16" s="178"/>
      <c r="APS16" s="178"/>
      <c r="APT16" s="178"/>
      <c r="APU16" s="178"/>
      <c r="APV16" s="178"/>
      <c r="APW16" s="178"/>
      <c r="APX16" s="178"/>
      <c r="APY16" s="178"/>
      <c r="APZ16" s="178"/>
      <c r="AQA16" s="178"/>
      <c r="AQB16" s="178"/>
      <c r="AQC16" s="178"/>
      <c r="AQD16" s="178"/>
      <c r="AQE16" s="178"/>
      <c r="AQF16" s="178"/>
      <c r="AQG16" s="178"/>
      <c r="AQH16" s="178"/>
      <c r="AQI16" s="178"/>
      <c r="AQJ16" s="178"/>
      <c r="AQK16" s="178"/>
      <c r="AQL16" s="178"/>
      <c r="AQM16" s="178"/>
      <c r="AQN16" s="178"/>
      <c r="AQO16" s="178"/>
      <c r="AQP16" s="178"/>
      <c r="AQQ16" s="178"/>
      <c r="AQR16" s="178"/>
      <c r="AQS16" s="178"/>
      <c r="AQT16" s="178"/>
      <c r="AQU16" s="178"/>
      <c r="AQV16" s="178"/>
      <c r="AQW16" s="178"/>
      <c r="AQX16" s="178"/>
      <c r="AQY16" s="178"/>
      <c r="AQZ16" s="178"/>
      <c r="ARA16" s="178"/>
      <c r="ARB16" s="178"/>
      <c r="ARC16" s="178"/>
      <c r="ARD16" s="178"/>
      <c r="ARE16" s="178"/>
      <c r="ARF16" s="178"/>
      <c r="ARG16" s="178"/>
      <c r="ARH16" s="178"/>
      <c r="ARI16" s="178"/>
      <c r="ARJ16" s="178"/>
      <c r="ARK16" s="178"/>
      <c r="ARL16" s="178"/>
      <c r="ARM16" s="178"/>
      <c r="ARN16" s="178"/>
      <c r="ARO16" s="178"/>
      <c r="ARP16" s="178"/>
      <c r="ARQ16" s="178"/>
      <c r="ARR16" s="178"/>
      <c r="ARS16" s="178"/>
      <c r="ART16" s="178"/>
      <c r="ARU16" s="178"/>
      <c r="ARV16" s="178"/>
      <c r="ARW16" s="178"/>
      <c r="ARX16" s="178"/>
      <c r="ARY16" s="178"/>
      <c r="ARZ16" s="178"/>
      <c r="ASA16" s="178"/>
      <c r="ASB16" s="178"/>
      <c r="ASC16" s="178"/>
      <c r="ASD16" s="178"/>
      <c r="ASE16" s="178"/>
      <c r="ASF16" s="178"/>
      <c r="ASG16" s="178"/>
      <c r="ASH16" s="178"/>
      <c r="ASI16" s="178"/>
      <c r="ASJ16" s="178"/>
      <c r="ASK16" s="178"/>
      <c r="ASL16" s="178"/>
      <c r="ASM16" s="178"/>
      <c r="ASN16" s="178"/>
      <c r="ASO16" s="178"/>
      <c r="ASP16" s="178"/>
      <c r="ASQ16" s="178"/>
      <c r="ASR16" s="178"/>
      <c r="ASS16" s="178"/>
      <c r="AST16" s="178"/>
      <c r="ASU16" s="178"/>
      <c r="ASV16" s="178"/>
      <c r="ASW16" s="178"/>
      <c r="ASX16" s="178"/>
      <c r="ASY16" s="178"/>
      <c r="ASZ16" s="178"/>
      <c r="ATA16" s="178"/>
      <c r="ATB16" s="178"/>
      <c r="ATC16" s="178"/>
      <c r="ATD16" s="178"/>
      <c r="ATE16" s="178"/>
      <c r="ATF16" s="178"/>
      <c r="ATG16" s="178"/>
      <c r="ATH16" s="178"/>
      <c r="ATI16" s="178"/>
      <c r="ATJ16" s="178"/>
      <c r="ATK16" s="178"/>
      <c r="ATL16" s="178"/>
      <c r="ATM16" s="178"/>
      <c r="ATN16" s="178"/>
      <c r="ATO16" s="178"/>
      <c r="ATP16" s="178"/>
      <c r="ATQ16" s="178"/>
      <c r="ATR16" s="178"/>
      <c r="ATS16" s="178"/>
      <c r="ATT16" s="178"/>
      <c r="ATU16" s="178"/>
      <c r="ATV16" s="178"/>
      <c r="ATW16" s="178"/>
      <c r="ATX16" s="178"/>
      <c r="ATY16" s="178"/>
      <c r="ATZ16" s="178"/>
      <c r="AUA16" s="178"/>
      <c r="AUB16" s="178"/>
      <c r="AUC16" s="178"/>
      <c r="AUD16" s="178"/>
      <c r="AUE16" s="178"/>
      <c r="AUF16" s="178"/>
      <c r="AUG16" s="178"/>
      <c r="AUH16" s="178"/>
      <c r="AUI16" s="178"/>
      <c r="AUJ16" s="178"/>
      <c r="AUK16" s="178"/>
      <c r="AUL16" s="178"/>
      <c r="AUM16" s="178"/>
      <c r="AUN16" s="178"/>
      <c r="AUO16" s="178"/>
      <c r="AUP16" s="178"/>
      <c r="AUQ16" s="178"/>
      <c r="AUR16" s="178"/>
      <c r="AUS16" s="178"/>
      <c r="AUT16" s="178"/>
      <c r="AUU16" s="178"/>
      <c r="AUV16" s="178"/>
      <c r="AUW16" s="178"/>
      <c r="AUX16" s="178"/>
      <c r="AUY16" s="178"/>
      <c r="AUZ16" s="178"/>
      <c r="AVA16" s="178"/>
      <c r="AVB16" s="178"/>
      <c r="AVC16" s="178"/>
      <c r="AVD16" s="178"/>
      <c r="AVE16" s="178"/>
      <c r="AVF16" s="178"/>
      <c r="AVG16" s="178"/>
      <c r="AVH16" s="178"/>
      <c r="AVI16" s="178"/>
      <c r="AVJ16" s="178"/>
      <c r="AVK16" s="178"/>
      <c r="AVL16" s="178"/>
      <c r="AVM16" s="178"/>
      <c r="AVN16" s="178"/>
      <c r="AVO16" s="178"/>
      <c r="AVP16" s="178"/>
      <c r="AVQ16" s="178"/>
      <c r="AVR16" s="178"/>
      <c r="AVS16" s="178"/>
      <c r="AVT16" s="178"/>
      <c r="AVU16" s="178"/>
      <c r="AVV16" s="178"/>
      <c r="AVW16" s="178"/>
      <c r="AVX16" s="178"/>
      <c r="AVY16" s="178"/>
      <c r="AVZ16" s="178"/>
      <c r="AWA16" s="178"/>
      <c r="AWB16" s="178"/>
      <c r="AWC16" s="178"/>
      <c r="AWD16" s="178"/>
      <c r="AWE16" s="178"/>
      <c r="AWF16" s="178"/>
      <c r="AWG16" s="178"/>
      <c r="AWH16" s="178"/>
      <c r="AWI16" s="178"/>
      <c r="AWJ16" s="178"/>
      <c r="AWK16" s="178"/>
      <c r="AWL16" s="178"/>
      <c r="AWM16" s="178"/>
      <c r="AWN16" s="178"/>
      <c r="AWO16" s="178"/>
      <c r="AWP16" s="178"/>
      <c r="AWQ16" s="178"/>
      <c r="AWR16" s="178"/>
      <c r="AWS16" s="178"/>
      <c r="AWT16" s="178"/>
      <c r="AWU16" s="178"/>
      <c r="AWV16" s="178"/>
      <c r="AWW16" s="178"/>
      <c r="AWX16" s="178"/>
      <c r="AWY16" s="178"/>
      <c r="AWZ16" s="178"/>
      <c r="AXA16" s="178"/>
      <c r="AXB16" s="178"/>
      <c r="AXC16" s="178"/>
      <c r="AXD16" s="178"/>
      <c r="AXE16" s="178"/>
      <c r="AXF16" s="178"/>
      <c r="AXG16" s="178"/>
      <c r="AXH16" s="178"/>
      <c r="AXI16" s="178"/>
      <c r="AXJ16" s="178"/>
      <c r="AXK16" s="178"/>
      <c r="AXL16" s="178"/>
      <c r="AXM16" s="178"/>
      <c r="AXN16" s="178"/>
      <c r="AXO16" s="178"/>
      <c r="AXP16" s="178"/>
      <c r="AXQ16" s="178"/>
      <c r="AXR16" s="178"/>
      <c r="AXS16" s="178"/>
      <c r="AXT16" s="178"/>
      <c r="AXU16" s="178"/>
      <c r="AXV16" s="178"/>
      <c r="AXW16" s="178"/>
      <c r="AXX16" s="178"/>
      <c r="AXY16" s="178"/>
      <c r="AXZ16" s="178"/>
      <c r="AYA16" s="178"/>
      <c r="AYB16" s="178"/>
      <c r="AYC16" s="178"/>
      <c r="AYD16" s="178"/>
      <c r="AYE16" s="178"/>
      <c r="AYF16" s="178"/>
      <c r="AYG16" s="178"/>
      <c r="AYH16" s="178"/>
      <c r="AYI16" s="178"/>
      <c r="AYJ16" s="178"/>
      <c r="AYK16" s="178"/>
      <c r="AYL16" s="178"/>
      <c r="AYM16" s="178"/>
      <c r="AYN16" s="178"/>
      <c r="AYO16" s="178"/>
      <c r="AYP16" s="178"/>
      <c r="AYQ16" s="178"/>
      <c r="AYR16" s="178"/>
      <c r="AYS16" s="178"/>
      <c r="AYT16" s="178"/>
      <c r="AYU16" s="178"/>
      <c r="AYV16" s="178"/>
      <c r="AYW16" s="178"/>
      <c r="AYX16" s="178"/>
      <c r="AYY16" s="178"/>
      <c r="AYZ16" s="178"/>
      <c r="AZA16" s="178"/>
      <c r="AZB16" s="178"/>
      <c r="AZC16" s="178"/>
      <c r="AZD16" s="178"/>
      <c r="AZE16" s="178"/>
      <c r="AZF16" s="178"/>
      <c r="AZG16" s="178"/>
      <c r="AZH16" s="178"/>
      <c r="AZI16" s="178"/>
      <c r="AZJ16" s="178"/>
      <c r="AZK16" s="178"/>
      <c r="AZL16" s="178"/>
      <c r="AZM16" s="178"/>
      <c r="AZN16" s="178"/>
      <c r="AZO16" s="178"/>
      <c r="AZP16" s="178"/>
      <c r="AZQ16" s="178"/>
      <c r="AZR16" s="178"/>
      <c r="AZS16" s="178"/>
      <c r="AZT16" s="178"/>
      <c r="AZU16" s="178"/>
      <c r="AZV16" s="178"/>
      <c r="AZW16" s="178"/>
      <c r="AZX16" s="178"/>
      <c r="AZY16" s="178"/>
      <c r="AZZ16" s="178"/>
      <c r="BAA16" s="178"/>
      <c r="BAB16" s="178"/>
      <c r="BAC16" s="178"/>
      <c r="BAD16" s="178"/>
      <c r="BAE16" s="178"/>
      <c r="BAF16" s="178"/>
      <c r="BAG16" s="178"/>
      <c r="BAH16" s="178"/>
      <c r="BAI16" s="178"/>
      <c r="BAJ16" s="178"/>
      <c r="BAK16" s="178"/>
      <c r="BAL16" s="178"/>
      <c r="BAM16" s="178"/>
      <c r="BAN16" s="178"/>
      <c r="BAO16" s="178"/>
      <c r="BAP16" s="178"/>
      <c r="BAQ16" s="178"/>
      <c r="BAR16" s="178"/>
      <c r="BAS16" s="178"/>
      <c r="BAT16" s="178"/>
      <c r="BAU16" s="178"/>
      <c r="BAV16" s="178"/>
      <c r="BAW16" s="178"/>
      <c r="BAX16" s="178"/>
      <c r="BAY16" s="178"/>
      <c r="BAZ16" s="178"/>
      <c r="BBA16" s="178"/>
      <c r="BBB16" s="178"/>
      <c r="BBC16" s="178"/>
      <c r="BBD16" s="178"/>
      <c r="BBE16" s="178"/>
      <c r="BBF16" s="178"/>
      <c r="BBG16" s="178"/>
      <c r="BBH16" s="178"/>
      <c r="BBI16" s="178"/>
      <c r="BBJ16" s="178"/>
      <c r="BBK16" s="178"/>
      <c r="BBL16" s="178"/>
      <c r="BBM16" s="178"/>
      <c r="BBN16" s="178"/>
      <c r="BBO16" s="178"/>
      <c r="BBP16" s="178"/>
      <c r="BBQ16" s="178"/>
      <c r="BBR16" s="178"/>
      <c r="BBS16" s="178"/>
      <c r="BBT16" s="178"/>
      <c r="BBU16" s="178"/>
      <c r="BBV16" s="178"/>
      <c r="BBW16" s="178"/>
      <c r="BBX16" s="178"/>
      <c r="BBY16" s="178"/>
      <c r="BBZ16" s="178"/>
      <c r="BCA16" s="178"/>
      <c r="BCB16" s="178"/>
      <c r="BCC16" s="178"/>
      <c r="BCD16" s="178"/>
      <c r="BCE16" s="178"/>
      <c r="BCF16" s="178"/>
      <c r="BCG16" s="178"/>
      <c r="BCH16" s="178"/>
      <c r="BCI16" s="178"/>
      <c r="BCJ16" s="178"/>
      <c r="BCK16" s="178"/>
      <c r="BCL16" s="178"/>
      <c r="BCM16" s="178"/>
      <c r="BCN16" s="178"/>
      <c r="BCO16" s="178"/>
      <c r="BCP16" s="178"/>
      <c r="BCQ16" s="178"/>
      <c r="BCR16" s="178"/>
      <c r="BCS16" s="178"/>
      <c r="BCT16" s="178"/>
      <c r="BCU16" s="178"/>
      <c r="BCV16" s="178"/>
      <c r="BCW16" s="178"/>
      <c r="BCX16" s="178"/>
      <c r="BCY16" s="178"/>
      <c r="BCZ16" s="178"/>
      <c r="BDA16" s="178"/>
      <c r="BDB16" s="178"/>
      <c r="BDC16" s="178"/>
      <c r="BDD16" s="178"/>
      <c r="BDE16" s="178"/>
      <c r="BDF16" s="178"/>
      <c r="BDG16" s="178"/>
      <c r="BDH16" s="178"/>
      <c r="BDI16" s="178"/>
      <c r="BDJ16" s="178"/>
      <c r="BDK16" s="178"/>
      <c r="BDL16" s="178"/>
      <c r="BDM16" s="178"/>
      <c r="BDN16" s="178"/>
      <c r="BDO16" s="178"/>
      <c r="BDP16" s="178"/>
      <c r="BDQ16" s="178"/>
      <c r="BDR16" s="178"/>
      <c r="BDS16" s="178"/>
      <c r="BDT16" s="178"/>
      <c r="BDU16" s="178"/>
      <c r="BDV16" s="178"/>
      <c r="BDW16" s="178"/>
      <c r="BDX16" s="178"/>
      <c r="BDY16" s="178"/>
      <c r="BDZ16" s="178"/>
      <c r="BEA16" s="178"/>
      <c r="BEB16" s="178"/>
      <c r="BEC16" s="178"/>
      <c r="BED16" s="178"/>
      <c r="BEE16" s="178"/>
      <c r="BEF16" s="178"/>
      <c r="BEG16" s="178"/>
      <c r="BEH16" s="178"/>
      <c r="BEI16" s="178"/>
      <c r="BEJ16" s="178"/>
      <c r="BEK16" s="178"/>
      <c r="BEL16" s="178"/>
      <c r="BEM16" s="178"/>
      <c r="BEN16" s="178"/>
      <c r="BEO16" s="178"/>
      <c r="BEP16" s="178"/>
      <c r="BEQ16" s="178"/>
      <c r="BER16" s="178"/>
      <c r="BES16" s="178"/>
      <c r="BET16" s="178"/>
      <c r="BEU16" s="178"/>
      <c r="BEV16" s="178"/>
      <c r="BEW16" s="178"/>
      <c r="BEX16" s="178"/>
      <c r="BEY16" s="178"/>
      <c r="BEZ16" s="178"/>
      <c r="BFA16" s="178"/>
      <c r="BFB16" s="178"/>
      <c r="BFC16" s="178"/>
      <c r="BFD16" s="178"/>
      <c r="BFE16" s="178"/>
      <c r="BFF16" s="178"/>
      <c r="BFG16" s="178"/>
      <c r="BFH16" s="178"/>
      <c r="BFI16" s="178"/>
      <c r="BFJ16" s="178"/>
      <c r="BFK16" s="178"/>
      <c r="BFL16" s="178"/>
      <c r="BFM16" s="178"/>
      <c r="BFN16" s="178"/>
      <c r="BFO16" s="178"/>
      <c r="BFP16" s="178"/>
      <c r="BFQ16" s="178"/>
      <c r="BFR16" s="178"/>
      <c r="BFS16" s="178"/>
      <c r="BFT16" s="178"/>
      <c r="BFU16" s="178"/>
      <c r="BFV16" s="178"/>
      <c r="BFW16" s="178"/>
      <c r="BFX16" s="178"/>
      <c r="BFY16" s="178"/>
      <c r="BFZ16" s="178"/>
      <c r="BGA16" s="178"/>
      <c r="BGB16" s="178"/>
      <c r="BGC16" s="178"/>
      <c r="BGD16" s="178"/>
      <c r="BGE16" s="178"/>
      <c r="BGF16" s="178"/>
      <c r="BGG16" s="178"/>
      <c r="BGH16" s="178"/>
      <c r="BGI16" s="178"/>
      <c r="BGJ16" s="178"/>
      <c r="BGK16" s="178"/>
      <c r="BGL16" s="178"/>
      <c r="BGM16" s="178"/>
      <c r="BGN16" s="178"/>
      <c r="BGO16" s="178"/>
      <c r="BGP16" s="178"/>
      <c r="BGQ16" s="178"/>
      <c r="BGR16" s="178"/>
      <c r="BGS16" s="178"/>
      <c r="BGT16" s="178"/>
      <c r="BGU16" s="178"/>
      <c r="BGV16" s="178"/>
      <c r="BGW16" s="178"/>
      <c r="BGX16" s="178"/>
      <c r="BGY16" s="178"/>
      <c r="BGZ16" s="178"/>
      <c r="BHA16" s="178"/>
      <c r="BHB16" s="178"/>
      <c r="BHC16" s="178"/>
      <c r="BHD16" s="178"/>
      <c r="BHE16" s="178"/>
      <c r="BHF16" s="178"/>
      <c r="BHG16" s="178"/>
      <c r="BHH16" s="178"/>
      <c r="BHI16" s="178"/>
      <c r="BHJ16" s="178"/>
      <c r="BHK16" s="178"/>
      <c r="BHL16" s="178"/>
      <c r="BHM16" s="178"/>
      <c r="BHN16" s="178"/>
      <c r="BHO16" s="178"/>
      <c r="BHP16" s="178"/>
      <c r="BHQ16" s="178"/>
      <c r="BHR16" s="178"/>
      <c r="BHS16" s="178"/>
      <c r="BHT16" s="178"/>
      <c r="BHU16" s="178"/>
      <c r="BHV16" s="178"/>
      <c r="BHW16" s="178"/>
      <c r="BHX16" s="178"/>
      <c r="BHY16" s="178"/>
      <c r="BHZ16" s="178"/>
      <c r="BIA16" s="178"/>
      <c r="BIB16" s="178"/>
      <c r="BIC16" s="178"/>
      <c r="BID16" s="178"/>
      <c r="BIE16" s="178"/>
      <c r="BIF16" s="178"/>
      <c r="BIG16" s="178"/>
      <c r="BIH16" s="178"/>
      <c r="BII16" s="178"/>
      <c r="BIJ16" s="178"/>
      <c r="BIK16" s="178"/>
      <c r="BIL16" s="178"/>
      <c r="BIM16" s="178"/>
      <c r="BIN16" s="178"/>
      <c r="BIO16" s="178"/>
      <c r="BIP16" s="178"/>
      <c r="BIQ16" s="178"/>
      <c r="BIR16" s="178"/>
      <c r="BIS16" s="178"/>
      <c r="BIT16" s="178"/>
      <c r="BIU16" s="178"/>
      <c r="BIV16" s="178"/>
      <c r="BIW16" s="178"/>
      <c r="BIX16" s="178"/>
      <c r="BIY16" s="178"/>
      <c r="BIZ16" s="178"/>
      <c r="BJA16" s="178"/>
      <c r="BJB16" s="178"/>
      <c r="BJC16" s="178"/>
      <c r="BJD16" s="178"/>
      <c r="BJE16" s="178"/>
      <c r="BJF16" s="178"/>
      <c r="BJG16" s="178"/>
      <c r="BJH16" s="178"/>
      <c r="BJI16" s="178"/>
      <c r="BJJ16" s="178"/>
      <c r="BJK16" s="178"/>
      <c r="BJL16" s="178"/>
      <c r="BJM16" s="178"/>
      <c r="BJN16" s="178"/>
      <c r="BJO16" s="178"/>
      <c r="BJP16" s="178"/>
      <c r="BJQ16" s="178"/>
      <c r="BJR16" s="178"/>
      <c r="BJS16" s="178"/>
      <c r="BJT16" s="178"/>
      <c r="BJU16" s="178"/>
      <c r="BJV16" s="178"/>
      <c r="BJW16" s="178"/>
      <c r="BJX16" s="178"/>
      <c r="BJY16" s="178"/>
      <c r="BJZ16" s="178"/>
      <c r="BKA16" s="178"/>
      <c r="BKB16" s="178"/>
      <c r="BKC16" s="178"/>
      <c r="BKD16" s="178"/>
      <c r="BKE16" s="178"/>
      <c r="BKF16" s="178"/>
      <c r="BKG16" s="178"/>
      <c r="BKH16" s="178"/>
      <c r="BKI16" s="178"/>
      <c r="BKJ16" s="178"/>
      <c r="BKK16" s="178"/>
      <c r="BKL16" s="178"/>
      <c r="BKM16" s="178"/>
      <c r="BKN16" s="178"/>
      <c r="BKO16" s="178"/>
      <c r="BKP16" s="178"/>
      <c r="BKQ16" s="178"/>
      <c r="BKR16" s="178"/>
      <c r="BKS16" s="178"/>
      <c r="BKT16" s="178"/>
      <c r="BKU16" s="178"/>
      <c r="BKV16" s="178"/>
      <c r="BKW16" s="178"/>
      <c r="BKX16" s="178"/>
      <c r="BKY16" s="178"/>
      <c r="BKZ16" s="178"/>
      <c r="BLA16" s="178"/>
      <c r="BLB16" s="178"/>
      <c r="BLC16" s="178"/>
      <c r="BLD16" s="178"/>
      <c r="BLE16" s="178"/>
      <c r="BLF16" s="178"/>
      <c r="BLG16" s="178"/>
      <c r="BLH16" s="178"/>
      <c r="BLI16" s="178"/>
      <c r="BLJ16" s="178"/>
      <c r="BLK16" s="178"/>
      <c r="BLL16" s="178"/>
      <c r="BLM16" s="178"/>
      <c r="BLN16" s="178"/>
      <c r="BLO16" s="178"/>
      <c r="BLP16" s="178"/>
      <c r="BLQ16" s="178"/>
      <c r="BLR16" s="178"/>
      <c r="BLS16" s="178"/>
      <c r="BLT16" s="178"/>
      <c r="BLU16" s="178"/>
      <c r="BLV16" s="178"/>
      <c r="BLW16" s="178"/>
      <c r="BLX16" s="178"/>
      <c r="BLY16" s="178"/>
      <c r="BLZ16" s="178"/>
      <c r="BMA16" s="178"/>
      <c r="BMB16" s="178"/>
      <c r="BMC16" s="178"/>
      <c r="BMD16" s="178"/>
      <c r="BME16" s="178"/>
      <c r="BMF16" s="178"/>
      <c r="BMG16" s="178"/>
      <c r="BMH16" s="178"/>
      <c r="BMI16" s="178"/>
      <c r="BMJ16" s="178"/>
      <c r="BMK16" s="178"/>
      <c r="BML16" s="178"/>
      <c r="BMM16" s="178"/>
      <c r="BMN16" s="178"/>
      <c r="BMO16" s="178"/>
      <c r="BMP16" s="178"/>
      <c r="BMQ16" s="178"/>
      <c r="BMR16" s="178"/>
      <c r="BMS16" s="178"/>
      <c r="BMT16" s="178"/>
      <c r="BMU16" s="178"/>
      <c r="BMV16" s="178"/>
      <c r="BMW16" s="178"/>
      <c r="BMX16" s="178"/>
      <c r="BMY16" s="178"/>
      <c r="BMZ16" s="178"/>
      <c r="BNA16" s="178"/>
      <c r="BNB16" s="178"/>
      <c r="BNC16" s="178"/>
      <c r="BND16" s="178"/>
      <c r="BNE16" s="178"/>
      <c r="BNF16" s="178"/>
      <c r="BNG16" s="178"/>
      <c r="BNH16" s="178"/>
      <c r="BNI16" s="178"/>
      <c r="BNJ16" s="178"/>
      <c r="BNK16" s="178"/>
      <c r="BNL16" s="178"/>
      <c r="BNM16" s="178"/>
      <c r="BNN16" s="178"/>
      <c r="BNO16" s="178"/>
      <c r="BNP16" s="178"/>
      <c r="BNQ16" s="178"/>
      <c r="BNR16" s="178"/>
      <c r="BNS16" s="178"/>
      <c r="BNT16" s="178"/>
      <c r="BNU16" s="178"/>
      <c r="BNV16" s="178"/>
      <c r="BNW16" s="178"/>
      <c r="BNX16" s="178"/>
      <c r="BNY16" s="178"/>
      <c r="BNZ16" s="178"/>
      <c r="BOA16" s="178"/>
      <c r="BOB16" s="178"/>
      <c r="BOC16" s="178"/>
      <c r="BOD16" s="178"/>
      <c r="BOE16" s="178"/>
      <c r="BOF16" s="178"/>
      <c r="BOG16" s="178"/>
      <c r="BOH16" s="178"/>
      <c r="BOI16" s="178"/>
      <c r="BOJ16" s="178"/>
      <c r="BOK16" s="178"/>
      <c r="BOL16" s="178"/>
      <c r="BOM16" s="178"/>
      <c r="BON16" s="178"/>
      <c r="BOO16" s="178"/>
      <c r="BOP16" s="178"/>
      <c r="BOQ16" s="178"/>
      <c r="BOR16" s="178"/>
      <c r="BOS16" s="178"/>
      <c r="BOT16" s="178"/>
      <c r="BOU16" s="178"/>
      <c r="BOV16" s="178"/>
      <c r="BOW16" s="178"/>
      <c r="BOX16" s="178"/>
      <c r="BOY16" s="178"/>
      <c r="BOZ16" s="178"/>
      <c r="BPA16" s="178"/>
      <c r="BPB16" s="178"/>
      <c r="BPC16" s="178"/>
      <c r="BPD16" s="178"/>
      <c r="BPE16" s="178"/>
      <c r="BPF16" s="178"/>
      <c r="BPG16" s="178"/>
      <c r="BPH16" s="178"/>
      <c r="BPI16" s="178"/>
      <c r="BPJ16" s="178"/>
      <c r="BPK16" s="178"/>
      <c r="BPL16" s="178"/>
      <c r="BPM16" s="178"/>
      <c r="BPN16" s="178"/>
      <c r="BPO16" s="178"/>
      <c r="BPP16" s="178"/>
      <c r="BPQ16" s="178"/>
      <c r="BPR16" s="178"/>
      <c r="BPS16" s="178"/>
      <c r="BPT16" s="178"/>
      <c r="BPU16" s="178"/>
      <c r="BPV16" s="178"/>
      <c r="BPW16" s="178"/>
      <c r="BPX16" s="178"/>
      <c r="BPY16" s="178"/>
      <c r="BPZ16" s="178"/>
      <c r="BQA16" s="178"/>
      <c r="BQB16" s="178"/>
      <c r="BQC16" s="178"/>
      <c r="BQD16" s="178"/>
      <c r="BQE16" s="178"/>
      <c r="BQF16" s="178"/>
      <c r="BQG16" s="178"/>
      <c r="BQH16" s="178"/>
      <c r="BQI16" s="178"/>
      <c r="BQJ16" s="178"/>
      <c r="BQK16" s="178"/>
      <c r="BQL16" s="178"/>
      <c r="BQM16" s="178"/>
      <c r="BQN16" s="178"/>
      <c r="BQO16" s="178"/>
      <c r="BQP16" s="178"/>
      <c r="BQQ16" s="178"/>
      <c r="BQR16" s="178"/>
      <c r="BQS16" s="178"/>
      <c r="BQT16" s="178"/>
      <c r="BQU16" s="178"/>
      <c r="BQV16" s="178"/>
      <c r="BQW16" s="178"/>
      <c r="BQX16" s="178"/>
      <c r="BQY16" s="178"/>
      <c r="BQZ16" s="178"/>
      <c r="BRA16" s="178"/>
      <c r="BRB16" s="178"/>
      <c r="BRC16" s="178"/>
      <c r="BRD16" s="178"/>
      <c r="BRE16" s="178"/>
      <c r="BRF16" s="178"/>
      <c r="BRG16" s="178"/>
      <c r="BRH16" s="178"/>
      <c r="BRI16" s="178"/>
      <c r="BRJ16" s="178"/>
      <c r="BRK16" s="178"/>
      <c r="BRL16" s="178"/>
      <c r="BRM16" s="178"/>
      <c r="BRN16" s="178"/>
      <c r="BRO16" s="178"/>
      <c r="BRP16" s="178"/>
      <c r="BRQ16" s="178"/>
      <c r="BRR16" s="178"/>
      <c r="BRS16" s="178"/>
      <c r="BRT16" s="178"/>
      <c r="BRU16" s="178"/>
      <c r="BRV16" s="178"/>
      <c r="BRW16" s="178"/>
      <c r="BRX16" s="178"/>
      <c r="BRY16" s="178"/>
      <c r="BRZ16" s="178"/>
      <c r="BSA16" s="178"/>
      <c r="BSB16" s="178"/>
      <c r="BSC16" s="178"/>
      <c r="BSD16" s="178"/>
      <c r="BSE16" s="178"/>
      <c r="BSF16" s="178"/>
      <c r="BSG16" s="178"/>
      <c r="BSH16" s="178"/>
      <c r="BSI16" s="178"/>
      <c r="BSJ16" s="178"/>
      <c r="BSK16" s="178"/>
      <c r="BSL16" s="178"/>
      <c r="BSM16" s="178"/>
      <c r="BSN16" s="178"/>
      <c r="BSO16" s="178"/>
      <c r="BSP16" s="178"/>
      <c r="BSQ16" s="178"/>
      <c r="BSR16" s="178"/>
      <c r="BSS16" s="178"/>
      <c r="BST16" s="178"/>
      <c r="BSU16" s="178"/>
      <c r="BSV16" s="178"/>
      <c r="BSW16" s="178"/>
      <c r="BSX16" s="178"/>
      <c r="BSY16" s="178"/>
      <c r="BSZ16" s="178"/>
      <c r="BTA16" s="178"/>
      <c r="BTB16" s="178"/>
      <c r="BTC16" s="178"/>
      <c r="BTD16" s="178"/>
      <c r="BTE16" s="178"/>
      <c r="BTF16" s="178"/>
      <c r="BTG16" s="178"/>
      <c r="BTH16" s="178"/>
      <c r="BTI16" s="178"/>
      <c r="BTJ16" s="178"/>
      <c r="BTK16" s="178"/>
      <c r="BTL16" s="178"/>
      <c r="BTM16" s="178"/>
      <c r="BTN16" s="178"/>
      <c r="BTO16" s="178"/>
      <c r="BTP16" s="178"/>
      <c r="BTQ16" s="178"/>
      <c r="BTR16" s="178"/>
      <c r="BTS16" s="178"/>
      <c r="BTT16" s="178"/>
      <c r="BTU16" s="178"/>
      <c r="BTV16" s="178"/>
      <c r="BTW16" s="178"/>
      <c r="BTX16" s="178"/>
      <c r="BTY16" s="178"/>
      <c r="BTZ16" s="178"/>
      <c r="BUA16" s="178"/>
      <c r="BUB16" s="178"/>
      <c r="BUC16" s="178"/>
      <c r="BUD16" s="178"/>
      <c r="BUE16" s="178"/>
      <c r="BUF16" s="178"/>
      <c r="BUG16" s="178"/>
      <c r="BUH16" s="178"/>
      <c r="BUI16" s="178"/>
      <c r="BUJ16" s="178"/>
      <c r="BUK16" s="178"/>
      <c r="BUL16" s="178"/>
      <c r="BUM16" s="178"/>
      <c r="BUN16" s="178"/>
      <c r="BUO16" s="178"/>
      <c r="BUP16" s="178"/>
      <c r="BUQ16" s="178"/>
      <c r="BUR16" s="178"/>
      <c r="BUS16" s="178"/>
      <c r="BUT16" s="178"/>
      <c r="BUU16" s="178"/>
      <c r="BUV16" s="178"/>
      <c r="BUW16" s="178"/>
      <c r="BUX16" s="178"/>
      <c r="BUY16" s="178"/>
      <c r="BUZ16" s="178"/>
      <c r="BVA16" s="178"/>
      <c r="BVB16" s="178"/>
      <c r="BVC16" s="178"/>
      <c r="BVD16" s="178"/>
      <c r="BVE16" s="178"/>
      <c r="BVF16" s="178"/>
      <c r="BVG16" s="178"/>
      <c r="BVH16" s="178"/>
      <c r="BVI16" s="178"/>
      <c r="BVJ16" s="178"/>
      <c r="BVK16" s="178"/>
      <c r="BVL16" s="178"/>
      <c r="BVM16" s="178"/>
      <c r="BVN16" s="178"/>
      <c r="BVO16" s="178"/>
      <c r="BVP16" s="178"/>
      <c r="BVQ16" s="178"/>
      <c r="BVR16" s="178"/>
      <c r="BVS16" s="178"/>
      <c r="BVT16" s="178"/>
      <c r="BVU16" s="178"/>
      <c r="BVV16" s="178"/>
      <c r="BVW16" s="178"/>
      <c r="BVX16" s="178"/>
      <c r="BVY16" s="178"/>
      <c r="BVZ16" s="178"/>
      <c r="BWA16" s="178"/>
      <c r="BWB16" s="178"/>
      <c r="BWC16" s="178"/>
      <c r="BWD16" s="178"/>
      <c r="BWE16" s="178"/>
      <c r="BWF16" s="178"/>
      <c r="BWG16" s="178"/>
      <c r="BWH16" s="178"/>
      <c r="BWI16" s="178"/>
      <c r="BWJ16" s="178"/>
      <c r="BWK16" s="178"/>
      <c r="BWL16" s="178"/>
      <c r="BWM16" s="178"/>
      <c r="BWN16" s="178"/>
      <c r="BWO16" s="178"/>
      <c r="BWP16" s="178"/>
      <c r="BWQ16" s="178"/>
      <c r="BWR16" s="178"/>
      <c r="BWS16" s="178"/>
      <c r="BWT16" s="178"/>
      <c r="BWU16" s="178"/>
      <c r="BWV16" s="178"/>
      <c r="BWW16" s="178"/>
      <c r="BWX16" s="178"/>
      <c r="BWY16" s="178"/>
      <c r="BWZ16" s="178"/>
      <c r="BXA16" s="178"/>
      <c r="BXB16" s="178"/>
      <c r="BXC16" s="178"/>
      <c r="BXD16" s="178"/>
      <c r="BXE16" s="178"/>
      <c r="BXF16" s="178"/>
      <c r="BXG16" s="178"/>
      <c r="BXH16" s="178"/>
      <c r="BXI16" s="178"/>
      <c r="BXJ16" s="178"/>
      <c r="BXK16" s="178"/>
      <c r="BXL16" s="178"/>
      <c r="BXM16" s="178"/>
      <c r="BXN16" s="178"/>
      <c r="BXO16" s="178"/>
      <c r="BXP16" s="178"/>
      <c r="BXQ16" s="178"/>
      <c r="BXR16" s="178"/>
      <c r="BXS16" s="178"/>
      <c r="BXT16" s="178"/>
      <c r="BXU16" s="178"/>
      <c r="BXV16" s="178"/>
      <c r="BXW16" s="178"/>
      <c r="BXX16" s="178"/>
      <c r="BXY16" s="178"/>
      <c r="BXZ16" s="178"/>
      <c r="BYA16" s="178"/>
      <c r="BYB16" s="178"/>
      <c r="BYC16" s="178"/>
      <c r="BYD16" s="178"/>
      <c r="BYE16" s="178"/>
      <c r="BYF16" s="178"/>
      <c r="BYG16" s="178"/>
      <c r="BYH16" s="178"/>
      <c r="BYI16" s="178"/>
      <c r="BYJ16" s="178"/>
      <c r="BYK16" s="178"/>
      <c r="BYL16" s="178"/>
      <c r="BYM16" s="178"/>
      <c r="BYN16" s="178"/>
      <c r="BYO16" s="178"/>
      <c r="BYP16" s="178"/>
      <c r="BYQ16" s="178"/>
      <c r="BYR16" s="178"/>
      <c r="BYS16" s="178"/>
      <c r="BYT16" s="178"/>
      <c r="BYU16" s="178"/>
      <c r="BYV16" s="178"/>
      <c r="BYW16" s="178"/>
      <c r="BYX16" s="178"/>
      <c r="BYY16" s="178"/>
      <c r="BYZ16" s="178"/>
      <c r="BZA16" s="178"/>
      <c r="BZB16" s="178"/>
      <c r="BZC16" s="178"/>
      <c r="BZD16" s="178"/>
      <c r="BZE16" s="178"/>
      <c r="BZF16" s="178"/>
      <c r="BZG16" s="178"/>
      <c r="BZH16" s="178"/>
      <c r="BZI16" s="178"/>
      <c r="BZJ16" s="178"/>
      <c r="BZK16" s="178"/>
      <c r="BZL16" s="178"/>
      <c r="BZM16" s="178"/>
      <c r="BZN16" s="178"/>
      <c r="BZO16" s="178"/>
      <c r="BZP16" s="178"/>
      <c r="BZQ16" s="178"/>
      <c r="BZR16" s="178"/>
      <c r="BZS16" s="178"/>
      <c r="BZT16" s="178"/>
      <c r="BZU16" s="178"/>
      <c r="BZV16" s="178"/>
      <c r="BZW16" s="178"/>
      <c r="BZX16" s="178"/>
      <c r="BZY16" s="178"/>
      <c r="BZZ16" s="178"/>
      <c r="CAA16" s="178"/>
      <c r="CAB16" s="178"/>
      <c r="CAC16" s="178"/>
      <c r="CAD16" s="178"/>
      <c r="CAE16" s="178"/>
      <c r="CAF16" s="178"/>
      <c r="CAG16" s="178"/>
      <c r="CAH16" s="178"/>
      <c r="CAI16" s="178"/>
      <c r="CAJ16" s="178"/>
      <c r="CAK16" s="178"/>
      <c r="CAL16" s="178"/>
      <c r="CAM16" s="178"/>
      <c r="CAN16" s="178"/>
      <c r="CAO16" s="178"/>
      <c r="CAP16" s="178"/>
      <c r="CAQ16" s="178"/>
      <c r="CAR16" s="178"/>
      <c r="CAS16" s="178"/>
      <c r="CAT16" s="178"/>
      <c r="CAU16" s="178"/>
      <c r="CAV16" s="178"/>
      <c r="CAW16" s="178"/>
      <c r="CAX16" s="178"/>
      <c r="CAY16" s="178"/>
      <c r="CAZ16" s="178"/>
      <c r="CBA16" s="178"/>
      <c r="CBB16" s="178"/>
      <c r="CBC16" s="178"/>
      <c r="CBD16" s="178"/>
      <c r="CBE16" s="178"/>
      <c r="CBF16" s="178"/>
      <c r="CBG16" s="178"/>
      <c r="CBH16" s="178"/>
      <c r="CBI16" s="178"/>
      <c r="CBJ16" s="178"/>
      <c r="CBK16" s="178"/>
      <c r="CBL16" s="178"/>
      <c r="CBM16" s="178"/>
      <c r="CBN16" s="178"/>
      <c r="CBO16" s="178"/>
      <c r="CBP16" s="178"/>
      <c r="CBQ16" s="178"/>
      <c r="CBR16" s="178"/>
      <c r="CBS16" s="178"/>
      <c r="CBT16" s="178"/>
      <c r="CBU16" s="178"/>
      <c r="CBV16" s="178"/>
      <c r="CBW16" s="178"/>
      <c r="CBX16" s="178"/>
      <c r="CBY16" s="178"/>
      <c r="CBZ16" s="178"/>
      <c r="CCA16" s="178"/>
      <c r="CCB16" s="178"/>
      <c r="CCC16" s="178"/>
      <c r="CCD16" s="178"/>
      <c r="CCE16" s="178"/>
      <c r="CCF16" s="178"/>
      <c r="CCG16" s="178"/>
      <c r="CCH16" s="178"/>
      <c r="CCI16" s="178"/>
      <c r="CCJ16" s="178"/>
      <c r="CCK16" s="178"/>
      <c r="CCL16" s="178"/>
      <c r="CCM16" s="178"/>
      <c r="CCN16" s="178"/>
      <c r="CCO16" s="178"/>
      <c r="CCP16" s="178"/>
      <c r="CCQ16" s="178"/>
      <c r="CCR16" s="178"/>
      <c r="CCS16" s="178"/>
      <c r="CCT16" s="178"/>
      <c r="CCU16" s="178"/>
      <c r="CCV16" s="178"/>
      <c r="CCW16" s="178"/>
      <c r="CCX16" s="178"/>
      <c r="CCY16" s="178"/>
      <c r="CCZ16" s="178"/>
      <c r="CDA16" s="178"/>
      <c r="CDB16" s="178"/>
      <c r="CDC16" s="178"/>
      <c r="CDD16" s="178"/>
      <c r="CDE16" s="178"/>
      <c r="CDF16" s="178"/>
      <c r="CDG16" s="178"/>
      <c r="CDH16" s="178"/>
      <c r="CDI16" s="178"/>
      <c r="CDJ16" s="178"/>
      <c r="CDK16" s="178"/>
      <c r="CDL16" s="178"/>
      <c r="CDM16" s="178"/>
      <c r="CDN16" s="178"/>
      <c r="CDO16" s="178"/>
      <c r="CDP16" s="178"/>
      <c r="CDQ16" s="178"/>
      <c r="CDR16" s="178"/>
      <c r="CDS16" s="178"/>
      <c r="CDT16" s="178"/>
      <c r="CDU16" s="178"/>
      <c r="CDV16" s="178"/>
      <c r="CDW16" s="178"/>
      <c r="CDX16" s="178"/>
      <c r="CDY16" s="178"/>
      <c r="CDZ16" s="178"/>
      <c r="CEA16" s="178"/>
      <c r="CEB16" s="178"/>
      <c r="CEC16" s="178"/>
      <c r="CED16" s="178"/>
      <c r="CEE16" s="178"/>
      <c r="CEF16" s="178"/>
      <c r="CEG16" s="178"/>
      <c r="CEH16" s="178"/>
      <c r="CEI16" s="178"/>
      <c r="CEJ16" s="178"/>
      <c r="CEK16" s="178"/>
      <c r="CEL16" s="178"/>
      <c r="CEM16" s="178"/>
      <c r="CEN16" s="178"/>
      <c r="CEO16" s="178"/>
      <c r="CEP16" s="178"/>
      <c r="CEQ16" s="178"/>
      <c r="CER16" s="178"/>
      <c r="CES16" s="178"/>
      <c r="CET16" s="178"/>
      <c r="CEU16" s="178"/>
      <c r="CEV16" s="178"/>
      <c r="CEW16" s="178"/>
      <c r="CEX16" s="178"/>
      <c r="CEY16" s="178"/>
      <c r="CEZ16" s="178"/>
      <c r="CFA16" s="178"/>
      <c r="CFB16" s="178"/>
      <c r="CFC16" s="178"/>
      <c r="CFD16" s="178"/>
      <c r="CFE16" s="178"/>
      <c r="CFF16" s="178"/>
      <c r="CFG16" s="178"/>
      <c r="CFH16" s="178"/>
      <c r="CFI16" s="178"/>
      <c r="CFJ16" s="178"/>
      <c r="CFK16" s="178"/>
      <c r="CFL16" s="178"/>
      <c r="CFM16" s="178"/>
      <c r="CFN16" s="178"/>
      <c r="CFO16" s="178"/>
      <c r="CFP16" s="178"/>
      <c r="CFQ16" s="178"/>
      <c r="CFR16" s="178"/>
      <c r="CFS16" s="178"/>
      <c r="CFT16" s="178"/>
      <c r="CFU16" s="178"/>
      <c r="CFV16" s="178"/>
      <c r="CFW16" s="178"/>
      <c r="CFX16" s="178"/>
      <c r="CFY16" s="178"/>
      <c r="CFZ16" s="178"/>
      <c r="CGA16" s="178"/>
      <c r="CGB16" s="178"/>
      <c r="CGC16" s="178"/>
      <c r="CGD16" s="178"/>
      <c r="CGE16" s="178"/>
      <c r="CGF16" s="178"/>
      <c r="CGG16" s="178"/>
      <c r="CGH16" s="178"/>
      <c r="CGI16" s="178"/>
      <c r="CGJ16" s="178"/>
      <c r="CGK16" s="178"/>
      <c r="CGL16" s="178"/>
      <c r="CGM16" s="178"/>
      <c r="CGN16" s="178"/>
      <c r="CGO16" s="178"/>
      <c r="CGP16" s="178"/>
      <c r="CGQ16" s="178"/>
      <c r="CGR16" s="178"/>
      <c r="CGS16" s="178"/>
      <c r="CGT16" s="178"/>
      <c r="CGU16" s="178"/>
      <c r="CGV16" s="178"/>
      <c r="CGW16" s="178"/>
      <c r="CGX16" s="178"/>
      <c r="CGY16" s="178"/>
      <c r="CGZ16" s="178"/>
      <c r="CHA16" s="178"/>
      <c r="CHB16" s="178"/>
      <c r="CHC16" s="178"/>
      <c r="CHD16" s="178"/>
      <c r="CHE16" s="178"/>
      <c r="CHF16" s="178"/>
      <c r="CHG16" s="178"/>
      <c r="CHH16" s="178"/>
      <c r="CHI16" s="178"/>
      <c r="CHJ16" s="178"/>
      <c r="CHK16" s="178"/>
      <c r="CHL16" s="178"/>
      <c r="CHM16" s="178"/>
      <c r="CHN16" s="178"/>
      <c r="CHO16" s="178"/>
      <c r="CHP16" s="178"/>
      <c r="CHQ16" s="178"/>
      <c r="CHR16" s="178"/>
      <c r="CHS16" s="178"/>
      <c r="CHT16" s="178"/>
      <c r="CHU16" s="178"/>
      <c r="CHV16" s="178"/>
      <c r="CHW16" s="178"/>
      <c r="CHX16" s="178"/>
      <c r="CHY16" s="178"/>
      <c r="CHZ16" s="178"/>
      <c r="CIA16" s="178"/>
      <c r="CIB16" s="178"/>
      <c r="CIC16" s="178"/>
      <c r="CID16" s="178"/>
      <c r="CIE16" s="178"/>
      <c r="CIF16" s="178"/>
      <c r="CIG16" s="178"/>
      <c r="CIH16" s="178"/>
      <c r="CII16" s="178"/>
      <c r="CIJ16" s="178"/>
      <c r="CIK16" s="178"/>
      <c r="CIL16" s="178"/>
      <c r="CIM16" s="178"/>
      <c r="CIN16" s="178"/>
      <c r="CIO16" s="178"/>
      <c r="CIP16" s="178"/>
      <c r="CIQ16" s="178"/>
      <c r="CIR16" s="178"/>
      <c r="CIS16" s="178"/>
      <c r="CIT16" s="178"/>
      <c r="CIU16" s="178"/>
      <c r="CIV16" s="178"/>
      <c r="CIW16" s="178"/>
      <c r="CIX16" s="178"/>
      <c r="CIY16" s="178"/>
      <c r="CIZ16" s="178"/>
      <c r="CJA16" s="178"/>
      <c r="CJB16" s="178"/>
      <c r="CJC16" s="178"/>
      <c r="CJD16" s="178"/>
      <c r="CJE16" s="178"/>
      <c r="CJF16" s="178"/>
      <c r="CJG16" s="178"/>
      <c r="CJH16" s="178"/>
      <c r="CJI16" s="178"/>
      <c r="CJJ16" s="178"/>
      <c r="CJK16" s="178"/>
      <c r="CJL16" s="178"/>
      <c r="CJM16" s="178"/>
      <c r="CJN16" s="178"/>
      <c r="CJO16" s="178"/>
      <c r="CJP16" s="178"/>
      <c r="CJQ16" s="178"/>
      <c r="CJR16" s="178"/>
      <c r="CJS16" s="178"/>
      <c r="CJT16" s="178"/>
      <c r="CJU16" s="178"/>
      <c r="CJV16" s="178"/>
      <c r="CJW16" s="178"/>
      <c r="CJX16" s="178"/>
      <c r="CJY16" s="178"/>
      <c r="CJZ16" s="178"/>
      <c r="CKA16" s="178"/>
      <c r="CKB16" s="178"/>
      <c r="CKC16" s="178"/>
      <c r="CKD16" s="178"/>
      <c r="CKE16" s="178"/>
      <c r="CKF16" s="178"/>
      <c r="CKG16" s="178"/>
      <c r="CKH16" s="178"/>
      <c r="CKI16" s="178"/>
      <c r="CKJ16" s="178"/>
      <c r="CKK16" s="178"/>
      <c r="CKL16" s="178"/>
      <c r="CKM16" s="178"/>
      <c r="CKN16" s="178"/>
      <c r="CKO16" s="178"/>
      <c r="CKP16" s="178"/>
      <c r="CKQ16" s="178"/>
      <c r="CKR16" s="178"/>
      <c r="CKS16" s="178"/>
      <c r="CKT16" s="178"/>
      <c r="CKU16" s="178"/>
      <c r="CKV16" s="178"/>
      <c r="CKW16" s="178"/>
      <c r="CKX16" s="178"/>
      <c r="CKY16" s="178"/>
      <c r="CKZ16" s="178"/>
      <c r="CLA16" s="178"/>
      <c r="CLB16" s="178"/>
      <c r="CLC16" s="178"/>
      <c r="CLD16" s="178"/>
      <c r="CLE16" s="178"/>
      <c r="CLF16" s="178"/>
      <c r="CLG16" s="178"/>
      <c r="CLH16" s="178"/>
      <c r="CLI16" s="178"/>
      <c r="CLJ16" s="178"/>
      <c r="CLK16" s="178"/>
      <c r="CLL16" s="178"/>
      <c r="CLM16" s="178"/>
      <c r="CLN16" s="178"/>
      <c r="CLO16" s="178"/>
      <c r="CLP16" s="178"/>
      <c r="CLQ16" s="178"/>
      <c r="CLR16" s="178"/>
      <c r="CLS16" s="178"/>
      <c r="CLT16" s="178"/>
      <c r="CLU16" s="178"/>
      <c r="CLV16" s="178"/>
      <c r="CLW16" s="178"/>
      <c r="CLX16" s="178"/>
      <c r="CLY16" s="178"/>
      <c r="CLZ16" s="178"/>
      <c r="CMA16" s="178"/>
      <c r="CMB16" s="178"/>
      <c r="CMC16" s="178"/>
      <c r="CMD16" s="178"/>
      <c r="CME16" s="178"/>
      <c r="CMF16" s="178"/>
      <c r="CMG16" s="178"/>
      <c r="CMH16" s="178"/>
      <c r="CMI16" s="178"/>
      <c r="CMJ16" s="178"/>
      <c r="CMK16" s="178"/>
      <c r="CML16" s="178"/>
      <c r="CMM16" s="178"/>
      <c r="CMN16" s="178"/>
      <c r="CMO16" s="178"/>
      <c r="CMP16" s="178"/>
      <c r="CMQ16" s="178"/>
      <c r="CMR16" s="178"/>
      <c r="CMS16" s="178"/>
      <c r="CMT16" s="178"/>
      <c r="CMU16" s="178"/>
      <c r="CMV16" s="178"/>
      <c r="CMW16" s="178"/>
      <c r="CMX16" s="178"/>
      <c r="CMY16" s="178"/>
      <c r="CMZ16" s="178"/>
      <c r="CNA16" s="178"/>
      <c r="CNB16" s="178"/>
      <c r="CNC16" s="178"/>
      <c r="CND16" s="178"/>
      <c r="CNE16" s="178"/>
      <c r="CNF16" s="178"/>
      <c r="CNG16" s="178"/>
      <c r="CNH16" s="178"/>
      <c r="CNI16" s="178"/>
      <c r="CNJ16" s="178"/>
      <c r="CNK16" s="178"/>
      <c r="CNL16" s="178"/>
      <c r="CNM16" s="178"/>
      <c r="CNN16" s="178"/>
      <c r="CNO16" s="178"/>
      <c r="CNP16" s="178"/>
      <c r="CNQ16" s="178"/>
      <c r="CNR16" s="178"/>
      <c r="CNS16" s="178"/>
      <c r="CNT16" s="178"/>
      <c r="CNU16" s="178"/>
      <c r="CNV16" s="178"/>
      <c r="CNW16" s="178"/>
      <c r="CNX16" s="178"/>
      <c r="CNY16" s="178"/>
      <c r="CNZ16" s="178"/>
      <c r="COA16" s="178"/>
      <c r="COB16" s="178"/>
      <c r="COC16" s="178"/>
      <c r="COD16" s="178"/>
      <c r="COE16" s="178"/>
      <c r="COF16" s="178"/>
      <c r="COG16" s="178"/>
      <c r="COH16" s="178"/>
      <c r="COI16" s="178"/>
      <c r="COJ16" s="178"/>
      <c r="COK16" s="178"/>
      <c r="COL16" s="178"/>
      <c r="COM16" s="178"/>
      <c r="CON16" s="178"/>
      <c r="COO16" s="178"/>
      <c r="COP16" s="178"/>
      <c r="COQ16" s="178"/>
      <c r="COR16" s="178"/>
      <c r="COS16" s="178"/>
      <c r="COT16" s="178"/>
      <c r="COU16" s="178"/>
      <c r="COV16" s="178"/>
      <c r="COW16" s="178"/>
      <c r="COX16" s="178"/>
      <c r="COY16" s="178"/>
      <c r="COZ16" s="178"/>
      <c r="CPA16" s="178"/>
      <c r="CPB16" s="178"/>
      <c r="CPC16" s="178"/>
      <c r="CPD16" s="178"/>
      <c r="CPE16" s="178"/>
      <c r="CPF16" s="178"/>
      <c r="CPG16" s="178"/>
      <c r="CPH16" s="178"/>
      <c r="CPI16" s="178"/>
      <c r="CPJ16" s="178"/>
      <c r="CPK16" s="178"/>
      <c r="CPL16" s="178"/>
      <c r="CPM16" s="178"/>
      <c r="CPN16" s="178"/>
      <c r="CPO16" s="178"/>
      <c r="CPP16" s="178"/>
      <c r="CPQ16" s="178"/>
      <c r="CPR16" s="178"/>
      <c r="CPS16" s="178"/>
      <c r="CPT16" s="178"/>
      <c r="CPU16" s="178"/>
      <c r="CPV16" s="178"/>
      <c r="CPW16" s="178"/>
      <c r="CPX16" s="178"/>
      <c r="CPY16" s="178"/>
      <c r="CPZ16" s="178"/>
      <c r="CQA16" s="178"/>
      <c r="CQB16" s="178"/>
      <c r="CQC16" s="178"/>
      <c r="CQD16" s="178"/>
      <c r="CQE16" s="178"/>
      <c r="CQF16" s="178"/>
      <c r="CQG16" s="178"/>
      <c r="CQH16" s="178"/>
      <c r="CQI16" s="178"/>
      <c r="CQJ16" s="178"/>
      <c r="CQK16" s="178"/>
      <c r="CQL16" s="178"/>
      <c r="CQM16" s="178"/>
      <c r="CQN16" s="178"/>
      <c r="CQO16" s="178"/>
      <c r="CQP16" s="178"/>
      <c r="CQQ16" s="178"/>
      <c r="CQR16" s="178"/>
      <c r="CQS16" s="178"/>
      <c r="CQT16" s="178"/>
      <c r="CQU16" s="178"/>
      <c r="CQV16" s="178"/>
      <c r="CQW16" s="178"/>
      <c r="CQX16" s="178"/>
      <c r="CQY16" s="178"/>
      <c r="CQZ16" s="178"/>
      <c r="CRA16" s="178"/>
      <c r="CRB16" s="178"/>
      <c r="CRC16" s="178"/>
      <c r="CRD16" s="178"/>
      <c r="CRE16" s="178"/>
      <c r="CRF16" s="178"/>
      <c r="CRG16" s="178"/>
      <c r="CRH16" s="178"/>
      <c r="CRI16" s="178"/>
      <c r="CRJ16" s="178"/>
      <c r="CRK16" s="178"/>
      <c r="CRL16" s="178"/>
      <c r="CRM16" s="178"/>
      <c r="CRN16" s="178"/>
      <c r="CRO16" s="178"/>
      <c r="CRP16" s="178"/>
      <c r="CRQ16" s="178"/>
      <c r="CRR16" s="178"/>
      <c r="CRS16" s="178"/>
      <c r="CRT16" s="178"/>
      <c r="CRU16" s="178"/>
      <c r="CRV16" s="178"/>
      <c r="CRW16" s="178"/>
      <c r="CRX16" s="178"/>
      <c r="CRY16" s="178"/>
      <c r="CRZ16" s="178"/>
      <c r="CSA16" s="178"/>
      <c r="CSB16" s="178"/>
      <c r="CSC16" s="178"/>
      <c r="CSD16" s="178"/>
      <c r="CSE16" s="178"/>
      <c r="CSF16" s="178"/>
      <c r="CSG16" s="178"/>
      <c r="CSH16" s="178"/>
      <c r="CSI16" s="178"/>
      <c r="CSJ16" s="178"/>
      <c r="CSK16" s="178"/>
      <c r="CSL16" s="178"/>
      <c r="CSM16" s="178"/>
      <c r="CSN16" s="178"/>
      <c r="CSO16" s="178"/>
      <c r="CSP16" s="178"/>
      <c r="CSQ16" s="178"/>
      <c r="CSR16" s="178"/>
      <c r="CSS16" s="178"/>
      <c r="CST16" s="178"/>
      <c r="CSU16" s="178"/>
      <c r="CSV16" s="178"/>
      <c r="CSW16" s="178"/>
      <c r="CSX16" s="178"/>
      <c r="CSY16" s="178"/>
      <c r="CSZ16" s="178"/>
      <c r="CTA16" s="178"/>
      <c r="CTB16" s="178"/>
      <c r="CTC16" s="178"/>
      <c r="CTD16" s="178"/>
      <c r="CTE16" s="178"/>
      <c r="CTF16" s="178"/>
      <c r="CTG16" s="178"/>
      <c r="CTH16" s="178"/>
      <c r="CTI16" s="178"/>
      <c r="CTJ16" s="178"/>
      <c r="CTK16" s="178"/>
      <c r="CTL16" s="178"/>
      <c r="CTM16" s="178"/>
      <c r="CTN16" s="178"/>
      <c r="CTO16" s="178"/>
      <c r="CTP16" s="178"/>
      <c r="CTQ16" s="178"/>
      <c r="CTR16" s="178"/>
      <c r="CTS16" s="178"/>
      <c r="CTT16" s="178"/>
      <c r="CTU16" s="178"/>
      <c r="CTV16" s="178"/>
      <c r="CTW16" s="178"/>
      <c r="CTX16" s="178"/>
      <c r="CTY16" s="178"/>
      <c r="CTZ16" s="178"/>
      <c r="CUA16" s="178"/>
      <c r="CUB16" s="178"/>
      <c r="CUC16" s="178"/>
      <c r="CUD16" s="178"/>
      <c r="CUE16" s="178"/>
      <c r="CUF16" s="178"/>
      <c r="CUG16" s="178"/>
      <c r="CUH16" s="178"/>
      <c r="CUI16" s="178"/>
      <c r="CUJ16" s="178"/>
      <c r="CUK16" s="178"/>
      <c r="CUL16" s="178"/>
      <c r="CUM16" s="178"/>
      <c r="CUN16" s="178"/>
      <c r="CUO16" s="178"/>
      <c r="CUP16" s="178"/>
      <c r="CUQ16" s="178"/>
      <c r="CUR16" s="178"/>
      <c r="CUS16" s="178"/>
      <c r="CUT16" s="178"/>
      <c r="CUU16" s="178"/>
      <c r="CUV16" s="178"/>
      <c r="CUW16" s="178"/>
      <c r="CUX16" s="178"/>
      <c r="CUY16" s="178"/>
      <c r="CUZ16" s="178"/>
      <c r="CVA16" s="178"/>
      <c r="CVB16" s="178"/>
      <c r="CVC16" s="178"/>
      <c r="CVD16" s="178"/>
      <c r="CVE16" s="178"/>
      <c r="CVF16" s="178"/>
      <c r="CVG16" s="178"/>
      <c r="CVH16" s="178"/>
      <c r="CVI16" s="178"/>
      <c r="CVJ16" s="178"/>
      <c r="CVK16" s="178"/>
      <c r="CVL16" s="178"/>
      <c r="CVM16" s="178"/>
      <c r="CVN16" s="178"/>
      <c r="CVO16" s="178"/>
      <c r="CVP16" s="178"/>
      <c r="CVQ16" s="178"/>
      <c r="CVR16" s="178"/>
      <c r="CVS16" s="178"/>
      <c r="CVT16" s="178"/>
      <c r="CVU16" s="178"/>
      <c r="CVV16" s="178"/>
      <c r="CVW16" s="178"/>
      <c r="CVX16" s="178"/>
      <c r="CVY16" s="178"/>
      <c r="CVZ16" s="178"/>
      <c r="CWA16" s="178"/>
      <c r="CWB16" s="178"/>
      <c r="CWC16" s="178"/>
      <c r="CWD16" s="178"/>
      <c r="CWE16" s="178"/>
      <c r="CWF16" s="178"/>
      <c r="CWG16" s="178"/>
      <c r="CWH16" s="178"/>
      <c r="CWI16" s="178"/>
      <c r="CWJ16" s="178"/>
      <c r="CWK16" s="178"/>
      <c r="CWL16" s="178"/>
      <c r="CWM16" s="178"/>
      <c r="CWN16" s="178"/>
      <c r="CWO16" s="178"/>
      <c r="CWP16" s="178"/>
      <c r="CWQ16" s="178"/>
      <c r="CWR16" s="178"/>
      <c r="CWS16" s="178"/>
      <c r="CWT16" s="178"/>
      <c r="CWU16" s="178"/>
      <c r="CWV16" s="178"/>
      <c r="CWW16" s="178"/>
      <c r="CWX16" s="178"/>
      <c r="CWY16" s="178"/>
      <c r="CWZ16" s="178"/>
      <c r="CXA16" s="178"/>
      <c r="CXB16" s="178"/>
      <c r="CXC16" s="178"/>
      <c r="CXD16" s="178"/>
      <c r="CXE16" s="178"/>
      <c r="CXF16" s="178"/>
      <c r="CXG16" s="178"/>
      <c r="CXH16" s="178"/>
      <c r="CXI16" s="178"/>
      <c r="CXJ16" s="178"/>
      <c r="CXK16" s="178"/>
      <c r="CXL16" s="178"/>
      <c r="CXM16" s="178"/>
      <c r="CXN16" s="178"/>
      <c r="CXO16" s="178"/>
      <c r="CXP16" s="178"/>
      <c r="CXQ16" s="178"/>
      <c r="CXR16" s="178"/>
      <c r="CXS16" s="178"/>
      <c r="CXT16" s="178"/>
      <c r="CXU16" s="178"/>
      <c r="CXV16" s="178"/>
      <c r="CXW16" s="178"/>
      <c r="CXX16" s="178"/>
      <c r="CXY16" s="178"/>
      <c r="CXZ16" s="178"/>
      <c r="CYA16" s="178"/>
      <c r="CYB16" s="178"/>
      <c r="CYC16" s="178"/>
      <c r="CYD16" s="178"/>
      <c r="CYE16" s="178"/>
      <c r="CYF16" s="178"/>
      <c r="CYG16" s="178"/>
      <c r="CYH16" s="178"/>
      <c r="CYI16" s="178"/>
      <c r="CYJ16" s="178"/>
      <c r="CYK16" s="178"/>
      <c r="CYL16" s="178"/>
      <c r="CYM16" s="178"/>
      <c r="CYN16" s="178"/>
      <c r="CYO16" s="178"/>
      <c r="CYP16" s="178"/>
      <c r="CYQ16" s="178"/>
      <c r="CYR16" s="178"/>
      <c r="CYS16" s="178"/>
      <c r="CYT16" s="178"/>
      <c r="CYU16" s="178"/>
      <c r="CYV16" s="178"/>
      <c r="CYW16" s="178"/>
      <c r="CYX16" s="178"/>
      <c r="CYY16" s="178"/>
      <c r="CYZ16" s="178"/>
      <c r="CZA16" s="178"/>
      <c r="CZB16" s="178"/>
      <c r="CZC16" s="178"/>
      <c r="CZD16" s="178"/>
      <c r="CZE16" s="178"/>
      <c r="CZF16" s="178"/>
      <c r="CZG16" s="178"/>
      <c r="CZH16" s="178"/>
      <c r="CZI16" s="178"/>
      <c r="CZJ16" s="178"/>
      <c r="CZK16" s="178"/>
      <c r="CZL16" s="178"/>
      <c r="CZM16" s="178"/>
      <c r="CZN16" s="178"/>
      <c r="CZO16" s="178"/>
      <c r="CZP16" s="178"/>
      <c r="CZQ16" s="178"/>
      <c r="CZR16" s="178"/>
      <c r="CZS16" s="178"/>
      <c r="CZT16" s="178"/>
      <c r="CZU16" s="178"/>
      <c r="CZV16" s="178"/>
      <c r="CZW16" s="178"/>
      <c r="CZX16" s="178"/>
      <c r="CZY16" s="178"/>
      <c r="CZZ16" s="178"/>
      <c r="DAA16" s="178"/>
      <c r="DAB16" s="178"/>
      <c r="DAC16" s="178"/>
      <c r="DAD16" s="178"/>
      <c r="DAE16" s="178"/>
      <c r="DAF16" s="178"/>
      <c r="DAG16" s="178"/>
      <c r="DAH16" s="178"/>
      <c r="DAI16" s="178"/>
      <c r="DAJ16" s="178"/>
      <c r="DAK16" s="178"/>
      <c r="DAL16" s="178"/>
      <c r="DAM16" s="178"/>
      <c r="DAN16" s="178"/>
      <c r="DAO16" s="178"/>
      <c r="DAP16" s="178"/>
      <c r="DAQ16" s="178"/>
      <c r="DAR16" s="178"/>
      <c r="DAS16" s="178"/>
      <c r="DAT16" s="178"/>
      <c r="DAU16" s="178"/>
      <c r="DAV16" s="178"/>
      <c r="DAW16" s="178"/>
      <c r="DAX16" s="178"/>
      <c r="DAY16" s="178"/>
      <c r="DAZ16" s="178"/>
      <c r="DBA16" s="178"/>
      <c r="DBB16" s="178"/>
      <c r="DBC16" s="178"/>
      <c r="DBD16" s="178"/>
      <c r="DBE16" s="178"/>
      <c r="DBF16" s="178"/>
      <c r="DBG16" s="178"/>
      <c r="DBH16" s="178"/>
      <c r="DBI16" s="178"/>
      <c r="DBJ16" s="178"/>
      <c r="DBK16" s="178"/>
      <c r="DBL16" s="178"/>
      <c r="DBM16" s="178"/>
      <c r="DBN16" s="178"/>
      <c r="DBO16" s="178"/>
      <c r="DBP16" s="178"/>
      <c r="DBQ16" s="178"/>
      <c r="DBR16" s="178"/>
      <c r="DBS16" s="178"/>
      <c r="DBT16" s="178"/>
      <c r="DBU16" s="178"/>
      <c r="DBV16" s="178"/>
      <c r="DBW16" s="178"/>
      <c r="DBX16" s="178"/>
      <c r="DBY16" s="178"/>
      <c r="DBZ16" s="178"/>
      <c r="DCA16" s="178"/>
      <c r="DCB16" s="178"/>
      <c r="DCC16" s="178"/>
      <c r="DCD16" s="178"/>
      <c r="DCE16" s="178"/>
      <c r="DCF16" s="178"/>
      <c r="DCG16" s="178"/>
      <c r="DCH16" s="178"/>
      <c r="DCI16" s="178"/>
      <c r="DCJ16" s="178"/>
      <c r="DCK16" s="178"/>
      <c r="DCL16" s="178"/>
      <c r="DCM16" s="178"/>
      <c r="DCN16" s="178"/>
      <c r="DCO16" s="178"/>
      <c r="DCP16" s="178"/>
      <c r="DCQ16" s="178"/>
      <c r="DCR16" s="178"/>
      <c r="DCS16" s="178"/>
      <c r="DCT16" s="178"/>
      <c r="DCU16" s="178"/>
      <c r="DCV16" s="178"/>
      <c r="DCW16" s="178"/>
      <c r="DCX16" s="178"/>
      <c r="DCY16" s="178"/>
      <c r="DCZ16" s="178"/>
      <c r="DDA16" s="178"/>
      <c r="DDB16" s="178"/>
      <c r="DDC16" s="178"/>
      <c r="DDD16" s="178"/>
      <c r="DDE16" s="178"/>
      <c r="DDF16" s="178"/>
      <c r="DDG16" s="178"/>
      <c r="DDH16" s="178"/>
      <c r="DDI16" s="178"/>
      <c r="DDJ16" s="178"/>
      <c r="DDK16" s="178"/>
      <c r="DDL16" s="178"/>
      <c r="DDM16" s="178"/>
      <c r="DDN16" s="178"/>
      <c r="DDO16" s="178"/>
      <c r="DDP16" s="178"/>
      <c r="DDQ16" s="178"/>
      <c r="DDR16" s="178"/>
      <c r="DDS16" s="178"/>
      <c r="DDT16" s="178"/>
      <c r="DDU16" s="178"/>
      <c r="DDV16" s="178"/>
      <c r="DDW16" s="178"/>
      <c r="DDX16" s="178"/>
      <c r="DDY16" s="178"/>
      <c r="DDZ16" s="178"/>
      <c r="DEA16" s="178"/>
      <c r="DEB16" s="178"/>
      <c r="DEC16" s="178"/>
      <c r="DED16" s="178"/>
      <c r="DEE16" s="178"/>
      <c r="DEF16" s="178"/>
      <c r="DEG16" s="178"/>
      <c r="DEH16" s="178"/>
      <c r="DEI16" s="178"/>
      <c r="DEJ16" s="178"/>
      <c r="DEK16" s="178"/>
      <c r="DEL16" s="178"/>
      <c r="DEM16" s="178"/>
      <c r="DEN16" s="178"/>
      <c r="DEO16" s="178"/>
      <c r="DEP16" s="178"/>
      <c r="DEQ16" s="178"/>
      <c r="DER16" s="178"/>
      <c r="DES16" s="178"/>
      <c r="DET16" s="178"/>
      <c r="DEU16" s="178"/>
      <c r="DEV16" s="178"/>
      <c r="DEW16" s="178"/>
      <c r="DEX16" s="178"/>
      <c r="DEY16" s="178"/>
      <c r="DEZ16" s="178"/>
      <c r="DFA16" s="178"/>
      <c r="DFB16" s="178"/>
      <c r="DFC16" s="178"/>
      <c r="DFD16" s="178"/>
      <c r="DFE16" s="178"/>
      <c r="DFF16" s="178"/>
      <c r="DFG16" s="178"/>
      <c r="DFH16" s="178"/>
      <c r="DFI16" s="178"/>
      <c r="DFJ16" s="178"/>
      <c r="DFK16" s="178"/>
      <c r="DFL16" s="178"/>
      <c r="DFM16" s="178"/>
      <c r="DFN16" s="178"/>
      <c r="DFO16" s="178"/>
      <c r="DFP16" s="178"/>
      <c r="DFQ16" s="178"/>
      <c r="DFR16" s="178"/>
      <c r="DFS16" s="178"/>
      <c r="DFT16" s="178"/>
      <c r="DFU16" s="178"/>
      <c r="DFV16" s="178"/>
      <c r="DFW16" s="178"/>
      <c r="DFX16" s="178"/>
      <c r="DFY16" s="178"/>
      <c r="DFZ16" s="178"/>
      <c r="DGA16" s="178"/>
      <c r="DGB16" s="178"/>
      <c r="DGC16" s="178"/>
      <c r="DGD16" s="178"/>
      <c r="DGE16" s="178"/>
      <c r="DGF16" s="178"/>
      <c r="DGG16" s="178"/>
      <c r="DGH16" s="178"/>
      <c r="DGI16" s="178"/>
      <c r="DGJ16" s="178"/>
      <c r="DGK16" s="178"/>
      <c r="DGL16" s="178"/>
      <c r="DGM16" s="178"/>
      <c r="DGN16" s="178"/>
      <c r="DGO16" s="178"/>
      <c r="DGP16" s="178"/>
      <c r="DGQ16" s="178"/>
      <c r="DGR16" s="178"/>
      <c r="DGS16" s="178"/>
      <c r="DGT16" s="178"/>
      <c r="DGU16" s="178"/>
      <c r="DGV16" s="178"/>
      <c r="DGW16" s="178"/>
      <c r="DGX16" s="178"/>
      <c r="DGY16" s="178"/>
      <c r="DGZ16" s="178"/>
      <c r="DHA16" s="178"/>
      <c r="DHB16" s="178"/>
      <c r="DHC16" s="178"/>
      <c r="DHD16" s="178"/>
      <c r="DHE16" s="178"/>
      <c r="DHF16" s="178"/>
      <c r="DHG16" s="178"/>
      <c r="DHH16" s="178"/>
      <c r="DHI16" s="178"/>
      <c r="DHJ16" s="178"/>
      <c r="DHK16" s="178"/>
      <c r="DHL16" s="178"/>
      <c r="DHM16" s="178"/>
      <c r="DHN16" s="178"/>
      <c r="DHO16" s="178"/>
      <c r="DHP16" s="178"/>
      <c r="DHQ16" s="178"/>
      <c r="DHR16" s="178"/>
      <c r="DHS16" s="178"/>
      <c r="DHT16" s="178"/>
      <c r="DHU16" s="178"/>
      <c r="DHV16" s="178"/>
      <c r="DHW16" s="178"/>
      <c r="DHX16" s="178"/>
      <c r="DHY16" s="178"/>
      <c r="DHZ16" s="178"/>
      <c r="DIA16" s="178"/>
      <c r="DIB16" s="178"/>
      <c r="DIC16" s="178"/>
      <c r="DID16" s="178"/>
      <c r="DIE16" s="178"/>
      <c r="DIF16" s="178"/>
      <c r="DIG16" s="178"/>
      <c r="DIH16" s="178"/>
      <c r="DII16" s="178"/>
      <c r="DIJ16" s="178"/>
      <c r="DIK16" s="178"/>
      <c r="DIL16" s="178"/>
      <c r="DIM16" s="178"/>
      <c r="DIN16" s="178"/>
      <c r="DIO16" s="178"/>
      <c r="DIP16" s="178"/>
      <c r="DIQ16" s="178"/>
      <c r="DIR16" s="178"/>
      <c r="DIS16" s="178"/>
      <c r="DIT16" s="178"/>
      <c r="DIU16" s="178"/>
      <c r="DIV16" s="178"/>
      <c r="DIW16" s="178"/>
      <c r="DIX16" s="178"/>
      <c r="DIY16" s="178"/>
      <c r="DIZ16" s="178"/>
      <c r="DJA16" s="178"/>
      <c r="DJB16" s="178"/>
      <c r="DJC16" s="178"/>
      <c r="DJD16" s="178"/>
      <c r="DJE16" s="178"/>
      <c r="DJF16" s="178"/>
      <c r="DJG16" s="178"/>
      <c r="DJH16" s="178"/>
      <c r="DJI16" s="178"/>
      <c r="DJJ16" s="178"/>
      <c r="DJK16" s="178"/>
      <c r="DJL16" s="178"/>
      <c r="DJM16" s="178"/>
      <c r="DJN16" s="178"/>
      <c r="DJO16" s="178"/>
      <c r="DJP16" s="178"/>
      <c r="DJQ16" s="178"/>
      <c r="DJR16" s="178"/>
      <c r="DJS16" s="178"/>
      <c r="DJT16" s="178"/>
      <c r="DJU16" s="178"/>
      <c r="DJV16" s="178"/>
      <c r="DJW16" s="178"/>
      <c r="DJX16" s="178"/>
      <c r="DJY16" s="178"/>
      <c r="DJZ16" s="178"/>
      <c r="DKA16" s="178"/>
      <c r="DKB16" s="178"/>
      <c r="DKC16" s="178"/>
      <c r="DKD16" s="178"/>
      <c r="DKE16" s="178"/>
      <c r="DKF16" s="178"/>
      <c r="DKG16" s="178"/>
      <c r="DKH16" s="178"/>
      <c r="DKI16" s="178"/>
      <c r="DKJ16" s="178"/>
      <c r="DKK16" s="178"/>
      <c r="DKL16" s="178"/>
      <c r="DKM16" s="178"/>
      <c r="DKN16" s="178"/>
      <c r="DKO16" s="178"/>
      <c r="DKP16" s="178"/>
      <c r="DKQ16" s="178"/>
      <c r="DKR16" s="178"/>
      <c r="DKS16" s="178"/>
      <c r="DKT16" s="178"/>
      <c r="DKU16" s="178"/>
      <c r="DKV16" s="178"/>
      <c r="DKW16" s="178"/>
      <c r="DKX16" s="178"/>
      <c r="DKY16" s="178"/>
      <c r="DKZ16" s="178"/>
      <c r="DLA16" s="178"/>
      <c r="DLB16" s="178"/>
      <c r="DLC16" s="178"/>
      <c r="DLD16" s="178"/>
      <c r="DLE16" s="178"/>
      <c r="DLF16" s="178"/>
      <c r="DLG16" s="178"/>
      <c r="DLH16" s="178"/>
      <c r="DLI16" s="178"/>
      <c r="DLJ16" s="178"/>
      <c r="DLK16" s="178"/>
      <c r="DLL16" s="178"/>
      <c r="DLM16" s="178"/>
      <c r="DLN16" s="178"/>
      <c r="DLO16" s="178"/>
      <c r="DLP16" s="178"/>
      <c r="DLQ16" s="178"/>
      <c r="DLR16" s="178"/>
      <c r="DLS16" s="178"/>
      <c r="DLT16" s="178"/>
      <c r="DLU16" s="178"/>
      <c r="DLV16" s="178"/>
      <c r="DLW16" s="178"/>
      <c r="DLX16" s="178"/>
      <c r="DLY16" s="178"/>
      <c r="DLZ16" s="178"/>
      <c r="DMA16" s="178"/>
      <c r="DMB16" s="178"/>
      <c r="DMC16" s="178"/>
      <c r="DMD16" s="178"/>
      <c r="DME16" s="178"/>
      <c r="DMF16" s="178"/>
      <c r="DMG16" s="178"/>
      <c r="DMH16" s="178"/>
      <c r="DMI16" s="178"/>
      <c r="DMJ16" s="178"/>
      <c r="DMK16" s="178"/>
      <c r="DML16" s="178"/>
      <c r="DMM16" s="178"/>
      <c r="DMN16" s="178"/>
      <c r="DMO16" s="178"/>
      <c r="DMP16" s="178"/>
      <c r="DMQ16" s="178"/>
      <c r="DMR16" s="178"/>
      <c r="DMS16" s="178"/>
      <c r="DMT16" s="178"/>
      <c r="DMU16" s="178"/>
      <c r="DMV16" s="178"/>
      <c r="DMW16" s="178"/>
      <c r="DMX16" s="178"/>
      <c r="DMY16" s="178"/>
      <c r="DMZ16" s="178"/>
      <c r="DNA16" s="178"/>
      <c r="DNB16" s="178"/>
      <c r="DNC16" s="178"/>
      <c r="DND16" s="178"/>
      <c r="DNE16" s="178"/>
      <c r="DNF16" s="178"/>
      <c r="DNG16" s="178"/>
      <c r="DNH16" s="178"/>
      <c r="DNI16" s="178"/>
      <c r="DNJ16" s="178"/>
      <c r="DNK16" s="178"/>
      <c r="DNL16" s="178"/>
      <c r="DNM16" s="178"/>
      <c r="DNN16" s="178"/>
      <c r="DNO16" s="178"/>
      <c r="DNP16" s="178"/>
      <c r="DNQ16" s="178"/>
      <c r="DNR16" s="178"/>
      <c r="DNS16" s="178"/>
      <c r="DNT16" s="178"/>
      <c r="DNU16" s="178"/>
      <c r="DNV16" s="178"/>
      <c r="DNW16" s="178"/>
      <c r="DNX16" s="178"/>
      <c r="DNY16" s="178"/>
      <c r="DNZ16" s="178"/>
      <c r="DOA16" s="178"/>
      <c r="DOB16" s="178"/>
      <c r="DOC16" s="178"/>
      <c r="DOD16" s="178"/>
      <c r="DOE16" s="178"/>
      <c r="DOF16" s="178"/>
      <c r="DOG16" s="178"/>
      <c r="DOH16" s="178"/>
      <c r="DOI16" s="178"/>
      <c r="DOJ16" s="178"/>
      <c r="DOK16" s="178"/>
      <c r="DOL16" s="178"/>
      <c r="DOM16" s="178"/>
      <c r="DON16" s="178"/>
      <c r="DOO16" s="178"/>
      <c r="DOP16" s="178"/>
      <c r="DOQ16" s="178"/>
      <c r="DOR16" s="178"/>
      <c r="DOS16" s="178"/>
      <c r="DOT16" s="178"/>
      <c r="DOU16" s="178"/>
      <c r="DOV16" s="178"/>
      <c r="DOW16" s="178"/>
      <c r="DOX16" s="178"/>
      <c r="DOY16" s="178"/>
      <c r="DOZ16" s="178"/>
      <c r="DPA16" s="178"/>
      <c r="DPB16" s="178"/>
      <c r="DPC16" s="178"/>
      <c r="DPD16" s="178"/>
      <c r="DPE16" s="178"/>
      <c r="DPF16" s="178"/>
      <c r="DPG16" s="178"/>
      <c r="DPH16" s="178"/>
      <c r="DPI16" s="178"/>
      <c r="DPJ16" s="178"/>
      <c r="DPK16" s="178"/>
      <c r="DPL16" s="178"/>
      <c r="DPM16" s="178"/>
      <c r="DPN16" s="178"/>
      <c r="DPO16" s="178"/>
      <c r="DPP16" s="178"/>
      <c r="DPQ16" s="178"/>
      <c r="DPR16" s="178"/>
      <c r="DPS16" s="178"/>
      <c r="DPT16" s="178"/>
      <c r="DPU16" s="178"/>
      <c r="DPV16" s="178"/>
      <c r="DPW16" s="178"/>
      <c r="DPX16" s="178"/>
      <c r="DPY16" s="178"/>
      <c r="DPZ16" s="178"/>
      <c r="DQA16" s="178"/>
      <c r="DQB16" s="178"/>
      <c r="DQC16" s="178"/>
      <c r="DQD16" s="178"/>
      <c r="DQE16" s="178"/>
      <c r="DQF16" s="178"/>
      <c r="DQG16" s="178"/>
      <c r="DQH16" s="178"/>
      <c r="DQI16" s="178"/>
      <c r="DQJ16" s="178"/>
      <c r="DQK16" s="178"/>
      <c r="DQL16" s="178"/>
      <c r="DQM16" s="178"/>
      <c r="DQN16" s="178"/>
      <c r="DQO16" s="178"/>
      <c r="DQP16" s="178"/>
      <c r="DQQ16" s="178"/>
      <c r="DQR16" s="178"/>
      <c r="DQS16" s="178"/>
      <c r="DQT16" s="178"/>
      <c r="DQU16" s="178"/>
      <c r="DQV16" s="178"/>
      <c r="DQW16" s="178"/>
      <c r="DQX16" s="178"/>
      <c r="DQY16" s="178"/>
      <c r="DQZ16" s="178"/>
      <c r="DRA16" s="178"/>
      <c r="DRB16" s="178"/>
      <c r="DRC16" s="178"/>
      <c r="DRD16" s="178"/>
      <c r="DRE16" s="178"/>
      <c r="DRF16" s="178"/>
      <c r="DRG16" s="178"/>
      <c r="DRH16" s="178"/>
      <c r="DRI16" s="178"/>
      <c r="DRJ16" s="178"/>
      <c r="DRK16" s="178"/>
      <c r="DRL16" s="178"/>
      <c r="DRM16" s="178"/>
      <c r="DRN16" s="178"/>
      <c r="DRO16" s="178"/>
      <c r="DRP16" s="178"/>
      <c r="DRQ16" s="178"/>
      <c r="DRR16" s="178"/>
      <c r="DRS16" s="178"/>
      <c r="DRT16" s="178"/>
      <c r="DRU16" s="178"/>
      <c r="DRV16" s="178"/>
      <c r="DRW16" s="178"/>
      <c r="DRX16" s="178"/>
      <c r="DRY16" s="178"/>
      <c r="DRZ16" s="178"/>
      <c r="DSA16" s="178"/>
      <c r="DSB16" s="178"/>
      <c r="DSC16" s="178"/>
      <c r="DSD16" s="178"/>
      <c r="DSE16" s="178"/>
      <c r="DSF16" s="178"/>
      <c r="DSG16" s="178"/>
      <c r="DSH16" s="178"/>
      <c r="DSI16" s="178"/>
      <c r="DSJ16" s="178"/>
      <c r="DSK16" s="178"/>
      <c r="DSL16" s="178"/>
      <c r="DSM16" s="178"/>
      <c r="DSN16" s="178"/>
      <c r="DSO16" s="178"/>
      <c r="DSP16" s="178"/>
      <c r="DSQ16" s="178"/>
      <c r="DSR16" s="178"/>
      <c r="DSS16" s="178"/>
      <c r="DST16" s="178"/>
      <c r="DSU16" s="178"/>
      <c r="DSV16" s="178"/>
      <c r="DSW16" s="178"/>
      <c r="DSX16" s="178"/>
      <c r="DSY16" s="178"/>
      <c r="DSZ16" s="178"/>
      <c r="DTA16" s="178"/>
      <c r="DTB16" s="178"/>
      <c r="DTC16" s="178"/>
      <c r="DTD16" s="178"/>
      <c r="DTE16" s="178"/>
      <c r="DTF16" s="178"/>
      <c r="DTG16" s="178"/>
      <c r="DTH16" s="178"/>
      <c r="DTI16" s="178"/>
      <c r="DTJ16" s="178"/>
      <c r="DTK16" s="178"/>
      <c r="DTL16" s="178"/>
      <c r="DTM16" s="178"/>
      <c r="DTN16" s="178"/>
      <c r="DTO16" s="178"/>
      <c r="DTP16" s="178"/>
      <c r="DTQ16" s="178"/>
      <c r="DTR16" s="178"/>
      <c r="DTS16" s="178"/>
      <c r="DTT16" s="178"/>
      <c r="DTU16" s="178"/>
      <c r="DTV16" s="178"/>
      <c r="DTW16" s="178"/>
      <c r="DTX16" s="178"/>
      <c r="DTY16" s="178"/>
      <c r="DTZ16" s="178"/>
      <c r="DUA16" s="178"/>
      <c r="DUB16" s="178"/>
      <c r="DUC16" s="178"/>
      <c r="DUD16" s="178"/>
      <c r="DUE16" s="178"/>
      <c r="DUF16" s="178"/>
      <c r="DUG16" s="178"/>
      <c r="DUH16" s="178"/>
      <c r="DUI16" s="178"/>
      <c r="DUJ16" s="178"/>
      <c r="DUK16" s="178"/>
      <c r="DUL16" s="178"/>
      <c r="DUM16" s="178"/>
      <c r="DUN16" s="178"/>
      <c r="DUO16" s="178"/>
      <c r="DUP16" s="178"/>
      <c r="DUQ16" s="178"/>
      <c r="DUR16" s="178"/>
      <c r="DUS16" s="178"/>
      <c r="DUT16" s="178"/>
      <c r="DUU16" s="178"/>
      <c r="DUV16" s="178"/>
      <c r="DUW16" s="178"/>
      <c r="DUX16" s="178"/>
      <c r="DUY16" s="178"/>
      <c r="DUZ16" s="178"/>
      <c r="DVA16" s="178"/>
      <c r="DVB16" s="178"/>
      <c r="DVC16" s="178"/>
      <c r="DVD16" s="178"/>
      <c r="DVE16" s="178"/>
      <c r="DVF16" s="178"/>
      <c r="DVG16" s="178"/>
      <c r="DVH16" s="178"/>
      <c r="DVI16" s="178"/>
      <c r="DVJ16" s="178"/>
      <c r="DVK16" s="178"/>
      <c r="DVL16" s="178"/>
      <c r="DVM16" s="178"/>
      <c r="DVN16" s="178"/>
      <c r="DVO16" s="178"/>
      <c r="DVP16" s="178"/>
      <c r="DVQ16" s="178"/>
      <c r="DVR16" s="178"/>
      <c r="DVS16" s="178"/>
      <c r="DVT16" s="178"/>
      <c r="DVU16" s="178"/>
      <c r="DVV16" s="178"/>
      <c r="DVW16" s="178"/>
      <c r="DVX16" s="178"/>
      <c r="DVY16" s="178"/>
      <c r="DVZ16" s="178"/>
      <c r="DWA16" s="178"/>
      <c r="DWB16" s="178"/>
      <c r="DWC16" s="178"/>
      <c r="DWD16" s="178"/>
      <c r="DWE16" s="178"/>
      <c r="DWF16" s="178"/>
      <c r="DWG16" s="178"/>
      <c r="DWH16" s="178"/>
      <c r="DWI16" s="178"/>
      <c r="DWJ16" s="178"/>
      <c r="DWK16" s="178"/>
      <c r="DWL16" s="178"/>
      <c r="DWM16" s="178"/>
      <c r="DWN16" s="178"/>
      <c r="DWO16" s="178"/>
      <c r="DWP16" s="178"/>
      <c r="DWQ16" s="178"/>
      <c r="DWR16" s="178"/>
      <c r="DWS16" s="178"/>
      <c r="DWT16" s="178"/>
      <c r="DWU16" s="178"/>
      <c r="DWV16" s="178"/>
      <c r="DWW16" s="178"/>
      <c r="DWX16" s="178"/>
      <c r="DWY16" s="178"/>
      <c r="DWZ16" s="178"/>
      <c r="DXA16" s="178"/>
      <c r="DXB16" s="178"/>
      <c r="DXC16" s="178"/>
      <c r="DXD16" s="178"/>
      <c r="DXE16" s="178"/>
      <c r="DXF16" s="178"/>
      <c r="DXG16" s="178"/>
      <c r="DXH16" s="178"/>
      <c r="DXI16" s="178"/>
      <c r="DXJ16" s="178"/>
      <c r="DXK16" s="178"/>
      <c r="DXL16" s="178"/>
      <c r="DXM16" s="178"/>
      <c r="DXN16" s="178"/>
      <c r="DXO16" s="178"/>
      <c r="DXP16" s="178"/>
      <c r="DXQ16" s="178"/>
      <c r="DXR16" s="178"/>
      <c r="DXS16" s="178"/>
      <c r="DXT16" s="178"/>
      <c r="DXU16" s="178"/>
      <c r="DXV16" s="178"/>
      <c r="DXW16" s="178"/>
      <c r="DXX16" s="178"/>
      <c r="DXY16" s="178"/>
      <c r="DXZ16" s="178"/>
      <c r="DYA16" s="178"/>
      <c r="DYB16" s="178"/>
      <c r="DYC16" s="178"/>
      <c r="DYD16" s="178"/>
      <c r="DYE16" s="178"/>
      <c r="DYF16" s="178"/>
      <c r="DYG16" s="178"/>
      <c r="DYH16" s="178"/>
      <c r="DYI16" s="178"/>
      <c r="DYJ16" s="178"/>
      <c r="DYK16" s="178"/>
      <c r="DYL16" s="178"/>
      <c r="DYM16" s="178"/>
      <c r="DYN16" s="178"/>
      <c r="DYO16" s="178"/>
      <c r="DYP16" s="178"/>
      <c r="DYQ16" s="178"/>
      <c r="DYR16" s="178"/>
      <c r="DYS16" s="178"/>
      <c r="DYT16" s="178"/>
      <c r="DYU16" s="178"/>
      <c r="DYV16" s="178"/>
      <c r="DYW16" s="178"/>
      <c r="DYX16" s="178"/>
      <c r="DYY16" s="178"/>
      <c r="DYZ16" s="178"/>
      <c r="DZA16" s="178"/>
      <c r="DZB16" s="178"/>
      <c r="DZC16" s="178"/>
      <c r="DZD16" s="178"/>
      <c r="DZE16" s="178"/>
      <c r="DZF16" s="178"/>
      <c r="DZG16" s="178"/>
      <c r="DZH16" s="178"/>
      <c r="DZI16" s="178"/>
      <c r="DZJ16" s="178"/>
      <c r="DZK16" s="178"/>
      <c r="DZL16" s="178"/>
      <c r="DZM16" s="178"/>
      <c r="DZN16" s="178"/>
      <c r="DZO16" s="178"/>
      <c r="DZP16" s="178"/>
      <c r="DZQ16" s="178"/>
      <c r="DZR16" s="178"/>
      <c r="DZS16" s="178"/>
      <c r="DZT16" s="178"/>
      <c r="DZU16" s="178"/>
      <c r="DZV16" s="178"/>
      <c r="DZW16" s="178"/>
      <c r="DZX16" s="178"/>
      <c r="DZY16" s="178"/>
      <c r="DZZ16" s="178"/>
      <c r="EAA16" s="178"/>
      <c r="EAB16" s="178"/>
      <c r="EAC16" s="178"/>
      <c r="EAD16" s="178"/>
      <c r="EAE16" s="178"/>
      <c r="EAF16" s="178"/>
      <c r="EAG16" s="178"/>
      <c r="EAH16" s="178"/>
      <c r="EAI16" s="178"/>
      <c r="EAJ16" s="178"/>
      <c r="EAK16" s="178"/>
      <c r="EAL16" s="178"/>
      <c r="EAM16" s="178"/>
      <c r="EAN16" s="178"/>
      <c r="EAO16" s="178"/>
      <c r="EAP16" s="178"/>
      <c r="EAQ16" s="178"/>
      <c r="EAR16" s="178"/>
      <c r="EAS16" s="178"/>
      <c r="EAT16" s="178"/>
      <c r="EAU16" s="178"/>
      <c r="EAV16" s="178"/>
      <c r="EAW16" s="178"/>
      <c r="EAX16" s="178"/>
      <c r="EAY16" s="178"/>
      <c r="EAZ16" s="178"/>
      <c r="EBA16" s="178"/>
      <c r="EBB16" s="178"/>
      <c r="EBC16" s="178"/>
      <c r="EBD16" s="178"/>
      <c r="EBE16" s="178"/>
      <c r="EBF16" s="178"/>
      <c r="EBG16" s="178"/>
      <c r="EBH16" s="178"/>
      <c r="EBI16" s="178"/>
      <c r="EBJ16" s="178"/>
      <c r="EBK16" s="178"/>
      <c r="EBL16" s="178"/>
      <c r="EBM16" s="178"/>
      <c r="EBN16" s="178"/>
      <c r="EBO16" s="178"/>
      <c r="EBP16" s="178"/>
      <c r="EBQ16" s="178"/>
      <c r="EBR16" s="178"/>
      <c r="EBS16" s="178"/>
      <c r="EBT16" s="178"/>
      <c r="EBU16" s="178"/>
      <c r="EBV16" s="178"/>
      <c r="EBW16" s="178"/>
      <c r="EBX16" s="178"/>
      <c r="EBY16" s="178"/>
      <c r="EBZ16" s="178"/>
      <c r="ECA16" s="178"/>
      <c r="ECB16" s="178"/>
      <c r="ECC16" s="178"/>
      <c r="ECD16" s="178"/>
      <c r="ECE16" s="178"/>
      <c r="ECF16" s="178"/>
      <c r="ECG16" s="178"/>
      <c r="ECH16" s="178"/>
      <c r="ECI16" s="178"/>
      <c r="ECJ16" s="178"/>
      <c r="ECK16" s="178"/>
      <c r="ECL16" s="178"/>
      <c r="ECM16" s="178"/>
      <c r="ECN16" s="178"/>
      <c r="ECO16" s="178"/>
      <c r="ECP16" s="178"/>
      <c r="ECQ16" s="178"/>
      <c r="ECR16" s="178"/>
      <c r="ECS16" s="178"/>
      <c r="ECT16" s="178"/>
      <c r="ECU16" s="178"/>
      <c r="ECV16" s="178"/>
      <c r="ECW16" s="178"/>
      <c r="ECX16" s="178"/>
      <c r="ECY16" s="178"/>
      <c r="ECZ16" s="178"/>
      <c r="EDA16" s="178"/>
      <c r="EDB16" s="178"/>
      <c r="EDC16" s="178"/>
      <c r="EDD16" s="178"/>
      <c r="EDE16" s="178"/>
      <c r="EDF16" s="178"/>
      <c r="EDG16" s="178"/>
      <c r="EDH16" s="178"/>
      <c r="EDI16" s="178"/>
      <c r="EDJ16" s="178"/>
      <c r="EDK16" s="178"/>
      <c r="EDL16" s="178"/>
      <c r="EDM16" s="178"/>
      <c r="EDN16" s="178"/>
      <c r="EDO16" s="178"/>
      <c r="EDP16" s="178"/>
      <c r="EDQ16" s="178"/>
      <c r="EDR16" s="178"/>
      <c r="EDS16" s="178"/>
      <c r="EDT16" s="178"/>
      <c r="EDU16" s="178"/>
      <c r="EDV16" s="178"/>
      <c r="EDW16" s="178"/>
      <c r="EDX16" s="178"/>
      <c r="EDY16" s="178"/>
      <c r="EDZ16" s="178"/>
      <c r="EEA16" s="178"/>
      <c r="EEB16" s="178"/>
      <c r="EEC16" s="178"/>
      <c r="EED16" s="178"/>
      <c r="EEE16" s="178"/>
      <c r="EEF16" s="178"/>
      <c r="EEG16" s="178"/>
      <c r="EEH16" s="178"/>
      <c r="EEI16" s="178"/>
      <c r="EEJ16" s="178"/>
      <c r="EEK16" s="178"/>
      <c r="EEL16" s="178"/>
      <c r="EEM16" s="178"/>
      <c r="EEN16" s="178"/>
      <c r="EEO16" s="178"/>
      <c r="EEP16" s="178"/>
      <c r="EEQ16" s="178"/>
      <c r="EER16" s="178"/>
      <c r="EES16" s="178"/>
      <c r="EET16" s="178"/>
      <c r="EEU16" s="178"/>
      <c r="EEV16" s="178"/>
      <c r="EEW16" s="178"/>
      <c r="EEX16" s="178"/>
      <c r="EEY16" s="178"/>
      <c r="EEZ16" s="178"/>
      <c r="EFA16" s="178"/>
      <c r="EFB16" s="178"/>
      <c r="EFC16" s="178"/>
      <c r="EFD16" s="178"/>
      <c r="EFE16" s="178"/>
      <c r="EFF16" s="178"/>
      <c r="EFG16" s="178"/>
      <c r="EFH16" s="178"/>
      <c r="EFI16" s="178"/>
      <c r="EFJ16" s="178"/>
      <c r="EFK16" s="178"/>
      <c r="EFL16" s="178"/>
      <c r="EFM16" s="178"/>
      <c r="EFN16" s="178"/>
      <c r="EFO16" s="178"/>
      <c r="EFP16" s="178"/>
      <c r="EFQ16" s="178"/>
      <c r="EFR16" s="178"/>
      <c r="EFS16" s="178"/>
      <c r="EFT16" s="178"/>
      <c r="EFU16" s="178"/>
      <c r="EFV16" s="178"/>
      <c r="EFW16" s="178"/>
      <c r="EFX16" s="178"/>
      <c r="EFY16" s="178"/>
      <c r="EFZ16" s="178"/>
      <c r="EGA16" s="178"/>
      <c r="EGB16" s="178"/>
      <c r="EGC16" s="178"/>
      <c r="EGD16" s="178"/>
      <c r="EGE16" s="178"/>
      <c r="EGF16" s="178"/>
      <c r="EGG16" s="178"/>
      <c r="EGH16" s="178"/>
      <c r="EGI16" s="178"/>
      <c r="EGJ16" s="178"/>
      <c r="EGK16" s="178"/>
      <c r="EGL16" s="178"/>
      <c r="EGM16" s="178"/>
      <c r="EGN16" s="178"/>
      <c r="EGO16" s="178"/>
      <c r="EGP16" s="178"/>
      <c r="EGQ16" s="178"/>
      <c r="EGR16" s="178"/>
      <c r="EGS16" s="178"/>
      <c r="EGT16" s="178"/>
      <c r="EGU16" s="178"/>
      <c r="EGV16" s="178"/>
      <c r="EGW16" s="178"/>
      <c r="EGX16" s="178"/>
      <c r="EGY16" s="178"/>
      <c r="EGZ16" s="178"/>
      <c r="EHA16" s="178"/>
      <c r="EHB16" s="178"/>
      <c r="EHC16" s="178"/>
      <c r="EHD16" s="178"/>
      <c r="EHE16" s="178"/>
      <c r="EHF16" s="178"/>
      <c r="EHG16" s="178"/>
      <c r="EHH16" s="178"/>
      <c r="EHI16" s="178"/>
      <c r="EHJ16" s="178"/>
      <c r="EHK16" s="178"/>
      <c r="EHL16" s="178"/>
      <c r="EHM16" s="178"/>
      <c r="EHN16" s="178"/>
      <c r="EHO16" s="178"/>
      <c r="EHP16" s="178"/>
      <c r="EHQ16" s="178"/>
      <c r="EHR16" s="178"/>
      <c r="EHS16" s="178"/>
      <c r="EHT16" s="178"/>
      <c r="EHU16" s="178"/>
      <c r="EHV16" s="178"/>
      <c r="EHW16" s="178"/>
      <c r="EHX16" s="178"/>
      <c r="EHY16" s="178"/>
      <c r="EHZ16" s="178"/>
      <c r="EIA16" s="178"/>
      <c r="EIB16" s="178"/>
      <c r="EIC16" s="178"/>
      <c r="EID16" s="178"/>
      <c r="EIE16" s="178"/>
      <c r="EIF16" s="178"/>
      <c r="EIG16" s="178"/>
      <c r="EIH16" s="178"/>
      <c r="EII16" s="178"/>
      <c r="EIJ16" s="178"/>
      <c r="EIK16" s="178"/>
      <c r="EIL16" s="178"/>
      <c r="EIM16" s="178"/>
      <c r="EIN16" s="178"/>
      <c r="EIO16" s="178"/>
      <c r="EIP16" s="178"/>
      <c r="EIQ16" s="178"/>
      <c r="EIR16" s="178"/>
      <c r="EIS16" s="178"/>
      <c r="EIT16" s="178"/>
      <c r="EIU16" s="178"/>
      <c r="EIV16" s="178"/>
      <c r="EIW16" s="178"/>
      <c r="EIX16" s="178"/>
      <c r="EIY16" s="178"/>
      <c r="EIZ16" s="178"/>
      <c r="EJA16" s="178"/>
      <c r="EJB16" s="178"/>
      <c r="EJC16" s="178"/>
      <c r="EJD16" s="178"/>
      <c r="EJE16" s="178"/>
      <c r="EJF16" s="178"/>
      <c r="EJG16" s="178"/>
      <c r="EJH16" s="178"/>
      <c r="EJI16" s="178"/>
      <c r="EJJ16" s="178"/>
      <c r="EJK16" s="178"/>
      <c r="EJL16" s="178"/>
      <c r="EJM16" s="178"/>
      <c r="EJN16" s="178"/>
      <c r="EJO16" s="178"/>
      <c r="EJP16" s="178"/>
      <c r="EJQ16" s="178"/>
      <c r="EJR16" s="178"/>
      <c r="EJS16" s="178"/>
      <c r="EJT16" s="178"/>
      <c r="EJU16" s="178"/>
      <c r="EJV16" s="178"/>
      <c r="EJW16" s="178"/>
      <c r="EJX16" s="178"/>
      <c r="EJY16" s="178"/>
      <c r="EJZ16" s="178"/>
      <c r="EKA16" s="178"/>
      <c r="EKB16" s="178"/>
      <c r="EKC16" s="178"/>
      <c r="EKD16" s="178"/>
      <c r="EKE16" s="178"/>
      <c r="EKF16" s="178"/>
      <c r="EKG16" s="178"/>
      <c r="EKH16" s="178"/>
      <c r="EKI16" s="178"/>
      <c r="EKJ16" s="178"/>
      <c r="EKK16" s="178"/>
      <c r="EKL16" s="178"/>
      <c r="EKM16" s="178"/>
      <c r="EKN16" s="178"/>
      <c r="EKO16" s="178"/>
      <c r="EKP16" s="178"/>
      <c r="EKQ16" s="178"/>
      <c r="EKR16" s="178"/>
      <c r="EKS16" s="178"/>
      <c r="EKT16" s="178"/>
      <c r="EKU16" s="178"/>
      <c r="EKV16" s="178"/>
      <c r="EKW16" s="178"/>
      <c r="EKX16" s="178"/>
      <c r="EKY16" s="178"/>
      <c r="EKZ16" s="178"/>
      <c r="ELA16" s="178"/>
      <c r="ELB16" s="178"/>
      <c r="ELC16" s="178"/>
      <c r="ELD16" s="178"/>
      <c r="ELE16" s="178"/>
      <c r="ELF16" s="178"/>
      <c r="ELG16" s="178"/>
      <c r="ELH16" s="178"/>
      <c r="ELI16" s="178"/>
      <c r="ELJ16" s="178"/>
      <c r="ELK16" s="178"/>
      <c r="ELL16" s="178"/>
      <c r="ELM16" s="178"/>
      <c r="ELN16" s="178"/>
      <c r="ELO16" s="178"/>
      <c r="ELP16" s="178"/>
      <c r="ELQ16" s="178"/>
      <c r="ELR16" s="178"/>
      <c r="ELS16" s="178"/>
      <c r="ELT16" s="178"/>
      <c r="ELU16" s="178"/>
      <c r="ELV16" s="178"/>
      <c r="ELW16" s="178"/>
      <c r="ELX16" s="178"/>
      <c r="ELY16" s="178"/>
      <c r="ELZ16" s="178"/>
      <c r="EMA16" s="178"/>
      <c r="EMB16" s="178"/>
      <c r="EMC16" s="178"/>
      <c r="EMD16" s="178"/>
      <c r="EME16" s="178"/>
      <c r="EMF16" s="178"/>
      <c r="EMG16" s="178"/>
      <c r="EMH16" s="178"/>
      <c r="EMI16" s="178"/>
      <c r="EMJ16" s="178"/>
      <c r="EMK16" s="178"/>
      <c r="EML16" s="178"/>
      <c r="EMM16" s="178"/>
      <c r="EMN16" s="178"/>
      <c r="EMO16" s="178"/>
      <c r="EMP16" s="178"/>
      <c r="EMQ16" s="178"/>
      <c r="EMR16" s="178"/>
      <c r="EMS16" s="178"/>
      <c r="EMT16" s="178"/>
      <c r="EMU16" s="178"/>
      <c r="EMV16" s="178"/>
      <c r="EMW16" s="178"/>
      <c r="EMX16" s="178"/>
      <c r="EMY16" s="178"/>
      <c r="EMZ16" s="178"/>
      <c r="ENA16" s="178"/>
      <c r="ENB16" s="178"/>
      <c r="ENC16" s="178"/>
      <c r="END16" s="178"/>
      <c r="ENE16" s="178"/>
      <c r="ENF16" s="178"/>
      <c r="ENG16" s="178"/>
      <c r="ENH16" s="178"/>
      <c r="ENI16" s="178"/>
      <c r="ENJ16" s="178"/>
      <c r="ENK16" s="178"/>
      <c r="ENL16" s="178"/>
      <c r="ENM16" s="178"/>
      <c r="ENN16" s="178"/>
      <c r="ENO16" s="178"/>
      <c r="ENP16" s="178"/>
      <c r="ENQ16" s="178"/>
      <c r="ENR16" s="178"/>
      <c r="ENS16" s="178"/>
      <c r="ENT16" s="178"/>
      <c r="ENU16" s="178"/>
      <c r="ENV16" s="178"/>
      <c r="ENW16" s="178"/>
      <c r="ENX16" s="178"/>
      <c r="ENY16" s="178"/>
      <c r="ENZ16" s="178"/>
      <c r="EOA16" s="178"/>
      <c r="EOB16" s="178"/>
      <c r="EOC16" s="178"/>
      <c r="EOD16" s="178"/>
      <c r="EOE16" s="178"/>
      <c r="EOF16" s="178"/>
      <c r="EOG16" s="178"/>
      <c r="EOH16" s="178"/>
      <c r="EOI16" s="178"/>
      <c r="EOJ16" s="178"/>
      <c r="EOK16" s="178"/>
      <c r="EOL16" s="178"/>
      <c r="EOM16" s="178"/>
      <c r="EON16" s="178"/>
      <c r="EOO16" s="178"/>
      <c r="EOP16" s="178"/>
      <c r="EOQ16" s="178"/>
      <c r="EOR16" s="178"/>
      <c r="EOS16" s="178"/>
      <c r="EOT16" s="178"/>
      <c r="EOU16" s="178"/>
      <c r="EOV16" s="178"/>
      <c r="EOW16" s="178"/>
      <c r="EOX16" s="178"/>
      <c r="EOY16" s="178"/>
      <c r="EOZ16" s="178"/>
      <c r="EPA16" s="178"/>
      <c r="EPB16" s="178"/>
      <c r="EPC16" s="178"/>
      <c r="EPD16" s="178"/>
      <c r="EPE16" s="178"/>
      <c r="EPF16" s="178"/>
      <c r="EPG16" s="178"/>
      <c r="EPH16" s="178"/>
      <c r="EPI16" s="178"/>
      <c r="EPJ16" s="178"/>
      <c r="EPK16" s="178"/>
      <c r="EPL16" s="178"/>
      <c r="EPM16" s="178"/>
      <c r="EPN16" s="178"/>
      <c r="EPO16" s="178"/>
      <c r="EPP16" s="178"/>
      <c r="EPQ16" s="178"/>
      <c r="EPR16" s="178"/>
      <c r="EPS16" s="178"/>
      <c r="EPT16" s="178"/>
      <c r="EPU16" s="178"/>
      <c r="EPV16" s="178"/>
      <c r="EPW16" s="178"/>
      <c r="EPX16" s="178"/>
      <c r="EPY16" s="178"/>
      <c r="EPZ16" s="178"/>
      <c r="EQA16" s="178"/>
      <c r="EQB16" s="178"/>
      <c r="EQC16" s="178"/>
      <c r="EQD16" s="178"/>
      <c r="EQE16" s="178"/>
      <c r="EQF16" s="178"/>
      <c r="EQG16" s="178"/>
      <c r="EQH16" s="178"/>
      <c r="EQI16" s="178"/>
      <c r="EQJ16" s="178"/>
      <c r="EQK16" s="178"/>
      <c r="EQL16" s="178"/>
      <c r="EQM16" s="178"/>
      <c r="EQN16" s="178"/>
      <c r="EQO16" s="178"/>
      <c r="EQP16" s="178"/>
      <c r="EQQ16" s="178"/>
      <c r="EQR16" s="178"/>
      <c r="EQS16" s="178"/>
      <c r="EQT16" s="178"/>
      <c r="EQU16" s="178"/>
      <c r="EQV16" s="178"/>
      <c r="EQW16" s="178"/>
      <c r="EQX16" s="178"/>
      <c r="EQY16" s="178"/>
      <c r="EQZ16" s="178"/>
      <c r="ERA16" s="178"/>
      <c r="ERB16" s="178"/>
      <c r="ERC16" s="178"/>
      <c r="ERD16" s="178"/>
      <c r="ERE16" s="178"/>
      <c r="ERF16" s="178"/>
      <c r="ERG16" s="178"/>
      <c r="ERH16" s="178"/>
      <c r="ERI16" s="178"/>
      <c r="ERJ16" s="178"/>
      <c r="ERK16" s="178"/>
      <c r="ERL16" s="178"/>
      <c r="ERM16" s="178"/>
      <c r="ERN16" s="178"/>
      <c r="ERO16" s="178"/>
      <c r="ERP16" s="178"/>
      <c r="ERQ16" s="178"/>
      <c r="ERR16" s="178"/>
      <c r="ERS16" s="178"/>
      <c r="ERT16" s="178"/>
      <c r="ERU16" s="178"/>
      <c r="ERV16" s="178"/>
      <c r="ERW16" s="178"/>
      <c r="ERX16" s="178"/>
      <c r="ERY16" s="178"/>
      <c r="ERZ16" s="178"/>
      <c r="ESA16" s="178"/>
      <c r="ESB16" s="178"/>
      <c r="ESC16" s="178"/>
      <c r="ESD16" s="178"/>
      <c r="ESE16" s="178"/>
      <c r="ESF16" s="178"/>
      <c r="ESG16" s="178"/>
      <c r="ESH16" s="178"/>
      <c r="ESI16" s="178"/>
      <c r="ESJ16" s="178"/>
      <c r="ESK16" s="178"/>
      <c r="ESL16" s="178"/>
      <c r="ESM16" s="178"/>
      <c r="ESN16" s="178"/>
      <c r="ESO16" s="178"/>
      <c r="ESP16" s="178"/>
      <c r="ESQ16" s="178"/>
      <c r="ESR16" s="178"/>
      <c r="ESS16" s="178"/>
      <c r="EST16" s="178"/>
      <c r="ESU16" s="178"/>
      <c r="ESV16" s="178"/>
      <c r="ESW16" s="178"/>
      <c r="ESX16" s="178"/>
      <c r="ESY16" s="178"/>
      <c r="ESZ16" s="178"/>
      <c r="ETA16" s="178"/>
      <c r="ETB16" s="178"/>
      <c r="ETC16" s="178"/>
      <c r="ETD16" s="178"/>
      <c r="ETE16" s="178"/>
      <c r="ETF16" s="178"/>
      <c r="ETG16" s="178"/>
      <c r="ETH16" s="178"/>
      <c r="ETI16" s="178"/>
      <c r="ETJ16" s="178"/>
      <c r="ETK16" s="178"/>
      <c r="ETL16" s="178"/>
      <c r="ETM16" s="178"/>
      <c r="ETN16" s="178"/>
      <c r="ETO16" s="178"/>
      <c r="ETP16" s="178"/>
      <c r="ETQ16" s="178"/>
      <c r="ETR16" s="178"/>
      <c r="ETS16" s="178"/>
      <c r="ETT16" s="178"/>
      <c r="ETU16" s="178"/>
      <c r="ETV16" s="178"/>
      <c r="ETW16" s="178"/>
      <c r="ETX16" s="178"/>
      <c r="ETY16" s="178"/>
      <c r="ETZ16" s="178"/>
      <c r="EUA16" s="178"/>
      <c r="EUB16" s="178"/>
      <c r="EUC16" s="178"/>
      <c r="EUD16" s="178"/>
      <c r="EUE16" s="178"/>
      <c r="EUF16" s="178"/>
      <c r="EUG16" s="178"/>
      <c r="EUH16" s="178"/>
      <c r="EUI16" s="178"/>
      <c r="EUJ16" s="178"/>
      <c r="EUK16" s="178"/>
      <c r="EUL16" s="178"/>
      <c r="EUM16" s="178"/>
      <c r="EUN16" s="178"/>
      <c r="EUO16" s="178"/>
      <c r="EUP16" s="178"/>
      <c r="EUQ16" s="178"/>
      <c r="EUR16" s="178"/>
      <c r="EUS16" s="178"/>
      <c r="EUT16" s="178"/>
      <c r="EUU16" s="178"/>
      <c r="EUV16" s="178"/>
      <c r="EUW16" s="178"/>
      <c r="EUX16" s="178"/>
      <c r="EUY16" s="178"/>
      <c r="EUZ16" s="178"/>
      <c r="EVA16" s="178"/>
      <c r="EVB16" s="178"/>
      <c r="EVC16" s="178"/>
      <c r="EVD16" s="178"/>
      <c r="EVE16" s="178"/>
      <c r="EVF16" s="178"/>
      <c r="EVG16" s="178"/>
      <c r="EVH16" s="178"/>
      <c r="EVI16" s="178"/>
      <c r="EVJ16" s="178"/>
      <c r="EVK16" s="178"/>
      <c r="EVL16" s="178"/>
      <c r="EVM16" s="178"/>
      <c r="EVN16" s="178"/>
      <c r="EVO16" s="178"/>
      <c r="EVP16" s="178"/>
      <c r="EVQ16" s="178"/>
      <c r="EVR16" s="178"/>
      <c r="EVS16" s="178"/>
      <c r="EVT16" s="178"/>
      <c r="EVU16" s="178"/>
      <c r="EVV16" s="178"/>
      <c r="EVW16" s="178"/>
      <c r="EVX16" s="178"/>
      <c r="EVY16" s="178"/>
      <c r="EVZ16" s="178"/>
      <c r="EWA16" s="178"/>
      <c r="EWB16" s="178"/>
      <c r="EWC16" s="178"/>
      <c r="EWD16" s="178"/>
      <c r="EWE16" s="178"/>
      <c r="EWF16" s="178"/>
      <c r="EWG16" s="178"/>
      <c r="EWH16" s="178"/>
      <c r="EWI16" s="178"/>
      <c r="EWJ16" s="178"/>
      <c r="EWK16" s="178"/>
      <c r="EWL16" s="178"/>
      <c r="EWM16" s="178"/>
      <c r="EWN16" s="178"/>
      <c r="EWO16" s="178"/>
      <c r="EWP16" s="178"/>
      <c r="EWQ16" s="178"/>
      <c r="EWR16" s="178"/>
      <c r="EWS16" s="178"/>
      <c r="EWT16" s="178"/>
      <c r="EWU16" s="178"/>
      <c r="EWV16" s="178"/>
      <c r="EWW16" s="178"/>
      <c r="EWX16" s="178"/>
      <c r="EWY16" s="178"/>
      <c r="EWZ16" s="178"/>
      <c r="EXA16" s="178"/>
      <c r="EXB16" s="178"/>
      <c r="EXC16" s="178"/>
      <c r="EXD16" s="178"/>
      <c r="EXE16" s="178"/>
      <c r="EXF16" s="178"/>
      <c r="EXG16" s="178"/>
      <c r="EXH16" s="178"/>
      <c r="EXI16" s="178"/>
      <c r="EXJ16" s="178"/>
      <c r="EXK16" s="178"/>
      <c r="EXL16" s="178"/>
      <c r="EXM16" s="178"/>
      <c r="EXN16" s="178"/>
      <c r="EXO16" s="178"/>
      <c r="EXP16" s="178"/>
      <c r="EXQ16" s="178"/>
      <c r="EXR16" s="178"/>
      <c r="EXS16" s="178"/>
      <c r="EXT16" s="178"/>
      <c r="EXU16" s="178"/>
      <c r="EXV16" s="178"/>
      <c r="EXW16" s="178"/>
      <c r="EXX16" s="178"/>
      <c r="EXY16" s="178"/>
      <c r="EXZ16" s="178"/>
      <c r="EYA16" s="178"/>
      <c r="EYB16" s="178"/>
      <c r="EYC16" s="178"/>
      <c r="EYD16" s="178"/>
      <c r="EYE16" s="178"/>
      <c r="EYF16" s="178"/>
      <c r="EYG16" s="178"/>
      <c r="EYH16" s="178"/>
      <c r="EYI16" s="178"/>
      <c r="EYJ16" s="178"/>
      <c r="EYK16" s="178"/>
      <c r="EYL16" s="178"/>
      <c r="EYM16" s="178"/>
      <c r="EYN16" s="178"/>
      <c r="EYO16" s="178"/>
      <c r="EYP16" s="178"/>
      <c r="EYQ16" s="178"/>
      <c r="EYR16" s="178"/>
      <c r="EYS16" s="178"/>
      <c r="EYT16" s="178"/>
      <c r="EYU16" s="178"/>
      <c r="EYV16" s="178"/>
      <c r="EYW16" s="178"/>
      <c r="EYX16" s="178"/>
      <c r="EYY16" s="178"/>
      <c r="EYZ16" s="178"/>
      <c r="EZA16" s="178"/>
      <c r="EZB16" s="178"/>
      <c r="EZC16" s="178"/>
      <c r="EZD16" s="178"/>
      <c r="EZE16" s="178"/>
      <c r="EZF16" s="178"/>
      <c r="EZG16" s="178"/>
      <c r="EZH16" s="178"/>
      <c r="EZI16" s="178"/>
      <c r="EZJ16" s="178"/>
      <c r="EZK16" s="178"/>
      <c r="EZL16" s="178"/>
      <c r="EZM16" s="178"/>
      <c r="EZN16" s="178"/>
      <c r="EZO16" s="178"/>
      <c r="EZP16" s="178"/>
      <c r="EZQ16" s="178"/>
      <c r="EZR16" s="178"/>
      <c r="EZS16" s="178"/>
      <c r="EZT16" s="178"/>
      <c r="EZU16" s="178"/>
      <c r="EZV16" s="178"/>
      <c r="EZW16" s="178"/>
      <c r="EZX16" s="178"/>
      <c r="EZY16" s="178"/>
      <c r="EZZ16" s="178"/>
      <c r="FAA16" s="178"/>
      <c r="FAB16" s="178"/>
      <c r="FAC16" s="178"/>
      <c r="FAD16" s="178"/>
      <c r="FAE16" s="178"/>
      <c r="FAF16" s="178"/>
      <c r="FAG16" s="178"/>
      <c r="FAH16" s="178"/>
      <c r="FAI16" s="178"/>
      <c r="FAJ16" s="178"/>
      <c r="FAK16" s="178"/>
      <c r="FAL16" s="178"/>
      <c r="FAM16" s="178"/>
      <c r="FAN16" s="178"/>
      <c r="FAO16" s="178"/>
      <c r="FAP16" s="178"/>
      <c r="FAQ16" s="178"/>
      <c r="FAR16" s="178"/>
      <c r="FAS16" s="178"/>
      <c r="FAT16" s="178"/>
      <c r="FAU16" s="178"/>
      <c r="FAV16" s="178"/>
      <c r="FAW16" s="178"/>
      <c r="FAX16" s="178"/>
      <c r="FAY16" s="178"/>
      <c r="FAZ16" s="178"/>
      <c r="FBA16" s="178"/>
      <c r="FBB16" s="178"/>
      <c r="FBC16" s="178"/>
      <c r="FBD16" s="178"/>
      <c r="FBE16" s="178"/>
      <c r="FBF16" s="178"/>
      <c r="FBG16" s="178"/>
      <c r="FBH16" s="178"/>
      <c r="FBI16" s="178"/>
      <c r="FBJ16" s="178"/>
      <c r="FBK16" s="178"/>
      <c r="FBL16" s="178"/>
      <c r="FBM16" s="178"/>
      <c r="FBN16" s="178"/>
      <c r="FBO16" s="178"/>
      <c r="FBP16" s="178"/>
      <c r="FBQ16" s="178"/>
      <c r="FBR16" s="178"/>
      <c r="FBS16" s="178"/>
      <c r="FBT16" s="178"/>
      <c r="FBU16" s="178"/>
      <c r="FBV16" s="178"/>
      <c r="FBW16" s="178"/>
      <c r="FBX16" s="178"/>
      <c r="FBY16" s="178"/>
      <c r="FBZ16" s="178"/>
      <c r="FCA16" s="178"/>
      <c r="FCB16" s="178"/>
      <c r="FCC16" s="178"/>
      <c r="FCD16" s="178"/>
      <c r="FCE16" s="178"/>
      <c r="FCF16" s="178"/>
      <c r="FCG16" s="178"/>
      <c r="FCH16" s="178"/>
      <c r="FCI16" s="178"/>
      <c r="FCJ16" s="178"/>
      <c r="FCK16" s="178"/>
      <c r="FCL16" s="178"/>
      <c r="FCM16" s="178"/>
      <c r="FCN16" s="178"/>
      <c r="FCO16" s="178"/>
      <c r="FCP16" s="178"/>
      <c r="FCQ16" s="178"/>
      <c r="FCR16" s="178"/>
      <c r="FCS16" s="178"/>
      <c r="FCT16" s="178"/>
      <c r="FCU16" s="178"/>
      <c r="FCV16" s="178"/>
      <c r="FCW16" s="178"/>
      <c r="FCX16" s="178"/>
      <c r="FCY16" s="178"/>
      <c r="FCZ16" s="178"/>
      <c r="FDA16" s="178"/>
      <c r="FDB16" s="178"/>
      <c r="FDC16" s="178"/>
      <c r="FDD16" s="178"/>
      <c r="FDE16" s="178"/>
      <c r="FDF16" s="178"/>
      <c r="FDG16" s="178"/>
      <c r="FDH16" s="178"/>
      <c r="FDI16" s="178"/>
      <c r="FDJ16" s="178"/>
      <c r="FDK16" s="178"/>
      <c r="FDL16" s="178"/>
      <c r="FDM16" s="178"/>
      <c r="FDN16" s="178"/>
      <c r="FDO16" s="178"/>
      <c r="FDP16" s="178"/>
      <c r="FDQ16" s="178"/>
      <c r="FDR16" s="178"/>
      <c r="FDS16" s="178"/>
      <c r="FDT16" s="178"/>
      <c r="FDU16" s="178"/>
      <c r="FDV16" s="178"/>
      <c r="FDW16" s="178"/>
      <c r="FDX16" s="178"/>
      <c r="FDY16" s="178"/>
      <c r="FDZ16" s="178"/>
      <c r="FEA16" s="178"/>
      <c r="FEB16" s="178"/>
      <c r="FEC16" s="178"/>
      <c r="FED16" s="178"/>
      <c r="FEE16" s="178"/>
      <c r="FEF16" s="178"/>
      <c r="FEG16" s="178"/>
      <c r="FEH16" s="178"/>
      <c r="FEI16" s="178"/>
      <c r="FEJ16" s="178"/>
      <c r="FEK16" s="178"/>
      <c r="FEL16" s="178"/>
      <c r="FEM16" s="178"/>
      <c r="FEN16" s="178"/>
      <c r="FEO16" s="178"/>
      <c r="FEP16" s="178"/>
      <c r="FEQ16" s="178"/>
      <c r="FER16" s="178"/>
      <c r="FES16" s="178"/>
      <c r="FET16" s="178"/>
      <c r="FEU16" s="178"/>
      <c r="FEV16" s="178"/>
      <c r="FEW16" s="178"/>
      <c r="FEX16" s="178"/>
      <c r="FEY16" s="178"/>
      <c r="FEZ16" s="178"/>
      <c r="FFA16" s="178"/>
      <c r="FFB16" s="178"/>
      <c r="FFC16" s="178"/>
      <c r="FFD16" s="178"/>
      <c r="FFE16" s="178"/>
      <c r="FFF16" s="178"/>
      <c r="FFG16" s="178"/>
      <c r="FFH16" s="178"/>
      <c r="FFI16" s="178"/>
      <c r="FFJ16" s="178"/>
      <c r="FFK16" s="178"/>
      <c r="FFL16" s="178"/>
      <c r="FFM16" s="178"/>
      <c r="FFN16" s="178"/>
      <c r="FFO16" s="178"/>
      <c r="FFP16" s="178"/>
      <c r="FFQ16" s="178"/>
      <c r="FFR16" s="178"/>
      <c r="FFS16" s="178"/>
      <c r="FFT16" s="178"/>
      <c r="FFU16" s="178"/>
      <c r="FFV16" s="178"/>
      <c r="FFW16" s="178"/>
      <c r="FFX16" s="178"/>
      <c r="FFY16" s="178"/>
      <c r="FFZ16" s="178"/>
      <c r="FGA16" s="178"/>
      <c r="FGB16" s="178"/>
      <c r="FGC16" s="178"/>
      <c r="FGD16" s="178"/>
      <c r="FGE16" s="178"/>
      <c r="FGF16" s="178"/>
      <c r="FGG16" s="178"/>
      <c r="FGH16" s="178"/>
      <c r="FGI16" s="178"/>
      <c r="FGJ16" s="178"/>
      <c r="FGK16" s="178"/>
      <c r="FGL16" s="178"/>
      <c r="FGM16" s="178"/>
      <c r="FGN16" s="178"/>
      <c r="FGO16" s="178"/>
      <c r="FGP16" s="178"/>
      <c r="FGQ16" s="178"/>
      <c r="FGR16" s="178"/>
      <c r="FGS16" s="178"/>
      <c r="FGT16" s="178"/>
      <c r="FGU16" s="178"/>
      <c r="FGV16" s="178"/>
      <c r="FGW16" s="178"/>
      <c r="FGX16" s="178"/>
      <c r="FGY16" s="178"/>
      <c r="FGZ16" s="178"/>
      <c r="FHA16" s="178"/>
      <c r="FHB16" s="178"/>
      <c r="FHC16" s="178"/>
      <c r="FHD16" s="178"/>
      <c r="FHE16" s="178"/>
      <c r="FHF16" s="178"/>
      <c r="FHG16" s="178"/>
      <c r="FHH16" s="178"/>
      <c r="FHI16" s="178"/>
      <c r="FHJ16" s="178"/>
      <c r="FHK16" s="178"/>
      <c r="FHL16" s="178"/>
      <c r="FHM16" s="178"/>
      <c r="FHN16" s="178"/>
      <c r="FHO16" s="178"/>
      <c r="FHP16" s="178"/>
      <c r="FHQ16" s="178"/>
      <c r="FHR16" s="178"/>
      <c r="FHS16" s="178"/>
      <c r="FHT16" s="178"/>
      <c r="FHU16" s="178"/>
      <c r="FHV16" s="178"/>
      <c r="FHW16" s="178"/>
      <c r="FHX16" s="178"/>
      <c r="FHY16" s="178"/>
      <c r="FHZ16" s="178"/>
      <c r="FIA16" s="178"/>
      <c r="FIB16" s="178"/>
      <c r="FIC16" s="178"/>
      <c r="FID16" s="178"/>
      <c r="FIE16" s="178"/>
      <c r="FIF16" s="178"/>
      <c r="FIG16" s="178"/>
      <c r="FIH16" s="178"/>
      <c r="FII16" s="178"/>
      <c r="FIJ16" s="178"/>
      <c r="FIK16" s="178"/>
      <c r="FIL16" s="178"/>
      <c r="FIM16" s="178"/>
      <c r="FIN16" s="178"/>
      <c r="FIO16" s="178"/>
      <c r="FIP16" s="178"/>
      <c r="FIQ16" s="178"/>
      <c r="FIR16" s="178"/>
      <c r="FIS16" s="178"/>
      <c r="FIT16" s="178"/>
      <c r="FIU16" s="178"/>
      <c r="FIV16" s="178"/>
      <c r="FIW16" s="178"/>
      <c r="FIX16" s="178"/>
      <c r="FIY16" s="178"/>
      <c r="FIZ16" s="178"/>
      <c r="FJA16" s="178"/>
      <c r="FJB16" s="178"/>
      <c r="FJC16" s="178"/>
      <c r="FJD16" s="178"/>
      <c r="FJE16" s="178"/>
      <c r="FJF16" s="178"/>
      <c r="FJG16" s="178"/>
      <c r="FJH16" s="178"/>
      <c r="FJI16" s="178"/>
      <c r="FJJ16" s="178"/>
      <c r="FJK16" s="178"/>
      <c r="FJL16" s="178"/>
      <c r="FJM16" s="178"/>
      <c r="FJN16" s="178"/>
      <c r="FJO16" s="178"/>
      <c r="FJP16" s="178"/>
      <c r="FJQ16" s="178"/>
      <c r="FJR16" s="178"/>
      <c r="FJS16" s="178"/>
      <c r="FJT16" s="178"/>
      <c r="FJU16" s="178"/>
      <c r="FJV16" s="178"/>
      <c r="FJW16" s="178"/>
      <c r="FJX16" s="178"/>
      <c r="FJY16" s="178"/>
      <c r="FJZ16" s="178"/>
      <c r="FKA16" s="178"/>
      <c r="FKB16" s="178"/>
      <c r="FKC16" s="178"/>
      <c r="FKD16" s="178"/>
      <c r="FKE16" s="178"/>
      <c r="FKF16" s="178"/>
      <c r="FKG16" s="178"/>
      <c r="FKH16" s="178"/>
      <c r="FKI16" s="178"/>
      <c r="FKJ16" s="178"/>
      <c r="FKK16" s="178"/>
      <c r="FKL16" s="178"/>
      <c r="FKM16" s="178"/>
      <c r="FKN16" s="178"/>
      <c r="FKO16" s="178"/>
      <c r="FKP16" s="178"/>
      <c r="FKQ16" s="178"/>
      <c r="FKR16" s="178"/>
      <c r="FKS16" s="178"/>
      <c r="FKT16" s="178"/>
      <c r="FKU16" s="178"/>
      <c r="FKV16" s="178"/>
      <c r="FKW16" s="178"/>
      <c r="FKX16" s="178"/>
      <c r="FKY16" s="178"/>
      <c r="FKZ16" s="178"/>
      <c r="FLA16" s="178"/>
      <c r="FLB16" s="178"/>
      <c r="FLC16" s="178"/>
      <c r="FLD16" s="178"/>
      <c r="FLE16" s="178"/>
      <c r="FLF16" s="178"/>
      <c r="FLG16" s="178"/>
      <c r="FLH16" s="178"/>
      <c r="FLI16" s="178"/>
      <c r="FLJ16" s="178"/>
      <c r="FLK16" s="178"/>
      <c r="FLL16" s="178"/>
      <c r="FLM16" s="178"/>
      <c r="FLN16" s="178"/>
      <c r="FLO16" s="178"/>
      <c r="FLP16" s="178"/>
      <c r="FLQ16" s="178"/>
      <c r="FLR16" s="178"/>
      <c r="FLS16" s="178"/>
      <c r="FLT16" s="178"/>
      <c r="FLU16" s="178"/>
      <c r="FLV16" s="178"/>
      <c r="FLW16" s="178"/>
      <c r="FLX16" s="178"/>
      <c r="FLY16" s="178"/>
      <c r="FLZ16" s="178"/>
      <c r="FMA16" s="178"/>
      <c r="FMB16" s="178"/>
      <c r="FMC16" s="178"/>
      <c r="FMD16" s="178"/>
      <c r="FME16" s="178"/>
      <c r="FMF16" s="178"/>
      <c r="FMG16" s="178"/>
      <c r="FMH16" s="178"/>
      <c r="FMI16" s="178"/>
      <c r="FMJ16" s="178"/>
      <c r="FMK16" s="178"/>
      <c r="FML16" s="178"/>
      <c r="FMM16" s="178"/>
      <c r="FMN16" s="178"/>
      <c r="FMO16" s="178"/>
      <c r="FMP16" s="178"/>
      <c r="FMQ16" s="178"/>
      <c r="FMR16" s="178"/>
      <c r="FMS16" s="178"/>
      <c r="FMT16" s="178"/>
      <c r="FMU16" s="178"/>
      <c r="FMV16" s="178"/>
      <c r="FMW16" s="178"/>
      <c r="FMX16" s="178"/>
      <c r="FMY16" s="178"/>
      <c r="FMZ16" s="178"/>
      <c r="FNA16" s="178"/>
      <c r="FNB16" s="178"/>
      <c r="FNC16" s="178"/>
      <c r="FND16" s="178"/>
      <c r="FNE16" s="178"/>
      <c r="FNF16" s="178"/>
      <c r="FNG16" s="178"/>
      <c r="FNH16" s="178"/>
      <c r="FNI16" s="178"/>
      <c r="FNJ16" s="178"/>
      <c r="FNK16" s="178"/>
      <c r="FNL16" s="178"/>
      <c r="FNM16" s="178"/>
      <c r="FNN16" s="178"/>
      <c r="FNO16" s="178"/>
      <c r="FNP16" s="178"/>
      <c r="FNQ16" s="178"/>
      <c r="FNR16" s="178"/>
      <c r="FNS16" s="178"/>
      <c r="FNT16" s="178"/>
      <c r="FNU16" s="178"/>
      <c r="FNV16" s="178"/>
      <c r="FNW16" s="178"/>
      <c r="FNX16" s="178"/>
      <c r="FNY16" s="178"/>
      <c r="FNZ16" s="178"/>
      <c r="FOA16" s="178"/>
      <c r="FOB16" s="178"/>
      <c r="FOC16" s="178"/>
      <c r="FOD16" s="178"/>
      <c r="FOE16" s="178"/>
      <c r="FOF16" s="178"/>
      <c r="FOG16" s="178"/>
      <c r="FOH16" s="178"/>
      <c r="FOI16" s="178"/>
      <c r="FOJ16" s="178"/>
      <c r="FOK16" s="178"/>
      <c r="FOL16" s="178"/>
      <c r="FOM16" s="178"/>
      <c r="FON16" s="178"/>
      <c r="FOO16" s="178"/>
      <c r="FOP16" s="178"/>
      <c r="FOQ16" s="178"/>
      <c r="FOR16" s="178"/>
      <c r="FOS16" s="178"/>
      <c r="FOT16" s="178"/>
      <c r="FOU16" s="178"/>
      <c r="FOV16" s="178"/>
      <c r="FOW16" s="178"/>
      <c r="FOX16" s="178"/>
      <c r="FOY16" s="178"/>
      <c r="FOZ16" s="178"/>
      <c r="FPA16" s="178"/>
      <c r="FPB16" s="178"/>
      <c r="FPC16" s="178"/>
      <c r="FPD16" s="178"/>
      <c r="FPE16" s="178"/>
      <c r="FPF16" s="178"/>
      <c r="FPG16" s="178"/>
      <c r="FPH16" s="178"/>
      <c r="FPI16" s="178"/>
      <c r="FPJ16" s="178"/>
      <c r="FPK16" s="178"/>
      <c r="FPL16" s="178"/>
      <c r="FPM16" s="178"/>
      <c r="FPN16" s="178"/>
      <c r="FPO16" s="178"/>
      <c r="FPP16" s="178"/>
      <c r="FPQ16" s="178"/>
      <c r="FPR16" s="178"/>
      <c r="FPS16" s="178"/>
      <c r="FPT16" s="178"/>
      <c r="FPU16" s="178"/>
      <c r="FPV16" s="178"/>
      <c r="FPW16" s="178"/>
      <c r="FPX16" s="178"/>
      <c r="FPY16" s="178"/>
      <c r="FPZ16" s="178"/>
      <c r="FQA16" s="178"/>
      <c r="FQB16" s="178"/>
      <c r="FQC16" s="178"/>
      <c r="FQD16" s="178"/>
      <c r="FQE16" s="178"/>
      <c r="FQF16" s="178"/>
      <c r="FQG16" s="178"/>
      <c r="FQH16" s="178"/>
      <c r="FQI16" s="178"/>
      <c r="FQJ16" s="178"/>
      <c r="FQK16" s="178"/>
      <c r="FQL16" s="178"/>
      <c r="FQM16" s="178"/>
      <c r="FQN16" s="178"/>
      <c r="FQO16" s="178"/>
      <c r="FQP16" s="178"/>
      <c r="FQQ16" s="178"/>
      <c r="FQR16" s="178"/>
      <c r="FQS16" s="178"/>
      <c r="FQT16" s="178"/>
      <c r="FQU16" s="178"/>
      <c r="FQV16" s="178"/>
      <c r="FQW16" s="178"/>
      <c r="FQX16" s="178"/>
      <c r="FQY16" s="178"/>
      <c r="FQZ16" s="178"/>
      <c r="FRA16" s="178"/>
      <c r="FRB16" s="178"/>
      <c r="FRC16" s="178"/>
      <c r="FRD16" s="178"/>
      <c r="FRE16" s="178"/>
      <c r="FRF16" s="178"/>
      <c r="FRG16" s="178"/>
      <c r="FRH16" s="178"/>
      <c r="FRI16" s="178"/>
      <c r="FRJ16" s="178"/>
      <c r="FRK16" s="178"/>
      <c r="FRL16" s="178"/>
      <c r="FRM16" s="178"/>
      <c r="FRN16" s="178"/>
      <c r="FRO16" s="178"/>
      <c r="FRP16" s="178"/>
      <c r="FRQ16" s="178"/>
      <c r="FRR16" s="178"/>
      <c r="FRS16" s="178"/>
      <c r="FRT16" s="178"/>
      <c r="FRU16" s="178"/>
      <c r="FRV16" s="178"/>
      <c r="FRW16" s="178"/>
      <c r="FRX16" s="178"/>
      <c r="FRY16" s="178"/>
      <c r="FRZ16" s="178"/>
      <c r="FSA16" s="178"/>
      <c r="FSB16" s="178"/>
      <c r="FSC16" s="178"/>
      <c r="FSD16" s="178"/>
      <c r="FSE16" s="178"/>
      <c r="FSF16" s="178"/>
      <c r="FSG16" s="178"/>
      <c r="FSH16" s="178"/>
      <c r="FSI16" s="178"/>
      <c r="FSJ16" s="178"/>
      <c r="FSK16" s="178"/>
      <c r="FSL16" s="178"/>
      <c r="FSM16" s="178"/>
      <c r="FSN16" s="178"/>
      <c r="FSO16" s="178"/>
      <c r="FSP16" s="178"/>
      <c r="FSQ16" s="178"/>
      <c r="FSR16" s="178"/>
      <c r="FSS16" s="178"/>
      <c r="FST16" s="178"/>
      <c r="FSU16" s="178"/>
      <c r="FSV16" s="178"/>
      <c r="FSW16" s="178"/>
      <c r="FSX16" s="178"/>
      <c r="FSY16" s="178"/>
      <c r="FSZ16" s="178"/>
      <c r="FTA16" s="178"/>
      <c r="FTB16" s="178"/>
      <c r="FTC16" s="178"/>
      <c r="FTD16" s="178"/>
      <c r="FTE16" s="178"/>
      <c r="FTF16" s="178"/>
      <c r="FTG16" s="178"/>
      <c r="FTH16" s="178"/>
      <c r="FTI16" s="178"/>
      <c r="FTJ16" s="178"/>
      <c r="FTK16" s="178"/>
      <c r="FTL16" s="178"/>
      <c r="FTM16" s="178"/>
      <c r="FTN16" s="178"/>
      <c r="FTO16" s="178"/>
      <c r="FTP16" s="178"/>
      <c r="FTQ16" s="178"/>
      <c r="FTR16" s="178"/>
      <c r="FTS16" s="178"/>
      <c r="FTT16" s="178"/>
      <c r="FTU16" s="178"/>
      <c r="FTV16" s="178"/>
      <c r="FTW16" s="178"/>
      <c r="FTX16" s="178"/>
      <c r="FTY16" s="178"/>
      <c r="FTZ16" s="178"/>
      <c r="FUA16" s="178"/>
      <c r="FUB16" s="178"/>
      <c r="FUC16" s="178"/>
      <c r="FUD16" s="178"/>
      <c r="FUE16" s="178"/>
      <c r="FUF16" s="178"/>
      <c r="FUG16" s="178"/>
      <c r="FUH16" s="178"/>
      <c r="FUI16" s="178"/>
      <c r="FUJ16" s="178"/>
      <c r="FUK16" s="178"/>
      <c r="FUL16" s="178"/>
      <c r="FUM16" s="178"/>
      <c r="FUN16" s="178"/>
      <c r="FUO16" s="178"/>
      <c r="FUP16" s="178"/>
      <c r="FUQ16" s="178"/>
      <c r="FUR16" s="178"/>
      <c r="FUS16" s="178"/>
      <c r="FUT16" s="178"/>
      <c r="FUU16" s="178"/>
      <c r="FUV16" s="178"/>
      <c r="FUW16" s="178"/>
      <c r="FUX16" s="178"/>
      <c r="FUY16" s="178"/>
      <c r="FUZ16" s="178"/>
      <c r="FVA16" s="178"/>
      <c r="FVB16" s="178"/>
      <c r="FVC16" s="178"/>
      <c r="FVD16" s="178"/>
      <c r="FVE16" s="178"/>
      <c r="FVF16" s="178"/>
      <c r="FVG16" s="178"/>
      <c r="FVH16" s="178"/>
      <c r="FVI16" s="178"/>
      <c r="FVJ16" s="178"/>
      <c r="FVK16" s="178"/>
      <c r="FVL16" s="178"/>
      <c r="FVM16" s="178"/>
      <c r="FVN16" s="178"/>
      <c r="FVO16" s="178"/>
      <c r="FVP16" s="178"/>
      <c r="FVQ16" s="178"/>
      <c r="FVR16" s="178"/>
      <c r="FVS16" s="178"/>
      <c r="FVT16" s="178"/>
      <c r="FVU16" s="178"/>
      <c r="FVV16" s="178"/>
      <c r="FVW16" s="178"/>
      <c r="FVX16" s="178"/>
      <c r="FVY16" s="178"/>
      <c r="FVZ16" s="178"/>
      <c r="FWA16" s="178"/>
      <c r="FWB16" s="178"/>
      <c r="FWC16" s="178"/>
      <c r="FWD16" s="178"/>
      <c r="FWE16" s="178"/>
      <c r="FWF16" s="178"/>
      <c r="FWG16" s="178"/>
      <c r="FWH16" s="178"/>
      <c r="FWI16" s="178"/>
      <c r="FWJ16" s="178"/>
      <c r="FWK16" s="178"/>
      <c r="FWL16" s="178"/>
      <c r="FWM16" s="178"/>
      <c r="FWN16" s="178"/>
      <c r="FWO16" s="178"/>
      <c r="FWP16" s="178"/>
      <c r="FWQ16" s="178"/>
      <c r="FWR16" s="178"/>
      <c r="FWS16" s="178"/>
      <c r="FWT16" s="178"/>
      <c r="FWU16" s="178"/>
      <c r="FWV16" s="178"/>
      <c r="FWW16" s="178"/>
      <c r="FWX16" s="178"/>
      <c r="FWY16" s="178"/>
      <c r="FWZ16" s="178"/>
      <c r="FXA16" s="178"/>
      <c r="FXB16" s="178"/>
      <c r="FXC16" s="178"/>
      <c r="FXD16" s="178"/>
      <c r="FXE16" s="178"/>
      <c r="FXF16" s="178"/>
      <c r="FXG16" s="178"/>
      <c r="FXH16" s="178"/>
      <c r="FXI16" s="178"/>
      <c r="FXJ16" s="178"/>
      <c r="FXK16" s="178"/>
      <c r="FXL16" s="178"/>
      <c r="FXM16" s="178"/>
      <c r="FXN16" s="178"/>
      <c r="FXO16" s="178"/>
      <c r="FXP16" s="178"/>
      <c r="FXQ16" s="178"/>
      <c r="FXR16" s="178"/>
      <c r="FXS16" s="178"/>
      <c r="FXT16" s="178"/>
      <c r="FXU16" s="178"/>
      <c r="FXV16" s="178"/>
      <c r="FXW16" s="178"/>
      <c r="FXX16" s="178"/>
      <c r="FXY16" s="178"/>
      <c r="FXZ16" s="178"/>
      <c r="FYA16" s="178"/>
      <c r="FYB16" s="178"/>
      <c r="FYC16" s="178"/>
      <c r="FYD16" s="178"/>
      <c r="FYE16" s="178"/>
      <c r="FYF16" s="178"/>
      <c r="FYG16" s="178"/>
      <c r="FYH16" s="178"/>
      <c r="FYI16" s="178"/>
      <c r="FYJ16" s="178"/>
      <c r="FYK16" s="178"/>
      <c r="FYL16" s="178"/>
      <c r="FYM16" s="178"/>
      <c r="FYN16" s="178"/>
      <c r="FYO16" s="178"/>
      <c r="FYP16" s="178"/>
      <c r="FYQ16" s="178"/>
      <c r="FYR16" s="178"/>
      <c r="FYS16" s="178"/>
      <c r="FYT16" s="178"/>
      <c r="FYU16" s="178"/>
      <c r="FYV16" s="178"/>
      <c r="FYW16" s="178"/>
      <c r="FYX16" s="178"/>
      <c r="FYY16" s="178"/>
      <c r="FYZ16" s="178"/>
      <c r="FZA16" s="178"/>
      <c r="FZB16" s="178"/>
      <c r="FZC16" s="178"/>
      <c r="FZD16" s="178"/>
      <c r="FZE16" s="178"/>
      <c r="FZF16" s="178"/>
      <c r="FZG16" s="178"/>
      <c r="FZH16" s="178"/>
      <c r="FZI16" s="178"/>
      <c r="FZJ16" s="178"/>
      <c r="FZK16" s="178"/>
      <c r="FZL16" s="178"/>
      <c r="FZM16" s="178"/>
      <c r="FZN16" s="178"/>
      <c r="FZO16" s="178"/>
      <c r="FZP16" s="178"/>
      <c r="FZQ16" s="178"/>
      <c r="FZR16" s="178"/>
      <c r="FZS16" s="178"/>
      <c r="FZT16" s="178"/>
      <c r="FZU16" s="178"/>
      <c r="FZV16" s="178"/>
      <c r="FZW16" s="178"/>
      <c r="FZX16" s="178"/>
      <c r="FZY16" s="178"/>
      <c r="FZZ16" s="178"/>
      <c r="GAA16" s="178"/>
      <c r="GAB16" s="178"/>
      <c r="GAC16" s="178"/>
      <c r="GAD16" s="178"/>
      <c r="GAE16" s="178"/>
      <c r="GAF16" s="178"/>
      <c r="GAG16" s="178"/>
      <c r="GAH16" s="178"/>
      <c r="GAI16" s="178"/>
      <c r="GAJ16" s="178"/>
      <c r="GAK16" s="178"/>
      <c r="GAL16" s="178"/>
      <c r="GAM16" s="178"/>
      <c r="GAN16" s="178"/>
      <c r="GAO16" s="178"/>
      <c r="GAP16" s="178"/>
      <c r="GAQ16" s="178"/>
      <c r="GAR16" s="178"/>
      <c r="GAS16" s="178"/>
      <c r="GAT16" s="178"/>
      <c r="GAU16" s="178"/>
      <c r="GAV16" s="178"/>
      <c r="GAW16" s="178"/>
      <c r="GAX16" s="178"/>
      <c r="GAY16" s="178"/>
      <c r="GAZ16" s="178"/>
      <c r="GBA16" s="178"/>
      <c r="GBB16" s="178"/>
      <c r="GBC16" s="178"/>
      <c r="GBD16" s="178"/>
      <c r="GBE16" s="178"/>
      <c r="GBF16" s="178"/>
      <c r="GBG16" s="178"/>
      <c r="GBH16" s="178"/>
      <c r="GBI16" s="178"/>
      <c r="GBJ16" s="178"/>
      <c r="GBK16" s="178"/>
      <c r="GBL16" s="178"/>
      <c r="GBM16" s="178"/>
      <c r="GBN16" s="178"/>
      <c r="GBO16" s="178"/>
      <c r="GBP16" s="178"/>
      <c r="GBQ16" s="178"/>
      <c r="GBR16" s="178"/>
      <c r="GBS16" s="178"/>
      <c r="GBT16" s="178"/>
      <c r="GBU16" s="178"/>
      <c r="GBV16" s="178"/>
      <c r="GBW16" s="178"/>
      <c r="GBX16" s="178"/>
      <c r="GBY16" s="178"/>
      <c r="GBZ16" s="178"/>
      <c r="GCA16" s="178"/>
      <c r="GCB16" s="178"/>
      <c r="GCC16" s="178"/>
      <c r="GCD16" s="178"/>
      <c r="GCE16" s="178"/>
      <c r="GCF16" s="178"/>
      <c r="GCG16" s="178"/>
      <c r="GCH16" s="178"/>
      <c r="GCI16" s="178"/>
      <c r="GCJ16" s="178"/>
      <c r="GCK16" s="178"/>
      <c r="GCL16" s="178"/>
      <c r="GCM16" s="178"/>
      <c r="GCN16" s="178"/>
      <c r="GCO16" s="178"/>
      <c r="GCP16" s="178"/>
      <c r="GCQ16" s="178"/>
      <c r="GCR16" s="178"/>
      <c r="GCS16" s="178"/>
      <c r="GCT16" s="178"/>
      <c r="GCU16" s="178"/>
      <c r="GCV16" s="178"/>
      <c r="GCW16" s="178"/>
      <c r="GCX16" s="178"/>
      <c r="GCY16" s="178"/>
      <c r="GCZ16" s="178"/>
      <c r="GDA16" s="178"/>
      <c r="GDB16" s="178"/>
      <c r="GDC16" s="178"/>
      <c r="GDD16" s="178"/>
      <c r="GDE16" s="178"/>
      <c r="GDF16" s="178"/>
      <c r="GDG16" s="178"/>
      <c r="GDH16" s="178"/>
      <c r="GDI16" s="178"/>
      <c r="GDJ16" s="178"/>
      <c r="GDK16" s="178"/>
      <c r="GDL16" s="178"/>
      <c r="GDM16" s="178"/>
      <c r="GDN16" s="178"/>
      <c r="GDO16" s="178"/>
      <c r="GDP16" s="178"/>
      <c r="GDQ16" s="178"/>
      <c r="GDR16" s="178"/>
      <c r="GDS16" s="178"/>
      <c r="GDT16" s="178"/>
      <c r="GDU16" s="178"/>
      <c r="GDV16" s="178"/>
      <c r="GDW16" s="178"/>
      <c r="GDX16" s="178"/>
      <c r="GDY16" s="178"/>
      <c r="GDZ16" s="178"/>
      <c r="GEA16" s="178"/>
      <c r="GEB16" s="178"/>
      <c r="GEC16" s="178"/>
      <c r="GED16" s="178"/>
      <c r="GEE16" s="178"/>
      <c r="GEF16" s="178"/>
      <c r="GEG16" s="178"/>
      <c r="GEH16" s="178"/>
      <c r="GEI16" s="178"/>
      <c r="GEJ16" s="178"/>
      <c r="GEK16" s="178"/>
      <c r="GEL16" s="178"/>
      <c r="GEM16" s="178"/>
      <c r="GEN16" s="178"/>
      <c r="GEO16" s="178"/>
      <c r="GEP16" s="178"/>
      <c r="GEQ16" s="178"/>
      <c r="GER16" s="178"/>
      <c r="GES16" s="178"/>
      <c r="GET16" s="178"/>
      <c r="GEU16" s="178"/>
      <c r="GEV16" s="178"/>
      <c r="GEW16" s="178"/>
      <c r="GEX16" s="178"/>
      <c r="GEY16" s="178"/>
      <c r="GEZ16" s="178"/>
      <c r="GFA16" s="178"/>
      <c r="GFB16" s="178"/>
      <c r="GFC16" s="178"/>
      <c r="GFD16" s="178"/>
      <c r="GFE16" s="178"/>
      <c r="GFF16" s="178"/>
      <c r="GFG16" s="178"/>
      <c r="GFH16" s="178"/>
      <c r="GFI16" s="178"/>
      <c r="GFJ16" s="178"/>
      <c r="GFK16" s="178"/>
      <c r="GFL16" s="178"/>
      <c r="GFM16" s="178"/>
      <c r="GFN16" s="178"/>
      <c r="GFO16" s="178"/>
      <c r="GFP16" s="178"/>
      <c r="GFQ16" s="178"/>
      <c r="GFR16" s="178"/>
      <c r="GFS16" s="178"/>
      <c r="GFT16" s="178"/>
      <c r="GFU16" s="178"/>
      <c r="GFV16" s="178"/>
      <c r="GFW16" s="178"/>
      <c r="GFX16" s="178"/>
      <c r="GFY16" s="178"/>
      <c r="GFZ16" s="178"/>
      <c r="GGA16" s="178"/>
      <c r="GGB16" s="178"/>
      <c r="GGC16" s="178"/>
      <c r="GGD16" s="178"/>
      <c r="GGE16" s="178"/>
      <c r="GGF16" s="178"/>
      <c r="GGG16" s="178"/>
      <c r="GGH16" s="178"/>
      <c r="GGI16" s="178"/>
      <c r="GGJ16" s="178"/>
      <c r="GGK16" s="178"/>
      <c r="GGL16" s="178"/>
      <c r="GGM16" s="178"/>
      <c r="GGN16" s="178"/>
      <c r="GGO16" s="178"/>
      <c r="GGP16" s="178"/>
      <c r="GGQ16" s="178"/>
      <c r="GGR16" s="178"/>
      <c r="GGS16" s="178"/>
      <c r="GGT16" s="178"/>
      <c r="GGU16" s="178"/>
      <c r="GGV16" s="178"/>
      <c r="GGW16" s="178"/>
      <c r="GGX16" s="178"/>
      <c r="GGY16" s="178"/>
      <c r="GGZ16" s="178"/>
      <c r="GHA16" s="178"/>
      <c r="GHB16" s="178"/>
      <c r="GHC16" s="178"/>
      <c r="GHD16" s="178"/>
      <c r="GHE16" s="178"/>
      <c r="GHF16" s="178"/>
      <c r="GHG16" s="178"/>
      <c r="GHH16" s="178"/>
      <c r="GHI16" s="178"/>
      <c r="GHJ16" s="178"/>
      <c r="GHK16" s="178"/>
      <c r="GHL16" s="178"/>
      <c r="GHM16" s="178"/>
      <c r="GHN16" s="178"/>
      <c r="GHO16" s="178"/>
      <c r="GHP16" s="178"/>
      <c r="GHQ16" s="178"/>
      <c r="GHR16" s="178"/>
      <c r="GHS16" s="178"/>
      <c r="GHT16" s="178"/>
      <c r="GHU16" s="178"/>
      <c r="GHV16" s="178"/>
      <c r="GHW16" s="178"/>
      <c r="GHX16" s="178"/>
      <c r="GHY16" s="178"/>
      <c r="GHZ16" s="178"/>
      <c r="GIA16" s="178"/>
      <c r="GIB16" s="178"/>
      <c r="GIC16" s="178"/>
      <c r="GID16" s="178"/>
      <c r="GIE16" s="178"/>
      <c r="GIF16" s="178"/>
      <c r="GIG16" s="178"/>
      <c r="GIH16" s="178"/>
      <c r="GII16" s="178"/>
      <c r="GIJ16" s="178"/>
      <c r="GIK16" s="178"/>
      <c r="GIL16" s="178"/>
      <c r="GIM16" s="178"/>
      <c r="GIN16" s="178"/>
      <c r="GIO16" s="178"/>
      <c r="GIP16" s="178"/>
      <c r="GIQ16" s="178"/>
      <c r="GIR16" s="178"/>
      <c r="GIS16" s="178"/>
      <c r="GIT16" s="178"/>
      <c r="GIU16" s="178"/>
      <c r="GIV16" s="178"/>
      <c r="GIW16" s="178"/>
      <c r="GIX16" s="178"/>
      <c r="GIY16" s="178"/>
      <c r="GIZ16" s="178"/>
      <c r="GJA16" s="178"/>
      <c r="GJB16" s="178"/>
      <c r="GJC16" s="178"/>
      <c r="GJD16" s="178"/>
      <c r="GJE16" s="178"/>
      <c r="GJF16" s="178"/>
      <c r="GJG16" s="178"/>
      <c r="GJH16" s="178"/>
      <c r="GJI16" s="178"/>
      <c r="GJJ16" s="178"/>
      <c r="GJK16" s="178"/>
      <c r="GJL16" s="178"/>
      <c r="GJM16" s="178"/>
      <c r="GJN16" s="178"/>
      <c r="GJO16" s="178"/>
      <c r="GJP16" s="178"/>
      <c r="GJQ16" s="178"/>
      <c r="GJR16" s="178"/>
      <c r="GJS16" s="178"/>
      <c r="GJT16" s="178"/>
      <c r="GJU16" s="178"/>
      <c r="GJV16" s="178"/>
      <c r="GJW16" s="178"/>
      <c r="GJX16" s="178"/>
      <c r="GJY16" s="178"/>
      <c r="GJZ16" s="178"/>
      <c r="GKA16" s="178"/>
      <c r="GKB16" s="178"/>
      <c r="GKC16" s="178"/>
      <c r="GKD16" s="178"/>
      <c r="GKE16" s="178"/>
      <c r="GKF16" s="178"/>
      <c r="GKG16" s="178"/>
      <c r="GKH16" s="178"/>
      <c r="GKI16" s="178"/>
      <c r="GKJ16" s="178"/>
      <c r="GKK16" s="178"/>
      <c r="GKL16" s="178"/>
      <c r="GKM16" s="178"/>
      <c r="GKN16" s="178"/>
      <c r="GKO16" s="178"/>
      <c r="GKP16" s="178"/>
      <c r="GKQ16" s="178"/>
      <c r="GKR16" s="178"/>
      <c r="GKS16" s="178"/>
      <c r="GKT16" s="178"/>
      <c r="GKU16" s="178"/>
      <c r="GKV16" s="178"/>
      <c r="GKW16" s="178"/>
      <c r="GKX16" s="178"/>
      <c r="GKY16" s="178"/>
      <c r="GKZ16" s="178"/>
      <c r="GLA16" s="178"/>
      <c r="GLB16" s="178"/>
      <c r="GLC16" s="178"/>
      <c r="GLD16" s="178"/>
      <c r="GLE16" s="178"/>
      <c r="GLF16" s="178"/>
      <c r="GLG16" s="178"/>
      <c r="GLH16" s="178"/>
      <c r="GLI16" s="178"/>
      <c r="GLJ16" s="178"/>
      <c r="GLK16" s="178"/>
      <c r="GLL16" s="178"/>
      <c r="GLM16" s="178"/>
      <c r="GLN16" s="178"/>
      <c r="GLO16" s="178"/>
      <c r="GLP16" s="178"/>
      <c r="GLQ16" s="178"/>
      <c r="GLR16" s="178"/>
      <c r="GLS16" s="178"/>
      <c r="GLT16" s="178"/>
      <c r="GLU16" s="178"/>
      <c r="GLV16" s="178"/>
      <c r="GLW16" s="178"/>
      <c r="GLX16" s="178"/>
      <c r="GLY16" s="178"/>
      <c r="GLZ16" s="178"/>
      <c r="GMA16" s="178"/>
      <c r="GMB16" s="178"/>
      <c r="GMC16" s="178"/>
      <c r="GMD16" s="178"/>
      <c r="GME16" s="178"/>
      <c r="GMF16" s="178"/>
      <c r="GMG16" s="178"/>
      <c r="GMH16" s="178"/>
      <c r="GMI16" s="178"/>
      <c r="GMJ16" s="178"/>
      <c r="GMK16" s="178"/>
      <c r="GML16" s="178"/>
      <c r="GMM16" s="178"/>
      <c r="GMN16" s="178"/>
      <c r="GMO16" s="178"/>
      <c r="GMP16" s="178"/>
      <c r="GMQ16" s="178"/>
      <c r="GMR16" s="178"/>
      <c r="GMS16" s="178"/>
      <c r="GMT16" s="178"/>
      <c r="GMU16" s="178"/>
      <c r="GMV16" s="178"/>
      <c r="GMW16" s="178"/>
      <c r="GMX16" s="178"/>
      <c r="GMY16" s="178"/>
      <c r="GMZ16" s="178"/>
      <c r="GNA16" s="178"/>
      <c r="GNB16" s="178"/>
      <c r="GNC16" s="178"/>
      <c r="GND16" s="178"/>
      <c r="GNE16" s="178"/>
      <c r="GNF16" s="178"/>
      <c r="GNG16" s="178"/>
      <c r="GNH16" s="178"/>
      <c r="GNI16" s="178"/>
      <c r="GNJ16" s="178"/>
      <c r="GNK16" s="178"/>
      <c r="GNL16" s="178"/>
      <c r="GNM16" s="178"/>
      <c r="GNN16" s="178"/>
      <c r="GNO16" s="178"/>
      <c r="GNP16" s="178"/>
      <c r="GNQ16" s="178"/>
      <c r="GNR16" s="178"/>
      <c r="GNS16" s="178"/>
      <c r="GNT16" s="178"/>
      <c r="GNU16" s="178"/>
      <c r="GNV16" s="178"/>
      <c r="GNW16" s="178"/>
      <c r="GNX16" s="178"/>
      <c r="GNY16" s="178"/>
      <c r="GNZ16" s="178"/>
      <c r="GOA16" s="178"/>
      <c r="GOB16" s="178"/>
      <c r="GOC16" s="178"/>
      <c r="GOD16" s="178"/>
      <c r="GOE16" s="178"/>
      <c r="GOF16" s="178"/>
      <c r="GOG16" s="178"/>
      <c r="GOH16" s="178"/>
      <c r="GOI16" s="178"/>
      <c r="GOJ16" s="178"/>
      <c r="GOK16" s="178"/>
      <c r="GOL16" s="178"/>
      <c r="GOM16" s="178"/>
      <c r="GON16" s="178"/>
      <c r="GOO16" s="178"/>
      <c r="GOP16" s="178"/>
      <c r="GOQ16" s="178"/>
      <c r="GOR16" s="178"/>
      <c r="GOS16" s="178"/>
      <c r="GOT16" s="178"/>
      <c r="GOU16" s="178"/>
      <c r="GOV16" s="178"/>
      <c r="GOW16" s="178"/>
      <c r="GOX16" s="178"/>
      <c r="GOY16" s="178"/>
      <c r="GOZ16" s="178"/>
      <c r="GPA16" s="178"/>
      <c r="GPB16" s="178"/>
      <c r="GPC16" s="178"/>
      <c r="GPD16" s="178"/>
      <c r="GPE16" s="178"/>
      <c r="GPF16" s="178"/>
      <c r="GPG16" s="178"/>
      <c r="GPH16" s="178"/>
      <c r="GPI16" s="178"/>
      <c r="GPJ16" s="178"/>
      <c r="GPK16" s="178"/>
      <c r="GPL16" s="178"/>
      <c r="GPM16" s="178"/>
      <c r="GPN16" s="178"/>
      <c r="GPO16" s="178"/>
      <c r="GPP16" s="178"/>
      <c r="GPQ16" s="178"/>
      <c r="GPR16" s="178"/>
      <c r="GPS16" s="178"/>
      <c r="GPT16" s="178"/>
      <c r="GPU16" s="178"/>
      <c r="GPV16" s="178"/>
      <c r="GPW16" s="178"/>
      <c r="GPX16" s="178"/>
      <c r="GPY16" s="178"/>
      <c r="GPZ16" s="178"/>
      <c r="GQA16" s="178"/>
      <c r="GQB16" s="178"/>
      <c r="GQC16" s="178"/>
      <c r="GQD16" s="178"/>
      <c r="GQE16" s="178"/>
      <c r="GQF16" s="178"/>
      <c r="GQG16" s="178"/>
      <c r="GQH16" s="178"/>
      <c r="GQI16" s="178"/>
      <c r="GQJ16" s="178"/>
      <c r="GQK16" s="178"/>
      <c r="GQL16" s="178"/>
      <c r="GQM16" s="178"/>
      <c r="GQN16" s="178"/>
      <c r="GQO16" s="178"/>
      <c r="GQP16" s="178"/>
      <c r="GQQ16" s="178"/>
      <c r="GQR16" s="178"/>
      <c r="GQS16" s="178"/>
      <c r="GQT16" s="178"/>
      <c r="GQU16" s="178"/>
      <c r="GQV16" s="178"/>
      <c r="GQW16" s="178"/>
      <c r="GQX16" s="178"/>
      <c r="GQY16" s="178"/>
      <c r="GQZ16" s="178"/>
      <c r="GRA16" s="178"/>
      <c r="GRB16" s="178"/>
      <c r="GRC16" s="178"/>
      <c r="GRD16" s="178"/>
      <c r="GRE16" s="178"/>
      <c r="GRF16" s="178"/>
      <c r="GRG16" s="178"/>
      <c r="GRH16" s="178"/>
      <c r="GRI16" s="178"/>
      <c r="GRJ16" s="178"/>
      <c r="GRK16" s="178"/>
      <c r="GRL16" s="178"/>
      <c r="GRM16" s="178"/>
      <c r="GRN16" s="178"/>
      <c r="GRO16" s="178"/>
      <c r="GRP16" s="178"/>
      <c r="GRQ16" s="178"/>
      <c r="GRR16" s="178"/>
      <c r="GRS16" s="178"/>
      <c r="GRT16" s="178"/>
      <c r="GRU16" s="178"/>
      <c r="GRV16" s="178"/>
      <c r="GRW16" s="178"/>
      <c r="GRX16" s="178"/>
      <c r="GRY16" s="178"/>
      <c r="GRZ16" s="178"/>
      <c r="GSA16" s="178"/>
      <c r="GSB16" s="178"/>
      <c r="GSC16" s="178"/>
      <c r="GSD16" s="178"/>
      <c r="GSE16" s="178"/>
      <c r="GSF16" s="178"/>
      <c r="GSG16" s="178"/>
      <c r="GSH16" s="178"/>
      <c r="GSI16" s="178"/>
      <c r="GSJ16" s="178"/>
      <c r="GSK16" s="178"/>
      <c r="GSL16" s="178"/>
      <c r="GSM16" s="178"/>
      <c r="GSN16" s="178"/>
      <c r="GSO16" s="178"/>
      <c r="GSP16" s="178"/>
      <c r="GSQ16" s="178"/>
      <c r="GSR16" s="178"/>
      <c r="GSS16" s="178"/>
      <c r="GST16" s="178"/>
      <c r="GSU16" s="178"/>
      <c r="GSV16" s="178"/>
      <c r="GSW16" s="178"/>
      <c r="GSX16" s="178"/>
      <c r="GSY16" s="178"/>
      <c r="GSZ16" s="178"/>
      <c r="GTA16" s="178"/>
      <c r="GTB16" s="178"/>
      <c r="GTC16" s="178"/>
      <c r="GTD16" s="178"/>
      <c r="GTE16" s="178"/>
      <c r="GTF16" s="178"/>
      <c r="GTG16" s="178"/>
      <c r="GTH16" s="178"/>
      <c r="GTI16" s="178"/>
      <c r="GTJ16" s="178"/>
      <c r="GTK16" s="178"/>
      <c r="GTL16" s="178"/>
      <c r="GTM16" s="178"/>
      <c r="GTN16" s="178"/>
      <c r="GTO16" s="178"/>
      <c r="GTP16" s="178"/>
      <c r="GTQ16" s="178"/>
      <c r="GTR16" s="178"/>
      <c r="GTS16" s="178"/>
      <c r="GTT16" s="178"/>
      <c r="GTU16" s="178"/>
      <c r="GTV16" s="178"/>
      <c r="GTW16" s="178"/>
      <c r="GTX16" s="178"/>
      <c r="GTY16" s="178"/>
      <c r="GTZ16" s="178"/>
      <c r="GUA16" s="178"/>
      <c r="GUB16" s="178"/>
      <c r="GUC16" s="178"/>
      <c r="GUD16" s="178"/>
      <c r="GUE16" s="178"/>
      <c r="GUF16" s="178"/>
      <c r="GUG16" s="178"/>
      <c r="GUH16" s="178"/>
      <c r="GUI16" s="178"/>
      <c r="GUJ16" s="178"/>
      <c r="GUK16" s="178"/>
      <c r="GUL16" s="178"/>
      <c r="GUM16" s="178"/>
      <c r="GUN16" s="178"/>
      <c r="GUO16" s="178"/>
      <c r="GUP16" s="178"/>
      <c r="GUQ16" s="178"/>
      <c r="GUR16" s="178"/>
      <c r="GUS16" s="178"/>
      <c r="GUT16" s="178"/>
      <c r="GUU16" s="178"/>
      <c r="GUV16" s="178"/>
      <c r="GUW16" s="178"/>
      <c r="GUX16" s="178"/>
      <c r="GUY16" s="178"/>
      <c r="GUZ16" s="178"/>
      <c r="GVA16" s="178"/>
      <c r="GVB16" s="178"/>
      <c r="GVC16" s="178"/>
      <c r="GVD16" s="178"/>
      <c r="GVE16" s="178"/>
      <c r="GVF16" s="178"/>
      <c r="GVG16" s="178"/>
      <c r="GVH16" s="178"/>
      <c r="GVI16" s="178"/>
      <c r="GVJ16" s="178"/>
      <c r="GVK16" s="178"/>
      <c r="GVL16" s="178"/>
      <c r="GVM16" s="178"/>
      <c r="GVN16" s="178"/>
      <c r="GVO16" s="178"/>
      <c r="GVP16" s="178"/>
      <c r="GVQ16" s="178"/>
      <c r="GVR16" s="178"/>
      <c r="GVS16" s="178"/>
      <c r="GVT16" s="178"/>
      <c r="GVU16" s="178"/>
      <c r="GVV16" s="178"/>
      <c r="GVW16" s="178"/>
      <c r="GVX16" s="178"/>
      <c r="GVY16" s="178"/>
      <c r="GVZ16" s="178"/>
      <c r="GWA16" s="178"/>
      <c r="GWB16" s="178"/>
      <c r="GWC16" s="178"/>
      <c r="GWD16" s="178"/>
      <c r="GWE16" s="178"/>
      <c r="GWF16" s="178"/>
      <c r="GWG16" s="178"/>
      <c r="GWH16" s="178"/>
      <c r="GWI16" s="178"/>
      <c r="GWJ16" s="178"/>
      <c r="GWK16" s="178"/>
      <c r="GWL16" s="178"/>
      <c r="GWM16" s="178"/>
      <c r="GWN16" s="178"/>
      <c r="GWO16" s="178"/>
      <c r="GWP16" s="178"/>
      <c r="GWQ16" s="178"/>
      <c r="GWR16" s="178"/>
      <c r="GWS16" s="178"/>
      <c r="GWT16" s="178"/>
      <c r="GWU16" s="178"/>
      <c r="GWV16" s="178"/>
      <c r="GWW16" s="178"/>
      <c r="GWX16" s="178"/>
      <c r="GWY16" s="178"/>
      <c r="GWZ16" s="178"/>
      <c r="GXA16" s="178"/>
      <c r="GXB16" s="178"/>
      <c r="GXC16" s="178"/>
      <c r="GXD16" s="178"/>
      <c r="GXE16" s="178"/>
      <c r="GXF16" s="178"/>
      <c r="GXG16" s="178"/>
      <c r="GXH16" s="178"/>
      <c r="GXI16" s="178"/>
      <c r="GXJ16" s="178"/>
      <c r="GXK16" s="178"/>
      <c r="GXL16" s="178"/>
      <c r="GXM16" s="178"/>
      <c r="GXN16" s="178"/>
      <c r="GXO16" s="178"/>
      <c r="GXP16" s="178"/>
      <c r="GXQ16" s="178"/>
      <c r="GXR16" s="178"/>
      <c r="GXS16" s="178"/>
      <c r="GXT16" s="178"/>
      <c r="GXU16" s="178"/>
      <c r="GXV16" s="178"/>
      <c r="GXW16" s="178"/>
      <c r="GXX16" s="178"/>
      <c r="GXY16" s="178"/>
      <c r="GXZ16" s="178"/>
      <c r="GYA16" s="178"/>
      <c r="GYB16" s="178"/>
      <c r="GYC16" s="178"/>
      <c r="GYD16" s="178"/>
      <c r="GYE16" s="178"/>
      <c r="GYF16" s="178"/>
      <c r="GYG16" s="178"/>
      <c r="GYH16" s="178"/>
      <c r="GYI16" s="178"/>
      <c r="GYJ16" s="178"/>
      <c r="GYK16" s="178"/>
      <c r="GYL16" s="178"/>
      <c r="GYM16" s="178"/>
      <c r="GYN16" s="178"/>
      <c r="GYO16" s="178"/>
      <c r="GYP16" s="178"/>
      <c r="GYQ16" s="178"/>
      <c r="GYR16" s="178"/>
      <c r="GYS16" s="178"/>
      <c r="GYT16" s="178"/>
      <c r="GYU16" s="178"/>
      <c r="GYV16" s="178"/>
      <c r="GYW16" s="178"/>
      <c r="GYX16" s="178"/>
      <c r="GYY16" s="178"/>
      <c r="GYZ16" s="178"/>
      <c r="GZA16" s="178"/>
      <c r="GZB16" s="178"/>
      <c r="GZC16" s="178"/>
      <c r="GZD16" s="178"/>
      <c r="GZE16" s="178"/>
      <c r="GZF16" s="178"/>
      <c r="GZG16" s="178"/>
      <c r="GZH16" s="178"/>
      <c r="GZI16" s="178"/>
      <c r="GZJ16" s="178"/>
      <c r="GZK16" s="178"/>
      <c r="GZL16" s="178"/>
      <c r="GZM16" s="178"/>
      <c r="GZN16" s="178"/>
      <c r="GZO16" s="178"/>
      <c r="GZP16" s="178"/>
      <c r="GZQ16" s="178"/>
      <c r="GZR16" s="178"/>
      <c r="GZS16" s="178"/>
      <c r="GZT16" s="178"/>
      <c r="GZU16" s="178"/>
      <c r="GZV16" s="178"/>
      <c r="GZW16" s="178"/>
      <c r="GZX16" s="178"/>
      <c r="GZY16" s="178"/>
      <c r="GZZ16" s="178"/>
      <c r="HAA16" s="178"/>
      <c r="HAB16" s="178"/>
      <c r="HAC16" s="178"/>
      <c r="HAD16" s="178"/>
      <c r="HAE16" s="178"/>
      <c r="HAF16" s="178"/>
      <c r="HAG16" s="178"/>
      <c r="HAH16" s="178"/>
      <c r="HAI16" s="178"/>
      <c r="HAJ16" s="178"/>
      <c r="HAK16" s="178"/>
      <c r="HAL16" s="178"/>
      <c r="HAM16" s="178"/>
      <c r="HAN16" s="178"/>
      <c r="HAO16" s="178"/>
      <c r="HAP16" s="178"/>
      <c r="HAQ16" s="178"/>
      <c r="HAR16" s="178"/>
      <c r="HAS16" s="178"/>
      <c r="HAT16" s="178"/>
      <c r="HAU16" s="178"/>
      <c r="HAV16" s="178"/>
      <c r="HAW16" s="178"/>
      <c r="HAX16" s="178"/>
      <c r="HAY16" s="178"/>
      <c r="HAZ16" s="178"/>
      <c r="HBA16" s="178"/>
      <c r="HBB16" s="178"/>
      <c r="HBC16" s="178"/>
      <c r="HBD16" s="178"/>
      <c r="HBE16" s="178"/>
      <c r="HBF16" s="178"/>
      <c r="HBG16" s="178"/>
      <c r="HBH16" s="178"/>
      <c r="HBI16" s="178"/>
      <c r="HBJ16" s="178"/>
      <c r="HBK16" s="178"/>
      <c r="HBL16" s="178"/>
      <c r="HBM16" s="178"/>
      <c r="HBN16" s="178"/>
      <c r="HBO16" s="178"/>
      <c r="HBP16" s="178"/>
      <c r="HBQ16" s="178"/>
      <c r="HBR16" s="178"/>
      <c r="HBS16" s="178"/>
      <c r="HBT16" s="178"/>
      <c r="HBU16" s="178"/>
      <c r="HBV16" s="178"/>
      <c r="HBW16" s="178"/>
      <c r="HBX16" s="178"/>
      <c r="HBY16" s="178"/>
      <c r="HBZ16" s="178"/>
      <c r="HCA16" s="178"/>
      <c r="HCB16" s="178"/>
      <c r="HCC16" s="178"/>
      <c r="HCD16" s="178"/>
      <c r="HCE16" s="178"/>
      <c r="HCF16" s="178"/>
      <c r="HCG16" s="178"/>
      <c r="HCH16" s="178"/>
      <c r="HCI16" s="178"/>
      <c r="HCJ16" s="178"/>
      <c r="HCK16" s="178"/>
      <c r="HCL16" s="178"/>
      <c r="HCM16" s="178"/>
      <c r="HCN16" s="178"/>
      <c r="HCO16" s="178"/>
      <c r="HCP16" s="178"/>
      <c r="HCQ16" s="178"/>
      <c r="HCR16" s="178"/>
      <c r="HCS16" s="178"/>
      <c r="HCT16" s="178"/>
      <c r="HCU16" s="178"/>
      <c r="HCV16" s="178"/>
      <c r="HCW16" s="178"/>
      <c r="HCX16" s="178"/>
      <c r="HCY16" s="178"/>
      <c r="HCZ16" s="178"/>
      <c r="HDA16" s="178"/>
      <c r="HDB16" s="178"/>
      <c r="HDC16" s="178"/>
      <c r="HDD16" s="178"/>
      <c r="HDE16" s="178"/>
      <c r="HDF16" s="178"/>
      <c r="HDG16" s="178"/>
      <c r="HDH16" s="178"/>
      <c r="HDI16" s="178"/>
      <c r="HDJ16" s="178"/>
      <c r="HDK16" s="178"/>
      <c r="HDL16" s="178"/>
      <c r="HDM16" s="178"/>
      <c r="HDN16" s="178"/>
      <c r="HDO16" s="178"/>
      <c r="HDP16" s="178"/>
      <c r="HDQ16" s="178"/>
      <c r="HDR16" s="178"/>
      <c r="HDS16" s="178"/>
      <c r="HDT16" s="178"/>
      <c r="HDU16" s="178"/>
      <c r="HDV16" s="178"/>
      <c r="HDW16" s="178"/>
      <c r="HDX16" s="178"/>
      <c r="HDY16" s="178"/>
      <c r="HDZ16" s="178"/>
      <c r="HEA16" s="178"/>
      <c r="HEB16" s="178"/>
      <c r="HEC16" s="178"/>
      <c r="HED16" s="178"/>
      <c r="HEE16" s="178"/>
      <c r="HEF16" s="178"/>
      <c r="HEG16" s="178"/>
      <c r="HEH16" s="178"/>
      <c r="HEI16" s="178"/>
      <c r="HEJ16" s="178"/>
      <c r="HEK16" s="178"/>
      <c r="HEL16" s="178"/>
      <c r="HEM16" s="178"/>
      <c r="HEN16" s="178"/>
      <c r="HEO16" s="178"/>
      <c r="HEP16" s="178"/>
      <c r="HEQ16" s="178"/>
      <c r="HER16" s="178"/>
      <c r="HES16" s="178"/>
      <c r="HET16" s="178"/>
      <c r="HEU16" s="178"/>
      <c r="HEV16" s="178"/>
      <c r="HEW16" s="178"/>
      <c r="HEX16" s="178"/>
      <c r="HEY16" s="178"/>
      <c r="HEZ16" s="178"/>
      <c r="HFA16" s="178"/>
      <c r="HFB16" s="178"/>
      <c r="HFC16" s="178"/>
      <c r="HFD16" s="178"/>
      <c r="HFE16" s="178"/>
      <c r="HFF16" s="178"/>
      <c r="HFG16" s="178"/>
      <c r="HFH16" s="178"/>
      <c r="HFI16" s="178"/>
      <c r="HFJ16" s="178"/>
      <c r="HFK16" s="178"/>
      <c r="HFL16" s="178"/>
      <c r="HFM16" s="178"/>
      <c r="HFN16" s="178"/>
      <c r="HFO16" s="178"/>
      <c r="HFP16" s="178"/>
      <c r="HFQ16" s="178"/>
      <c r="HFR16" s="178"/>
      <c r="HFS16" s="178"/>
      <c r="HFT16" s="178"/>
      <c r="HFU16" s="178"/>
      <c r="HFV16" s="178"/>
      <c r="HFW16" s="178"/>
      <c r="HFX16" s="178"/>
      <c r="HFY16" s="178"/>
      <c r="HFZ16" s="178"/>
      <c r="HGA16" s="178"/>
      <c r="HGB16" s="178"/>
      <c r="HGC16" s="178"/>
      <c r="HGD16" s="178"/>
      <c r="HGE16" s="178"/>
      <c r="HGF16" s="178"/>
      <c r="HGG16" s="178"/>
      <c r="HGH16" s="178"/>
      <c r="HGI16" s="178"/>
      <c r="HGJ16" s="178"/>
      <c r="HGK16" s="178"/>
      <c r="HGL16" s="178"/>
      <c r="HGM16" s="178"/>
      <c r="HGN16" s="178"/>
      <c r="HGO16" s="178"/>
      <c r="HGP16" s="178"/>
      <c r="HGQ16" s="178"/>
      <c r="HGR16" s="178"/>
      <c r="HGS16" s="178"/>
      <c r="HGT16" s="178"/>
      <c r="HGU16" s="178"/>
      <c r="HGV16" s="178"/>
      <c r="HGW16" s="178"/>
      <c r="HGX16" s="178"/>
      <c r="HGY16" s="178"/>
      <c r="HGZ16" s="178"/>
      <c r="HHA16" s="178"/>
      <c r="HHB16" s="178"/>
      <c r="HHC16" s="178"/>
      <c r="HHD16" s="178"/>
      <c r="HHE16" s="178"/>
      <c r="HHF16" s="178"/>
      <c r="HHG16" s="178"/>
      <c r="HHH16" s="178"/>
      <c r="HHI16" s="178"/>
      <c r="HHJ16" s="178"/>
      <c r="HHK16" s="178"/>
      <c r="HHL16" s="178"/>
      <c r="HHM16" s="178"/>
      <c r="HHN16" s="178"/>
      <c r="HHO16" s="178"/>
      <c r="HHP16" s="178"/>
      <c r="HHQ16" s="178"/>
      <c r="HHR16" s="178"/>
      <c r="HHS16" s="178"/>
      <c r="HHT16" s="178"/>
      <c r="HHU16" s="178"/>
      <c r="HHV16" s="178"/>
      <c r="HHW16" s="178"/>
      <c r="HHX16" s="178"/>
      <c r="HHY16" s="178"/>
      <c r="HHZ16" s="178"/>
      <c r="HIA16" s="178"/>
      <c r="HIB16" s="178"/>
      <c r="HIC16" s="178"/>
      <c r="HID16" s="178"/>
      <c r="HIE16" s="178"/>
      <c r="HIF16" s="178"/>
      <c r="HIG16" s="178"/>
      <c r="HIH16" s="178"/>
      <c r="HII16" s="178"/>
      <c r="HIJ16" s="178"/>
      <c r="HIK16" s="178"/>
      <c r="HIL16" s="178"/>
      <c r="HIM16" s="178"/>
      <c r="HIN16" s="178"/>
      <c r="HIO16" s="178"/>
      <c r="HIP16" s="178"/>
      <c r="HIQ16" s="178"/>
      <c r="HIR16" s="178"/>
      <c r="HIS16" s="178"/>
      <c r="HIT16" s="178"/>
      <c r="HIU16" s="178"/>
      <c r="HIV16" s="178"/>
      <c r="HIW16" s="178"/>
      <c r="HIX16" s="178"/>
      <c r="HIY16" s="178"/>
      <c r="HIZ16" s="178"/>
      <c r="HJA16" s="178"/>
      <c r="HJB16" s="178"/>
      <c r="HJC16" s="178"/>
      <c r="HJD16" s="178"/>
      <c r="HJE16" s="178"/>
      <c r="HJF16" s="178"/>
      <c r="HJG16" s="178"/>
      <c r="HJH16" s="178"/>
      <c r="HJI16" s="178"/>
      <c r="HJJ16" s="178"/>
      <c r="HJK16" s="178"/>
      <c r="HJL16" s="178"/>
      <c r="HJM16" s="178"/>
      <c r="HJN16" s="178"/>
      <c r="HJO16" s="178"/>
      <c r="HJP16" s="178"/>
      <c r="HJQ16" s="178"/>
      <c r="HJR16" s="178"/>
      <c r="HJS16" s="178"/>
      <c r="HJT16" s="178"/>
      <c r="HJU16" s="178"/>
      <c r="HJV16" s="178"/>
      <c r="HJW16" s="178"/>
      <c r="HJX16" s="178"/>
      <c r="HJY16" s="178"/>
      <c r="HJZ16" s="178"/>
      <c r="HKA16" s="178"/>
      <c r="HKB16" s="178"/>
      <c r="HKC16" s="178"/>
      <c r="HKD16" s="178"/>
      <c r="HKE16" s="178"/>
      <c r="HKF16" s="178"/>
      <c r="HKG16" s="178"/>
      <c r="HKH16" s="178"/>
      <c r="HKI16" s="178"/>
      <c r="HKJ16" s="178"/>
      <c r="HKK16" s="178"/>
      <c r="HKL16" s="178"/>
      <c r="HKM16" s="178"/>
      <c r="HKN16" s="178"/>
      <c r="HKO16" s="178"/>
      <c r="HKP16" s="178"/>
      <c r="HKQ16" s="178"/>
      <c r="HKR16" s="178"/>
      <c r="HKS16" s="178"/>
      <c r="HKT16" s="178"/>
      <c r="HKU16" s="178"/>
      <c r="HKV16" s="178"/>
      <c r="HKW16" s="178"/>
      <c r="HKX16" s="178"/>
      <c r="HKY16" s="178"/>
      <c r="HKZ16" s="178"/>
      <c r="HLA16" s="178"/>
      <c r="HLB16" s="178"/>
      <c r="HLC16" s="178"/>
      <c r="HLD16" s="178"/>
      <c r="HLE16" s="178"/>
      <c r="HLF16" s="178"/>
      <c r="HLG16" s="178"/>
      <c r="HLH16" s="178"/>
      <c r="HLI16" s="178"/>
      <c r="HLJ16" s="178"/>
      <c r="HLK16" s="178"/>
      <c r="HLL16" s="178"/>
      <c r="HLM16" s="178"/>
      <c r="HLN16" s="178"/>
      <c r="HLO16" s="178"/>
      <c r="HLP16" s="178"/>
      <c r="HLQ16" s="178"/>
      <c r="HLR16" s="178"/>
      <c r="HLS16" s="178"/>
      <c r="HLT16" s="178"/>
      <c r="HLU16" s="178"/>
      <c r="HLV16" s="178"/>
      <c r="HLW16" s="178"/>
      <c r="HLX16" s="178"/>
      <c r="HLY16" s="178"/>
      <c r="HLZ16" s="178"/>
      <c r="HMA16" s="178"/>
      <c r="HMB16" s="178"/>
      <c r="HMC16" s="178"/>
      <c r="HMD16" s="178"/>
      <c r="HME16" s="178"/>
      <c r="HMF16" s="178"/>
      <c r="HMG16" s="178"/>
      <c r="HMH16" s="178"/>
      <c r="HMI16" s="178"/>
      <c r="HMJ16" s="178"/>
      <c r="HMK16" s="178"/>
      <c r="HML16" s="178"/>
      <c r="HMM16" s="178"/>
      <c r="HMN16" s="178"/>
      <c r="HMO16" s="178"/>
      <c r="HMP16" s="178"/>
      <c r="HMQ16" s="178"/>
      <c r="HMR16" s="178"/>
      <c r="HMS16" s="178"/>
      <c r="HMT16" s="178"/>
      <c r="HMU16" s="178"/>
      <c r="HMV16" s="178"/>
      <c r="HMW16" s="178"/>
      <c r="HMX16" s="178"/>
      <c r="HMY16" s="178"/>
      <c r="HMZ16" s="178"/>
      <c r="HNA16" s="178"/>
      <c r="HNB16" s="178"/>
      <c r="HNC16" s="178"/>
      <c r="HND16" s="178"/>
      <c r="HNE16" s="178"/>
      <c r="HNF16" s="178"/>
      <c r="HNG16" s="178"/>
      <c r="HNH16" s="178"/>
      <c r="HNI16" s="178"/>
      <c r="HNJ16" s="178"/>
      <c r="HNK16" s="178"/>
      <c r="HNL16" s="178"/>
      <c r="HNM16" s="178"/>
      <c r="HNN16" s="178"/>
      <c r="HNO16" s="178"/>
      <c r="HNP16" s="178"/>
      <c r="HNQ16" s="178"/>
      <c r="HNR16" s="178"/>
      <c r="HNS16" s="178"/>
      <c r="HNT16" s="178"/>
      <c r="HNU16" s="178"/>
      <c r="HNV16" s="178"/>
      <c r="HNW16" s="178"/>
      <c r="HNX16" s="178"/>
      <c r="HNY16" s="178"/>
      <c r="HNZ16" s="178"/>
      <c r="HOA16" s="178"/>
      <c r="HOB16" s="178"/>
      <c r="HOC16" s="178"/>
      <c r="HOD16" s="178"/>
      <c r="HOE16" s="178"/>
      <c r="HOF16" s="178"/>
      <c r="HOG16" s="178"/>
      <c r="HOH16" s="178"/>
      <c r="HOI16" s="178"/>
      <c r="HOJ16" s="178"/>
      <c r="HOK16" s="178"/>
      <c r="HOL16" s="178"/>
      <c r="HOM16" s="178"/>
      <c r="HON16" s="178"/>
      <c r="HOO16" s="178"/>
      <c r="HOP16" s="178"/>
      <c r="HOQ16" s="178"/>
      <c r="HOR16" s="178"/>
      <c r="HOS16" s="178"/>
      <c r="HOT16" s="178"/>
      <c r="HOU16" s="178"/>
      <c r="HOV16" s="178"/>
      <c r="HOW16" s="178"/>
      <c r="HOX16" s="178"/>
      <c r="HOY16" s="178"/>
      <c r="HOZ16" s="178"/>
      <c r="HPA16" s="178"/>
      <c r="HPB16" s="178"/>
      <c r="HPC16" s="178"/>
      <c r="HPD16" s="178"/>
      <c r="HPE16" s="178"/>
      <c r="HPF16" s="178"/>
      <c r="HPG16" s="178"/>
      <c r="HPH16" s="178"/>
      <c r="HPI16" s="178"/>
      <c r="HPJ16" s="178"/>
      <c r="HPK16" s="178"/>
      <c r="HPL16" s="178"/>
      <c r="HPM16" s="178"/>
      <c r="HPN16" s="178"/>
      <c r="HPO16" s="178"/>
      <c r="HPP16" s="178"/>
      <c r="HPQ16" s="178"/>
      <c r="HPR16" s="178"/>
      <c r="HPS16" s="178"/>
      <c r="HPT16" s="178"/>
      <c r="HPU16" s="178"/>
      <c r="HPV16" s="178"/>
      <c r="HPW16" s="178"/>
      <c r="HPX16" s="178"/>
      <c r="HPY16" s="178"/>
      <c r="HPZ16" s="178"/>
      <c r="HQA16" s="178"/>
      <c r="HQB16" s="178"/>
      <c r="HQC16" s="178"/>
      <c r="HQD16" s="178"/>
      <c r="HQE16" s="178"/>
      <c r="HQF16" s="178"/>
      <c r="HQG16" s="178"/>
      <c r="HQH16" s="178"/>
      <c r="HQI16" s="178"/>
      <c r="HQJ16" s="178"/>
      <c r="HQK16" s="178"/>
      <c r="HQL16" s="178"/>
      <c r="HQM16" s="178"/>
      <c r="HQN16" s="178"/>
      <c r="HQO16" s="178"/>
      <c r="HQP16" s="178"/>
      <c r="HQQ16" s="178"/>
      <c r="HQR16" s="178"/>
      <c r="HQS16" s="178"/>
      <c r="HQT16" s="178"/>
      <c r="HQU16" s="178"/>
      <c r="HQV16" s="178"/>
      <c r="HQW16" s="178"/>
      <c r="HQX16" s="178"/>
      <c r="HQY16" s="178"/>
      <c r="HQZ16" s="178"/>
      <c r="HRA16" s="178"/>
      <c r="HRB16" s="178"/>
      <c r="HRC16" s="178"/>
      <c r="HRD16" s="178"/>
      <c r="HRE16" s="178"/>
      <c r="HRF16" s="178"/>
      <c r="HRG16" s="178"/>
      <c r="HRH16" s="178"/>
      <c r="HRI16" s="178"/>
      <c r="HRJ16" s="178"/>
      <c r="HRK16" s="178"/>
      <c r="HRL16" s="178"/>
      <c r="HRM16" s="178"/>
      <c r="HRN16" s="178"/>
      <c r="HRO16" s="178"/>
      <c r="HRP16" s="178"/>
      <c r="HRQ16" s="178"/>
      <c r="HRR16" s="178"/>
      <c r="HRS16" s="178"/>
      <c r="HRT16" s="178"/>
      <c r="HRU16" s="178"/>
      <c r="HRV16" s="178"/>
      <c r="HRW16" s="178"/>
      <c r="HRX16" s="178"/>
      <c r="HRY16" s="178"/>
      <c r="HRZ16" s="178"/>
      <c r="HSA16" s="178"/>
      <c r="HSB16" s="178"/>
      <c r="HSC16" s="178"/>
      <c r="HSD16" s="178"/>
      <c r="HSE16" s="178"/>
      <c r="HSF16" s="178"/>
      <c r="HSG16" s="178"/>
      <c r="HSH16" s="178"/>
      <c r="HSI16" s="178"/>
      <c r="HSJ16" s="178"/>
      <c r="HSK16" s="178"/>
      <c r="HSL16" s="178"/>
      <c r="HSM16" s="178"/>
      <c r="HSN16" s="178"/>
      <c r="HSO16" s="178"/>
      <c r="HSP16" s="178"/>
      <c r="HSQ16" s="178"/>
      <c r="HSR16" s="178"/>
      <c r="HSS16" s="178"/>
      <c r="HST16" s="178"/>
      <c r="HSU16" s="178"/>
      <c r="HSV16" s="178"/>
      <c r="HSW16" s="178"/>
      <c r="HSX16" s="178"/>
      <c r="HSY16" s="178"/>
      <c r="HSZ16" s="178"/>
      <c r="HTA16" s="178"/>
      <c r="HTB16" s="178"/>
      <c r="HTC16" s="178"/>
      <c r="HTD16" s="178"/>
      <c r="HTE16" s="178"/>
      <c r="HTF16" s="178"/>
      <c r="HTG16" s="178"/>
      <c r="HTH16" s="178"/>
      <c r="HTI16" s="178"/>
      <c r="HTJ16" s="178"/>
      <c r="HTK16" s="178"/>
      <c r="HTL16" s="178"/>
      <c r="HTM16" s="178"/>
      <c r="HTN16" s="178"/>
      <c r="HTO16" s="178"/>
      <c r="HTP16" s="178"/>
      <c r="HTQ16" s="178"/>
      <c r="HTR16" s="178"/>
      <c r="HTS16" s="178"/>
      <c r="HTT16" s="178"/>
      <c r="HTU16" s="178"/>
      <c r="HTV16" s="178"/>
      <c r="HTW16" s="178"/>
      <c r="HTX16" s="178"/>
      <c r="HTY16" s="178"/>
      <c r="HTZ16" s="178"/>
      <c r="HUA16" s="178"/>
      <c r="HUB16" s="178"/>
      <c r="HUC16" s="178"/>
      <c r="HUD16" s="178"/>
      <c r="HUE16" s="178"/>
      <c r="HUF16" s="178"/>
      <c r="HUG16" s="178"/>
      <c r="HUH16" s="178"/>
      <c r="HUI16" s="178"/>
      <c r="HUJ16" s="178"/>
      <c r="HUK16" s="178"/>
      <c r="HUL16" s="178"/>
      <c r="HUM16" s="178"/>
      <c r="HUN16" s="178"/>
      <c r="HUO16" s="178"/>
      <c r="HUP16" s="178"/>
      <c r="HUQ16" s="178"/>
      <c r="HUR16" s="178"/>
      <c r="HUS16" s="178"/>
      <c r="HUT16" s="178"/>
      <c r="HUU16" s="178"/>
      <c r="HUV16" s="178"/>
      <c r="HUW16" s="178"/>
      <c r="HUX16" s="178"/>
      <c r="HUY16" s="178"/>
      <c r="HUZ16" s="178"/>
      <c r="HVA16" s="178"/>
      <c r="HVB16" s="178"/>
      <c r="HVC16" s="178"/>
      <c r="HVD16" s="178"/>
      <c r="HVE16" s="178"/>
      <c r="HVF16" s="178"/>
      <c r="HVG16" s="178"/>
      <c r="HVH16" s="178"/>
      <c r="HVI16" s="178"/>
      <c r="HVJ16" s="178"/>
      <c r="HVK16" s="178"/>
      <c r="HVL16" s="178"/>
      <c r="HVM16" s="178"/>
      <c r="HVN16" s="178"/>
      <c r="HVO16" s="178"/>
      <c r="HVP16" s="178"/>
      <c r="HVQ16" s="178"/>
      <c r="HVR16" s="178"/>
      <c r="HVS16" s="178"/>
      <c r="HVT16" s="178"/>
      <c r="HVU16" s="178"/>
      <c r="HVV16" s="178"/>
      <c r="HVW16" s="178"/>
      <c r="HVX16" s="178"/>
      <c r="HVY16" s="178"/>
      <c r="HVZ16" s="178"/>
      <c r="HWA16" s="178"/>
      <c r="HWB16" s="178"/>
      <c r="HWC16" s="178"/>
      <c r="HWD16" s="178"/>
      <c r="HWE16" s="178"/>
      <c r="HWF16" s="178"/>
      <c r="HWG16" s="178"/>
      <c r="HWH16" s="178"/>
      <c r="HWI16" s="178"/>
      <c r="HWJ16" s="178"/>
      <c r="HWK16" s="178"/>
      <c r="HWL16" s="178"/>
      <c r="HWM16" s="178"/>
      <c r="HWN16" s="178"/>
      <c r="HWO16" s="178"/>
      <c r="HWP16" s="178"/>
      <c r="HWQ16" s="178"/>
      <c r="HWR16" s="178"/>
      <c r="HWS16" s="178"/>
      <c r="HWT16" s="178"/>
      <c r="HWU16" s="178"/>
      <c r="HWV16" s="178"/>
      <c r="HWW16" s="178"/>
      <c r="HWX16" s="178"/>
      <c r="HWY16" s="178"/>
      <c r="HWZ16" s="178"/>
      <c r="HXA16" s="178"/>
      <c r="HXB16" s="178"/>
      <c r="HXC16" s="178"/>
      <c r="HXD16" s="178"/>
      <c r="HXE16" s="178"/>
      <c r="HXF16" s="178"/>
      <c r="HXG16" s="178"/>
      <c r="HXH16" s="178"/>
      <c r="HXI16" s="178"/>
      <c r="HXJ16" s="178"/>
      <c r="HXK16" s="178"/>
      <c r="HXL16" s="178"/>
      <c r="HXM16" s="178"/>
      <c r="HXN16" s="178"/>
      <c r="HXO16" s="178"/>
      <c r="HXP16" s="178"/>
      <c r="HXQ16" s="178"/>
      <c r="HXR16" s="178"/>
      <c r="HXS16" s="178"/>
      <c r="HXT16" s="178"/>
      <c r="HXU16" s="178"/>
      <c r="HXV16" s="178"/>
      <c r="HXW16" s="178"/>
      <c r="HXX16" s="178"/>
      <c r="HXY16" s="178"/>
      <c r="HXZ16" s="178"/>
      <c r="HYA16" s="178"/>
      <c r="HYB16" s="178"/>
      <c r="HYC16" s="178"/>
      <c r="HYD16" s="178"/>
      <c r="HYE16" s="178"/>
      <c r="HYF16" s="178"/>
      <c r="HYG16" s="178"/>
      <c r="HYH16" s="178"/>
      <c r="HYI16" s="178"/>
      <c r="HYJ16" s="178"/>
      <c r="HYK16" s="178"/>
      <c r="HYL16" s="178"/>
      <c r="HYM16" s="178"/>
      <c r="HYN16" s="178"/>
      <c r="HYO16" s="178"/>
      <c r="HYP16" s="178"/>
      <c r="HYQ16" s="178"/>
      <c r="HYR16" s="178"/>
      <c r="HYS16" s="178"/>
      <c r="HYT16" s="178"/>
      <c r="HYU16" s="178"/>
      <c r="HYV16" s="178"/>
      <c r="HYW16" s="178"/>
      <c r="HYX16" s="178"/>
      <c r="HYY16" s="178"/>
      <c r="HYZ16" s="178"/>
      <c r="HZA16" s="178"/>
      <c r="HZB16" s="178"/>
      <c r="HZC16" s="178"/>
      <c r="HZD16" s="178"/>
      <c r="HZE16" s="178"/>
      <c r="HZF16" s="178"/>
      <c r="HZG16" s="178"/>
      <c r="HZH16" s="178"/>
      <c r="HZI16" s="178"/>
      <c r="HZJ16" s="178"/>
      <c r="HZK16" s="178"/>
      <c r="HZL16" s="178"/>
      <c r="HZM16" s="178"/>
      <c r="HZN16" s="178"/>
      <c r="HZO16" s="178"/>
      <c r="HZP16" s="178"/>
      <c r="HZQ16" s="178"/>
      <c r="HZR16" s="178"/>
      <c r="HZS16" s="178"/>
      <c r="HZT16" s="178"/>
      <c r="HZU16" s="178"/>
      <c r="HZV16" s="178"/>
      <c r="HZW16" s="178"/>
      <c r="HZX16" s="178"/>
      <c r="HZY16" s="178"/>
      <c r="HZZ16" s="178"/>
      <c r="IAA16" s="178"/>
      <c r="IAB16" s="178"/>
      <c r="IAC16" s="178"/>
      <c r="IAD16" s="178"/>
      <c r="IAE16" s="178"/>
      <c r="IAF16" s="178"/>
      <c r="IAG16" s="178"/>
      <c r="IAH16" s="178"/>
      <c r="IAI16" s="178"/>
      <c r="IAJ16" s="178"/>
      <c r="IAK16" s="178"/>
      <c r="IAL16" s="178"/>
      <c r="IAM16" s="178"/>
      <c r="IAN16" s="178"/>
      <c r="IAO16" s="178"/>
      <c r="IAP16" s="178"/>
      <c r="IAQ16" s="178"/>
      <c r="IAR16" s="178"/>
      <c r="IAS16" s="178"/>
      <c r="IAT16" s="178"/>
      <c r="IAU16" s="178"/>
      <c r="IAV16" s="178"/>
      <c r="IAW16" s="178"/>
      <c r="IAX16" s="178"/>
      <c r="IAY16" s="178"/>
      <c r="IAZ16" s="178"/>
      <c r="IBA16" s="178"/>
      <c r="IBB16" s="178"/>
      <c r="IBC16" s="178"/>
      <c r="IBD16" s="178"/>
      <c r="IBE16" s="178"/>
      <c r="IBF16" s="178"/>
      <c r="IBG16" s="178"/>
      <c r="IBH16" s="178"/>
      <c r="IBI16" s="178"/>
      <c r="IBJ16" s="178"/>
      <c r="IBK16" s="178"/>
      <c r="IBL16" s="178"/>
      <c r="IBM16" s="178"/>
      <c r="IBN16" s="178"/>
      <c r="IBO16" s="178"/>
      <c r="IBP16" s="178"/>
      <c r="IBQ16" s="178"/>
      <c r="IBR16" s="178"/>
      <c r="IBS16" s="178"/>
      <c r="IBT16" s="178"/>
      <c r="IBU16" s="178"/>
      <c r="IBV16" s="178"/>
      <c r="IBW16" s="178"/>
      <c r="IBX16" s="178"/>
      <c r="IBY16" s="178"/>
      <c r="IBZ16" s="178"/>
      <c r="ICA16" s="178"/>
      <c r="ICB16" s="178"/>
      <c r="ICC16" s="178"/>
      <c r="ICD16" s="178"/>
      <c r="ICE16" s="178"/>
      <c r="ICF16" s="178"/>
      <c r="ICG16" s="178"/>
      <c r="ICH16" s="178"/>
      <c r="ICI16" s="178"/>
      <c r="ICJ16" s="178"/>
      <c r="ICK16" s="178"/>
      <c r="ICL16" s="178"/>
      <c r="ICM16" s="178"/>
      <c r="ICN16" s="178"/>
      <c r="ICO16" s="178"/>
      <c r="ICP16" s="178"/>
      <c r="ICQ16" s="178"/>
      <c r="ICR16" s="178"/>
      <c r="ICS16" s="178"/>
      <c r="ICT16" s="178"/>
      <c r="ICU16" s="178"/>
      <c r="ICV16" s="178"/>
      <c r="ICW16" s="178"/>
      <c r="ICX16" s="178"/>
      <c r="ICY16" s="178"/>
      <c r="ICZ16" s="178"/>
      <c r="IDA16" s="178"/>
      <c r="IDB16" s="178"/>
      <c r="IDC16" s="178"/>
      <c r="IDD16" s="178"/>
      <c r="IDE16" s="178"/>
      <c r="IDF16" s="178"/>
      <c r="IDG16" s="178"/>
      <c r="IDH16" s="178"/>
      <c r="IDI16" s="178"/>
      <c r="IDJ16" s="178"/>
      <c r="IDK16" s="178"/>
      <c r="IDL16" s="178"/>
      <c r="IDM16" s="178"/>
      <c r="IDN16" s="178"/>
      <c r="IDO16" s="178"/>
      <c r="IDP16" s="178"/>
      <c r="IDQ16" s="178"/>
      <c r="IDR16" s="178"/>
      <c r="IDS16" s="178"/>
      <c r="IDT16" s="178"/>
      <c r="IDU16" s="178"/>
      <c r="IDV16" s="178"/>
      <c r="IDW16" s="178"/>
      <c r="IDX16" s="178"/>
      <c r="IDY16" s="178"/>
      <c r="IDZ16" s="178"/>
      <c r="IEA16" s="178"/>
      <c r="IEB16" s="178"/>
      <c r="IEC16" s="178"/>
      <c r="IED16" s="178"/>
      <c r="IEE16" s="178"/>
      <c r="IEF16" s="178"/>
      <c r="IEG16" s="178"/>
      <c r="IEH16" s="178"/>
      <c r="IEI16" s="178"/>
      <c r="IEJ16" s="178"/>
      <c r="IEK16" s="178"/>
      <c r="IEL16" s="178"/>
      <c r="IEM16" s="178"/>
      <c r="IEN16" s="178"/>
      <c r="IEO16" s="178"/>
      <c r="IEP16" s="178"/>
      <c r="IEQ16" s="178"/>
      <c r="IER16" s="178"/>
      <c r="IES16" s="178"/>
      <c r="IET16" s="178"/>
      <c r="IEU16" s="178"/>
      <c r="IEV16" s="178"/>
      <c r="IEW16" s="178"/>
      <c r="IEX16" s="178"/>
      <c r="IEY16" s="178"/>
      <c r="IEZ16" s="178"/>
      <c r="IFA16" s="178"/>
      <c r="IFB16" s="178"/>
      <c r="IFC16" s="178"/>
      <c r="IFD16" s="178"/>
      <c r="IFE16" s="178"/>
      <c r="IFF16" s="178"/>
      <c r="IFG16" s="178"/>
      <c r="IFH16" s="178"/>
      <c r="IFI16" s="178"/>
      <c r="IFJ16" s="178"/>
      <c r="IFK16" s="178"/>
      <c r="IFL16" s="178"/>
      <c r="IFM16" s="178"/>
      <c r="IFN16" s="178"/>
      <c r="IFO16" s="178"/>
      <c r="IFP16" s="178"/>
      <c r="IFQ16" s="178"/>
      <c r="IFR16" s="178"/>
      <c r="IFS16" s="178"/>
      <c r="IFT16" s="178"/>
      <c r="IFU16" s="178"/>
      <c r="IFV16" s="178"/>
      <c r="IFW16" s="178"/>
      <c r="IFX16" s="178"/>
      <c r="IFY16" s="178"/>
      <c r="IFZ16" s="178"/>
      <c r="IGA16" s="178"/>
      <c r="IGB16" s="178"/>
      <c r="IGC16" s="178"/>
      <c r="IGD16" s="178"/>
      <c r="IGE16" s="178"/>
      <c r="IGF16" s="178"/>
      <c r="IGG16" s="178"/>
      <c r="IGH16" s="178"/>
      <c r="IGI16" s="178"/>
      <c r="IGJ16" s="178"/>
      <c r="IGK16" s="178"/>
      <c r="IGL16" s="178"/>
      <c r="IGM16" s="178"/>
      <c r="IGN16" s="178"/>
      <c r="IGO16" s="178"/>
      <c r="IGP16" s="178"/>
      <c r="IGQ16" s="178"/>
      <c r="IGR16" s="178"/>
      <c r="IGS16" s="178"/>
      <c r="IGT16" s="178"/>
      <c r="IGU16" s="178"/>
      <c r="IGV16" s="178"/>
      <c r="IGW16" s="178"/>
      <c r="IGX16" s="178"/>
      <c r="IGY16" s="178"/>
      <c r="IGZ16" s="178"/>
      <c r="IHA16" s="178"/>
      <c r="IHB16" s="178"/>
      <c r="IHC16" s="178"/>
      <c r="IHD16" s="178"/>
      <c r="IHE16" s="178"/>
      <c r="IHF16" s="178"/>
      <c r="IHG16" s="178"/>
      <c r="IHH16" s="178"/>
      <c r="IHI16" s="178"/>
      <c r="IHJ16" s="178"/>
      <c r="IHK16" s="178"/>
      <c r="IHL16" s="178"/>
      <c r="IHM16" s="178"/>
      <c r="IHN16" s="178"/>
      <c r="IHO16" s="178"/>
      <c r="IHP16" s="178"/>
      <c r="IHQ16" s="178"/>
      <c r="IHR16" s="178"/>
      <c r="IHS16" s="178"/>
      <c r="IHT16" s="178"/>
      <c r="IHU16" s="178"/>
      <c r="IHV16" s="178"/>
      <c r="IHW16" s="178"/>
      <c r="IHX16" s="178"/>
      <c r="IHY16" s="178"/>
      <c r="IHZ16" s="178"/>
      <c r="IIA16" s="178"/>
      <c r="IIB16" s="178"/>
      <c r="IIC16" s="178"/>
      <c r="IID16" s="178"/>
      <c r="IIE16" s="178"/>
      <c r="IIF16" s="178"/>
      <c r="IIG16" s="178"/>
      <c r="IIH16" s="178"/>
      <c r="III16" s="178"/>
      <c r="IIJ16" s="178"/>
      <c r="IIK16" s="178"/>
      <c r="IIL16" s="178"/>
      <c r="IIM16" s="178"/>
      <c r="IIN16" s="178"/>
      <c r="IIO16" s="178"/>
      <c r="IIP16" s="178"/>
      <c r="IIQ16" s="178"/>
      <c r="IIR16" s="178"/>
      <c r="IIS16" s="178"/>
      <c r="IIT16" s="178"/>
      <c r="IIU16" s="178"/>
      <c r="IIV16" s="178"/>
      <c r="IIW16" s="178"/>
      <c r="IIX16" s="178"/>
      <c r="IIY16" s="178"/>
      <c r="IIZ16" s="178"/>
      <c r="IJA16" s="178"/>
      <c r="IJB16" s="178"/>
      <c r="IJC16" s="178"/>
      <c r="IJD16" s="178"/>
      <c r="IJE16" s="178"/>
      <c r="IJF16" s="178"/>
      <c r="IJG16" s="178"/>
      <c r="IJH16" s="178"/>
      <c r="IJI16" s="178"/>
      <c r="IJJ16" s="178"/>
      <c r="IJK16" s="178"/>
      <c r="IJL16" s="178"/>
      <c r="IJM16" s="178"/>
      <c r="IJN16" s="178"/>
      <c r="IJO16" s="178"/>
      <c r="IJP16" s="178"/>
      <c r="IJQ16" s="178"/>
      <c r="IJR16" s="178"/>
      <c r="IJS16" s="178"/>
      <c r="IJT16" s="178"/>
      <c r="IJU16" s="178"/>
      <c r="IJV16" s="178"/>
      <c r="IJW16" s="178"/>
      <c r="IJX16" s="178"/>
      <c r="IJY16" s="178"/>
      <c r="IJZ16" s="178"/>
      <c r="IKA16" s="178"/>
      <c r="IKB16" s="178"/>
      <c r="IKC16" s="178"/>
      <c r="IKD16" s="178"/>
      <c r="IKE16" s="178"/>
      <c r="IKF16" s="178"/>
      <c r="IKG16" s="178"/>
      <c r="IKH16" s="178"/>
      <c r="IKI16" s="178"/>
      <c r="IKJ16" s="178"/>
      <c r="IKK16" s="178"/>
      <c r="IKL16" s="178"/>
      <c r="IKM16" s="178"/>
      <c r="IKN16" s="178"/>
      <c r="IKO16" s="178"/>
      <c r="IKP16" s="178"/>
      <c r="IKQ16" s="178"/>
      <c r="IKR16" s="178"/>
      <c r="IKS16" s="178"/>
      <c r="IKT16" s="178"/>
      <c r="IKU16" s="178"/>
      <c r="IKV16" s="178"/>
      <c r="IKW16" s="178"/>
      <c r="IKX16" s="178"/>
      <c r="IKY16" s="178"/>
      <c r="IKZ16" s="178"/>
      <c r="ILA16" s="178"/>
      <c r="ILB16" s="178"/>
      <c r="ILC16" s="178"/>
      <c r="ILD16" s="178"/>
      <c r="ILE16" s="178"/>
      <c r="ILF16" s="178"/>
      <c r="ILG16" s="178"/>
      <c r="ILH16" s="178"/>
      <c r="ILI16" s="178"/>
      <c r="ILJ16" s="178"/>
      <c r="ILK16" s="178"/>
      <c r="ILL16" s="178"/>
      <c r="ILM16" s="178"/>
      <c r="ILN16" s="178"/>
      <c r="ILO16" s="178"/>
      <c r="ILP16" s="178"/>
      <c r="ILQ16" s="178"/>
      <c r="ILR16" s="178"/>
      <c r="ILS16" s="178"/>
      <c r="ILT16" s="178"/>
      <c r="ILU16" s="178"/>
      <c r="ILV16" s="178"/>
      <c r="ILW16" s="178"/>
      <c r="ILX16" s="178"/>
      <c r="ILY16" s="178"/>
      <c r="ILZ16" s="178"/>
      <c r="IMA16" s="178"/>
      <c r="IMB16" s="178"/>
      <c r="IMC16" s="178"/>
      <c r="IMD16" s="178"/>
      <c r="IME16" s="178"/>
      <c r="IMF16" s="178"/>
      <c r="IMG16" s="178"/>
      <c r="IMH16" s="178"/>
      <c r="IMI16" s="178"/>
      <c r="IMJ16" s="178"/>
      <c r="IMK16" s="178"/>
      <c r="IML16" s="178"/>
      <c r="IMM16" s="178"/>
      <c r="IMN16" s="178"/>
      <c r="IMO16" s="178"/>
      <c r="IMP16" s="178"/>
      <c r="IMQ16" s="178"/>
      <c r="IMR16" s="178"/>
      <c r="IMS16" s="178"/>
      <c r="IMT16" s="178"/>
      <c r="IMU16" s="178"/>
      <c r="IMV16" s="178"/>
      <c r="IMW16" s="178"/>
      <c r="IMX16" s="178"/>
      <c r="IMY16" s="178"/>
      <c r="IMZ16" s="178"/>
      <c r="INA16" s="178"/>
      <c r="INB16" s="178"/>
      <c r="INC16" s="178"/>
      <c r="IND16" s="178"/>
      <c r="INE16" s="178"/>
      <c r="INF16" s="178"/>
      <c r="ING16" s="178"/>
      <c r="INH16" s="178"/>
      <c r="INI16" s="178"/>
      <c r="INJ16" s="178"/>
      <c r="INK16" s="178"/>
      <c r="INL16" s="178"/>
      <c r="INM16" s="178"/>
      <c r="INN16" s="178"/>
      <c r="INO16" s="178"/>
      <c r="INP16" s="178"/>
      <c r="INQ16" s="178"/>
      <c r="INR16" s="178"/>
      <c r="INS16" s="178"/>
      <c r="INT16" s="178"/>
      <c r="INU16" s="178"/>
      <c r="INV16" s="178"/>
      <c r="INW16" s="178"/>
      <c r="INX16" s="178"/>
      <c r="INY16" s="178"/>
      <c r="INZ16" s="178"/>
      <c r="IOA16" s="178"/>
      <c r="IOB16" s="178"/>
      <c r="IOC16" s="178"/>
      <c r="IOD16" s="178"/>
      <c r="IOE16" s="178"/>
      <c r="IOF16" s="178"/>
      <c r="IOG16" s="178"/>
      <c r="IOH16" s="178"/>
      <c r="IOI16" s="178"/>
      <c r="IOJ16" s="178"/>
      <c r="IOK16" s="178"/>
      <c r="IOL16" s="178"/>
      <c r="IOM16" s="178"/>
      <c r="ION16" s="178"/>
      <c r="IOO16" s="178"/>
      <c r="IOP16" s="178"/>
      <c r="IOQ16" s="178"/>
      <c r="IOR16" s="178"/>
      <c r="IOS16" s="178"/>
      <c r="IOT16" s="178"/>
      <c r="IOU16" s="178"/>
      <c r="IOV16" s="178"/>
      <c r="IOW16" s="178"/>
      <c r="IOX16" s="178"/>
      <c r="IOY16" s="178"/>
      <c r="IOZ16" s="178"/>
      <c r="IPA16" s="178"/>
      <c r="IPB16" s="178"/>
      <c r="IPC16" s="178"/>
      <c r="IPD16" s="178"/>
      <c r="IPE16" s="178"/>
      <c r="IPF16" s="178"/>
      <c r="IPG16" s="178"/>
      <c r="IPH16" s="178"/>
      <c r="IPI16" s="178"/>
      <c r="IPJ16" s="178"/>
      <c r="IPK16" s="178"/>
      <c r="IPL16" s="178"/>
      <c r="IPM16" s="178"/>
      <c r="IPN16" s="178"/>
      <c r="IPO16" s="178"/>
      <c r="IPP16" s="178"/>
      <c r="IPQ16" s="178"/>
      <c r="IPR16" s="178"/>
      <c r="IPS16" s="178"/>
      <c r="IPT16" s="178"/>
      <c r="IPU16" s="178"/>
      <c r="IPV16" s="178"/>
      <c r="IPW16" s="178"/>
      <c r="IPX16" s="178"/>
      <c r="IPY16" s="178"/>
      <c r="IPZ16" s="178"/>
      <c r="IQA16" s="178"/>
      <c r="IQB16" s="178"/>
      <c r="IQC16" s="178"/>
      <c r="IQD16" s="178"/>
      <c r="IQE16" s="178"/>
      <c r="IQF16" s="178"/>
      <c r="IQG16" s="178"/>
      <c r="IQH16" s="178"/>
      <c r="IQI16" s="178"/>
      <c r="IQJ16" s="178"/>
      <c r="IQK16" s="178"/>
      <c r="IQL16" s="178"/>
      <c r="IQM16" s="178"/>
      <c r="IQN16" s="178"/>
      <c r="IQO16" s="178"/>
      <c r="IQP16" s="178"/>
      <c r="IQQ16" s="178"/>
      <c r="IQR16" s="178"/>
      <c r="IQS16" s="178"/>
      <c r="IQT16" s="178"/>
      <c r="IQU16" s="178"/>
      <c r="IQV16" s="178"/>
      <c r="IQW16" s="178"/>
      <c r="IQX16" s="178"/>
      <c r="IQY16" s="178"/>
      <c r="IQZ16" s="178"/>
      <c r="IRA16" s="178"/>
      <c r="IRB16" s="178"/>
      <c r="IRC16" s="178"/>
      <c r="IRD16" s="178"/>
      <c r="IRE16" s="178"/>
      <c r="IRF16" s="178"/>
      <c r="IRG16" s="178"/>
      <c r="IRH16" s="178"/>
      <c r="IRI16" s="178"/>
      <c r="IRJ16" s="178"/>
      <c r="IRK16" s="178"/>
      <c r="IRL16" s="178"/>
      <c r="IRM16" s="178"/>
      <c r="IRN16" s="178"/>
      <c r="IRO16" s="178"/>
      <c r="IRP16" s="178"/>
      <c r="IRQ16" s="178"/>
      <c r="IRR16" s="178"/>
      <c r="IRS16" s="178"/>
      <c r="IRT16" s="178"/>
      <c r="IRU16" s="178"/>
      <c r="IRV16" s="178"/>
      <c r="IRW16" s="178"/>
      <c r="IRX16" s="178"/>
      <c r="IRY16" s="178"/>
      <c r="IRZ16" s="178"/>
      <c r="ISA16" s="178"/>
      <c r="ISB16" s="178"/>
      <c r="ISC16" s="178"/>
      <c r="ISD16" s="178"/>
      <c r="ISE16" s="178"/>
      <c r="ISF16" s="178"/>
      <c r="ISG16" s="178"/>
      <c r="ISH16" s="178"/>
      <c r="ISI16" s="178"/>
      <c r="ISJ16" s="178"/>
      <c r="ISK16" s="178"/>
      <c r="ISL16" s="178"/>
      <c r="ISM16" s="178"/>
      <c r="ISN16" s="178"/>
      <c r="ISO16" s="178"/>
      <c r="ISP16" s="178"/>
      <c r="ISQ16" s="178"/>
      <c r="ISR16" s="178"/>
      <c r="ISS16" s="178"/>
      <c r="IST16" s="178"/>
      <c r="ISU16" s="178"/>
      <c r="ISV16" s="178"/>
      <c r="ISW16" s="178"/>
      <c r="ISX16" s="178"/>
      <c r="ISY16" s="178"/>
      <c r="ISZ16" s="178"/>
      <c r="ITA16" s="178"/>
      <c r="ITB16" s="178"/>
      <c r="ITC16" s="178"/>
      <c r="ITD16" s="178"/>
      <c r="ITE16" s="178"/>
      <c r="ITF16" s="178"/>
      <c r="ITG16" s="178"/>
      <c r="ITH16" s="178"/>
      <c r="ITI16" s="178"/>
      <c r="ITJ16" s="178"/>
      <c r="ITK16" s="178"/>
      <c r="ITL16" s="178"/>
      <c r="ITM16" s="178"/>
      <c r="ITN16" s="178"/>
      <c r="ITO16" s="178"/>
      <c r="ITP16" s="178"/>
      <c r="ITQ16" s="178"/>
      <c r="ITR16" s="178"/>
      <c r="ITS16" s="178"/>
      <c r="ITT16" s="178"/>
      <c r="ITU16" s="178"/>
      <c r="ITV16" s="178"/>
      <c r="ITW16" s="178"/>
      <c r="ITX16" s="178"/>
      <c r="ITY16" s="178"/>
      <c r="ITZ16" s="178"/>
      <c r="IUA16" s="178"/>
      <c r="IUB16" s="178"/>
      <c r="IUC16" s="178"/>
      <c r="IUD16" s="178"/>
      <c r="IUE16" s="178"/>
      <c r="IUF16" s="178"/>
      <c r="IUG16" s="178"/>
      <c r="IUH16" s="178"/>
      <c r="IUI16" s="178"/>
      <c r="IUJ16" s="178"/>
      <c r="IUK16" s="178"/>
      <c r="IUL16" s="178"/>
      <c r="IUM16" s="178"/>
      <c r="IUN16" s="178"/>
      <c r="IUO16" s="178"/>
      <c r="IUP16" s="178"/>
      <c r="IUQ16" s="178"/>
      <c r="IUR16" s="178"/>
      <c r="IUS16" s="178"/>
      <c r="IUT16" s="178"/>
      <c r="IUU16" s="178"/>
      <c r="IUV16" s="178"/>
      <c r="IUW16" s="178"/>
      <c r="IUX16" s="178"/>
      <c r="IUY16" s="178"/>
      <c r="IUZ16" s="178"/>
      <c r="IVA16" s="178"/>
      <c r="IVB16" s="178"/>
      <c r="IVC16" s="178"/>
      <c r="IVD16" s="178"/>
      <c r="IVE16" s="178"/>
      <c r="IVF16" s="178"/>
      <c r="IVG16" s="178"/>
      <c r="IVH16" s="178"/>
      <c r="IVI16" s="178"/>
      <c r="IVJ16" s="178"/>
      <c r="IVK16" s="178"/>
      <c r="IVL16" s="178"/>
      <c r="IVM16" s="178"/>
      <c r="IVN16" s="178"/>
      <c r="IVO16" s="178"/>
      <c r="IVP16" s="178"/>
      <c r="IVQ16" s="178"/>
      <c r="IVR16" s="178"/>
      <c r="IVS16" s="178"/>
      <c r="IVT16" s="178"/>
      <c r="IVU16" s="178"/>
      <c r="IVV16" s="178"/>
      <c r="IVW16" s="178"/>
      <c r="IVX16" s="178"/>
      <c r="IVY16" s="178"/>
      <c r="IVZ16" s="178"/>
      <c r="IWA16" s="178"/>
      <c r="IWB16" s="178"/>
      <c r="IWC16" s="178"/>
      <c r="IWD16" s="178"/>
      <c r="IWE16" s="178"/>
      <c r="IWF16" s="178"/>
      <c r="IWG16" s="178"/>
      <c r="IWH16" s="178"/>
      <c r="IWI16" s="178"/>
      <c r="IWJ16" s="178"/>
      <c r="IWK16" s="178"/>
      <c r="IWL16" s="178"/>
      <c r="IWM16" s="178"/>
      <c r="IWN16" s="178"/>
      <c r="IWO16" s="178"/>
      <c r="IWP16" s="178"/>
      <c r="IWQ16" s="178"/>
      <c r="IWR16" s="178"/>
      <c r="IWS16" s="178"/>
      <c r="IWT16" s="178"/>
      <c r="IWU16" s="178"/>
      <c r="IWV16" s="178"/>
      <c r="IWW16" s="178"/>
      <c r="IWX16" s="178"/>
      <c r="IWY16" s="178"/>
      <c r="IWZ16" s="178"/>
      <c r="IXA16" s="178"/>
      <c r="IXB16" s="178"/>
      <c r="IXC16" s="178"/>
      <c r="IXD16" s="178"/>
      <c r="IXE16" s="178"/>
      <c r="IXF16" s="178"/>
      <c r="IXG16" s="178"/>
      <c r="IXH16" s="178"/>
      <c r="IXI16" s="178"/>
      <c r="IXJ16" s="178"/>
      <c r="IXK16" s="178"/>
      <c r="IXL16" s="178"/>
      <c r="IXM16" s="178"/>
      <c r="IXN16" s="178"/>
      <c r="IXO16" s="178"/>
      <c r="IXP16" s="178"/>
      <c r="IXQ16" s="178"/>
      <c r="IXR16" s="178"/>
      <c r="IXS16" s="178"/>
      <c r="IXT16" s="178"/>
      <c r="IXU16" s="178"/>
      <c r="IXV16" s="178"/>
      <c r="IXW16" s="178"/>
      <c r="IXX16" s="178"/>
      <c r="IXY16" s="178"/>
      <c r="IXZ16" s="178"/>
      <c r="IYA16" s="178"/>
      <c r="IYB16" s="178"/>
      <c r="IYC16" s="178"/>
      <c r="IYD16" s="178"/>
      <c r="IYE16" s="178"/>
      <c r="IYF16" s="178"/>
      <c r="IYG16" s="178"/>
      <c r="IYH16" s="178"/>
      <c r="IYI16" s="178"/>
      <c r="IYJ16" s="178"/>
      <c r="IYK16" s="178"/>
      <c r="IYL16" s="178"/>
      <c r="IYM16" s="178"/>
      <c r="IYN16" s="178"/>
      <c r="IYO16" s="178"/>
      <c r="IYP16" s="178"/>
      <c r="IYQ16" s="178"/>
      <c r="IYR16" s="178"/>
      <c r="IYS16" s="178"/>
      <c r="IYT16" s="178"/>
      <c r="IYU16" s="178"/>
      <c r="IYV16" s="178"/>
      <c r="IYW16" s="178"/>
      <c r="IYX16" s="178"/>
      <c r="IYY16" s="178"/>
      <c r="IYZ16" s="178"/>
      <c r="IZA16" s="178"/>
      <c r="IZB16" s="178"/>
      <c r="IZC16" s="178"/>
      <c r="IZD16" s="178"/>
      <c r="IZE16" s="178"/>
      <c r="IZF16" s="178"/>
      <c r="IZG16" s="178"/>
      <c r="IZH16" s="178"/>
      <c r="IZI16" s="178"/>
      <c r="IZJ16" s="178"/>
      <c r="IZK16" s="178"/>
      <c r="IZL16" s="178"/>
      <c r="IZM16" s="178"/>
      <c r="IZN16" s="178"/>
      <c r="IZO16" s="178"/>
      <c r="IZP16" s="178"/>
      <c r="IZQ16" s="178"/>
      <c r="IZR16" s="178"/>
      <c r="IZS16" s="178"/>
      <c r="IZT16" s="178"/>
      <c r="IZU16" s="178"/>
      <c r="IZV16" s="178"/>
      <c r="IZW16" s="178"/>
      <c r="IZX16" s="178"/>
      <c r="IZY16" s="178"/>
      <c r="IZZ16" s="178"/>
      <c r="JAA16" s="178"/>
      <c r="JAB16" s="178"/>
      <c r="JAC16" s="178"/>
      <c r="JAD16" s="178"/>
      <c r="JAE16" s="178"/>
      <c r="JAF16" s="178"/>
      <c r="JAG16" s="178"/>
      <c r="JAH16" s="178"/>
      <c r="JAI16" s="178"/>
      <c r="JAJ16" s="178"/>
      <c r="JAK16" s="178"/>
      <c r="JAL16" s="178"/>
      <c r="JAM16" s="178"/>
      <c r="JAN16" s="178"/>
      <c r="JAO16" s="178"/>
      <c r="JAP16" s="178"/>
      <c r="JAQ16" s="178"/>
      <c r="JAR16" s="178"/>
      <c r="JAS16" s="178"/>
      <c r="JAT16" s="178"/>
      <c r="JAU16" s="178"/>
      <c r="JAV16" s="178"/>
      <c r="JAW16" s="178"/>
      <c r="JAX16" s="178"/>
      <c r="JAY16" s="178"/>
      <c r="JAZ16" s="178"/>
      <c r="JBA16" s="178"/>
      <c r="JBB16" s="178"/>
      <c r="JBC16" s="178"/>
      <c r="JBD16" s="178"/>
      <c r="JBE16" s="178"/>
      <c r="JBF16" s="178"/>
      <c r="JBG16" s="178"/>
      <c r="JBH16" s="178"/>
      <c r="JBI16" s="178"/>
      <c r="JBJ16" s="178"/>
      <c r="JBK16" s="178"/>
      <c r="JBL16" s="178"/>
      <c r="JBM16" s="178"/>
      <c r="JBN16" s="178"/>
      <c r="JBO16" s="178"/>
      <c r="JBP16" s="178"/>
      <c r="JBQ16" s="178"/>
      <c r="JBR16" s="178"/>
      <c r="JBS16" s="178"/>
      <c r="JBT16" s="178"/>
      <c r="JBU16" s="178"/>
      <c r="JBV16" s="178"/>
      <c r="JBW16" s="178"/>
      <c r="JBX16" s="178"/>
      <c r="JBY16" s="178"/>
      <c r="JBZ16" s="178"/>
      <c r="JCA16" s="178"/>
      <c r="JCB16" s="178"/>
      <c r="JCC16" s="178"/>
      <c r="JCD16" s="178"/>
      <c r="JCE16" s="178"/>
      <c r="JCF16" s="178"/>
      <c r="JCG16" s="178"/>
      <c r="JCH16" s="178"/>
      <c r="JCI16" s="178"/>
      <c r="JCJ16" s="178"/>
      <c r="JCK16" s="178"/>
      <c r="JCL16" s="178"/>
      <c r="JCM16" s="178"/>
      <c r="JCN16" s="178"/>
      <c r="JCO16" s="178"/>
      <c r="JCP16" s="178"/>
      <c r="JCQ16" s="178"/>
      <c r="JCR16" s="178"/>
      <c r="JCS16" s="178"/>
      <c r="JCT16" s="178"/>
      <c r="JCU16" s="178"/>
      <c r="JCV16" s="178"/>
      <c r="JCW16" s="178"/>
      <c r="JCX16" s="178"/>
      <c r="JCY16" s="178"/>
      <c r="JCZ16" s="178"/>
      <c r="JDA16" s="178"/>
      <c r="JDB16" s="178"/>
      <c r="JDC16" s="178"/>
      <c r="JDD16" s="178"/>
      <c r="JDE16" s="178"/>
      <c r="JDF16" s="178"/>
      <c r="JDG16" s="178"/>
      <c r="JDH16" s="178"/>
      <c r="JDI16" s="178"/>
      <c r="JDJ16" s="178"/>
      <c r="JDK16" s="178"/>
      <c r="JDL16" s="178"/>
      <c r="JDM16" s="178"/>
      <c r="JDN16" s="178"/>
      <c r="JDO16" s="178"/>
      <c r="JDP16" s="178"/>
      <c r="JDQ16" s="178"/>
      <c r="JDR16" s="178"/>
      <c r="JDS16" s="178"/>
      <c r="JDT16" s="178"/>
      <c r="JDU16" s="178"/>
      <c r="JDV16" s="178"/>
      <c r="JDW16" s="178"/>
      <c r="JDX16" s="178"/>
      <c r="JDY16" s="178"/>
      <c r="JDZ16" s="178"/>
      <c r="JEA16" s="178"/>
      <c r="JEB16" s="178"/>
      <c r="JEC16" s="178"/>
      <c r="JED16" s="178"/>
      <c r="JEE16" s="178"/>
      <c r="JEF16" s="178"/>
      <c r="JEG16" s="178"/>
      <c r="JEH16" s="178"/>
      <c r="JEI16" s="178"/>
      <c r="JEJ16" s="178"/>
      <c r="JEK16" s="178"/>
      <c r="JEL16" s="178"/>
      <c r="JEM16" s="178"/>
      <c r="JEN16" s="178"/>
      <c r="JEO16" s="178"/>
      <c r="JEP16" s="178"/>
      <c r="JEQ16" s="178"/>
      <c r="JER16" s="178"/>
      <c r="JES16" s="178"/>
      <c r="JET16" s="178"/>
      <c r="JEU16" s="178"/>
      <c r="JEV16" s="178"/>
      <c r="JEW16" s="178"/>
      <c r="JEX16" s="178"/>
      <c r="JEY16" s="178"/>
      <c r="JEZ16" s="178"/>
      <c r="JFA16" s="178"/>
      <c r="JFB16" s="178"/>
      <c r="JFC16" s="178"/>
      <c r="JFD16" s="178"/>
      <c r="JFE16" s="178"/>
      <c r="JFF16" s="178"/>
      <c r="JFG16" s="178"/>
      <c r="JFH16" s="178"/>
      <c r="JFI16" s="178"/>
      <c r="JFJ16" s="178"/>
      <c r="JFK16" s="178"/>
      <c r="JFL16" s="178"/>
      <c r="JFM16" s="178"/>
      <c r="JFN16" s="178"/>
      <c r="JFO16" s="178"/>
      <c r="JFP16" s="178"/>
      <c r="JFQ16" s="178"/>
      <c r="JFR16" s="178"/>
      <c r="JFS16" s="178"/>
      <c r="JFT16" s="178"/>
      <c r="JFU16" s="178"/>
      <c r="JFV16" s="178"/>
      <c r="JFW16" s="178"/>
      <c r="JFX16" s="178"/>
      <c r="JFY16" s="178"/>
      <c r="JFZ16" s="178"/>
      <c r="JGA16" s="178"/>
      <c r="JGB16" s="178"/>
      <c r="JGC16" s="178"/>
      <c r="JGD16" s="178"/>
      <c r="JGE16" s="178"/>
      <c r="JGF16" s="178"/>
      <c r="JGG16" s="178"/>
      <c r="JGH16" s="178"/>
      <c r="JGI16" s="178"/>
      <c r="JGJ16" s="178"/>
      <c r="JGK16" s="178"/>
      <c r="JGL16" s="178"/>
      <c r="JGM16" s="178"/>
      <c r="JGN16" s="178"/>
      <c r="JGO16" s="178"/>
      <c r="JGP16" s="178"/>
      <c r="JGQ16" s="178"/>
      <c r="JGR16" s="178"/>
      <c r="JGS16" s="178"/>
      <c r="JGT16" s="178"/>
      <c r="JGU16" s="178"/>
      <c r="JGV16" s="178"/>
      <c r="JGW16" s="178"/>
      <c r="JGX16" s="178"/>
      <c r="JGY16" s="178"/>
      <c r="JGZ16" s="178"/>
      <c r="JHA16" s="178"/>
      <c r="JHB16" s="178"/>
      <c r="JHC16" s="178"/>
      <c r="JHD16" s="178"/>
      <c r="JHE16" s="178"/>
      <c r="JHF16" s="178"/>
      <c r="JHG16" s="178"/>
      <c r="JHH16" s="178"/>
      <c r="JHI16" s="178"/>
      <c r="JHJ16" s="178"/>
      <c r="JHK16" s="178"/>
      <c r="JHL16" s="178"/>
      <c r="JHM16" s="178"/>
      <c r="JHN16" s="178"/>
      <c r="JHO16" s="178"/>
      <c r="JHP16" s="178"/>
      <c r="JHQ16" s="178"/>
      <c r="JHR16" s="178"/>
      <c r="JHS16" s="178"/>
      <c r="JHT16" s="178"/>
      <c r="JHU16" s="178"/>
      <c r="JHV16" s="178"/>
      <c r="JHW16" s="178"/>
      <c r="JHX16" s="178"/>
      <c r="JHY16" s="178"/>
      <c r="JHZ16" s="178"/>
      <c r="JIA16" s="178"/>
      <c r="JIB16" s="178"/>
      <c r="JIC16" s="178"/>
      <c r="JID16" s="178"/>
      <c r="JIE16" s="178"/>
      <c r="JIF16" s="178"/>
      <c r="JIG16" s="178"/>
      <c r="JIH16" s="178"/>
      <c r="JII16" s="178"/>
      <c r="JIJ16" s="178"/>
      <c r="JIK16" s="178"/>
      <c r="JIL16" s="178"/>
      <c r="JIM16" s="178"/>
      <c r="JIN16" s="178"/>
      <c r="JIO16" s="178"/>
      <c r="JIP16" s="178"/>
      <c r="JIQ16" s="178"/>
      <c r="JIR16" s="178"/>
      <c r="JIS16" s="178"/>
      <c r="JIT16" s="178"/>
      <c r="JIU16" s="178"/>
      <c r="JIV16" s="178"/>
      <c r="JIW16" s="178"/>
      <c r="JIX16" s="178"/>
      <c r="JIY16" s="178"/>
      <c r="JIZ16" s="178"/>
      <c r="JJA16" s="178"/>
      <c r="JJB16" s="178"/>
      <c r="JJC16" s="178"/>
      <c r="JJD16" s="178"/>
      <c r="JJE16" s="178"/>
      <c r="JJF16" s="178"/>
      <c r="JJG16" s="178"/>
      <c r="JJH16" s="178"/>
      <c r="JJI16" s="178"/>
      <c r="JJJ16" s="178"/>
      <c r="JJK16" s="178"/>
      <c r="JJL16" s="178"/>
      <c r="JJM16" s="178"/>
      <c r="JJN16" s="178"/>
      <c r="JJO16" s="178"/>
      <c r="JJP16" s="178"/>
      <c r="JJQ16" s="178"/>
      <c r="JJR16" s="178"/>
      <c r="JJS16" s="178"/>
      <c r="JJT16" s="178"/>
      <c r="JJU16" s="178"/>
      <c r="JJV16" s="178"/>
      <c r="JJW16" s="178"/>
      <c r="JJX16" s="178"/>
      <c r="JJY16" s="178"/>
      <c r="JJZ16" s="178"/>
      <c r="JKA16" s="178"/>
      <c r="JKB16" s="178"/>
      <c r="JKC16" s="178"/>
      <c r="JKD16" s="178"/>
      <c r="JKE16" s="178"/>
      <c r="JKF16" s="178"/>
      <c r="JKG16" s="178"/>
      <c r="JKH16" s="178"/>
      <c r="JKI16" s="178"/>
      <c r="JKJ16" s="178"/>
      <c r="JKK16" s="178"/>
      <c r="JKL16" s="178"/>
      <c r="JKM16" s="178"/>
      <c r="JKN16" s="178"/>
      <c r="JKO16" s="178"/>
      <c r="JKP16" s="178"/>
      <c r="JKQ16" s="178"/>
      <c r="JKR16" s="178"/>
      <c r="JKS16" s="178"/>
      <c r="JKT16" s="178"/>
      <c r="JKU16" s="178"/>
      <c r="JKV16" s="178"/>
      <c r="JKW16" s="178"/>
      <c r="JKX16" s="178"/>
      <c r="JKY16" s="178"/>
      <c r="JKZ16" s="178"/>
      <c r="JLA16" s="178"/>
      <c r="JLB16" s="178"/>
      <c r="JLC16" s="178"/>
      <c r="JLD16" s="178"/>
      <c r="JLE16" s="178"/>
      <c r="JLF16" s="178"/>
      <c r="JLG16" s="178"/>
      <c r="JLH16" s="178"/>
      <c r="JLI16" s="178"/>
      <c r="JLJ16" s="178"/>
      <c r="JLK16" s="178"/>
      <c r="JLL16" s="178"/>
      <c r="JLM16" s="178"/>
      <c r="JLN16" s="178"/>
      <c r="JLO16" s="178"/>
      <c r="JLP16" s="178"/>
      <c r="JLQ16" s="178"/>
      <c r="JLR16" s="178"/>
      <c r="JLS16" s="178"/>
      <c r="JLT16" s="178"/>
      <c r="JLU16" s="178"/>
      <c r="JLV16" s="178"/>
      <c r="JLW16" s="178"/>
      <c r="JLX16" s="178"/>
      <c r="JLY16" s="178"/>
      <c r="JLZ16" s="178"/>
      <c r="JMA16" s="178"/>
      <c r="JMB16" s="178"/>
      <c r="JMC16" s="178"/>
      <c r="JMD16" s="178"/>
      <c r="JME16" s="178"/>
      <c r="JMF16" s="178"/>
      <c r="JMG16" s="178"/>
      <c r="JMH16" s="178"/>
      <c r="JMI16" s="178"/>
      <c r="JMJ16" s="178"/>
      <c r="JMK16" s="178"/>
      <c r="JML16" s="178"/>
      <c r="JMM16" s="178"/>
      <c r="JMN16" s="178"/>
      <c r="JMO16" s="178"/>
      <c r="JMP16" s="178"/>
      <c r="JMQ16" s="178"/>
      <c r="JMR16" s="178"/>
      <c r="JMS16" s="178"/>
      <c r="JMT16" s="178"/>
      <c r="JMU16" s="178"/>
      <c r="JMV16" s="178"/>
      <c r="JMW16" s="178"/>
      <c r="JMX16" s="178"/>
      <c r="JMY16" s="178"/>
      <c r="JMZ16" s="178"/>
      <c r="JNA16" s="178"/>
      <c r="JNB16" s="178"/>
      <c r="JNC16" s="178"/>
      <c r="JND16" s="178"/>
      <c r="JNE16" s="178"/>
      <c r="JNF16" s="178"/>
      <c r="JNG16" s="178"/>
      <c r="JNH16" s="178"/>
      <c r="JNI16" s="178"/>
      <c r="JNJ16" s="178"/>
      <c r="JNK16" s="178"/>
      <c r="JNL16" s="178"/>
      <c r="JNM16" s="178"/>
      <c r="JNN16" s="178"/>
      <c r="JNO16" s="178"/>
      <c r="JNP16" s="178"/>
      <c r="JNQ16" s="178"/>
      <c r="JNR16" s="178"/>
      <c r="JNS16" s="178"/>
      <c r="JNT16" s="178"/>
      <c r="JNU16" s="178"/>
      <c r="JNV16" s="178"/>
      <c r="JNW16" s="178"/>
      <c r="JNX16" s="178"/>
      <c r="JNY16" s="178"/>
      <c r="JNZ16" s="178"/>
      <c r="JOA16" s="178"/>
      <c r="JOB16" s="178"/>
      <c r="JOC16" s="178"/>
      <c r="JOD16" s="178"/>
      <c r="JOE16" s="178"/>
      <c r="JOF16" s="178"/>
      <c r="JOG16" s="178"/>
      <c r="JOH16" s="178"/>
      <c r="JOI16" s="178"/>
      <c r="JOJ16" s="178"/>
      <c r="JOK16" s="178"/>
      <c r="JOL16" s="178"/>
      <c r="JOM16" s="178"/>
      <c r="JON16" s="178"/>
      <c r="JOO16" s="178"/>
      <c r="JOP16" s="178"/>
      <c r="JOQ16" s="178"/>
      <c r="JOR16" s="178"/>
      <c r="JOS16" s="178"/>
      <c r="JOT16" s="178"/>
      <c r="JOU16" s="178"/>
      <c r="JOV16" s="178"/>
      <c r="JOW16" s="178"/>
      <c r="JOX16" s="178"/>
      <c r="JOY16" s="178"/>
      <c r="JOZ16" s="178"/>
      <c r="JPA16" s="178"/>
      <c r="JPB16" s="178"/>
      <c r="JPC16" s="178"/>
      <c r="JPD16" s="178"/>
      <c r="JPE16" s="178"/>
      <c r="JPF16" s="178"/>
      <c r="JPG16" s="178"/>
      <c r="JPH16" s="178"/>
      <c r="JPI16" s="178"/>
      <c r="JPJ16" s="178"/>
      <c r="JPK16" s="178"/>
      <c r="JPL16" s="178"/>
      <c r="JPM16" s="178"/>
      <c r="JPN16" s="178"/>
      <c r="JPO16" s="178"/>
      <c r="JPP16" s="178"/>
      <c r="JPQ16" s="178"/>
      <c r="JPR16" s="178"/>
      <c r="JPS16" s="178"/>
      <c r="JPT16" s="178"/>
      <c r="JPU16" s="178"/>
      <c r="JPV16" s="178"/>
      <c r="JPW16" s="178"/>
      <c r="JPX16" s="178"/>
      <c r="JPY16" s="178"/>
      <c r="JPZ16" s="178"/>
      <c r="JQA16" s="178"/>
      <c r="JQB16" s="178"/>
      <c r="JQC16" s="178"/>
      <c r="JQD16" s="178"/>
      <c r="JQE16" s="178"/>
      <c r="JQF16" s="178"/>
      <c r="JQG16" s="178"/>
      <c r="JQH16" s="178"/>
      <c r="JQI16" s="178"/>
      <c r="JQJ16" s="178"/>
      <c r="JQK16" s="178"/>
      <c r="JQL16" s="178"/>
      <c r="JQM16" s="178"/>
      <c r="JQN16" s="178"/>
      <c r="JQO16" s="178"/>
      <c r="JQP16" s="178"/>
      <c r="JQQ16" s="178"/>
      <c r="JQR16" s="178"/>
      <c r="JQS16" s="178"/>
      <c r="JQT16" s="178"/>
      <c r="JQU16" s="178"/>
      <c r="JQV16" s="178"/>
      <c r="JQW16" s="178"/>
      <c r="JQX16" s="178"/>
      <c r="JQY16" s="178"/>
      <c r="JQZ16" s="178"/>
      <c r="JRA16" s="178"/>
      <c r="JRB16" s="178"/>
      <c r="JRC16" s="178"/>
      <c r="JRD16" s="178"/>
      <c r="JRE16" s="178"/>
      <c r="JRF16" s="178"/>
      <c r="JRG16" s="178"/>
      <c r="JRH16" s="178"/>
      <c r="JRI16" s="178"/>
      <c r="JRJ16" s="178"/>
      <c r="JRK16" s="178"/>
      <c r="JRL16" s="178"/>
      <c r="JRM16" s="178"/>
      <c r="JRN16" s="178"/>
      <c r="JRO16" s="178"/>
      <c r="JRP16" s="178"/>
      <c r="JRQ16" s="178"/>
      <c r="JRR16" s="178"/>
      <c r="JRS16" s="178"/>
      <c r="JRT16" s="178"/>
      <c r="JRU16" s="178"/>
      <c r="JRV16" s="178"/>
      <c r="JRW16" s="178"/>
      <c r="JRX16" s="178"/>
      <c r="JRY16" s="178"/>
      <c r="JRZ16" s="178"/>
      <c r="JSA16" s="178"/>
      <c r="JSB16" s="178"/>
      <c r="JSC16" s="178"/>
      <c r="JSD16" s="178"/>
      <c r="JSE16" s="178"/>
      <c r="JSF16" s="178"/>
      <c r="JSG16" s="178"/>
      <c r="JSH16" s="178"/>
      <c r="JSI16" s="178"/>
      <c r="JSJ16" s="178"/>
      <c r="JSK16" s="178"/>
      <c r="JSL16" s="178"/>
      <c r="JSM16" s="178"/>
      <c r="JSN16" s="178"/>
      <c r="JSO16" s="178"/>
      <c r="JSP16" s="178"/>
      <c r="JSQ16" s="178"/>
      <c r="JSR16" s="178"/>
      <c r="JSS16" s="178"/>
      <c r="JST16" s="178"/>
      <c r="JSU16" s="178"/>
      <c r="JSV16" s="178"/>
      <c r="JSW16" s="178"/>
      <c r="JSX16" s="178"/>
      <c r="JSY16" s="178"/>
      <c r="JSZ16" s="178"/>
      <c r="JTA16" s="178"/>
      <c r="JTB16" s="178"/>
      <c r="JTC16" s="178"/>
      <c r="JTD16" s="178"/>
      <c r="JTE16" s="178"/>
      <c r="JTF16" s="178"/>
      <c r="JTG16" s="178"/>
      <c r="JTH16" s="178"/>
      <c r="JTI16" s="178"/>
      <c r="JTJ16" s="178"/>
      <c r="JTK16" s="178"/>
      <c r="JTL16" s="178"/>
      <c r="JTM16" s="178"/>
      <c r="JTN16" s="178"/>
      <c r="JTO16" s="178"/>
      <c r="JTP16" s="178"/>
      <c r="JTQ16" s="178"/>
      <c r="JTR16" s="178"/>
      <c r="JTS16" s="178"/>
      <c r="JTT16" s="178"/>
      <c r="JTU16" s="178"/>
      <c r="JTV16" s="178"/>
      <c r="JTW16" s="178"/>
      <c r="JTX16" s="178"/>
      <c r="JTY16" s="178"/>
      <c r="JTZ16" s="178"/>
      <c r="JUA16" s="178"/>
      <c r="JUB16" s="178"/>
      <c r="JUC16" s="178"/>
      <c r="JUD16" s="178"/>
      <c r="JUE16" s="178"/>
      <c r="JUF16" s="178"/>
      <c r="JUG16" s="178"/>
      <c r="JUH16" s="178"/>
      <c r="JUI16" s="178"/>
      <c r="JUJ16" s="178"/>
      <c r="JUK16" s="178"/>
      <c r="JUL16" s="178"/>
      <c r="JUM16" s="178"/>
      <c r="JUN16" s="178"/>
      <c r="JUO16" s="178"/>
      <c r="JUP16" s="178"/>
      <c r="JUQ16" s="178"/>
      <c r="JUR16" s="178"/>
      <c r="JUS16" s="178"/>
      <c r="JUT16" s="178"/>
      <c r="JUU16" s="178"/>
      <c r="JUV16" s="178"/>
      <c r="JUW16" s="178"/>
      <c r="JUX16" s="178"/>
      <c r="JUY16" s="178"/>
      <c r="JUZ16" s="178"/>
      <c r="JVA16" s="178"/>
      <c r="JVB16" s="178"/>
      <c r="JVC16" s="178"/>
      <c r="JVD16" s="178"/>
      <c r="JVE16" s="178"/>
      <c r="JVF16" s="178"/>
      <c r="JVG16" s="178"/>
      <c r="JVH16" s="178"/>
      <c r="JVI16" s="178"/>
      <c r="JVJ16" s="178"/>
      <c r="JVK16" s="178"/>
      <c r="JVL16" s="178"/>
      <c r="JVM16" s="178"/>
      <c r="JVN16" s="178"/>
      <c r="JVO16" s="178"/>
      <c r="JVP16" s="178"/>
      <c r="JVQ16" s="178"/>
      <c r="JVR16" s="178"/>
      <c r="JVS16" s="178"/>
      <c r="JVT16" s="178"/>
      <c r="JVU16" s="178"/>
      <c r="JVV16" s="178"/>
      <c r="JVW16" s="178"/>
      <c r="JVX16" s="178"/>
      <c r="JVY16" s="178"/>
      <c r="JVZ16" s="178"/>
      <c r="JWA16" s="178"/>
      <c r="JWB16" s="178"/>
      <c r="JWC16" s="178"/>
      <c r="JWD16" s="178"/>
      <c r="JWE16" s="178"/>
      <c r="JWF16" s="178"/>
      <c r="JWG16" s="178"/>
      <c r="JWH16" s="178"/>
      <c r="JWI16" s="178"/>
      <c r="JWJ16" s="178"/>
      <c r="JWK16" s="178"/>
      <c r="JWL16" s="178"/>
      <c r="JWM16" s="178"/>
      <c r="JWN16" s="178"/>
      <c r="JWO16" s="178"/>
      <c r="JWP16" s="178"/>
      <c r="JWQ16" s="178"/>
      <c r="JWR16" s="178"/>
      <c r="JWS16" s="178"/>
      <c r="JWT16" s="178"/>
      <c r="JWU16" s="178"/>
      <c r="JWV16" s="178"/>
      <c r="JWW16" s="178"/>
      <c r="JWX16" s="178"/>
      <c r="JWY16" s="178"/>
      <c r="JWZ16" s="178"/>
      <c r="JXA16" s="178"/>
      <c r="JXB16" s="178"/>
      <c r="JXC16" s="178"/>
      <c r="JXD16" s="178"/>
      <c r="JXE16" s="178"/>
      <c r="JXF16" s="178"/>
      <c r="JXG16" s="178"/>
      <c r="JXH16" s="178"/>
      <c r="JXI16" s="178"/>
      <c r="JXJ16" s="178"/>
      <c r="JXK16" s="178"/>
      <c r="JXL16" s="178"/>
      <c r="JXM16" s="178"/>
      <c r="JXN16" s="178"/>
      <c r="JXO16" s="178"/>
      <c r="JXP16" s="178"/>
      <c r="JXQ16" s="178"/>
      <c r="JXR16" s="178"/>
      <c r="JXS16" s="178"/>
      <c r="JXT16" s="178"/>
      <c r="JXU16" s="178"/>
      <c r="JXV16" s="178"/>
      <c r="JXW16" s="178"/>
      <c r="JXX16" s="178"/>
      <c r="JXY16" s="178"/>
      <c r="JXZ16" s="178"/>
      <c r="JYA16" s="178"/>
      <c r="JYB16" s="178"/>
      <c r="JYC16" s="178"/>
      <c r="JYD16" s="178"/>
      <c r="JYE16" s="178"/>
      <c r="JYF16" s="178"/>
      <c r="JYG16" s="178"/>
      <c r="JYH16" s="178"/>
      <c r="JYI16" s="178"/>
      <c r="JYJ16" s="178"/>
      <c r="JYK16" s="178"/>
      <c r="JYL16" s="178"/>
      <c r="JYM16" s="178"/>
      <c r="JYN16" s="178"/>
      <c r="JYO16" s="178"/>
      <c r="JYP16" s="178"/>
      <c r="JYQ16" s="178"/>
      <c r="JYR16" s="178"/>
      <c r="JYS16" s="178"/>
      <c r="JYT16" s="178"/>
      <c r="JYU16" s="178"/>
      <c r="JYV16" s="178"/>
      <c r="JYW16" s="178"/>
      <c r="JYX16" s="178"/>
      <c r="JYY16" s="178"/>
      <c r="JYZ16" s="178"/>
      <c r="JZA16" s="178"/>
      <c r="JZB16" s="178"/>
      <c r="JZC16" s="178"/>
      <c r="JZD16" s="178"/>
      <c r="JZE16" s="178"/>
      <c r="JZF16" s="178"/>
      <c r="JZG16" s="178"/>
      <c r="JZH16" s="178"/>
      <c r="JZI16" s="178"/>
      <c r="JZJ16" s="178"/>
      <c r="JZK16" s="178"/>
      <c r="JZL16" s="178"/>
      <c r="JZM16" s="178"/>
      <c r="JZN16" s="178"/>
      <c r="JZO16" s="178"/>
      <c r="JZP16" s="178"/>
      <c r="JZQ16" s="178"/>
      <c r="JZR16" s="178"/>
      <c r="JZS16" s="178"/>
      <c r="JZT16" s="178"/>
      <c r="JZU16" s="178"/>
      <c r="JZV16" s="178"/>
      <c r="JZW16" s="178"/>
      <c r="JZX16" s="178"/>
      <c r="JZY16" s="178"/>
      <c r="JZZ16" s="178"/>
      <c r="KAA16" s="178"/>
      <c r="KAB16" s="178"/>
      <c r="KAC16" s="178"/>
      <c r="KAD16" s="178"/>
      <c r="KAE16" s="178"/>
      <c r="KAF16" s="178"/>
      <c r="KAG16" s="178"/>
      <c r="KAH16" s="178"/>
      <c r="KAI16" s="178"/>
      <c r="KAJ16" s="178"/>
      <c r="KAK16" s="178"/>
      <c r="KAL16" s="178"/>
      <c r="KAM16" s="178"/>
      <c r="KAN16" s="178"/>
      <c r="KAO16" s="178"/>
      <c r="KAP16" s="178"/>
      <c r="KAQ16" s="178"/>
      <c r="KAR16" s="178"/>
      <c r="KAS16" s="178"/>
      <c r="KAT16" s="178"/>
      <c r="KAU16" s="178"/>
      <c r="KAV16" s="178"/>
      <c r="KAW16" s="178"/>
      <c r="KAX16" s="178"/>
      <c r="KAY16" s="178"/>
      <c r="KAZ16" s="178"/>
      <c r="KBA16" s="178"/>
      <c r="KBB16" s="178"/>
      <c r="KBC16" s="178"/>
      <c r="KBD16" s="178"/>
      <c r="KBE16" s="178"/>
      <c r="KBF16" s="178"/>
      <c r="KBG16" s="178"/>
      <c r="KBH16" s="178"/>
      <c r="KBI16" s="178"/>
      <c r="KBJ16" s="178"/>
      <c r="KBK16" s="178"/>
      <c r="KBL16" s="178"/>
      <c r="KBM16" s="178"/>
      <c r="KBN16" s="178"/>
      <c r="KBO16" s="178"/>
      <c r="KBP16" s="178"/>
      <c r="KBQ16" s="178"/>
      <c r="KBR16" s="178"/>
      <c r="KBS16" s="178"/>
      <c r="KBT16" s="178"/>
      <c r="KBU16" s="178"/>
      <c r="KBV16" s="178"/>
      <c r="KBW16" s="178"/>
      <c r="KBX16" s="178"/>
      <c r="KBY16" s="178"/>
      <c r="KBZ16" s="178"/>
      <c r="KCA16" s="178"/>
      <c r="KCB16" s="178"/>
      <c r="KCC16" s="178"/>
      <c r="KCD16" s="178"/>
      <c r="KCE16" s="178"/>
      <c r="KCF16" s="178"/>
      <c r="KCG16" s="178"/>
      <c r="KCH16" s="178"/>
      <c r="KCI16" s="178"/>
      <c r="KCJ16" s="178"/>
      <c r="KCK16" s="178"/>
      <c r="KCL16" s="178"/>
      <c r="KCM16" s="178"/>
      <c r="KCN16" s="178"/>
      <c r="KCO16" s="178"/>
      <c r="KCP16" s="178"/>
      <c r="KCQ16" s="178"/>
      <c r="KCR16" s="178"/>
      <c r="KCS16" s="178"/>
      <c r="KCT16" s="178"/>
      <c r="KCU16" s="178"/>
      <c r="KCV16" s="178"/>
      <c r="KCW16" s="178"/>
      <c r="KCX16" s="178"/>
      <c r="KCY16" s="178"/>
      <c r="KCZ16" s="178"/>
      <c r="KDA16" s="178"/>
      <c r="KDB16" s="178"/>
      <c r="KDC16" s="178"/>
      <c r="KDD16" s="178"/>
      <c r="KDE16" s="178"/>
      <c r="KDF16" s="178"/>
      <c r="KDG16" s="178"/>
      <c r="KDH16" s="178"/>
      <c r="KDI16" s="178"/>
      <c r="KDJ16" s="178"/>
      <c r="KDK16" s="178"/>
      <c r="KDL16" s="178"/>
      <c r="KDM16" s="178"/>
      <c r="KDN16" s="178"/>
      <c r="KDO16" s="178"/>
      <c r="KDP16" s="178"/>
      <c r="KDQ16" s="178"/>
      <c r="KDR16" s="178"/>
      <c r="KDS16" s="178"/>
      <c r="KDT16" s="178"/>
      <c r="KDU16" s="178"/>
      <c r="KDV16" s="178"/>
      <c r="KDW16" s="178"/>
      <c r="KDX16" s="178"/>
      <c r="KDY16" s="178"/>
      <c r="KDZ16" s="178"/>
      <c r="KEA16" s="178"/>
      <c r="KEB16" s="178"/>
      <c r="KEC16" s="178"/>
      <c r="KED16" s="178"/>
      <c r="KEE16" s="178"/>
      <c r="KEF16" s="178"/>
      <c r="KEG16" s="178"/>
      <c r="KEH16" s="178"/>
      <c r="KEI16" s="178"/>
      <c r="KEJ16" s="178"/>
      <c r="KEK16" s="178"/>
      <c r="KEL16" s="178"/>
      <c r="KEM16" s="178"/>
      <c r="KEN16" s="178"/>
      <c r="KEO16" s="178"/>
      <c r="KEP16" s="178"/>
      <c r="KEQ16" s="178"/>
      <c r="KER16" s="178"/>
      <c r="KES16" s="178"/>
      <c r="KET16" s="178"/>
      <c r="KEU16" s="178"/>
      <c r="KEV16" s="178"/>
      <c r="KEW16" s="178"/>
      <c r="KEX16" s="178"/>
      <c r="KEY16" s="178"/>
      <c r="KEZ16" s="178"/>
      <c r="KFA16" s="178"/>
      <c r="KFB16" s="178"/>
      <c r="KFC16" s="178"/>
      <c r="KFD16" s="178"/>
      <c r="KFE16" s="178"/>
      <c r="KFF16" s="178"/>
      <c r="KFG16" s="178"/>
      <c r="KFH16" s="178"/>
      <c r="KFI16" s="178"/>
      <c r="KFJ16" s="178"/>
      <c r="KFK16" s="178"/>
      <c r="KFL16" s="178"/>
      <c r="KFM16" s="178"/>
      <c r="KFN16" s="178"/>
      <c r="KFO16" s="178"/>
      <c r="KFP16" s="178"/>
      <c r="KFQ16" s="178"/>
      <c r="KFR16" s="178"/>
      <c r="KFS16" s="178"/>
      <c r="KFT16" s="178"/>
      <c r="KFU16" s="178"/>
      <c r="KFV16" s="178"/>
      <c r="KFW16" s="178"/>
      <c r="KFX16" s="178"/>
      <c r="KFY16" s="178"/>
      <c r="KFZ16" s="178"/>
      <c r="KGA16" s="178"/>
      <c r="KGB16" s="178"/>
      <c r="KGC16" s="178"/>
      <c r="KGD16" s="178"/>
      <c r="KGE16" s="178"/>
      <c r="KGF16" s="178"/>
      <c r="KGG16" s="178"/>
      <c r="KGH16" s="178"/>
      <c r="KGI16" s="178"/>
      <c r="KGJ16" s="178"/>
      <c r="KGK16" s="178"/>
      <c r="KGL16" s="178"/>
      <c r="KGM16" s="178"/>
      <c r="KGN16" s="178"/>
      <c r="KGO16" s="178"/>
      <c r="KGP16" s="178"/>
      <c r="KGQ16" s="178"/>
      <c r="KGR16" s="178"/>
      <c r="KGS16" s="178"/>
      <c r="KGT16" s="178"/>
      <c r="KGU16" s="178"/>
      <c r="KGV16" s="178"/>
      <c r="KGW16" s="178"/>
      <c r="KGX16" s="178"/>
      <c r="KGY16" s="178"/>
      <c r="KGZ16" s="178"/>
      <c r="KHA16" s="178"/>
      <c r="KHB16" s="178"/>
      <c r="KHC16" s="178"/>
      <c r="KHD16" s="178"/>
      <c r="KHE16" s="178"/>
      <c r="KHF16" s="178"/>
      <c r="KHG16" s="178"/>
      <c r="KHH16" s="178"/>
      <c r="KHI16" s="178"/>
      <c r="KHJ16" s="178"/>
      <c r="KHK16" s="178"/>
      <c r="KHL16" s="178"/>
      <c r="KHM16" s="178"/>
      <c r="KHN16" s="178"/>
      <c r="KHO16" s="178"/>
      <c r="KHP16" s="178"/>
      <c r="KHQ16" s="178"/>
      <c r="KHR16" s="178"/>
      <c r="KHS16" s="178"/>
      <c r="KHT16" s="178"/>
      <c r="KHU16" s="178"/>
      <c r="KHV16" s="178"/>
      <c r="KHW16" s="178"/>
      <c r="KHX16" s="178"/>
      <c r="KHY16" s="178"/>
      <c r="KHZ16" s="178"/>
      <c r="KIA16" s="178"/>
      <c r="KIB16" s="178"/>
      <c r="KIC16" s="178"/>
      <c r="KID16" s="178"/>
      <c r="KIE16" s="178"/>
      <c r="KIF16" s="178"/>
      <c r="KIG16" s="178"/>
      <c r="KIH16" s="178"/>
      <c r="KII16" s="178"/>
      <c r="KIJ16" s="178"/>
      <c r="KIK16" s="178"/>
      <c r="KIL16" s="178"/>
      <c r="KIM16" s="178"/>
      <c r="KIN16" s="178"/>
      <c r="KIO16" s="178"/>
      <c r="KIP16" s="178"/>
      <c r="KIQ16" s="178"/>
      <c r="KIR16" s="178"/>
      <c r="KIS16" s="178"/>
      <c r="KIT16" s="178"/>
      <c r="KIU16" s="178"/>
      <c r="KIV16" s="178"/>
      <c r="KIW16" s="178"/>
      <c r="KIX16" s="178"/>
      <c r="KIY16" s="178"/>
      <c r="KIZ16" s="178"/>
      <c r="KJA16" s="178"/>
      <c r="KJB16" s="178"/>
      <c r="KJC16" s="178"/>
      <c r="KJD16" s="178"/>
      <c r="KJE16" s="178"/>
      <c r="KJF16" s="178"/>
      <c r="KJG16" s="178"/>
      <c r="KJH16" s="178"/>
      <c r="KJI16" s="178"/>
      <c r="KJJ16" s="178"/>
      <c r="KJK16" s="178"/>
      <c r="KJL16" s="178"/>
      <c r="KJM16" s="178"/>
      <c r="KJN16" s="178"/>
      <c r="KJO16" s="178"/>
      <c r="KJP16" s="178"/>
      <c r="KJQ16" s="178"/>
      <c r="KJR16" s="178"/>
      <c r="KJS16" s="178"/>
      <c r="KJT16" s="178"/>
      <c r="KJU16" s="178"/>
      <c r="KJV16" s="178"/>
      <c r="KJW16" s="178"/>
      <c r="KJX16" s="178"/>
      <c r="KJY16" s="178"/>
      <c r="KJZ16" s="178"/>
      <c r="KKA16" s="178"/>
      <c r="KKB16" s="178"/>
      <c r="KKC16" s="178"/>
      <c r="KKD16" s="178"/>
      <c r="KKE16" s="178"/>
      <c r="KKF16" s="178"/>
      <c r="KKG16" s="178"/>
      <c r="KKH16" s="178"/>
      <c r="KKI16" s="178"/>
      <c r="KKJ16" s="178"/>
      <c r="KKK16" s="178"/>
      <c r="KKL16" s="178"/>
      <c r="KKM16" s="178"/>
      <c r="KKN16" s="178"/>
      <c r="KKO16" s="178"/>
      <c r="KKP16" s="178"/>
      <c r="KKQ16" s="178"/>
      <c r="KKR16" s="178"/>
      <c r="KKS16" s="178"/>
      <c r="KKT16" s="178"/>
      <c r="KKU16" s="178"/>
      <c r="KKV16" s="178"/>
      <c r="KKW16" s="178"/>
      <c r="KKX16" s="178"/>
      <c r="KKY16" s="178"/>
      <c r="KKZ16" s="178"/>
      <c r="KLA16" s="178"/>
      <c r="KLB16" s="178"/>
      <c r="KLC16" s="178"/>
      <c r="KLD16" s="178"/>
      <c r="KLE16" s="178"/>
      <c r="KLF16" s="178"/>
      <c r="KLG16" s="178"/>
      <c r="KLH16" s="178"/>
      <c r="KLI16" s="178"/>
      <c r="KLJ16" s="178"/>
      <c r="KLK16" s="178"/>
      <c r="KLL16" s="178"/>
      <c r="KLM16" s="178"/>
      <c r="KLN16" s="178"/>
      <c r="KLO16" s="178"/>
      <c r="KLP16" s="178"/>
      <c r="KLQ16" s="178"/>
      <c r="KLR16" s="178"/>
      <c r="KLS16" s="178"/>
      <c r="KLT16" s="178"/>
      <c r="KLU16" s="178"/>
      <c r="KLV16" s="178"/>
      <c r="KLW16" s="178"/>
      <c r="KLX16" s="178"/>
      <c r="KLY16" s="178"/>
      <c r="KLZ16" s="178"/>
      <c r="KMA16" s="178"/>
      <c r="KMB16" s="178"/>
      <c r="KMC16" s="178"/>
      <c r="KMD16" s="178"/>
      <c r="KME16" s="178"/>
      <c r="KMF16" s="178"/>
      <c r="KMG16" s="178"/>
      <c r="KMH16" s="178"/>
      <c r="KMI16" s="178"/>
      <c r="KMJ16" s="178"/>
      <c r="KMK16" s="178"/>
      <c r="KML16" s="178"/>
      <c r="KMM16" s="178"/>
      <c r="KMN16" s="178"/>
      <c r="KMO16" s="178"/>
      <c r="KMP16" s="178"/>
      <c r="KMQ16" s="178"/>
      <c r="KMR16" s="178"/>
      <c r="KMS16" s="178"/>
      <c r="KMT16" s="178"/>
      <c r="KMU16" s="178"/>
      <c r="KMV16" s="178"/>
      <c r="KMW16" s="178"/>
      <c r="KMX16" s="178"/>
      <c r="KMY16" s="178"/>
      <c r="KMZ16" s="178"/>
      <c r="KNA16" s="178"/>
      <c r="KNB16" s="178"/>
      <c r="KNC16" s="178"/>
      <c r="KND16" s="178"/>
      <c r="KNE16" s="178"/>
      <c r="KNF16" s="178"/>
      <c r="KNG16" s="178"/>
      <c r="KNH16" s="178"/>
      <c r="KNI16" s="178"/>
      <c r="KNJ16" s="178"/>
      <c r="KNK16" s="178"/>
      <c r="KNL16" s="178"/>
      <c r="KNM16" s="178"/>
      <c r="KNN16" s="178"/>
      <c r="KNO16" s="178"/>
      <c r="KNP16" s="178"/>
      <c r="KNQ16" s="178"/>
      <c r="KNR16" s="178"/>
      <c r="KNS16" s="178"/>
      <c r="KNT16" s="178"/>
      <c r="KNU16" s="178"/>
      <c r="KNV16" s="178"/>
      <c r="KNW16" s="178"/>
      <c r="KNX16" s="178"/>
      <c r="KNY16" s="178"/>
      <c r="KNZ16" s="178"/>
      <c r="KOA16" s="178"/>
      <c r="KOB16" s="178"/>
      <c r="KOC16" s="178"/>
      <c r="KOD16" s="178"/>
      <c r="KOE16" s="178"/>
      <c r="KOF16" s="178"/>
      <c r="KOG16" s="178"/>
      <c r="KOH16" s="178"/>
      <c r="KOI16" s="178"/>
      <c r="KOJ16" s="178"/>
      <c r="KOK16" s="178"/>
      <c r="KOL16" s="178"/>
      <c r="KOM16" s="178"/>
      <c r="KON16" s="178"/>
      <c r="KOO16" s="178"/>
      <c r="KOP16" s="178"/>
      <c r="KOQ16" s="178"/>
      <c r="KOR16" s="178"/>
      <c r="KOS16" s="178"/>
      <c r="KOT16" s="178"/>
      <c r="KOU16" s="178"/>
      <c r="KOV16" s="178"/>
      <c r="KOW16" s="178"/>
      <c r="KOX16" s="178"/>
      <c r="KOY16" s="178"/>
      <c r="KOZ16" s="178"/>
      <c r="KPA16" s="178"/>
      <c r="KPB16" s="178"/>
      <c r="KPC16" s="178"/>
      <c r="KPD16" s="178"/>
      <c r="KPE16" s="178"/>
      <c r="KPF16" s="178"/>
      <c r="KPG16" s="178"/>
      <c r="KPH16" s="178"/>
      <c r="KPI16" s="178"/>
      <c r="KPJ16" s="178"/>
      <c r="KPK16" s="178"/>
      <c r="KPL16" s="178"/>
      <c r="KPM16" s="178"/>
      <c r="KPN16" s="178"/>
      <c r="KPO16" s="178"/>
      <c r="KPP16" s="178"/>
      <c r="KPQ16" s="178"/>
      <c r="KPR16" s="178"/>
      <c r="KPS16" s="178"/>
      <c r="KPT16" s="178"/>
      <c r="KPU16" s="178"/>
      <c r="KPV16" s="178"/>
      <c r="KPW16" s="178"/>
      <c r="KPX16" s="178"/>
      <c r="KPY16" s="178"/>
      <c r="KPZ16" s="178"/>
      <c r="KQA16" s="178"/>
      <c r="KQB16" s="178"/>
      <c r="KQC16" s="178"/>
      <c r="KQD16" s="178"/>
      <c r="KQE16" s="178"/>
      <c r="KQF16" s="178"/>
      <c r="KQG16" s="178"/>
      <c r="KQH16" s="178"/>
      <c r="KQI16" s="178"/>
      <c r="KQJ16" s="178"/>
      <c r="KQK16" s="178"/>
      <c r="KQL16" s="178"/>
      <c r="KQM16" s="178"/>
      <c r="KQN16" s="178"/>
      <c r="KQO16" s="178"/>
      <c r="KQP16" s="178"/>
      <c r="KQQ16" s="178"/>
      <c r="KQR16" s="178"/>
      <c r="KQS16" s="178"/>
      <c r="KQT16" s="178"/>
      <c r="KQU16" s="178"/>
      <c r="KQV16" s="178"/>
      <c r="KQW16" s="178"/>
      <c r="KQX16" s="178"/>
      <c r="KQY16" s="178"/>
      <c r="KQZ16" s="178"/>
      <c r="KRA16" s="178"/>
      <c r="KRB16" s="178"/>
      <c r="KRC16" s="178"/>
      <c r="KRD16" s="178"/>
      <c r="KRE16" s="178"/>
      <c r="KRF16" s="178"/>
      <c r="KRG16" s="178"/>
      <c r="KRH16" s="178"/>
      <c r="KRI16" s="178"/>
      <c r="KRJ16" s="178"/>
      <c r="KRK16" s="178"/>
      <c r="KRL16" s="178"/>
      <c r="KRM16" s="178"/>
      <c r="KRN16" s="178"/>
      <c r="KRO16" s="178"/>
      <c r="KRP16" s="178"/>
      <c r="KRQ16" s="178"/>
      <c r="KRR16" s="178"/>
      <c r="KRS16" s="178"/>
      <c r="KRT16" s="178"/>
      <c r="KRU16" s="178"/>
      <c r="KRV16" s="178"/>
      <c r="KRW16" s="178"/>
      <c r="KRX16" s="178"/>
      <c r="KRY16" s="178"/>
      <c r="KRZ16" s="178"/>
      <c r="KSA16" s="178"/>
      <c r="KSB16" s="178"/>
      <c r="KSC16" s="178"/>
      <c r="KSD16" s="178"/>
      <c r="KSE16" s="178"/>
      <c r="KSF16" s="178"/>
      <c r="KSG16" s="178"/>
      <c r="KSH16" s="178"/>
      <c r="KSI16" s="178"/>
      <c r="KSJ16" s="178"/>
      <c r="KSK16" s="178"/>
      <c r="KSL16" s="178"/>
      <c r="KSM16" s="178"/>
      <c r="KSN16" s="178"/>
      <c r="KSO16" s="178"/>
      <c r="KSP16" s="178"/>
      <c r="KSQ16" s="178"/>
      <c r="KSR16" s="178"/>
      <c r="KSS16" s="178"/>
      <c r="KST16" s="178"/>
      <c r="KSU16" s="178"/>
      <c r="KSV16" s="178"/>
      <c r="KSW16" s="178"/>
      <c r="KSX16" s="178"/>
      <c r="KSY16" s="178"/>
      <c r="KSZ16" s="178"/>
      <c r="KTA16" s="178"/>
      <c r="KTB16" s="178"/>
      <c r="KTC16" s="178"/>
      <c r="KTD16" s="178"/>
      <c r="KTE16" s="178"/>
      <c r="KTF16" s="178"/>
      <c r="KTG16" s="178"/>
      <c r="KTH16" s="178"/>
      <c r="KTI16" s="178"/>
      <c r="KTJ16" s="178"/>
      <c r="KTK16" s="178"/>
      <c r="KTL16" s="178"/>
      <c r="KTM16" s="178"/>
      <c r="KTN16" s="178"/>
      <c r="KTO16" s="178"/>
      <c r="KTP16" s="178"/>
      <c r="KTQ16" s="178"/>
      <c r="KTR16" s="178"/>
      <c r="KTS16" s="178"/>
      <c r="KTT16" s="178"/>
      <c r="KTU16" s="178"/>
      <c r="KTV16" s="178"/>
      <c r="KTW16" s="178"/>
      <c r="KTX16" s="178"/>
      <c r="KTY16" s="178"/>
      <c r="KTZ16" s="178"/>
      <c r="KUA16" s="178"/>
      <c r="KUB16" s="178"/>
      <c r="KUC16" s="178"/>
      <c r="KUD16" s="178"/>
      <c r="KUE16" s="178"/>
      <c r="KUF16" s="178"/>
      <c r="KUG16" s="178"/>
      <c r="KUH16" s="178"/>
      <c r="KUI16" s="178"/>
      <c r="KUJ16" s="178"/>
      <c r="KUK16" s="178"/>
      <c r="KUL16" s="178"/>
      <c r="KUM16" s="178"/>
      <c r="KUN16" s="178"/>
      <c r="KUO16" s="178"/>
      <c r="KUP16" s="178"/>
      <c r="KUQ16" s="178"/>
      <c r="KUR16" s="178"/>
      <c r="KUS16" s="178"/>
      <c r="KUT16" s="178"/>
      <c r="KUU16" s="178"/>
      <c r="KUV16" s="178"/>
      <c r="KUW16" s="178"/>
      <c r="KUX16" s="178"/>
      <c r="KUY16" s="178"/>
      <c r="KUZ16" s="178"/>
      <c r="KVA16" s="178"/>
      <c r="KVB16" s="178"/>
      <c r="KVC16" s="178"/>
      <c r="KVD16" s="178"/>
      <c r="KVE16" s="178"/>
      <c r="KVF16" s="178"/>
      <c r="KVG16" s="178"/>
      <c r="KVH16" s="178"/>
      <c r="KVI16" s="178"/>
      <c r="KVJ16" s="178"/>
      <c r="KVK16" s="178"/>
      <c r="KVL16" s="178"/>
      <c r="KVM16" s="178"/>
      <c r="KVN16" s="178"/>
      <c r="KVO16" s="178"/>
      <c r="KVP16" s="178"/>
      <c r="KVQ16" s="178"/>
      <c r="KVR16" s="178"/>
      <c r="KVS16" s="178"/>
      <c r="KVT16" s="178"/>
      <c r="KVU16" s="178"/>
      <c r="KVV16" s="178"/>
      <c r="KVW16" s="178"/>
      <c r="KVX16" s="178"/>
      <c r="KVY16" s="178"/>
      <c r="KVZ16" s="178"/>
      <c r="KWA16" s="178"/>
      <c r="KWB16" s="178"/>
      <c r="KWC16" s="178"/>
      <c r="KWD16" s="178"/>
      <c r="KWE16" s="178"/>
      <c r="KWF16" s="178"/>
      <c r="KWG16" s="178"/>
      <c r="KWH16" s="178"/>
      <c r="KWI16" s="178"/>
      <c r="KWJ16" s="178"/>
      <c r="KWK16" s="178"/>
      <c r="KWL16" s="178"/>
      <c r="KWM16" s="178"/>
      <c r="KWN16" s="178"/>
      <c r="KWO16" s="178"/>
      <c r="KWP16" s="178"/>
      <c r="KWQ16" s="178"/>
      <c r="KWR16" s="178"/>
      <c r="KWS16" s="178"/>
      <c r="KWT16" s="178"/>
      <c r="KWU16" s="178"/>
      <c r="KWV16" s="178"/>
      <c r="KWW16" s="178"/>
      <c r="KWX16" s="178"/>
      <c r="KWY16" s="178"/>
      <c r="KWZ16" s="178"/>
      <c r="KXA16" s="178"/>
      <c r="KXB16" s="178"/>
      <c r="KXC16" s="178"/>
      <c r="KXD16" s="178"/>
      <c r="KXE16" s="178"/>
      <c r="KXF16" s="178"/>
      <c r="KXG16" s="178"/>
      <c r="KXH16" s="178"/>
      <c r="KXI16" s="178"/>
      <c r="KXJ16" s="178"/>
      <c r="KXK16" s="178"/>
      <c r="KXL16" s="178"/>
      <c r="KXM16" s="178"/>
      <c r="KXN16" s="178"/>
      <c r="KXO16" s="178"/>
      <c r="KXP16" s="178"/>
      <c r="KXQ16" s="178"/>
      <c r="KXR16" s="178"/>
      <c r="KXS16" s="178"/>
      <c r="KXT16" s="178"/>
      <c r="KXU16" s="178"/>
      <c r="KXV16" s="178"/>
      <c r="KXW16" s="178"/>
      <c r="KXX16" s="178"/>
      <c r="KXY16" s="178"/>
      <c r="KXZ16" s="178"/>
      <c r="KYA16" s="178"/>
      <c r="KYB16" s="178"/>
      <c r="KYC16" s="178"/>
      <c r="KYD16" s="178"/>
      <c r="KYE16" s="178"/>
      <c r="KYF16" s="178"/>
      <c r="KYG16" s="178"/>
      <c r="KYH16" s="178"/>
      <c r="KYI16" s="178"/>
      <c r="KYJ16" s="178"/>
      <c r="KYK16" s="178"/>
      <c r="KYL16" s="178"/>
      <c r="KYM16" s="178"/>
      <c r="KYN16" s="178"/>
      <c r="KYO16" s="178"/>
      <c r="KYP16" s="178"/>
      <c r="KYQ16" s="178"/>
      <c r="KYR16" s="178"/>
      <c r="KYS16" s="178"/>
      <c r="KYT16" s="178"/>
      <c r="KYU16" s="178"/>
      <c r="KYV16" s="178"/>
      <c r="KYW16" s="178"/>
      <c r="KYX16" s="178"/>
      <c r="KYY16" s="178"/>
      <c r="KYZ16" s="178"/>
      <c r="KZA16" s="178"/>
      <c r="KZB16" s="178"/>
      <c r="KZC16" s="178"/>
      <c r="KZD16" s="178"/>
      <c r="KZE16" s="178"/>
      <c r="KZF16" s="178"/>
      <c r="KZG16" s="178"/>
      <c r="KZH16" s="178"/>
      <c r="KZI16" s="178"/>
      <c r="KZJ16" s="178"/>
      <c r="KZK16" s="178"/>
      <c r="KZL16" s="178"/>
      <c r="KZM16" s="178"/>
      <c r="KZN16" s="178"/>
      <c r="KZO16" s="178"/>
      <c r="KZP16" s="178"/>
      <c r="KZQ16" s="178"/>
      <c r="KZR16" s="178"/>
      <c r="KZS16" s="178"/>
      <c r="KZT16" s="178"/>
      <c r="KZU16" s="178"/>
      <c r="KZV16" s="178"/>
      <c r="KZW16" s="178"/>
      <c r="KZX16" s="178"/>
      <c r="KZY16" s="178"/>
      <c r="KZZ16" s="178"/>
      <c r="LAA16" s="178"/>
      <c r="LAB16" s="178"/>
      <c r="LAC16" s="178"/>
      <c r="LAD16" s="178"/>
      <c r="LAE16" s="178"/>
      <c r="LAF16" s="178"/>
      <c r="LAG16" s="178"/>
      <c r="LAH16" s="178"/>
      <c r="LAI16" s="178"/>
      <c r="LAJ16" s="178"/>
      <c r="LAK16" s="178"/>
      <c r="LAL16" s="178"/>
      <c r="LAM16" s="178"/>
      <c r="LAN16" s="178"/>
      <c r="LAO16" s="178"/>
      <c r="LAP16" s="178"/>
      <c r="LAQ16" s="178"/>
      <c r="LAR16" s="178"/>
      <c r="LAS16" s="178"/>
      <c r="LAT16" s="178"/>
      <c r="LAU16" s="178"/>
      <c r="LAV16" s="178"/>
      <c r="LAW16" s="178"/>
      <c r="LAX16" s="178"/>
      <c r="LAY16" s="178"/>
      <c r="LAZ16" s="178"/>
      <c r="LBA16" s="178"/>
      <c r="LBB16" s="178"/>
      <c r="LBC16" s="178"/>
      <c r="LBD16" s="178"/>
      <c r="LBE16" s="178"/>
      <c r="LBF16" s="178"/>
      <c r="LBG16" s="178"/>
      <c r="LBH16" s="178"/>
      <c r="LBI16" s="178"/>
      <c r="LBJ16" s="178"/>
      <c r="LBK16" s="178"/>
      <c r="LBL16" s="178"/>
      <c r="LBM16" s="178"/>
      <c r="LBN16" s="178"/>
      <c r="LBO16" s="178"/>
      <c r="LBP16" s="178"/>
      <c r="LBQ16" s="178"/>
      <c r="LBR16" s="178"/>
      <c r="LBS16" s="178"/>
      <c r="LBT16" s="178"/>
      <c r="LBU16" s="178"/>
      <c r="LBV16" s="178"/>
      <c r="LBW16" s="178"/>
      <c r="LBX16" s="178"/>
      <c r="LBY16" s="178"/>
      <c r="LBZ16" s="178"/>
      <c r="LCA16" s="178"/>
      <c r="LCB16" s="178"/>
      <c r="LCC16" s="178"/>
      <c r="LCD16" s="178"/>
      <c r="LCE16" s="178"/>
      <c r="LCF16" s="178"/>
      <c r="LCG16" s="178"/>
      <c r="LCH16" s="178"/>
      <c r="LCI16" s="178"/>
      <c r="LCJ16" s="178"/>
      <c r="LCK16" s="178"/>
      <c r="LCL16" s="178"/>
      <c r="LCM16" s="178"/>
      <c r="LCN16" s="178"/>
      <c r="LCO16" s="178"/>
      <c r="LCP16" s="178"/>
      <c r="LCQ16" s="178"/>
      <c r="LCR16" s="178"/>
      <c r="LCS16" s="178"/>
      <c r="LCT16" s="178"/>
      <c r="LCU16" s="178"/>
      <c r="LCV16" s="178"/>
      <c r="LCW16" s="178"/>
      <c r="LCX16" s="178"/>
      <c r="LCY16" s="178"/>
      <c r="LCZ16" s="178"/>
      <c r="LDA16" s="178"/>
      <c r="LDB16" s="178"/>
      <c r="LDC16" s="178"/>
      <c r="LDD16" s="178"/>
      <c r="LDE16" s="178"/>
      <c r="LDF16" s="178"/>
      <c r="LDG16" s="178"/>
      <c r="LDH16" s="178"/>
      <c r="LDI16" s="178"/>
      <c r="LDJ16" s="178"/>
      <c r="LDK16" s="178"/>
      <c r="LDL16" s="178"/>
      <c r="LDM16" s="178"/>
      <c r="LDN16" s="178"/>
      <c r="LDO16" s="178"/>
      <c r="LDP16" s="178"/>
      <c r="LDQ16" s="178"/>
      <c r="LDR16" s="178"/>
      <c r="LDS16" s="178"/>
      <c r="LDT16" s="178"/>
      <c r="LDU16" s="178"/>
      <c r="LDV16" s="178"/>
      <c r="LDW16" s="178"/>
      <c r="LDX16" s="178"/>
      <c r="LDY16" s="178"/>
      <c r="LDZ16" s="178"/>
      <c r="LEA16" s="178"/>
      <c r="LEB16" s="178"/>
      <c r="LEC16" s="178"/>
      <c r="LED16" s="178"/>
      <c r="LEE16" s="178"/>
      <c r="LEF16" s="178"/>
      <c r="LEG16" s="178"/>
      <c r="LEH16" s="178"/>
      <c r="LEI16" s="178"/>
      <c r="LEJ16" s="178"/>
      <c r="LEK16" s="178"/>
      <c r="LEL16" s="178"/>
      <c r="LEM16" s="178"/>
      <c r="LEN16" s="178"/>
      <c r="LEO16" s="178"/>
      <c r="LEP16" s="178"/>
      <c r="LEQ16" s="178"/>
      <c r="LER16" s="178"/>
      <c r="LES16" s="178"/>
      <c r="LET16" s="178"/>
      <c r="LEU16" s="178"/>
      <c r="LEV16" s="178"/>
      <c r="LEW16" s="178"/>
      <c r="LEX16" s="178"/>
      <c r="LEY16" s="178"/>
      <c r="LEZ16" s="178"/>
      <c r="LFA16" s="178"/>
      <c r="LFB16" s="178"/>
      <c r="LFC16" s="178"/>
      <c r="LFD16" s="178"/>
      <c r="LFE16" s="178"/>
      <c r="LFF16" s="178"/>
      <c r="LFG16" s="178"/>
      <c r="LFH16" s="178"/>
      <c r="LFI16" s="178"/>
      <c r="LFJ16" s="178"/>
      <c r="LFK16" s="178"/>
      <c r="LFL16" s="178"/>
      <c r="LFM16" s="178"/>
      <c r="LFN16" s="178"/>
      <c r="LFO16" s="178"/>
      <c r="LFP16" s="178"/>
      <c r="LFQ16" s="178"/>
      <c r="LFR16" s="178"/>
      <c r="LFS16" s="178"/>
      <c r="LFT16" s="178"/>
      <c r="LFU16" s="178"/>
      <c r="LFV16" s="178"/>
      <c r="LFW16" s="178"/>
      <c r="LFX16" s="178"/>
      <c r="LFY16" s="178"/>
      <c r="LFZ16" s="178"/>
      <c r="LGA16" s="178"/>
      <c r="LGB16" s="178"/>
      <c r="LGC16" s="178"/>
      <c r="LGD16" s="178"/>
      <c r="LGE16" s="178"/>
      <c r="LGF16" s="178"/>
      <c r="LGG16" s="178"/>
      <c r="LGH16" s="178"/>
      <c r="LGI16" s="178"/>
      <c r="LGJ16" s="178"/>
      <c r="LGK16" s="178"/>
      <c r="LGL16" s="178"/>
      <c r="LGM16" s="178"/>
      <c r="LGN16" s="178"/>
      <c r="LGO16" s="178"/>
      <c r="LGP16" s="178"/>
      <c r="LGQ16" s="178"/>
      <c r="LGR16" s="178"/>
      <c r="LGS16" s="178"/>
      <c r="LGT16" s="178"/>
      <c r="LGU16" s="178"/>
      <c r="LGV16" s="178"/>
      <c r="LGW16" s="178"/>
      <c r="LGX16" s="178"/>
      <c r="LGY16" s="178"/>
      <c r="LGZ16" s="178"/>
      <c r="LHA16" s="178"/>
      <c r="LHB16" s="178"/>
      <c r="LHC16" s="178"/>
      <c r="LHD16" s="178"/>
      <c r="LHE16" s="178"/>
      <c r="LHF16" s="178"/>
      <c r="LHG16" s="178"/>
      <c r="LHH16" s="178"/>
      <c r="LHI16" s="178"/>
      <c r="LHJ16" s="178"/>
      <c r="LHK16" s="178"/>
      <c r="LHL16" s="178"/>
      <c r="LHM16" s="178"/>
      <c r="LHN16" s="178"/>
      <c r="LHO16" s="178"/>
      <c r="LHP16" s="178"/>
      <c r="LHQ16" s="178"/>
      <c r="LHR16" s="178"/>
      <c r="LHS16" s="178"/>
      <c r="LHT16" s="178"/>
      <c r="LHU16" s="178"/>
      <c r="LHV16" s="178"/>
      <c r="LHW16" s="178"/>
      <c r="LHX16" s="178"/>
      <c r="LHY16" s="178"/>
      <c r="LHZ16" s="178"/>
      <c r="LIA16" s="178"/>
      <c r="LIB16" s="178"/>
      <c r="LIC16" s="178"/>
      <c r="LID16" s="178"/>
      <c r="LIE16" s="178"/>
      <c r="LIF16" s="178"/>
      <c r="LIG16" s="178"/>
      <c r="LIH16" s="178"/>
      <c r="LII16" s="178"/>
      <c r="LIJ16" s="178"/>
      <c r="LIK16" s="178"/>
      <c r="LIL16" s="178"/>
      <c r="LIM16" s="178"/>
      <c r="LIN16" s="178"/>
      <c r="LIO16" s="178"/>
      <c r="LIP16" s="178"/>
      <c r="LIQ16" s="178"/>
      <c r="LIR16" s="178"/>
      <c r="LIS16" s="178"/>
      <c r="LIT16" s="178"/>
      <c r="LIU16" s="178"/>
      <c r="LIV16" s="178"/>
      <c r="LIW16" s="178"/>
      <c r="LIX16" s="178"/>
      <c r="LIY16" s="178"/>
      <c r="LIZ16" s="178"/>
      <c r="LJA16" s="178"/>
      <c r="LJB16" s="178"/>
      <c r="LJC16" s="178"/>
      <c r="LJD16" s="178"/>
      <c r="LJE16" s="178"/>
      <c r="LJF16" s="178"/>
      <c r="LJG16" s="178"/>
      <c r="LJH16" s="178"/>
      <c r="LJI16" s="178"/>
      <c r="LJJ16" s="178"/>
      <c r="LJK16" s="178"/>
      <c r="LJL16" s="178"/>
      <c r="LJM16" s="178"/>
      <c r="LJN16" s="178"/>
      <c r="LJO16" s="178"/>
      <c r="LJP16" s="178"/>
      <c r="LJQ16" s="178"/>
      <c r="LJR16" s="178"/>
      <c r="LJS16" s="178"/>
      <c r="LJT16" s="178"/>
      <c r="LJU16" s="178"/>
      <c r="LJV16" s="178"/>
      <c r="LJW16" s="178"/>
      <c r="LJX16" s="178"/>
      <c r="LJY16" s="178"/>
      <c r="LJZ16" s="178"/>
      <c r="LKA16" s="178"/>
      <c r="LKB16" s="178"/>
      <c r="LKC16" s="178"/>
      <c r="LKD16" s="178"/>
      <c r="LKE16" s="178"/>
      <c r="LKF16" s="178"/>
      <c r="LKG16" s="178"/>
      <c r="LKH16" s="178"/>
      <c r="LKI16" s="178"/>
      <c r="LKJ16" s="178"/>
      <c r="LKK16" s="178"/>
      <c r="LKL16" s="178"/>
      <c r="LKM16" s="178"/>
      <c r="LKN16" s="178"/>
      <c r="LKO16" s="178"/>
      <c r="LKP16" s="178"/>
      <c r="LKQ16" s="178"/>
      <c r="LKR16" s="178"/>
      <c r="LKS16" s="178"/>
      <c r="LKT16" s="178"/>
      <c r="LKU16" s="178"/>
      <c r="LKV16" s="178"/>
      <c r="LKW16" s="178"/>
      <c r="LKX16" s="178"/>
      <c r="LKY16" s="178"/>
      <c r="LKZ16" s="178"/>
      <c r="LLA16" s="178"/>
      <c r="LLB16" s="178"/>
      <c r="LLC16" s="178"/>
      <c r="LLD16" s="178"/>
      <c r="LLE16" s="178"/>
      <c r="LLF16" s="178"/>
      <c r="LLG16" s="178"/>
      <c r="LLH16" s="178"/>
      <c r="LLI16" s="178"/>
      <c r="LLJ16" s="178"/>
      <c r="LLK16" s="178"/>
      <c r="LLL16" s="178"/>
      <c r="LLM16" s="178"/>
      <c r="LLN16" s="178"/>
      <c r="LLO16" s="178"/>
      <c r="LLP16" s="178"/>
      <c r="LLQ16" s="178"/>
      <c r="LLR16" s="178"/>
      <c r="LLS16" s="178"/>
      <c r="LLT16" s="178"/>
      <c r="LLU16" s="178"/>
      <c r="LLV16" s="178"/>
      <c r="LLW16" s="178"/>
      <c r="LLX16" s="178"/>
      <c r="LLY16" s="178"/>
      <c r="LLZ16" s="178"/>
      <c r="LMA16" s="178"/>
      <c r="LMB16" s="178"/>
      <c r="LMC16" s="178"/>
      <c r="LMD16" s="178"/>
      <c r="LME16" s="178"/>
      <c r="LMF16" s="178"/>
      <c r="LMG16" s="178"/>
      <c r="LMH16" s="178"/>
      <c r="LMI16" s="178"/>
      <c r="LMJ16" s="178"/>
      <c r="LMK16" s="178"/>
      <c r="LML16" s="178"/>
      <c r="LMM16" s="178"/>
      <c r="LMN16" s="178"/>
      <c r="LMO16" s="178"/>
      <c r="LMP16" s="178"/>
      <c r="LMQ16" s="178"/>
      <c r="LMR16" s="178"/>
      <c r="LMS16" s="178"/>
      <c r="LMT16" s="178"/>
      <c r="LMU16" s="178"/>
      <c r="LMV16" s="178"/>
      <c r="LMW16" s="178"/>
      <c r="LMX16" s="178"/>
      <c r="LMY16" s="178"/>
      <c r="LMZ16" s="178"/>
      <c r="LNA16" s="178"/>
      <c r="LNB16" s="178"/>
      <c r="LNC16" s="178"/>
      <c r="LND16" s="178"/>
      <c r="LNE16" s="178"/>
      <c r="LNF16" s="178"/>
      <c r="LNG16" s="178"/>
      <c r="LNH16" s="178"/>
      <c r="LNI16" s="178"/>
      <c r="LNJ16" s="178"/>
      <c r="LNK16" s="178"/>
      <c r="LNL16" s="178"/>
      <c r="LNM16" s="178"/>
      <c r="LNN16" s="178"/>
      <c r="LNO16" s="178"/>
      <c r="LNP16" s="178"/>
      <c r="LNQ16" s="178"/>
      <c r="LNR16" s="178"/>
      <c r="LNS16" s="178"/>
      <c r="LNT16" s="178"/>
      <c r="LNU16" s="178"/>
      <c r="LNV16" s="178"/>
      <c r="LNW16" s="178"/>
      <c r="LNX16" s="178"/>
      <c r="LNY16" s="178"/>
      <c r="LNZ16" s="178"/>
      <c r="LOA16" s="178"/>
      <c r="LOB16" s="178"/>
      <c r="LOC16" s="178"/>
      <c r="LOD16" s="178"/>
      <c r="LOE16" s="178"/>
      <c r="LOF16" s="178"/>
      <c r="LOG16" s="178"/>
      <c r="LOH16" s="178"/>
      <c r="LOI16" s="178"/>
      <c r="LOJ16" s="178"/>
      <c r="LOK16" s="178"/>
      <c r="LOL16" s="178"/>
      <c r="LOM16" s="178"/>
      <c r="LON16" s="178"/>
      <c r="LOO16" s="178"/>
      <c r="LOP16" s="178"/>
      <c r="LOQ16" s="178"/>
      <c r="LOR16" s="178"/>
      <c r="LOS16" s="178"/>
      <c r="LOT16" s="178"/>
      <c r="LOU16" s="178"/>
      <c r="LOV16" s="178"/>
      <c r="LOW16" s="178"/>
      <c r="LOX16" s="178"/>
      <c r="LOY16" s="178"/>
      <c r="LOZ16" s="178"/>
      <c r="LPA16" s="178"/>
      <c r="LPB16" s="178"/>
      <c r="LPC16" s="178"/>
      <c r="LPD16" s="178"/>
      <c r="LPE16" s="178"/>
      <c r="LPF16" s="178"/>
      <c r="LPG16" s="178"/>
      <c r="LPH16" s="178"/>
      <c r="LPI16" s="178"/>
      <c r="LPJ16" s="178"/>
      <c r="LPK16" s="178"/>
      <c r="LPL16" s="178"/>
      <c r="LPM16" s="178"/>
      <c r="LPN16" s="178"/>
      <c r="LPO16" s="178"/>
      <c r="LPP16" s="178"/>
      <c r="LPQ16" s="178"/>
      <c r="LPR16" s="178"/>
      <c r="LPS16" s="178"/>
      <c r="LPT16" s="178"/>
      <c r="LPU16" s="178"/>
      <c r="LPV16" s="178"/>
      <c r="LPW16" s="178"/>
      <c r="LPX16" s="178"/>
      <c r="LPY16" s="178"/>
      <c r="LPZ16" s="178"/>
      <c r="LQA16" s="178"/>
      <c r="LQB16" s="178"/>
      <c r="LQC16" s="178"/>
      <c r="LQD16" s="178"/>
      <c r="LQE16" s="178"/>
      <c r="LQF16" s="178"/>
      <c r="LQG16" s="178"/>
      <c r="LQH16" s="178"/>
      <c r="LQI16" s="178"/>
      <c r="LQJ16" s="178"/>
      <c r="LQK16" s="178"/>
      <c r="LQL16" s="178"/>
      <c r="LQM16" s="178"/>
      <c r="LQN16" s="178"/>
      <c r="LQO16" s="178"/>
      <c r="LQP16" s="178"/>
      <c r="LQQ16" s="178"/>
      <c r="LQR16" s="178"/>
      <c r="LQS16" s="178"/>
      <c r="LQT16" s="178"/>
      <c r="LQU16" s="178"/>
      <c r="LQV16" s="178"/>
      <c r="LQW16" s="178"/>
      <c r="LQX16" s="178"/>
      <c r="LQY16" s="178"/>
      <c r="LQZ16" s="178"/>
      <c r="LRA16" s="178"/>
      <c r="LRB16" s="178"/>
      <c r="LRC16" s="178"/>
      <c r="LRD16" s="178"/>
      <c r="LRE16" s="178"/>
      <c r="LRF16" s="178"/>
      <c r="LRG16" s="178"/>
      <c r="LRH16" s="178"/>
      <c r="LRI16" s="178"/>
      <c r="LRJ16" s="178"/>
      <c r="LRK16" s="178"/>
      <c r="LRL16" s="178"/>
      <c r="LRM16" s="178"/>
      <c r="LRN16" s="178"/>
      <c r="LRO16" s="178"/>
      <c r="LRP16" s="178"/>
      <c r="LRQ16" s="178"/>
      <c r="LRR16" s="178"/>
      <c r="LRS16" s="178"/>
      <c r="LRT16" s="178"/>
      <c r="LRU16" s="178"/>
      <c r="LRV16" s="178"/>
      <c r="LRW16" s="178"/>
      <c r="LRX16" s="178"/>
      <c r="LRY16" s="178"/>
      <c r="LRZ16" s="178"/>
      <c r="LSA16" s="178"/>
      <c r="LSB16" s="178"/>
      <c r="LSC16" s="178"/>
      <c r="LSD16" s="178"/>
      <c r="LSE16" s="178"/>
      <c r="LSF16" s="178"/>
      <c r="LSG16" s="178"/>
      <c r="LSH16" s="178"/>
      <c r="LSI16" s="178"/>
      <c r="LSJ16" s="178"/>
      <c r="LSK16" s="178"/>
      <c r="LSL16" s="178"/>
      <c r="LSM16" s="178"/>
      <c r="LSN16" s="178"/>
      <c r="LSO16" s="178"/>
      <c r="LSP16" s="178"/>
      <c r="LSQ16" s="178"/>
      <c r="LSR16" s="178"/>
      <c r="LSS16" s="178"/>
      <c r="LST16" s="178"/>
      <c r="LSU16" s="178"/>
      <c r="LSV16" s="178"/>
      <c r="LSW16" s="178"/>
      <c r="LSX16" s="178"/>
      <c r="LSY16" s="178"/>
      <c r="LSZ16" s="178"/>
      <c r="LTA16" s="178"/>
      <c r="LTB16" s="178"/>
      <c r="LTC16" s="178"/>
      <c r="LTD16" s="178"/>
      <c r="LTE16" s="178"/>
      <c r="LTF16" s="178"/>
      <c r="LTG16" s="178"/>
      <c r="LTH16" s="178"/>
      <c r="LTI16" s="178"/>
      <c r="LTJ16" s="178"/>
      <c r="LTK16" s="178"/>
      <c r="LTL16" s="178"/>
      <c r="LTM16" s="178"/>
      <c r="LTN16" s="178"/>
      <c r="LTO16" s="178"/>
      <c r="LTP16" s="178"/>
      <c r="LTQ16" s="178"/>
      <c r="LTR16" s="178"/>
      <c r="LTS16" s="178"/>
      <c r="LTT16" s="178"/>
      <c r="LTU16" s="178"/>
      <c r="LTV16" s="178"/>
      <c r="LTW16" s="178"/>
      <c r="LTX16" s="178"/>
      <c r="LTY16" s="178"/>
      <c r="LTZ16" s="178"/>
      <c r="LUA16" s="178"/>
      <c r="LUB16" s="178"/>
      <c r="LUC16" s="178"/>
      <c r="LUD16" s="178"/>
      <c r="LUE16" s="178"/>
      <c r="LUF16" s="178"/>
      <c r="LUG16" s="178"/>
      <c r="LUH16" s="178"/>
      <c r="LUI16" s="178"/>
      <c r="LUJ16" s="178"/>
      <c r="LUK16" s="178"/>
      <c r="LUL16" s="178"/>
      <c r="LUM16" s="178"/>
      <c r="LUN16" s="178"/>
      <c r="LUO16" s="178"/>
      <c r="LUP16" s="178"/>
      <c r="LUQ16" s="178"/>
      <c r="LUR16" s="178"/>
      <c r="LUS16" s="178"/>
      <c r="LUT16" s="178"/>
      <c r="LUU16" s="178"/>
      <c r="LUV16" s="178"/>
      <c r="LUW16" s="178"/>
      <c r="LUX16" s="178"/>
      <c r="LUY16" s="178"/>
      <c r="LUZ16" s="178"/>
      <c r="LVA16" s="178"/>
      <c r="LVB16" s="178"/>
      <c r="LVC16" s="178"/>
      <c r="LVD16" s="178"/>
      <c r="LVE16" s="178"/>
      <c r="LVF16" s="178"/>
      <c r="LVG16" s="178"/>
      <c r="LVH16" s="178"/>
      <c r="LVI16" s="178"/>
      <c r="LVJ16" s="178"/>
      <c r="LVK16" s="178"/>
      <c r="LVL16" s="178"/>
      <c r="LVM16" s="178"/>
      <c r="LVN16" s="178"/>
      <c r="LVO16" s="178"/>
      <c r="LVP16" s="178"/>
      <c r="LVQ16" s="178"/>
      <c r="LVR16" s="178"/>
      <c r="LVS16" s="178"/>
      <c r="LVT16" s="178"/>
      <c r="LVU16" s="178"/>
      <c r="LVV16" s="178"/>
      <c r="LVW16" s="178"/>
      <c r="LVX16" s="178"/>
      <c r="LVY16" s="178"/>
      <c r="LVZ16" s="178"/>
      <c r="LWA16" s="178"/>
      <c r="LWB16" s="178"/>
      <c r="LWC16" s="178"/>
      <c r="LWD16" s="178"/>
      <c r="LWE16" s="178"/>
      <c r="LWF16" s="178"/>
      <c r="LWG16" s="178"/>
      <c r="LWH16" s="178"/>
      <c r="LWI16" s="178"/>
      <c r="LWJ16" s="178"/>
      <c r="LWK16" s="178"/>
      <c r="LWL16" s="178"/>
      <c r="LWM16" s="178"/>
      <c r="LWN16" s="178"/>
      <c r="LWO16" s="178"/>
      <c r="LWP16" s="178"/>
      <c r="LWQ16" s="178"/>
      <c r="LWR16" s="178"/>
      <c r="LWS16" s="178"/>
      <c r="LWT16" s="178"/>
      <c r="LWU16" s="178"/>
      <c r="LWV16" s="178"/>
      <c r="LWW16" s="178"/>
      <c r="LWX16" s="178"/>
      <c r="LWY16" s="178"/>
      <c r="LWZ16" s="178"/>
      <c r="LXA16" s="178"/>
      <c r="LXB16" s="178"/>
      <c r="LXC16" s="178"/>
      <c r="LXD16" s="178"/>
      <c r="LXE16" s="178"/>
      <c r="LXF16" s="178"/>
      <c r="LXG16" s="178"/>
      <c r="LXH16" s="178"/>
      <c r="LXI16" s="178"/>
      <c r="LXJ16" s="178"/>
      <c r="LXK16" s="178"/>
      <c r="LXL16" s="178"/>
      <c r="LXM16" s="178"/>
      <c r="LXN16" s="178"/>
      <c r="LXO16" s="178"/>
      <c r="LXP16" s="178"/>
      <c r="LXQ16" s="178"/>
      <c r="LXR16" s="178"/>
      <c r="LXS16" s="178"/>
      <c r="LXT16" s="178"/>
      <c r="LXU16" s="178"/>
      <c r="LXV16" s="178"/>
      <c r="LXW16" s="178"/>
      <c r="LXX16" s="178"/>
      <c r="LXY16" s="178"/>
      <c r="LXZ16" s="178"/>
      <c r="LYA16" s="178"/>
      <c r="LYB16" s="178"/>
      <c r="LYC16" s="178"/>
      <c r="LYD16" s="178"/>
      <c r="LYE16" s="178"/>
      <c r="LYF16" s="178"/>
      <c r="LYG16" s="178"/>
      <c r="LYH16" s="178"/>
      <c r="LYI16" s="178"/>
      <c r="LYJ16" s="178"/>
      <c r="LYK16" s="178"/>
      <c r="LYL16" s="178"/>
      <c r="LYM16" s="178"/>
      <c r="LYN16" s="178"/>
      <c r="LYO16" s="178"/>
      <c r="LYP16" s="178"/>
      <c r="LYQ16" s="178"/>
      <c r="LYR16" s="178"/>
      <c r="LYS16" s="178"/>
      <c r="LYT16" s="178"/>
      <c r="LYU16" s="178"/>
      <c r="LYV16" s="178"/>
      <c r="LYW16" s="178"/>
      <c r="LYX16" s="178"/>
      <c r="LYY16" s="178"/>
      <c r="LYZ16" s="178"/>
      <c r="LZA16" s="178"/>
      <c r="LZB16" s="178"/>
      <c r="LZC16" s="178"/>
      <c r="LZD16" s="178"/>
      <c r="LZE16" s="178"/>
      <c r="LZF16" s="178"/>
      <c r="LZG16" s="178"/>
      <c r="LZH16" s="178"/>
      <c r="LZI16" s="178"/>
      <c r="LZJ16" s="178"/>
      <c r="LZK16" s="178"/>
      <c r="LZL16" s="178"/>
      <c r="LZM16" s="178"/>
      <c r="LZN16" s="178"/>
      <c r="LZO16" s="178"/>
      <c r="LZP16" s="178"/>
      <c r="LZQ16" s="178"/>
      <c r="LZR16" s="178"/>
      <c r="LZS16" s="178"/>
      <c r="LZT16" s="178"/>
      <c r="LZU16" s="178"/>
      <c r="LZV16" s="178"/>
      <c r="LZW16" s="178"/>
      <c r="LZX16" s="178"/>
      <c r="LZY16" s="178"/>
      <c r="LZZ16" s="178"/>
      <c r="MAA16" s="178"/>
      <c r="MAB16" s="178"/>
      <c r="MAC16" s="178"/>
      <c r="MAD16" s="178"/>
      <c r="MAE16" s="178"/>
      <c r="MAF16" s="178"/>
      <c r="MAG16" s="178"/>
      <c r="MAH16" s="178"/>
      <c r="MAI16" s="178"/>
      <c r="MAJ16" s="178"/>
      <c r="MAK16" s="178"/>
      <c r="MAL16" s="178"/>
      <c r="MAM16" s="178"/>
      <c r="MAN16" s="178"/>
      <c r="MAO16" s="178"/>
      <c r="MAP16" s="178"/>
      <c r="MAQ16" s="178"/>
      <c r="MAR16" s="178"/>
      <c r="MAS16" s="178"/>
      <c r="MAT16" s="178"/>
      <c r="MAU16" s="178"/>
      <c r="MAV16" s="178"/>
      <c r="MAW16" s="178"/>
      <c r="MAX16" s="178"/>
      <c r="MAY16" s="178"/>
      <c r="MAZ16" s="178"/>
      <c r="MBA16" s="178"/>
      <c r="MBB16" s="178"/>
      <c r="MBC16" s="178"/>
      <c r="MBD16" s="178"/>
      <c r="MBE16" s="178"/>
      <c r="MBF16" s="178"/>
      <c r="MBG16" s="178"/>
      <c r="MBH16" s="178"/>
      <c r="MBI16" s="178"/>
      <c r="MBJ16" s="178"/>
      <c r="MBK16" s="178"/>
      <c r="MBL16" s="178"/>
      <c r="MBM16" s="178"/>
      <c r="MBN16" s="178"/>
      <c r="MBO16" s="178"/>
      <c r="MBP16" s="178"/>
      <c r="MBQ16" s="178"/>
      <c r="MBR16" s="178"/>
      <c r="MBS16" s="178"/>
      <c r="MBT16" s="178"/>
      <c r="MBU16" s="178"/>
      <c r="MBV16" s="178"/>
      <c r="MBW16" s="178"/>
      <c r="MBX16" s="178"/>
      <c r="MBY16" s="178"/>
      <c r="MBZ16" s="178"/>
      <c r="MCA16" s="178"/>
      <c r="MCB16" s="178"/>
      <c r="MCC16" s="178"/>
      <c r="MCD16" s="178"/>
      <c r="MCE16" s="178"/>
      <c r="MCF16" s="178"/>
      <c r="MCG16" s="178"/>
      <c r="MCH16" s="178"/>
      <c r="MCI16" s="178"/>
      <c r="MCJ16" s="178"/>
      <c r="MCK16" s="178"/>
      <c r="MCL16" s="178"/>
      <c r="MCM16" s="178"/>
      <c r="MCN16" s="178"/>
      <c r="MCO16" s="178"/>
      <c r="MCP16" s="178"/>
      <c r="MCQ16" s="178"/>
      <c r="MCR16" s="178"/>
      <c r="MCS16" s="178"/>
      <c r="MCT16" s="178"/>
      <c r="MCU16" s="178"/>
      <c r="MCV16" s="178"/>
      <c r="MCW16" s="178"/>
      <c r="MCX16" s="178"/>
      <c r="MCY16" s="178"/>
      <c r="MCZ16" s="178"/>
      <c r="MDA16" s="178"/>
      <c r="MDB16" s="178"/>
      <c r="MDC16" s="178"/>
      <c r="MDD16" s="178"/>
      <c r="MDE16" s="178"/>
      <c r="MDF16" s="178"/>
      <c r="MDG16" s="178"/>
      <c r="MDH16" s="178"/>
      <c r="MDI16" s="178"/>
      <c r="MDJ16" s="178"/>
      <c r="MDK16" s="178"/>
      <c r="MDL16" s="178"/>
      <c r="MDM16" s="178"/>
      <c r="MDN16" s="178"/>
      <c r="MDO16" s="178"/>
      <c r="MDP16" s="178"/>
      <c r="MDQ16" s="178"/>
      <c r="MDR16" s="178"/>
      <c r="MDS16" s="178"/>
      <c r="MDT16" s="178"/>
      <c r="MDU16" s="178"/>
      <c r="MDV16" s="178"/>
      <c r="MDW16" s="178"/>
      <c r="MDX16" s="178"/>
      <c r="MDY16" s="178"/>
      <c r="MDZ16" s="178"/>
      <c r="MEA16" s="178"/>
      <c r="MEB16" s="178"/>
      <c r="MEC16" s="178"/>
      <c r="MED16" s="178"/>
      <c r="MEE16" s="178"/>
      <c r="MEF16" s="178"/>
      <c r="MEG16" s="178"/>
      <c r="MEH16" s="178"/>
      <c r="MEI16" s="178"/>
      <c r="MEJ16" s="178"/>
      <c r="MEK16" s="178"/>
      <c r="MEL16" s="178"/>
      <c r="MEM16" s="178"/>
      <c r="MEN16" s="178"/>
      <c r="MEO16" s="178"/>
      <c r="MEP16" s="178"/>
      <c r="MEQ16" s="178"/>
      <c r="MER16" s="178"/>
      <c r="MES16" s="178"/>
      <c r="MET16" s="178"/>
      <c r="MEU16" s="178"/>
      <c r="MEV16" s="178"/>
      <c r="MEW16" s="178"/>
      <c r="MEX16" s="178"/>
      <c r="MEY16" s="178"/>
      <c r="MEZ16" s="178"/>
      <c r="MFA16" s="178"/>
      <c r="MFB16" s="178"/>
      <c r="MFC16" s="178"/>
      <c r="MFD16" s="178"/>
      <c r="MFE16" s="178"/>
      <c r="MFF16" s="178"/>
      <c r="MFG16" s="178"/>
      <c r="MFH16" s="178"/>
      <c r="MFI16" s="178"/>
      <c r="MFJ16" s="178"/>
      <c r="MFK16" s="178"/>
      <c r="MFL16" s="178"/>
      <c r="MFM16" s="178"/>
      <c r="MFN16" s="178"/>
      <c r="MFO16" s="178"/>
      <c r="MFP16" s="178"/>
      <c r="MFQ16" s="178"/>
      <c r="MFR16" s="178"/>
      <c r="MFS16" s="178"/>
      <c r="MFT16" s="178"/>
      <c r="MFU16" s="178"/>
      <c r="MFV16" s="178"/>
      <c r="MFW16" s="178"/>
      <c r="MFX16" s="178"/>
      <c r="MFY16" s="178"/>
      <c r="MFZ16" s="178"/>
      <c r="MGA16" s="178"/>
      <c r="MGB16" s="178"/>
      <c r="MGC16" s="178"/>
      <c r="MGD16" s="178"/>
      <c r="MGE16" s="178"/>
      <c r="MGF16" s="178"/>
      <c r="MGG16" s="178"/>
      <c r="MGH16" s="178"/>
      <c r="MGI16" s="178"/>
      <c r="MGJ16" s="178"/>
      <c r="MGK16" s="178"/>
      <c r="MGL16" s="178"/>
      <c r="MGM16" s="178"/>
      <c r="MGN16" s="178"/>
      <c r="MGO16" s="178"/>
      <c r="MGP16" s="178"/>
      <c r="MGQ16" s="178"/>
      <c r="MGR16" s="178"/>
      <c r="MGS16" s="178"/>
      <c r="MGT16" s="178"/>
      <c r="MGU16" s="178"/>
      <c r="MGV16" s="178"/>
      <c r="MGW16" s="178"/>
      <c r="MGX16" s="178"/>
      <c r="MGY16" s="178"/>
      <c r="MGZ16" s="178"/>
      <c r="MHA16" s="178"/>
      <c r="MHB16" s="178"/>
      <c r="MHC16" s="178"/>
      <c r="MHD16" s="178"/>
      <c r="MHE16" s="178"/>
      <c r="MHF16" s="178"/>
      <c r="MHG16" s="178"/>
      <c r="MHH16" s="178"/>
      <c r="MHI16" s="178"/>
      <c r="MHJ16" s="178"/>
      <c r="MHK16" s="178"/>
      <c r="MHL16" s="178"/>
      <c r="MHM16" s="178"/>
      <c r="MHN16" s="178"/>
      <c r="MHO16" s="178"/>
      <c r="MHP16" s="178"/>
      <c r="MHQ16" s="178"/>
      <c r="MHR16" s="178"/>
      <c r="MHS16" s="178"/>
      <c r="MHT16" s="178"/>
      <c r="MHU16" s="178"/>
      <c r="MHV16" s="178"/>
      <c r="MHW16" s="178"/>
      <c r="MHX16" s="178"/>
      <c r="MHY16" s="178"/>
      <c r="MHZ16" s="178"/>
      <c r="MIA16" s="178"/>
      <c r="MIB16" s="178"/>
      <c r="MIC16" s="178"/>
      <c r="MID16" s="178"/>
      <c r="MIE16" s="178"/>
      <c r="MIF16" s="178"/>
      <c r="MIG16" s="178"/>
      <c r="MIH16" s="178"/>
      <c r="MII16" s="178"/>
      <c r="MIJ16" s="178"/>
      <c r="MIK16" s="178"/>
      <c r="MIL16" s="178"/>
      <c r="MIM16" s="178"/>
      <c r="MIN16" s="178"/>
      <c r="MIO16" s="178"/>
      <c r="MIP16" s="178"/>
      <c r="MIQ16" s="178"/>
      <c r="MIR16" s="178"/>
      <c r="MIS16" s="178"/>
      <c r="MIT16" s="178"/>
      <c r="MIU16" s="178"/>
      <c r="MIV16" s="178"/>
      <c r="MIW16" s="178"/>
      <c r="MIX16" s="178"/>
      <c r="MIY16" s="178"/>
      <c r="MIZ16" s="178"/>
      <c r="MJA16" s="178"/>
      <c r="MJB16" s="178"/>
      <c r="MJC16" s="178"/>
      <c r="MJD16" s="178"/>
      <c r="MJE16" s="178"/>
      <c r="MJF16" s="178"/>
      <c r="MJG16" s="178"/>
      <c r="MJH16" s="178"/>
      <c r="MJI16" s="178"/>
      <c r="MJJ16" s="178"/>
      <c r="MJK16" s="178"/>
      <c r="MJL16" s="178"/>
      <c r="MJM16" s="178"/>
      <c r="MJN16" s="178"/>
      <c r="MJO16" s="178"/>
      <c r="MJP16" s="178"/>
      <c r="MJQ16" s="178"/>
      <c r="MJR16" s="178"/>
      <c r="MJS16" s="178"/>
      <c r="MJT16" s="178"/>
      <c r="MJU16" s="178"/>
      <c r="MJV16" s="178"/>
      <c r="MJW16" s="178"/>
      <c r="MJX16" s="178"/>
      <c r="MJY16" s="178"/>
      <c r="MJZ16" s="178"/>
      <c r="MKA16" s="178"/>
      <c r="MKB16" s="178"/>
      <c r="MKC16" s="178"/>
      <c r="MKD16" s="178"/>
      <c r="MKE16" s="178"/>
      <c r="MKF16" s="178"/>
      <c r="MKG16" s="178"/>
      <c r="MKH16" s="178"/>
      <c r="MKI16" s="178"/>
      <c r="MKJ16" s="178"/>
      <c r="MKK16" s="178"/>
      <c r="MKL16" s="178"/>
      <c r="MKM16" s="178"/>
      <c r="MKN16" s="178"/>
      <c r="MKO16" s="178"/>
      <c r="MKP16" s="178"/>
      <c r="MKQ16" s="178"/>
      <c r="MKR16" s="178"/>
      <c r="MKS16" s="178"/>
      <c r="MKT16" s="178"/>
      <c r="MKU16" s="178"/>
      <c r="MKV16" s="178"/>
      <c r="MKW16" s="178"/>
      <c r="MKX16" s="178"/>
      <c r="MKY16" s="178"/>
      <c r="MKZ16" s="178"/>
      <c r="MLA16" s="178"/>
      <c r="MLB16" s="178"/>
      <c r="MLC16" s="178"/>
      <c r="MLD16" s="178"/>
      <c r="MLE16" s="178"/>
      <c r="MLF16" s="178"/>
      <c r="MLG16" s="178"/>
      <c r="MLH16" s="178"/>
      <c r="MLI16" s="178"/>
      <c r="MLJ16" s="178"/>
      <c r="MLK16" s="178"/>
      <c r="MLL16" s="178"/>
      <c r="MLM16" s="178"/>
      <c r="MLN16" s="178"/>
      <c r="MLO16" s="178"/>
      <c r="MLP16" s="178"/>
      <c r="MLQ16" s="178"/>
      <c r="MLR16" s="178"/>
      <c r="MLS16" s="178"/>
      <c r="MLT16" s="178"/>
      <c r="MLU16" s="178"/>
      <c r="MLV16" s="178"/>
      <c r="MLW16" s="178"/>
      <c r="MLX16" s="178"/>
      <c r="MLY16" s="178"/>
      <c r="MLZ16" s="178"/>
      <c r="MMA16" s="178"/>
      <c r="MMB16" s="178"/>
      <c r="MMC16" s="178"/>
      <c r="MMD16" s="178"/>
      <c r="MME16" s="178"/>
      <c r="MMF16" s="178"/>
      <c r="MMG16" s="178"/>
      <c r="MMH16" s="178"/>
      <c r="MMI16" s="178"/>
      <c r="MMJ16" s="178"/>
      <c r="MMK16" s="178"/>
      <c r="MML16" s="178"/>
      <c r="MMM16" s="178"/>
      <c r="MMN16" s="178"/>
      <c r="MMO16" s="178"/>
      <c r="MMP16" s="178"/>
      <c r="MMQ16" s="178"/>
      <c r="MMR16" s="178"/>
      <c r="MMS16" s="178"/>
      <c r="MMT16" s="178"/>
      <c r="MMU16" s="178"/>
      <c r="MMV16" s="178"/>
      <c r="MMW16" s="178"/>
      <c r="MMX16" s="178"/>
      <c r="MMY16" s="178"/>
      <c r="MMZ16" s="178"/>
      <c r="MNA16" s="178"/>
      <c r="MNB16" s="178"/>
      <c r="MNC16" s="178"/>
      <c r="MND16" s="178"/>
      <c r="MNE16" s="178"/>
      <c r="MNF16" s="178"/>
      <c r="MNG16" s="178"/>
      <c r="MNH16" s="178"/>
      <c r="MNI16" s="178"/>
      <c r="MNJ16" s="178"/>
      <c r="MNK16" s="178"/>
      <c r="MNL16" s="178"/>
      <c r="MNM16" s="178"/>
      <c r="MNN16" s="178"/>
      <c r="MNO16" s="178"/>
      <c r="MNP16" s="178"/>
      <c r="MNQ16" s="178"/>
      <c r="MNR16" s="178"/>
      <c r="MNS16" s="178"/>
      <c r="MNT16" s="178"/>
      <c r="MNU16" s="178"/>
      <c r="MNV16" s="178"/>
      <c r="MNW16" s="178"/>
      <c r="MNX16" s="178"/>
      <c r="MNY16" s="178"/>
      <c r="MNZ16" s="178"/>
      <c r="MOA16" s="178"/>
      <c r="MOB16" s="178"/>
      <c r="MOC16" s="178"/>
      <c r="MOD16" s="178"/>
      <c r="MOE16" s="178"/>
      <c r="MOF16" s="178"/>
      <c r="MOG16" s="178"/>
      <c r="MOH16" s="178"/>
      <c r="MOI16" s="178"/>
      <c r="MOJ16" s="178"/>
      <c r="MOK16" s="178"/>
      <c r="MOL16" s="178"/>
      <c r="MOM16" s="178"/>
      <c r="MON16" s="178"/>
      <c r="MOO16" s="178"/>
      <c r="MOP16" s="178"/>
      <c r="MOQ16" s="178"/>
      <c r="MOR16" s="178"/>
      <c r="MOS16" s="178"/>
      <c r="MOT16" s="178"/>
      <c r="MOU16" s="178"/>
      <c r="MOV16" s="178"/>
      <c r="MOW16" s="178"/>
      <c r="MOX16" s="178"/>
      <c r="MOY16" s="178"/>
      <c r="MOZ16" s="178"/>
      <c r="MPA16" s="178"/>
      <c r="MPB16" s="178"/>
      <c r="MPC16" s="178"/>
      <c r="MPD16" s="178"/>
      <c r="MPE16" s="178"/>
      <c r="MPF16" s="178"/>
      <c r="MPG16" s="178"/>
      <c r="MPH16" s="178"/>
      <c r="MPI16" s="178"/>
      <c r="MPJ16" s="178"/>
      <c r="MPK16" s="178"/>
      <c r="MPL16" s="178"/>
      <c r="MPM16" s="178"/>
      <c r="MPN16" s="178"/>
      <c r="MPO16" s="178"/>
      <c r="MPP16" s="178"/>
      <c r="MPQ16" s="178"/>
      <c r="MPR16" s="178"/>
      <c r="MPS16" s="178"/>
      <c r="MPT16" s="178"/>
      <c r="MPU16" s="178"/>
      <c r="MPV16" s="178"/>
      <c r="MPW16" s="178"/>
      <c r="MPX16" s="178"/>
      <c r="MPY16" s="178"/>
      <c r="MPZ16" s="178"/>
      <c r="MQA16" s="178"/>
      <c r="MQB16" s="178"/>
      <c r="MQC16" s="178"/>
      <c r="MQD16" s="178"/>
      <c r="MQE16" s="178"/>
      <c r="MQF16" s="178"/>
      <c r="MQG16" s="178"/>
      <c r="MQH16" s="178"/>
      <c r="MQI16" s="178"/>
      <c r="MQJ16" s="178"/>
      <c r="MQK16" s="178"/>
      <c r="MQL16" s="178"/>
      <c r="MQM16" s="178"/>
      <c r="MQN16" s="178"/>
      <c r="MQO16" s="178"/>
      <c r="MQP16" s="178"/>
      <c r="MQQ16" s="178"/>
      <c r="MQR16" s="178"/>
      <c r="MQS16" s="178"/>
      <c r="MQT16" s="178"/>
      <c r="MQU16" s="178"/>
      <c r="MQV16" s="178"/>
      <c r="MQW16" s="178"/>
      <c r="MQX16" s="178"/>
      <c r="MQY16" s="178"/>
      <c r="MQZ16" s="178"/>
      <c r="MRA16" s="178"/>
      <c r="MRB16" s="178"/>
      <c r="MRC16" s="178"/>
      <c r="MRD16" s="178"/>
      <c r="MRE16" s="178"/>
      <c r="MRF16" s="178"/>
      <c r="MRG16" s="178"/>
      <c r="MRH16" s="178"/>
      <c r="MRI16" s="178"/>
      <c r="MRJ16" s="178"/>
      <c r="MRK16" s="178"/>
      <c r="MRL16" s="178"/>
      <c r="MRM16" s="178"/>
      <c r="MRN16" s="178"/>
      <c r="MRO16" s="178"/>
      <c r="MRP16" s="178"/>
      <c r="MRQ16" s="178"/>
      <c r="MRR16" s="178"/>
      <c r="MRS16" s="178"/>
      <c r="MRT16" s="178"/>
      <c r="MRU16" s="178"/>
      <c r="MRV16" s="178"/>
      <c r="MRW16" s="178"/>
      <c r="MRX16" s="178"/>
      <c r="MRY16" s="178"/>
      <c r="MRZ16" s="178"/>
      <c r="MSA16" s="178"/>
      <c r="MSB16" s="178"/>
      <c r="MSC16" s="178"/>
      <c r="MSD16" s="178"/>
      <c r="MSE16" s="178"/>
      <c r="MSF16" s="178"/>
      <c r="MSG16" s="178"/>
      <c r="MSH16" s="178"/>
      <c r="MSI16" s="178"/>
      <c r="MSJ16" s="178"/>
      <c r="MSK16" s="178"/>
      <c r="MSL16" s="178"/>
      <c r="MSM16" s="178"/>
      <c r="MSN16" s="178"/>
      <c r="MSO16" s="178"/>
      <c r="MSP16" s="178"/>
      <c r="MSQ16" s="178"/>
      <c r="MSR16" s="178"/>
      <c r="MSS16" s="178"/>
      <c r="MST16" s="178"/>
      <c r="MSU16" s="178"/>
      <c r="MSV16" s="178"/>
      <c r="MSW16" s="178"/>
      <c r="MSX16" s="178"/>
      <c r="MSY16" s="178"/>
      <c r="MSZ16" s="178"/>
      <c r="MTA16" s="178"/>
      <c r="MTB16" s="178"/>
      <c r="MTC16" s="178"/>
      <c r="MTD16" s="178"/>
      <c r="MTE16" s="178"/>
      <c r="MTF16" s="178"/>
      <c r="MTG16" s="178"/>
      <c r="MTH16" s="178"/>
      <c r="MTI16" s="178"/>
      <c r="MTJ16" s="178"/>
      <c r="MTK16" s="178"/>
      <c r="MTL16" s="178"/>
      <c r="MTM16" s="178"/>
      <c r="MTN16" s="178"/>
      <c r="MTO16" s="178"/>
      <c r="MTP16" s="178"/>
      <c r="MTQ16" s="178"/>
      <c r="MTR16" s="178"/>
      <c r="MTS16" s="178"/>
      <c r="MTT16" s="178"/>
      <c r="MTU16" s="178"/>
      <c r="MTV16" s="178"/>
      <c r="MTW16" s="178"/>
      <c r="MTX16" s="178"/>
      <c r="MTY16" s="178"/>
      <c r="MTZ16" s="178"/>
      <c r="MUA16" s="178"/>
      <c r="MUB16" s="178"/>
      <c r="MUC16" s="178"/>
      <c r="MUD16" s="178"/>
      <c r="MUE16" s="178"/>
      <c r="MUF16" s="178"/>
      <c r="MUG16" s="178"/>
      <c r="MUH16" s="178"/>
      <c r="MUI16" s="178"/>
      <c r="MUJ16" s="178"/>
      <c r="MUK16" s="178"/>
      <c r="MUL16" s="178"/>
      <c r="MUM16" s="178"/>
      <c r="MUN16" s="178"/>
      <c r="MUO16" s="178"/>
      <c r="MUP16" s="178"/>
      <c r="MUQ16" s="178"/>
      <c r="MUR16" s="178"/>
      <c r="MUS16" s="178"/>
      <c r="MUT16" s="178"/>
      <c r="MUU16" s="178"/>
      <c r="MUV16" s="178"/>
      <c r="MUW16" s="178"/>
      <c r="MUX16" s="178"/>
      <c r="MUY16" s="178"/>
      <c r="MUZ16" s="178"/>
      <c r="MVA16" s="178"/>
      <c r="MVB16" s="178"/>
      <c r="MVC16" s="178"/>
      <c r="MVD16" s="178"/>
      <c r="MVE16" s="178"/>
      <c r="MVF16" s="178"/>
      <c r="MVG16" s="178"/>
      <c r="MVH16" s="178"/>
      <c r="MVI16" s="178"/>
      <c r="MVJ16" s="178"/>
      <c r="MVK16" s="178"/>
      <c r="MVL16" s="178"/>
      <c r="MVM16" s="178"/>
      <c r="MVN16" s="178"/>
      <c r="MVO16" s="178"/>
      <c r="MVP16" s="178"/>
      <c r="MVQ16" s="178"/>
      <c r="MVR16" s="178"/>
      <c r="MVS16" s="178"/>
      <c r="MVT16" s="178"/>
      <c r="MVU16" s="178"/>
      <c r="MVV16" s="178"/>
      <c r="MVW16" s="178"/>
      <c r="MVX16" s="178"/>
      <c r="MVY16" s="178"/>
      <c r="MVZ16" s="178"/>
      <c r="MWA16" s="178"/>
      <c r="MWB16" s="178"/>
      <c r="MWC16" s="178"/>
      <c r="MWD16" s="178"/>
      <c r="MWE16" s="178"/>
      <c r="MWF16" s="178"/>
      <c r="MWG16" s="178"/>
      <c r="MWH16" s="178"/>
      <c r="MWI16" s="178"/>
      <c r="MWJ16" s="178"/>
      <c r="MWK16" s="178"/>
      <c r="MWL16" s="178"/>
      <c r="MWM16" s="178"/>
      <c r="MWN16" s="178"/>
      <c r="MWO16" s="178"/>
      <c r="MWP16" s="178"/>
      <c r="MWQ16" s="178"/>
      <c r="MWR16" s="178"/>
      <c r="MWS16" s="178"/>
      <c r="MWT16" s="178"/>
      <c r="MWU16" s="178"/>
      <c r="MWV16" s="178"/>
      <c r="MWW16" s="178"/>
      <c r="MWX16" s="178"/>
      <c r="MWY16" s="178"/>
      <c r="MWZ16" s="178"/>
      <c r="MXA16" s="178"/>
      <c r="MXB16" s="178"/>
      <c r="MXC16" s="178"/>
      <c r="MXD16" s="178"/>
      <c r="MXE16" s="178"/>
      <c r="MXF16" s="178"/>
      <c r="MXG16" s="178"/>
      <c r="MXH16" s="178"/>
      <c r="MXI16" s="178"/>
      <c r="MXJ16" s="178"/>
      <c r="MXK16" s="178"/>
      <c r="MXL16" s="178"/>
      <c r="MXM16" s="178"/>
      <c r="MXN16" s="178"/>
      <c r="MXO16" s="178"/>
      <c r="MXP16" s="178"/>
      <c r="MXQ16" s="178"/>
      <c r="MXR16" s="178"/>
      <c r="MXS16" s="178"/>
      <c r="MXT16" s="178"/>
      <c r="MXU16" s="178"/>
      <c r="MXV16" s="178"/>
      <c r="MXW16" s="178"/>
      <c r="MXX16" s="178"/>
      <c r="MXY16" s="178"/>
      <c r="MXZ16" s="178"/>
      <c r="MYA16" s="178"/>
      <c r="MYB16" s="178"/>
      <c r="MYC16" s="178"/>
      <c r="MYD16" s="178"/>
      <c r="MYE16" s="178"/>
      <c r="MYF16" s="178"/>
      <c r="MYG16" s="178"/>
      <c r="MYH16" s="178"/>
      <c r="MYI16" s="178"/>
      <c r="MYJ16" s="178"/>
      <c r="MYK16" s="178"/>
      <c r="MYL16" s="178"/>
      <c r="MYM16" s="178"/>
      <c r="MYN16" s="178"/>
      <c r="MYO16" s="178"/>
      <c r="MYP16" s="178"/>
      <c r="MYQ16" s="178"/>
      <c r="MYR16" s="178"/>
      <c r="MYS16" s="178"/>
      <c r="MYT16" s="178"/>
      <c r="MYU16" s="178"/>
      <c r="MYV16" s="178"/>
      <c r="MYW16" s="178"/>
      <c r="MYX16" s="178"/>
      <c r="MYY16" s="178"/>
      <c r="MYZ16" s="178"/>
      <c r="MZA16" s="178"/>
      <c r="MZB16" s="178"/>
      <c r="MZC16" s="178"/>
      <c r="MZD16" s="178"/>
      <c r="MZE16" s="178"/>
      <c r="MZF16" s="178"/>
      <c r="MZG16" s="178"/>
      <c r="MZH16" s="178"/>
      <c r="MZI16" s="178"/>
      <c r="MZJ16" s="178"/>
      <c r="MZK16" s="178"/>
      <c r="MZL16" s="178"/>
      <c r="MZM16" s="178"/>
      <c r="MZN16" s="178"/>
      <c r="MZO16" s="178"/>
      <c r="MZP16" s="178"/>
      <c r="MZQ16" s="178"/>
      <c r="MZR16" s="178"/>
      <c r="MZS16" s="178"/>
      <c r="MZT16" s="178"/>
      <c r="MZU16" s="178"/>
      <c r="MZV16" s="178"/>
      <c r="MZW16" s="178"/>
      <c r="MZX16" s="178"/>
      <c r="MZY16" s="178"/>
      <c r="MZZ16" s="178"/>
      <c r="NAA16" s="178"/>
      <c r="NAB16" s="178"/>
      <c r="NAC16" s="178"/>
      <c r="NAD16" s="178"/>
      <c r="NAE16" s="178"/>
      <c r="NAF16" s="178"/>
      <c r="NAG16" s="178"/>
      <c r="NAH16" s="178"/>
      <c r="NAI16" s="178"/>
      <c r="NAJ16" s="178"/>
      <c r="NAK16" s="178"/>
      <c r="NAL16" s="178"/>
      <c r="NAM16" s="178"/>
      <c r="NAN16" s="178"/>
      <c r="NAO16" s="178"/>
      <c r="NAP16" s="178"/>
      <c r="NAQ16" s="178"/>
      <c r="NAR16" s="178"/>
      <c r="NAS16" s="178"/>
      <c r="NAT16" s="178"/>
      <c r="NAU16" s="178"/>
      <c r="NAV16" s="178"/>
      <c r="NAW16" s="178"/>
      <c r="NAX16" s="178"/>
      <c r="NAY16" s="178"/>
      <c r="NAZ16" s="178"/>
      <c r="NBA16" s="178"/>
      <c r="NBB16" s="178"/>
      <c r="NBC16" s="178"/>
      <c r="NBD16" s="178"/>
      <c r="NBE16" s="178"/>
      <c r="NBF16" s="178"/>
      <c r="NBG16" s="178"/>
      <c r="NBH16" s="178"/>
      <c r="NBI16" s="178"/>
      <c r="NBJ16" s="178"/>
      <c r="NBK16" s="178"/>
      <c r="NBL16" s="178"/>
      <c r="NBM16" s="178"/>
      <c r="NBN16" s="178"/>
      <c r="NBO16" s="178"/>
      <c r="NBP16" s="178"/>
      <c r="NBQ16" s="178"/>
      <c r="NBR16" s="178"/>
      <c r="NBS16" s="178"/>
      <c r="NBT16" s="178"/>
      <c r="NBU16" s="178"/>
      <c r="NBV16" s="178"/>
      <c r="NBW16" s="178"/>
      <c r="NBX16" s="178"/>
      <c r="NBY16" s="178"/>
      <c r="NBZ16" s="178"/>
      <c r="NCA16" s="178"/>
      <c r="NCB16" s="178"/>
      <c r="NCC16" s="178"/>
      <c r="NCD16" s="178"/>
      <c r="NCE16" s="178"/>
      <c r="NCF16" s="178"/>
      <c r="NCG16" s="178"/>
      <c r="NCH16" s="178"/>
      <c r="NCI16" s="178"/>
      <c r="NCJ16" s="178"/>
      <c r="NCK16" s="178"/>
      <c r="NCL16" s="178"/>
      <c r="NCM16" s="178"/>
      <c r="NCN16" s="178"/>
      <c r="NCO16" s="178"/>
      <c r="NCP16" s="178"/>
      <c r="NCQ16" s="178"/>
      <c r="NCR16" s="178"/>
      <c r="NCS16" s="178"/>
      <c r="NCT16" s="178"/>
      <c r="NCU16" s="178"/>
      <c r="NCV16" s="178"/>
      <c r="NCW16" s="178"/>
      <c r="NCX16" s="178"/>
      <c r="NCY16" s="178"/>
      <c r="NCZ16" s="178"/>
      <c r="NDA16" s="178"/>
      <c r="NDB16" s="178"/>
      <c r="NDC16" s="178"/>
      <c r="NDD16" s="178"/>
      <c r="NDE16" s="178"/>
      <c r="NDF16" s="178"/>
      <c r="NDG16" s="178"/>
      <c r="NDH16" s="178"/>
      <c r="NDI16" s="178"/>
      <c r="NDJ16" s="178"/>
      <c r="NDK16" s="178"/>
      <c r="NDL16" s="178"/>
      <c r="NDM16" s="178"/>
      <c r="NDN16" s="178"/>
      <c r="NDO16" s="178"/>
      <c r="NDP16" s="178"/>
      <c r="NDQ16" s="178"/>
      <c r="NDR16" s="178"/>
      <c r="NDS16" s="178"/>
      <c r="NDT16" s="178"/>
      <c r="NDU16" s="178"/>
      <c r="NDV16" s="178"/>
      <c r="NDW16" s="178"/>
      <c r="NDX16" s="178"/>
      <c r="NDY16" s="178"/>
      <c r="NDZ16" s="178"/>
      <c r="NEA16" s="178"/>
      <c r="NEB16" s="178"/>
      <c r="NEC16" s="178"/>
      <c r="NED16" s="178"/>
      <c r="NEE16" s="178"/>
      <c r="NEF16" s="178"/>
      <c r="NEG16" s="178"/>
      <c r="NEH16" s="178"/>
      <c r="NEI16" s="178"/>
      <c r="NEJ16" s="178"/>
      <c r="NEK16" s="178"/>
      <c r="NEL16" s="178"/>
      <c r="NEM16" s="178"/>
      <c r="NEN16" s="178"/>
      <c r="NEO16" s="178"/>
      <c r="NEP16" s="178"/>
      <c r="NEQ16" s="178"/>
      <c r="NER16" s="178"/>
      <c r="NES16" s="178"/>
      <c r="NET16" s="178"/>
      <c r="NEU16" s="178"/>
      <c r="NEV16" s="178"/>
      <c r="NEW16" s="178"/>
      <c r="NEX16" s="178"/>
      <c r="NEY16" s="178"/>
      <c r="NEZ16" s="178"/>
      <c r="NFA16" s="178"/>
      <c r="NFB16" s="178"/>
      <c r="NFC16" s="178"/>
      <c r="NFD16" s="178"/>
      <c r="NFE16" s="178"/>
      <c r="NFF16" s="178"/>
      <c r="NFG16" s="178"/>
      <c r="NFH16" s="178"/>
      <c r="NFI16" s="178"/>
      <c r="NFJ16" s="178"/>
      <c r="NFK16" s="178"/>
      <c r="NFL16" s="178"/>
      <c r="NFM16" s="178"/>
      <c r="NFN16" s="178"/>
      <c r="NFO16" s="178"/>
      <c r="NFP16" s="178"/>
      <c r="NFQ16" s="178"/>
      <c r="NFR16" s="178"/>
      <c r="NFS16" s="178"/>
      <c r="NFT16" s="178"/>
      <c r="NFU16" s="178"/>
      <c r="NFV16" s="178"/>
      <c r="NFW16" s="178"/>
      <c r="NFX16" s="178"/>
      <c r="NFY16" s="178"/>
      <c r="NFZ16" s="178"/>
      <c r="NGA16" s="178"/>
      <c r="NGB16" s="178"/>
      <c r="NGC16" s="178"/>
      <c r="NGD16" s="178"/>
      <c r="NGE16" s="178"/>
      <c r="NGF16" s="178"/>
      <c r="NGG16" s="178"/>
      <c r="NGH16" s="178"/>
      <c r="NGI16" s="178"/>
      <c r="NGJ16" s="178"/>
      <c r="NGK16" s="178"/>
      <c r="NGL16" s="178"/>
      <c r="NGM16" s="178"/>
      <c r="NGN16" s="178"/>
      <c r="NGO16" s="178"/>
      <c r="NGP16" s="178"/>
      <c r="NGQ16" s="178"/>
      <c r="NGR16" s="178"/>
      <c r="NGS16" s="178"/>
      <c r="NGT16" s="178"/>
      <c r="NGU16" s="178"/>
      <c r="NGV16" s="178"/>
      <c r="NGW16" s="178"/>
      <c r="NGX16" s="178"/>
      <c r="NGY16" s="178"/>
      <c r="NGZ16" s="178"/>
      <c r="NHA16" s="178"/>
      <c r="NHB16" s="178"/>
      <c r="NHC16" s="178"/>
      <c r="NHD16" s="178"/>
      <c r="NHE16" s="178"/>
      <c r="NHF16" s="178"/>
      <c r="NHG16" s="178"/>
      <c r="NHH16" s="178"/>
      <c r="NHI16" s="178"/>
      <c r="NHJ16" s="178"/>
      <c r="NHK16" s="178"/>
      <c r="NHL16" s="178"/>
      <c r="NHM16" s="178"/>
      <c r="NHN16" s="178"/>
      <c r="NHO16" s="178"/>
      <c r="NHP16" s="178"/>
      <c r="NHQ16" s="178"/>
      <c r="NHR16" s="178"/>
      <c r="NHS16" s="178"/>
      <c r="NHT16" s="178"/>
      <c r="NHU16" s="178"/>
      <c r="NHV16" s="178"/>
      <c r="NHW16" s="178"/>
      <c r="NHX16" s="178"/>
      <c r="NHY16" s="178"/>
      <c r="NHZ16" s="178"/>
      <c r="NIA16" s="178"/>
      <c r="NIB16" s="178"/>
      <c r="NIC16" s="178"/>
      <c r="NID16" s="178"/>
      <c r="NIE16" s="178"/>
      <c r="NIF16" s="178"/>
      <c r="NIG16" s="178"/>
      <c r="NIH16" s="178"/>
      <c r="NII16" s="178"/>
      <c r="NIJ16" s="178"/>
      <c r="NIK16" s="178"/>
      <c r="NIL16" s="178"/>
      <c r="NIM16" s="178"/>
      <c r="NIN16" s="178"/>
      <c r="NIO16" s="178"/>
      <c r="NIP16" s="178"/>
      <c r="NIQ16" s="178"/>
      <c r="NIR16" s="178"/>
      <c r="NIS16" s="178"/>
      <c r="NIT16" s="178"/>
      <c r="NIU16" s="178"/>
      <c r="NIV16" s="178"/>
      <c r="NIW16" s="178"/>
      <c r="NIX16" s="178"/>
      <c r="NIY16" s="178"/>
      <c r="NIZ16" s="178"/>
      <c r="NJA16" s="178"/>
      <c r="NJB16" s="178"/>
      <c r="NJC16" s="178"/>
      <c r="NJD16" s="178"/>
      <c r="NJE16" s="178"/>
      <c r="NJF16" s="178"/>
      <c r="NJG16" s="178"/>
      <c r="NJH16" s="178"/>
      <c r="NJI16" s="178"/>
      <c r="NJJ16" s="178"/>
      <c r="NJK16" s="178"/>
      <c r="NJL16" s="178"/>
      <c r="NJM16" s="178"/>
      <c r="NJN16" s="178"/>
      <c r="NJO16" s="178"/>
      <c r="NJP16" s="178"/>
      <c r="NJQ16" s="178"/>
      <c r="NJR16" s="178"/>
      <c r="NJS16" s="178"/>
      <c r="NJT16" s="178"/>
      <c r="NJU16" s="178"/>
      <c r="NJV16" s="178"/>
      <c r="NJW16" s="178"/>
      <c r="NJX16" s="178"/>
      <c r="NJY16" s="178"/>
      <c r="NJZ16" s="178"/>
      <c r="NKA16" s="178"/>
      <c r="NKB16" s="178"/>
      <c r="NKC16" s="178"/>
      <c r="NKD16" s="178"/>
      <c r="NKE16" s="178"/>
      <c r="NKF16" s="178"/>
      <c r="NKG16" s="178"/>
      <c r="NKH16" s="178"/>
      <c r="NKI16" s="178"/>
      <c r="NKJ16" s="178"/>
      <c r="NKK16" s="178"/>
      <c r="NKL16" s="178"/>
      <c r="NKM16" s="178"/>
      <c r="NKN16" s="178"/>
      <c r="NKO16" s="178"/>
      <c r="NKP16" s="178"/>
      <c r="NKQ16" s="178"/>
      <c r="NKR16" s="178"/>
      <c r="NKS16" s="178"/>
      <c r="NKT16" s="178"/>
      <c r="NKU16" s="178"/>
      <c r="NKV16" s="178"/>
      <c r="NKW16" s="178"/>
      <c r="NKX16" s="178"/>
      <c r="NKY16" s="178"/>
      <c r="NKZ16" s="178"/>
      <c r="NLA16" s="178"/>
      <c r="NLB16" s="178"/>
      <c r="NLC16" s="178"/>
      <c r="NLD16" s="178"/>
      <c r="NLE16" s="178"/>
      <c r="NLF16" s="178"/>
      <c r="NLG16" s="178"/>
      <c r="NLH16" s="178"/>
      <c r="NLI16" s="178"/>
      <c r="NLJ16" s="178"/>
      <c r="NLK16" s="178"/>
      <c r="NLL16" s="178"/>
      <c r="NLM16" s="178"/>
      <c r="NLN16" s="178"/>
      <c r="NLO16" s="178"/>
      <c r="NLP16" s="178"/>
      <c r="NLQ16" s="178"/>
      <c r="NLR16" s="178"/>
      <c r="NLS16" s="178"/>
      <c r="NLT16" s="178"/>
      <c r="NLU16" s="178"/>
      <c r="NLV16" s="178"/>
      <c r="NLW16" s="178"/>
      <c r="NLX16" s="178"/>
      <c r="NLY16" s="178"/>
      <c r="NLZ16" s="178"/>
      <c r="NMA16" s="178"/>
      <c r="NMB16" s="178"/>
      <c r="NMC16" s="178"/>
      <c r="NMD16" s="178"/>
      <c r="NME16" s="178"/>
      <c r="NMF16" s="178"/>
      <c r="NMG16" s="178"/>
      <c r="NMH16" s="178"/>
      <c r="NMI16" s="178"/>
      <c r="NMJ16" s="178"/>
      <c r="NMK16" s="178"/>
      <c r="NML16" s="178"/>
      <c r="NMM16" s="178"/>
      <c r="NMN16" s="178"/>
      <c r="NMO16" s="178"/>
      <c r="NMP16" s="178"/>
      <c r="NMQ16" s="178"/>
      <c r="NMR16" s="178"/>
      <c r="NMS16" s="178"/>
      <c r="NMT16" s="178"/>
      <c r="NMU16" s="178"/>
      <c r="NMV16" s="178"/>
      <c r="NMW16" s="178"/>
      <c r="NMX16" s="178"/>
      <c r="NMY16" s="178"/>
      <c r="NMZ16" s="178"/>
      <c r="NNA16" s="178"/>
      <c r="NNB16" s="178"/>
      <c r="NNC16" s="178"/>
      <c r="NND16" s="178"/>
      <c r="NNE16" s="178"/>
      <c r="NNF16" s="178"/>
      <c r="NNG16" s="178"/>
      <c r="NNH16" s="178"/>
      <c r="NNI16" s="178"/>
      <c r="NNJ16" s="178"/>
      <c r="NNK16" s="178"/>
      <c r="NNL16" s="178"/>
      <c r="NNM16" s="178"/>
      <c r="NNN16" s="178"/>
      <c r="NNO16" s="178"/>
      <c r="NNP16" s="178"/>
      <c r="NNQ16" s="178"/>
      <c r="NNR16" s="178"/>
      <c r="NNS16" s="178"/>
      <c r="NNT16" s="178"/>
      <c r="NNU16" s="178"/>
      <c r="NNV16" s="178"/>
      <c r="NNW16" s="178"/>
      <c r="NNX16" s="178"/>
      <c r="NNY16" s="178"/>
      <c r="NNZ16" s="178"/>
      <c r="NOA16" s="178"/>
      <c r="NOB16" s="178"/>
      <c r="NOC16" s="178"/>
      <c r="NOD16" s="178"/>
      <c r="NOE16" s="178"/>
      <c r="NOF16" s="178"/>
      <c r="NOG16" s="178"/>
      <c r="NOH16" s="178"/>
      <c r="NOI16" s="178"/>
      <c r="NOJ16" s="178"/>
      <c r="NOK16" s="178"/>
      <c r="NOL16" s="178"/>
      <c r="NOM16" s="178"/>
      <c r="NON16" s="178"/>
      <c r="NOO16" s="178"/>
      <c r="NOP16" s="178"/>
      <c r="NOQ16" s="178"/>
      <c r="NOR16" s="178"/>
      <c r="NOS16" s="178"/>
      <c r="NOT16" s="178"/>
      <c r="NOU16" s="178"/>
      <c r="NOV16" s="178"/>
      <c r="NOW16" s="178"/>
      <c r="NOX16" s="178"/>
      <c r="NOY16" s="178"/>
      <c r="NOZ16" s="178"/>
      <c r="NPA16" s="178"/>
      <c r="NPB16" s="178"/>
      <c r="NPC16" s="178"/>
      <c r="NPD16" s="178"/>
      <c r="NPE16" s="178"/>
      <c r="NPF16" s="178"/>
      <c r="NPG16" s="178"/>
      <c r="NPH16" s="178"/>
      <c r="NPI16" s="178"/>
      <c r="NPJ16" s="178"/>
      <c r="NPK16" s="178"/>
      <c r="NPL16" s="178"/>
      <c r="NPM16" s="178"/>
      <c r="NPN16" s="178"/>
      <c r="NPO16" s="178"/>
      <c r="NPP16" s="178"/>
      <c r="NPQ16" s="178"/>
      <c r="NPR16" s="178"/>
      <c r="NPS16" s="178"/>
      <c r="NPT16" s="178"/>
      <c r="NPU16" s="178"/>
      <c r="NPV16" s="178"/>
      <c r="NPW16" s="178"/>
      <c r="NPX16" s="178"/>
      <c r="NPY16" s="178"/>
      <c r="NPZ16" s="178"/>
      <c r="NQA16" s="178"/>
      <c r="NQB16" s="178"/>
      <c r="NQC16" s="178"/>
      <c r="NQD16" s="178"/>
      <c r="NQE16" s="178"/>
      <c r="NQF16" s="178"/>
      <c r="NQG16" s="178"/>
      <c r="NQH16" s="178"/>
      <c r="NQI16" s="178"/>
      <c r="NQJ16" s="178"/>
      <c r="NQK16" s="178"/>
      <c r="NQL16" s="178"/>
      <c r="NQM16" s="178"/>
      <c r="NQN16" s="178"/>
      <c r="NQO16" s="178"/>
      <c r="NQP16" s="178"/>
      <c r="NQQ16" s="178"/>
      <c r="NQR16" s="178"/>
      <c r="NQS16" s="178"/>
      <c r="NQT16" s="178"/>
      <c r="NQU16" s="178"/>
      <c r="NQV16" s="178"/>
      <c r="NQW16" s="178"/>
      <c r="NQX16" s="178"/>
      <c r="NQY16" s="178"/>
      <c r="NQZ16" s="178"/>
      <c r="NRA16" s="178"/>
      <c r="NRB16" s="178"/>
      <c r="NRC16" s="178"/>
      <c r="NRD16" s="178"/>
      <c r="NRE16" s="178"/>
      <c r="NRF16" s="178"/>
      <c r="NRG16" s="178"/>
      <c r="NRH16" s="178"/>
      <c r="NRI16" s="178"/>
      <c r="NRJ16" s="178"/>
      <c r="NRK16" s="178"/>
      <c r="NRL16" s="178"/>
      <c r="NRM16" s="178"/>
      <c r="NRN16" s="178"/>
      <c r="NRO16" s="178"/>
      <c r="NRP16" s="178"/>
      <c r="NRQ16" s="178"/>
      <c r="NRR16" s="178"/>
      <c r="NRS16" s="178"/>
      <c r="NRT16" s="178"/>
      <c r="NRU16" s="178"/>
      <c r="NRV16" s="178"/>
      <c r="NRW16" s="178"/>
      <c r="NRX16" s="178"/>
      <c r="NRY16" s="178"/>
      <c r="NRZ16" s="178"/>
      <c r="NSA16" s="178"/>
      <c r="NSB16" s="178"/>
      <c r="NSC16" s="178"/>
      <c r="NSD16" s="178"/>
      <c r="NSE16" s="178"/>
      <c r="NSF16" s="178"/>
      <c r="NSG16" s="178"/>
      <c r="NSH16" s="178"/>
      <c r="NSI16" s="178"/>
      <c r="NSJ16" s="178"/>
      <c r="NSK16" s="178"/>
      <c r="NSL16" s="178"/>
      <c r="NSM16" s="178"/>
      <c r="NSN16" s="178"/>
      <c r="NSO16" s="178"/>
      <c r="NSP16" s="178"/>
      <c r="NSQ16" s="178"/>
      <c r="NSR16" s="178"/>
      <c r="NSS16" s="178"/>
      <c r="NST16" s="178"/>
      <c r="NSU16" s="178"/>
      <c r="NSV16" s="178"/>
      <c r="NSW16" s="178"/>
      <c r="NSX16" s="178"/>
      <c r="NSY16" s="178"/>
      <c r="NSZ16" s="178"/>
      <c r="NTA16" s="178"/>
      <c r="NTB16" s="178"/>
      <c r="NTC16" s="178"/>
      <c r="NTD16" s="178"/>
      <c r="NTE16" s="178"/>
      <c r="NTF16" s="178"/>
      <c r="NTG16" s="178"/>
      <c r="NTH16" s="178"/>
      <c r="NTI16" s="178"/>
      <c r="NTJ16" s="178"/>
      <c r="NTK16" s="178"/>
      <c r="NTL16" s="178"/>
      <c r="NTM16" s="178"/>
      <c r="NTN16" s="178"/>
      <c r="NTO16" s="178"/>
      <c r="NTP16" s="178"/>
      <c r="NTQ16" s="178"/>
      <c r="NTR16" s="178"/>
      <c r="NTS16" s="178"/>
      <c r="NTT16" s="178"/>
      <c r="NTU16" s="178"/>
      <c r="NTV16" s="178"/>
      <c r="NTW16" s="178"/>
      <c r="NTX16" s="178"/>
      <c r="NTY16" s="178"/>
      <c r="NTZ16" s="178"/>
      <c r="NUA16" s="178"/>
      <c r="NUB16" s="178"/>
      <c r="NUC16" s="178"/>
      <c r="NUD16" s="178"/>
      <c r="NUE16" s="178"/>
      <c r="NUF16" s="178"/>
      <c r="NUG16" s="178"/>
      <c r="NUH16" s="178"/>
      <c r="NUI16" s="178"/>
      <c r="NUJ16" s="178"/>
      <c r="NUK16" s="178"/>
      <c r="NUL16" s="178"/>
      <c r="NUM16" s="178"/>
      <c r="NUN16" s="178"/>
      <c r="NUO16" s="178"/>
      <c r="NUP16" s="178"/>
      <c r="NUQ16" s="178"/>
      <c r="NUR16" s="178"/>
      <c r="NUS16" s="178"/>
      <c r="NUT16" s="178"/>
      <c r="NUU16" s="178"/>
      <c r="NUV16" s="178"/>
      <c r="NUW16" s="178"/>
      <c r="NUX16" s="178"/>
      <c r="NUY16" s="178"/>
      <c r="NUZ16" s="178"/>
      <c r="NVA16" s="178"/>
      <c r="NVB16" s="178"/>
      <c r="NVC16" s="178"/>
      <c r="NVD16" s="178"/>
      <c r="NVE16" s="178"/>
      <c r="NVF16" s="178"/>
      <c r="NVG16" s="178"/>
      <c r="NVH16" s="178"/>
      <c r="NVI16" s="178"/>
      <c r="NVJ16" s="178"/>
      <c r="NVK16" s="178"/>
      <c r="NVL16" s="178"/>
      <c r="NVM16" s="178"/>
      <c r="NVN16" s="178"/>
      <c r="NVO16" s="178"/>
      <c r="NVP16" s="178"/>
      <c r="NVQ16" s="178"/>
      <c r="NVR16" s="178"/>
      <c r="NVS16" s="178"/>
      <c r="NVT16" s="178"/>
      <c r="NVU16" s="178"/>
      <c r="NVV16" s="178"/>
      <c r="NVW16" s="178"/>
      <c r="NVX16" s="178"/>
      <c r="NVY16" s="178"/>
      <c r="NVZ16" s="178"/>
      <c r="NWA16" s="178"/>
      <c r="NWB16" s="178"/>
      <c r="NWC16" s="178"/>
      <c r="NWD16" s="178"/>
      <c r="NWE16" s="178"/>
      <c r="NWF16" s="178"/>
      <c r="NWG16" s="178"/>
      <c r="NWH16" s="178"/>
      <c r="NWI16" s="178"/>
      <c r="NWJ16" s="178"/>
      <c r="NWK16" s="178"/>
      <c r="NWL16" s="178"/>
      <c r="NWM16" s="178"/>
      <c r="NWN16" s="178"/>
      <c r="NWO16" s="178"/>
      <c r="NWP16" s="178"/>
      <c r="NWQ16" s="178"/>
      <c r="NWR16" s="178"/>
      <c r="NWS16" s="178"/>
      <c r="NWT16" s="178"/>
      <c r="NWU16" s="178"/>
      <c r="NWV16" s="178"/>
      <c r="NWW16" s="178"/>
      <c r="NWX16" s="178"/>
      <c r="NWY16" s="178"/>
      <c r="NWZ16" s="178"/>
      <c r="NXA16" s="178"/>
      <c r="NXB16" s="178"/>
      <c r="NXC16" s="178"/>
      <c r="NXD16" s="178"/>
      <c r="NXE16" s="178"/>
      <c r="NXF16" s="178"/>
      <c r="NXG16" s="178"/>
      <c r="NXH16" s="178"/>
      <c r="NXI16" s="178"/>
      <c r="NXJ16" s="178"/>
      <c r="NXK16" s="178"/>
      <c r="NXL16" s="178"/>
      <c r="NXM16" s="178"/>
      <c r="NXN16" s="178"/>
      <c r="NXO16" s="178"/>
      <c r="NXP16" s="178"/>
      <c r="NXQ16" s="178"/>
      <c r="NXR16" s="178"/>
      <c r="NXS16" s="178"/>
      <c r="NXT16" s="178"/>
      <c r="NXU16" s="178"/>
      <c r="NXV16" s="178"/>
      <c r="NXW16" s="178"/>
      <c r="NXX16" s="178"/>
      <c r="NXY16" s="178"/>
      <c r="NXZ16" s="178"/>
      <c r="NYA16" s="178"/>
      <c r="NYB16" s="178"/>
      <c r="NYC16" s="178"/>
      <c r="NYD16" s="178"/>
      <c r="NYE16" s="178"/>
      <c r="NYF16" s="178"/>
      <c r="NYG16" s="178"/>
      <c r="NYH16" s="178"/>
      <c r="NYI16" s="178"/>
      <c r="NYJ16" s="178"/>
      <c r="NYK16" s="178"/>
      <c r="NYL16" s="178"/>
      <c r="NYM16" s="178"/>
      <c r="NYN16" s="178"/>
      <c r="NYO16" s="178"/>
      <c r="NYP16" s="178"/>
      <c r="NYQ16" s="178"/>
      <c r="NYR16" s="178"/>
      <c r="NYS16" s="178"/>
      <c r="NYT16" s="178"/>
      <c r="NYU16" s="178"/>
      <c r="NYV16" s="178"/>
      <c r="NYW16" s="178"/>
      <c r="NYX16" s="178"/>
      <c r="NYY16" s="178"/>
      <c r="NYZ16" s="178"/>
      <c r="NZA16" s="178"/>
      <c r="NZB16" s="178"/>
      <c r="NZC16" s="178"/>
      <c r="NZD16" s="178"/>
      <c r="NZE16" s="178"/>
      <c r="NZF16" s="178"/>
      <c r="NZG16" s="178"/>
      <c r="NZH16" s="178"/>
      <c r="NZI16" s="178"/>
      <c r="NZJ16" s="178"/>
      <c r="NZK16" s="178"/>
      <c r="NZL16" s="178"/>
      <c r="NZM16" s="178"/>
      <c r="NZN16" s="178"/>
      <c r="NZO16" s="178"/>
      <c r="NZP16" s="178"/>
      <c r="NZQ16" s="178"/>
      <c r="NZR16" s="178"/>
      <c r="NZS16" s="178"/>
      <c r="NZT16" s="178"/>
      <c r="NZU16" s="178"/>
      <c r="NZV16" s="178"/>
      <c r="NZW16" s="178"/>
      <c r="NZX16" s="178"/>
      <c r="NZY16" s="178"/>
      <c r="NZZ16" s="178"/>
      <c r="OAA16" s="178"/>
      <c r="OAB16" s="178"/>
      <c r="OAC16" s="178"/>
      <c r="OAD16" s="178"/>
      <c r="OAE16" s="178"/>
      <c r="OAF16" s="178"/>
      <c r="OAG16" s="178"/>
      <c r="OAH16" s="178"/>
      <c r="OAI16" s="178"/>
      <c r="OAJ16" s="178"/>
      <c r="OAK16" s="178"/>
      <c r="OAL16" s="178"/>
      <c r="OAM16" s="178"/>
      <c r="OAN16" s="178"/>
      <c r="OAO16" s="178"/>
      <c r="OAP16" s="178"/>
      <c r="OAQ16" s="178"/>
      <c r="OAR16" s="178"/>
      <c r="OAS16" s="178"/>
      <c r="OAT16" s="178"/>
      <c r="OAU16" s="178"/>
      <c r="OAV16" s="178"/>
      <c r="OAW16" s="178"/>
      <c r="OAX16" s="178"/>
      <c r="OAY16" s="178"/>
      <c r="OAZ16" s="178"/>
      <c r="OBA16" s="178"/>
      <c r="OBB16" s="178"/>
      <c r="OBC16" s="178"/>
      <c r="OBD16" s="178"/>
      <c r="OBE16" s="178"/>
      <c r="OBF16" s="178"/>
      <c r="OBG16" s="178"/>
      <c r="OBH16" s="178"/>
      <c r="OBI16" s="178"/>
      <c r="OBJ16" s="178"/>
      <c r="OBK16" s="178"/>
      <c r="OBL16" s="178"/>
      <c r="OBM16" s="178"/>
      <c r="OBN16" s="178"/>
      <c r="OBO16" s="178"/>
      <c r="OBP16" s="178"/>
      <c r="OBQ16" s="178"/>
      <c r="OBR16" s="178"/>
      <c r="OBS16" s="178"/>
      <c r="OBT16" s="178"/>
      <c r="OBU16" s="178"/>
      <c r="OBV16" s="178"/>
      <c r="OBW16" s="178"/>
      <c r="OBX16" s="178"/>
      <c r="OBY16" s="178"/>
      <c r="OBZ16" s="178"/>
      <c r="OCA16" s="178"/>
      <c r="OCB16" s="178"/>
      <c r="OCC16" s="178"/>
      <c r="OCD16" s="178"/>
      <c r="OCE16" s="178"/>
      <c r="OCF16" s="178"/>
      <c r="OCG16" s="178"/>
      <c r="OCH16" s="178"/>
      <c r="OCI16" s="178"/>
      <c r="OCJ16" s="178"/>
      <c r="OCK16" s="178"/>
      <c r="OCL16" s="178"/>
      <c r="OCM16" s="178"/>
      <c r="OCN16" s="178"/>
      <c r="OCO16" s="178"/>
      <c r="OCP16" s="178"/>
      <c r="OCQ16" s="178"/>
      <c r="OCR16" s="178"/>
      <c r="OCS16" s="178"/>
      <c r="OCT16" s="178"/>
      <c r="OCU16" s="178"/>
      <c r="OCV16" s="178"/>
      <c r="OCW16" s="178"/>
      <c r="OCX16" s="178"/>
      <c r="OCY16" s="178"/>
      <c r="OCZ16" s="178"/>
      <c r="ODA16" s="178"/>
      <c r="ODB16" s="178"/>
      <c r="ODC16" s="178"/>
      <c r="ODD16" s="178"/>
      <c r="ODE16" s="178"/>
      <c r="ODF16" s="178"/>
      <c r="ODG16" s="178"/>
      <c r="ODH16" s="178"/>
      <c r="ODI16" s="178"/>
      <c r="ODJ16" s="178"/>
      <c r="ODK16" s="178"/>
      <c r="ODL16" s="178"/>
      <c r="ODM16" s="178"/>
      <c r="ODN16" s="178"/>
      <c r="ODO16" s="178"/>
      <c r="ODP16" s="178"/>
      <c r="ODQ16" s="178"/>
      <c r="ODR16" s="178"/>
      <c r="ODS16" s="178"/>
      <c r="ODT16" s="178"/>
      <c r="ODU16" s="178"/>
      <c r="ODV16" s="178"/>
      <c r="ODW16" s="178"/>
      <c r="ODX16" s="178"/>
      <c r="ODY16" s="178"/>
      <c r="ODZ16" s="178"/>
      <c r="OEA16" s="178"/>
      <c r="OEB16" s="178"/>
      <c r="OEC16" s="178"/>
      <c r="OED16" s="178"/>
      <c r="OEE16" s="178"/>
      <c r="OEF16" s="178"/>
      <c r="OEG16" s="178"/>
      <c r="OEH16" s="178"/>
      <c r="OEI16" s="178"/>
      <c r="OEJ16" s="178"/>
      <c r="OEK16" s="178"/>
      <c r="OEL16" s="178"/>
      <c r="OEM16" s="178"/>
      <c r="OEN16" s="178"/>
      <c r="OEO16" s="178"/>
      <c r="OEP16" s="178"/>
      <c r="OEQ16" s="178"/>
      <c r="OER16" s="178"/>
      <c r="OES16" s="178"/>
      <c r="OET16" s="178"/>
      <c r="OEU16" s="178"/>
      <c r="OEV16" s="178"/>
      <c r="OEW16" s="178"/>
      <c r="OEX16" s="178"/>
      <c r="OEY16" s="178"/>
      <c r="OEZ16" s="178"/>
      <c r="OFA16" s="178"/>
      <c r="OFB16" s="178"/>
      <c r="OFC16" s="178"/>
      <c r="OFD16" s="178"/>
      <c r="OFE16" s="178"/>
      <c r="OFF16" s="178"/>
      <c r="OFG16" s="178"/>
      <c r="OFH16" s="178"/>
      <c r="OFI16" s="178"/>
      <c r="OFJ16" s="178"/>
      <c r="OFK16" s="178"/>
      <c r="OFL16" s="178"/>
      <c r="OFM16" s="178"/>
      <c r="OFN16" s="178"/>
      <c r="OFO16" s="178"/>
      <c r="OFP16" s="178"/>
      <c r="OFQ16" s="178"/>
      <c r="OFR16" s="178"/>
      <c r="OFS16" s="178"/>
      <c r="OFT16" s="178"/>
      <c r="OFU16" s="178"/>
      <c r="OFV16" s="178"/>
      <c r="OFW16" s="178"/>
      <c r="OFX16" s="178"/>
      <c r="OFY16" s="178"/>
      <c r="OFZ16" s="178"/>
      <c r="OGA16" s="178"/>
      <c r="OGB16" s="178"/>
      <c r="OGC16" s="178"/>
      <c r="OGD16" s="178"/>
      <c r="OGE16" s="178"/>
      <c r="OGF16" s="178"/>
      <c r="OGG16" s="178"/>
      <c r="OGH16" s="178"/>
      <c r="OGI16" s="178"/>
      <c r="OGJ16" s="178"/>
      <c r="OGK16" s="178"/>
      <c r="OGL16" s="178"/>
      <c r="OGM16" s="178"/>
      <c r="OGN16" s="178"/>
      <c r="OGO16" s="178"/>
      <c r="OGP16" s="178"/>
      <c r="OGQ16" s="178"/>
      <c r="OGR16" s="178"/>
      <c r="OGS16" s="178"/>
      <c r="OGT16" s="178"/>
      <c r="OGU16" s="178"/>
      <c r="OGV16" s="178"/>
      <c r="OGW16" s="178"/>
      <c r="OGX16" s="178"/>
      <c r="OGY16" s="178"/>
      <c r="OGZ16" s="178"/>
      <c r="OHA16" s="178"/>
      <c r="OHB16" s="178"/>
      <c r="OHC16" s="178"/>
      <c r="OHD16" s="178"/>
      <c r="OHE16" s="178"/>
      <c r="OHF16" s="178"/>
      <c r="OHG16" s="178"/>
      <c r="OHH16" s="178"/>
      <c r="OHI16" s="178"/>
      <c r="OHJ16" s="178"/>
      <c r="OHK16" s="178"/>
      <c r="OHL16" s="178"/>
      <c r="OHM16" s="178"/>
      <c r="OHN16" s="178"/>
      <c r="OHO16" s="178"/>
      <c r="OHP16" s="178"/>
      <c r="OHQ16" s="178"/>
      <c r="OHR16" s="178"/>
      <c r="OHS16" s="178"/>
      <c r="OHT16" s="178"/>
      <c r="OHU16" s="178"/>
      <c r="OHV16" s="178"/>
      <c r="OHW16" s="178"/>
      <c r="OHX16" s="178"/>
      <c r="OHY16" s="178"/>
      <c r="OHZ16" s="178"/>
      <c r="OIA16" s="178"/>
      <c r="OIB16" s="178"/>
      <c r="OIC16" s="178"/>
      <c r="OID16" s="178"/>
      <c r="OIE16" s="178"/>
      <c r="OIF16" s="178"/>
      <c r="OIG16" s="178"/>
      <c r="OIH16" s="178"/>
      <c r="OII16" s="178"/>
      <c r="OIJ16" s="178"/>
      <c r="OIK16" s="178"/>
      <c r="OIL16" s="178"/>
      <c r="OIM16" s="178"/>
      <c r="OIN16" s="178"/>
      <c r="OIO16" s="178"/>
      <c r="OIP16" s="178"/>
      <c r="OIQ16" s="178"/>
      <c r="OIR16" s="178"/>
      <c r="OIS16" s="178"/>
      <c r="OIT16" s="178"/>
      <c r="OIU16" s="178"/>
      <c r="OIV16" s="178"/>
      <c r="OIW16" s="178"/>
      <c r="OIX16" s="178"/>
      <c r="OIY16" s="178"/>
      <c r="OIZ16" s="178"/>
      <c r="OJA16" s="178"/>
      <c r="OJB16" s="178"/>
      <c r="OJC16" s="178"/>
      <c r="OJD16" s="178"/>
      <c r="OJE16" s="178"/>
      <c r="OJF16" s="178"/>
      <c r="OJG16" s="178"/>
      <c r="OJH16" s="178"/>
      <c r="OJI16" s="178"/>
      <c r="OJJ16" s="178"/>
      <c r="OJK16" s="178"/>
      <c r="OJL16" s="178"/>
      <c r="OJM16" s="178"/>
      <c r="OJN16" s="178"/>
      <c r="OJO16" s="178"/>
      <c r="OJP16" s="178"/>
      <c r="OJQ16" s="178"/>
      <c r="OJR16" s="178"/>
      <c r="OJS16" s="178"/>
      <c r="OJT16" s="178"/>
      <c r="OJU16" s="178"/>
      <c r="OJV16" s="178"/>
      <c r="OJW16" s="178"/>
      <c r="OJX16" s="178"/>
      <c r="OJY16" s="178"/>
      <c r="OJZ16" s="178"/>
      <c r="OKA16" s="178"/>
      <c r="OKB16" s="178"/>
      <c r="OKC16" s="178"/>
      <c r="OKD16" s="178"/>
      <c r="OKE16" s="178"/>
      <c r="OKF16" s="178"/>
      <c r="OKG16" s="178"/>
      <c r="OKH16" s="178"/>
      <c r="OKI16" s="178"/>
      <c r="OKJ16" s="178"/>
      <c r="OKK16" s="178"/>
      <c r="OKL16" s="178"/>
      <c r="OKM16" s="178"/>
      <c r="OKN16" s="178"/>
      <c r="OKO16" s="178"/>
      <c r="OKP16" s="178"/>
      <c r="OKQ16" s="178"/>
      <c r="OKR16" s="178"/>
      <c r="OKS16" s="178"/>
      <c r="OKT16" s="178"/>
      <c r="OKU16" s="178"/>
      <c r="OKV16" s="178"/>
      <c r="OKW16" s="178"/>
      <c r="OKX16" s="178"/>
      <c r="OKY16" s="178"/>
      <c r="OKZ16" s="178"/>
      <c r="OLA16" s="178"/>
      <c r="OLB16" s="178"/>
      <c r="OLC16" s="178"/>
      <c r="OLD16" s="178"/>
      <c r="OLE16" s="178"/>
      <c r="OLF16" s="178"/>
      <c r="OLG16" s="178"/>
      <c r="OLH16" s="178"/>
      <c r="OLI16" s="178"/>
      <c r="OLJ16" s="178"/>
      <c r="OLK16" s="178"/>
      <c r="OLL16" s="178"/>
      <c r="OLM16" s="178"/>
      <c r="OLN16" s="178"/>
      <c r="OLO16" s="178"/>
      <c r="OLP16" s="178"/>
      <c r="OLQ16" s="178"/>
      <c r="OLR16" s="178"/>
      <c r="OLS16" s="178"/>
      <c r="OLT16" s="178"/>
      <c r="OLU16" s="178"/>
      <c r="OLV16" s="178"/>
      <c r="OLW16" s="178"/>
      <c r="OLX16" s="178"/>
      <c r="OLY16" s="178"/>
      <c r="OLZ16" s="178"/>
      <c r="OMA16" s="178"/>
      <c r="OMB16" s="178"/>
      <c r="OMC16" s="178"/>
      <c r="OMD16" s="178"/>
      <c r="OME16" s="178"/>
      <c r="OMF16" s="178"/>
      <c r="OMG16" s="178"/>
      <c r="OMH16" s="178"/>
      <c r="OMI16" s="178"/>
      <c r="OMJ16" s="178"/>
      <c r="OMK16" s="178"/>
      <c r="OML16" s="178"/>
      <c r="OMM16" s="178"/>
      <c r="OMN16" s="178"/>
      <c r="OMO16" s="178"/>
      <c r="OMP16" s="178"/>
      <c r="OMQ16" s="178"/>
      <c r="OMR16" s="178"/>
      <c r="OMS16" s="178"/>
      <c r="OMT16" s="178"/>
      <c r="OMU16" s="178"/>
      <c r="OMV16" s="178"/>
      <c r="OMW16" s="178"/>
      <c r="OMX16" s="178"/>
      <c r="OMY16" s="178"/>
      <c r="OMZ16" s="178"/>
      <c r="ONA16" s="178"/>
      <c r="ONB16" s="178"/>
      <c r="ONC16" s="178"/>
      <c r="OND16" s="178"/>
      <c r="ONE16" s="178"/>
      <c r="ONF16" s="178"/>
      <c r="ONG16" s="178"/>
      <c r="ONH16" s="178"/>
      <c r="ONI16" s="178"/>
      <c r="ONJ16" s="178"/>
      <c r="ONK16" s="178"/>
      <c r="ONL16" s="178"/>
      <c r="ONM16" s="178"/>
      <c r="ONN16" s="178"/>
      <c r="ONO16" s="178"/>
      <c r="ONP16" s="178"/>
      <c r="ONQ16" s="178"/>
      <c r="ONR16" s="178"/>
      <c r="ONS16" s="178"/>
      <c r="ONT16" s="178"/>
      <c r="ONU16" s="178"/>
      <c r="ONV16" s="178"/>
      <c r="ONW16" s="178"/>
      <c r="ONX16" s="178"/>
      <c r="ONY16" s="178"/>
      <c r="ONZ16" s="178"/>
      <c r="OOA16" s="178"/>
      <c r="OOB16" s="178"/>
      <c r="OOC16" s="178"/>
      <c r="OOD16" s="178"/>
      <c r="OOE16" s="178"/>
      <c r="OOF16" s="178"/>
      <c r="OOG16" s="178"/>
      <c r="OOH16" s="178"/>
      <c r="OOI16" s="178"/>
      <c r="OOJ16" s="178"/>
      <c r="OOK16" s="178"/>
      <c r="OOL16" s="178"/>
      <c r="OOM16" s="178"/>
      <c r="OON16" s="178"/>
      <c r="OOO16" s="178"/>
      <c r="OOP16" s="178"/>
      <c r="OOQ16" s="178"/>
      <c r="OOR16" s="178"/>
      <c r="OOS16" s="178"/>
      <c r="OOT16" s="178"/>
      <c r="OOU16" s="178"/>
      <c r="OOV16" s="178"/>
      <c r="OOW16" s="178"/>
      <c r="OOX16" s="178"/>
      <c r="OOY16" s="178"/>
      <c r="OOZ16" s="178"/>
      <c r="OPA16" s="178"/>
      <c r="OPB16" s="178"/>
      <c r="OPC16" s="178"/>
      <c r="OPD16" s="178"/>
      <c r="OPE16" s="178"/>
      <c r="OPF16" s="178"/>
      <c r="OPG16" s="178"/>
      <c r="OPH16" s="178"/>
      <c r="OPI16" s="178"/>
      <c r="OPJ16" s="178"/>
      <c r="OPK16" s="178"/>
      <c r="OPL16" s="178"/>
      <c r="OPM16" s="178"/>
      <c r="OPN16" s="178"/>
      <c r="OPO16" s="178"/>
      <c r="OPP16" s="178"/>
      <c r="OPQ16" s="178"/>
      <c r="OPR16" s="178"/>
      <c r="OPS16" s="178"/>
      <c r="OPT16" s="178"/>
      <c r="OPU16" s="178"/>
      <c r="OPV16" s="178"/>
      <c r="OPW16" s="178"/>
      <c r="OPX16" s="178"/>
      <c r="OPY16" s="178"/>
      <c r="OPZ16" s="178"/>
      <c r="OQA16" s="178"/>
      <c r="OQB16" s="178"/>
      <c r="OQC16" s="178"/>
      <c r="OQD16" s="178"/>
      <c r="OQE16" s="178"/>
      <c r="OQF16" s="178"/>
      <c r="OQG16" s="178"/>
      <c r="OQH16" s="178"/>
      <c r="OQI16" s="178"/>
      <c r="OQJ16" s="178"/>
      <c r="OQK16" s="178"/>
      <c r="OQL16" s="178"/>
      <c r="OQM16" s="178"/>
      <c r="OQN16" s="178"/>
      <c r="OQO16" s="178"/>
      <c r="OQP16" s="178"/>
      <c r="OQQ16" s="178"/>
      <c r="OQR16" s="178"/>
      <c r="OQS16" s="178"/>
      <c r="OQT16" s="178"/>
      <c r="OQU16" s="178"/>
      <c r="OQV16" s="178"/>
      <c r="OQW16" s="178"/>
      <c r="OQX16" s="178"/>
      <c r="OQY16" s="178"/>
      <c r="OQZ16" s="178"/>
      <c r="ORA16" s="178"/>
      <c r="ORB16" s="178"/>
      <c r="ORC16" s="178"/>
      <c r="ORD16" s="178"/>
      <c r="ORE16" s="178"/>
      <c r="ORF16" s="178"/>
      <c r="ORG16" s="178"/>
      <c r="ORH16" s="178"/>
      <c r="ORI16" s="178"/>
      <c r="ORJ16" s="178"/>
      <c r="ORK16" s="178"/>
      <c r="ORL16" s="178"/>
      <c r="ORM16" s="178"/>
      <c r="ORN16" s="178"/>
      <c r="ORO16" s="178"/>
      <c r="ORP16" s="178"/>
      <c r="ORQ16" s="178"/>
      <c r="ORR16" s="178"/>
      <c r="ORS16" s="178"/>
      <c r="ORT16" s="178"/>
      <c r="ORU16" s="178"/>
      <c r="ORV16" s="178"/>
      <c r="ORW16" s="178"/>
      <c r="ORX16" s="178"/>
      <c r="ORY16" s="178"/>
      <c r="ORZ16" s="178"/>
      <c r="OSA16" s="178"/>
      <c r="OSB16" s="178"/>
      <c r="OSC16" s="178"/>
      <c r="OSD16" s="178"/>
      <c r="OSE16" s="178"/>
      <c r="OSF16" s="178"/>
      <c r="OSG16" s="178"/>
      <c r="OSH16" s="178"/>
      <c r="OSI16" s="178"/>
      <c r="OSJ16" s="178"/>
      <c r="OSK16" s="178"/>
      <c r="OSL16" s="178"/>
      <c r="OSM16" s="178"/>
      <c r="OSN16" s="178"/>
      <c r="OSO16" s="178"/>
      <c r="OSP16" s="178"/>
      <c r="OSQ16" s="178"/>
      <c r="OSR16" s="178"/>
      <c r="OSS16" s="178"/>
      <c r="OST16" s="178"/>
      <c r="OSU16" s="178"/>
      <c r="OSV16" s="178"/>
      <c r="OSW16" s="178"/>
      <c r="OSX16" s="178"/>
      <c r="OSY16" s="178"/>
      <c r="OSZ16" s="178"/>
      <c r="OTA16" s="178"/>
      <c r="OTB16" s="178"/>
      <c r="OTC16" s="178"/>
      <c r="OTD16" s="178"/>
      <c r="OTE16" s="178"/>
      <c r="OTF16" s="178"/>
      <c r="OTG16" s="178"/>
      <c r="OTH16" s="178"/>
      <c r="OTI16" s="178"/>
      <c r="OTJ16" s="178"/>
      <c r="OTK16" s="178"/>
      <c r="OTL16" s="178"/>
      <c r="OTM16" s="178"/>
      <c r="OTN16" s="178"/>
      <c r="OTO16" s="178"/>
      <c r="OTP16" s="178"/>
      <c r="OTQ16" s="178"/>
      <c r="OTR16" s="178"/>
      <c r="OTS16" s="178"/>
      <c r="OTT16" s="178"/>
      <c r="OTU16" s="178"/>
      <c r="OTV16" s="178"/>
      <c r="OTW16" s="178"/>
      <c r="OTX16" s="178"/>
      <c r="OTY16" s="178"/>
      <c r="OTZ16" s="178"/>
      <c r="OUA16" s="178"/>
      <c r="OUB16" s="178"/>
      <c r="OUC16" s="178"/>
      <c r="OUD16" s="178"/>
      <c r="OUE16" s="178"/>
      <c r="OUF16" s="178"/>
      <c r="OUG16" s="178"/>
      <c r="OUH16" s="178"/>
      <c r="OUI16" s="178"/>
      <c r="OUJ16" s="178"/>
      <c r="OUK16" s="178"/>
      <c r="OUL16" s="178"/>
      <c r="OUM16" s="178"/>
      <c r="OUN16" s="178"/>
      <c r="OUO16" s="178"/>
      <c r="OUP16" s="178"/>
      <c r="OUQ16" s="178"/>
      <c r="OUR16" s="178"/>
      <c r="OUS16" s="178"/>
      <c r="OUT16" s="178"/>
      <c r="OUU16" s="178"/>
      <c r="OUV16" s="178"/>
      <c r="OUW16" s="178"/>
      <c r="OUX16" s="178"/>
      <c r="OUY16" s="178"/>
      <c r="OUZ16" s="178"/>
      <c r="OVA16" s="178"/>
      <c r="OVB16" s="178"/>
      <c r="OVC16" s="178"/>
      <c r="OVD16" s="178"/>
      <c r="OVE16" s="178"/>
      <c r="OVF16" s="178"/>
      <c r="OVG16" s="178"/>
      <c r="OVH16" s="178"/>
      <c r="OVI16" s="178"/>
      <c r="OVJ16" s="178"/>
      <c r="OVK16" s="178"/>
      <c r="OVL16" s="178"/>
      <c r="OVM16" s="178"/>
      <c r="OVN16" s="178"/>
      <c r="OVO16" s="178"/>
      <c r="OVP16" s="178"/>
      <c r="OVQ16" s="178"/>
      <c r="OVR16" s="178"/>
      <c r="OVS16" s="178"/>
      <c r="OVT16" s="178"/>
      <c r="OVU16" s="178"/>
      <c r="OVV16" s="178"/>
      <c r="OVW16" s="178"/>
      <c r="OVX16" s="178"/>
      <c r="OVY16" s="178"/>
      <c r="OVZ16" s="178"/>
      <c r="OWA16" s="178"/>
      <c r="OWB16" s="178"/>
      <c r="OWC16" s="178"/>
      <c r="OWD16" s="178"/>
      <c r="OWE16" s="178"/>
      <c r="OWF16" s="178"/>
      <c r="OWG16" s="178"/>
      <c r="OWH16" s="178"/>
      <c r="OWI16" s="178"/>
      <c r="OWJ16" s="178"/>
      <c r="OWK16" s="178"/>
      <c r="OWL16" s="178"/>
      <c r="OWM16" s="178"/>
      <c r="OWN16" s="178"/>
      <c r="OWO16" s="178"/>
      <c r="OWP16" s="178"/>
      <c r="OWQ16" s="178"/>
      <c r="OWR16" s="178"/>
      <c r="OWS16" s="178"/>
      <c r="OWT16" s="178"/>
      <c r="OWU16" s="178"/>
      <c r="OWV16" s="178"/>
      <c r="OWW16" s="178"/>
      <c r="OWX16" s="178"/>
      <c r="OWY16" s="178"/>
      <c r="OWZ16" s="178"/>
      <c r="OXA16" s="178"/>
      <c r="OXB16" s="178"/>
      <c r="OXC16" s="178"/>
      <c r="OXD16" s="178"/>
      <c r="OXE16" s="178"/>
      <c r="OXF16" s="178"/>
      <c r="OXG16" s="178"/>
      <c r="OXH16" s="178"/>
      <c r="OXI16" s="178"/>
      <c r="OXJ16" s="178"/>
      <c r="OXK16" s="178"/>
      <c r="OXL16" s="178"/>
      <c r="OXM16" s="178"/>
      <c r="OXN16" s="178"/>
      <c r="OXO16" s="178"/>
      <c r="OXP16" s="178"/>
      <c r="OXQ16" s="178"/>
      <c r="OXR16" s="178"/>
      <c r="OXS16" s="178"/>
      <c r="OXT16" s="178"/>
      <c r="OXU16" s="178"/>
      <c r="OXV16" s="178"/>
      <c r="OXW16" s="178"/>
      <c r="OXX16" s="178"/>
      <c r="OXY16" s="178"/>
      <c r="OXZ16" s="178"/>
      <c r="OYA16" s="178"/>
      <c r="OYB16" s="178"/>
      <c r="OYC16" s="178"/>
      <c r="OYD16" s="178"/>
      <c r="OYE16" s="178"/>
      <c r="OYF16" s="178"/>
      <c r="OYG16" s="178"/>
      <c r="OYH16" s="178"/>
      <c r="OYI16" s="178"/>
      <c r="OYJ16" s="178"/>
      <c r="OYK16" s="178"/>
      <c r="OYL16" s="178"/>
      <c r="OYM16" s="178"/>
      <c r="OYN16" s="178"/>
      <c r="OYO16" s="178"/>
      <c r="OYP16" s="178"/>
      <c r="OYQ16" s="178"/>
      <c r="OYR16" s="178"/>
      <c r="OYS16" s="178"/>
      <c r="OYT16" s="178"/>
      <c r="OYU16" s="178"/>
      <c r="OYV16" s="178"/>
      <c r="OYW16" s="178"/>
      <c r="OYX16" s="178"/>
      <c r="OYY16" s="178"/>
      <c r="OYZ16" s="178"/>
      <c r="OZA16" s="178"/>
      <c r="OZB16" s="178"/>
      <c r="OZC16" s="178"/>
      <c r="OZD16" s="178"/>
      <c r="OZE16" s="178"/>
      <c r="OZF16" s="178"/>
      <c r="OZG16" s="178"/>
      <c r="OZH16" s="178"/>
      <c r="OZI16" s="178"/>
      <c r="OZJ16" s="178"/>
      <c r="OZK16" s="178"/>
      <c r="OZL16" s="178"/>
      <c r="OZM16" s="178"/>
      <c r="OZN16" s="178"/>
      <c r="OZO16" s="178"/>
      <c r="OZP16" s="178"/>
      <c r="OZQ16" s="178"/>
      <c r="OZR16" s="178"/>
      <c r="OZS16" s="178"/>
      <c r="OZT16" s="178"/>
      <c r="OZU16" s="178"/>
      <c r="OZV16" s="178"/>
      <c r="OZW16" s="178"/>
      <c r="OZX16" s="178"/>
      <c r="OZY16" s="178"/>
      <c r="OZZ16" s="178"/>
      <c r="PAA16" s="178"/>
      <c r="PAB16" s="178"/>
      <c r="PAC16" s="178"/>
      <c r="PAD16" s="178"/>
      <c r="PAE16" s="178"/>
      <c r="PAF16" s="178"/>
      <c r="PAG16" s="178"/>
      <c r="PAH16" s="178"/>
      <c r="PAI16" s="178"/>
      <c r="PAJ16" s="178"/>
      <c r="PAK16" s="178"/>
      <c r="PAL16" s="178"/>
      <c r="PAM16" s="178"/>
      <c r="PAN16" s="178"/>
      <c r="PAO16" s="178"/>
      <c r="PAP16" s="178"/>
      <c r="PAQ16" s="178"/>
      <c r="PAR16" s="178"/>
      <c r="PAS16" s="178"/>
      <c r="PAT16" s="178"/>
      <c r="PAU16" s="178"/>
      <c r="PAV16" s="178"/>
      <c r="PAW16" s="178"/>
      <c r="PAX16" s="178"/>
      <c r="PAY16" s="178"/>
      <c r="PAZ16" s="178"/>
      <c r="PBA16" s="178"/>
      <c r="PBB16" s="178"/>
      <c r="PBC16" s="178"/>
      <c r="PBD16" s="178"/>
      <c r="PBE16" s="178"/>
      <c r="PBF16" s="178"/>
      <c r="PBG16" s="178"/>
      <c r="PBH16" s="178"/>
      <c r="PBI16" s="178"/>
      <c r="PBJ16" s="178"/>
      <c r="PBK16" s="178"/>
      <c r="PBL16" s="178"/>
      <c r="PBM16" s="178"/>
      <c r="PBN16" s="178"/>
      <c r="PBO16" s="178"/>
      <c r="PBP16" s="178"/>
      <c r="PBQ16" s="178"/>
      <c r="PBR16" s="178"/>
      <c r="PBS16" s="178"/>
      <c r="PBT16" s="178"/>
      <c r="PBU16" s="178"/>
      <c r="PBV16" s="178"/>
      <c r="PBW16" s="178"/>
      <c r="PBX16" s="178"/>
      <c r="PBY16" s="178"/>
      <c r="PBZ16" s="178"/>
      <c r="PCA16" s="178"/>
      <c r="PCB16" s="178"/>
      <c r="PCC16" s="178"/>
      <c r="PCD16" s="178"/>
      <c r="PCE16" s="178"/>
      <c r="PCF16" s="178"/>
      <c r="PCG16" s="178"/>
      <c r="PCH16" s="178"/>
      <c r="PCI16" s="178"/>
      <c r="PCJ16" s="178"/>
      <c r="PCK16" s="178"/>
      <c r="PCL16" s="178"/>
      <c r="PCM16" s="178"/>
      <c r="PCN16" s="178"/>
      <c r="PCO16" s="178"/>
      <c r="PCP16" s="178"/>
      <c r="PCQ16" s="178"/>
      <c r="PCR16" s="178"/>
      <c r="PCS16" s="178"/>
      <c r="PCT16" s="178"/>
      <c r="PCU16" s="178"/>
      <c r="PCV16" s="178"/>
      <c r="PCW16" s="178"/>
      <c r="PCX16" s="178"/>
      <c r="PCY16" s="178"/>
      <c r="PCZ16" s="178"/>
      <c r="PDA16" s="178"/>
      <c r="PDB16" s="178"/>
      <c r="PDC16" s="178"/>
      <c r="PDD16" s="178"/>
      <c r="PDE16" s="178"/>
      <c r="PDF16" s="178"/>
      <c r="PDG16" s="178"/>
      <c r="PDH16" s="178"/>
      <c r="PDI16" s="178"/>
      <c r="PDJ16" s="178"/>
      <c r="PDK16" s="178"/>
      <c r="PDL16" s="178"/>
      <c r="PDM16" s="178"/>
      <c r="PDN16" s="178"/>
      <c r="PDO16" s="178"/>
      <c r="PDP16" s="178"/>
      <c r="PDQ16" s="178"/>
      <c r="PDR16" s="178"/>
      <c r="PDS16" s="178"/>
      <c r="PDT16" s="178"/>
      <c r="PDU16" s="178"/>
      <c r="PDV16" s="178"/>
      <c r="PDW16" s="178"/>
      <c r="PDX16" s="178"/>
      <c r="PDY16" s="178"/>
      <c r="PDZ16" s="178"/>
      <c r="PEA16" s="178"/>
      <c r="PEB16" s="178"/>
      <c r="PEC16" s="178"/>
      <c r="PED16" s="178"/>
      <c r="PEE16" s="178"/>
      <c r="PEF16" s="178"/>
      <c r="PEG16" s="178"/>
      <c r="PEH16" s="178"/>
      <c r="PEI16" s="178"/>
      <c r="PEJ16" s="178"/>
      <c r="PEK16" s="178"/>
      <c r="PEL16" s="178"/>
      <c r="PEM16" s="178"/>
      <c r="PEN16" s="178"/>
      <c r="PEO16" s="178"/>
      <c r="PEP16" s="178"/>
      <c r="PEQ16" s="178"/>
      <c r="PER16" s="178"/>
      <c r="PES16" s="178"/>
      <c r="PET16" s="178"/>
      <c r="PEU16" s="178"/>
      <c r="PEV16" s="178"/>
      <c r="PEW16" s="178"/>
      <c r="PEX16" s="178"/>
      <c r="PEY16" s="178"/>
      <c r="PEZ16" s="178"/>
      <c r="PFA16" s="178"/>
      <c r="PFB16" s="178"/>
      <c r="PFC16" s="178"/>
      <c r="PFD16" s="178"/>
      <c r="PFE16" s="178"/>
      <c r="PFF16" s="178"/>
      <c r="PFG16" s="178"/>
      <c r="PFH16" s="178"/>
      <c r="PFI16" s="178"/>
      <c r="PFJ16" s="178"/>
      <c r="PFK16" s="178"/>
      <c r="PFL16" s="178"/>
      <c r="PFM16" s="178"/>
      <c r="PFN16" s="178"/>
      <c r="PFO16" s="178"/>
      <c r="PFP16" s="178"/>
      <c r="PFQ16" s="178"/>
      <c r="PFR16" s="178"/>
      <c r="PFS16" s="178"/>
      <c r="PFT16" s="178"/>
      <c r="PFU16" s="178"/>
      <c r="PFV16" s="178"/>
      <c r="PFW16" s="178"/>
      <c r="PFX16" s="178"/>
      <c r="PFY16" s="178"/>
      <c r="PFZ16" s="178"/>
      <c r="PGA16" s="178"/>
      <c r="PGB16" s="178"/>
      <c r="PGC16" s="178"/>
      <c r="PGD16" s="178"/>
      <c r="PGE16" s="178"/>
      <c r="PGF16" s="178"/>
      <c r="PGG16" s="178"/>
      <c r="PGH16" s="178"/>
      <c r="PGI16" s="178"/>
      <c r="PGJ16" s="178"/>
      <c r="PGK16" s="178"/>
      <c r="PGL16" s="178"/>
      <c r="PGM16" s="178"/>
      <c r="PGN16" s="178"/>
      <c r="PGO16" s="178"/>
      <c r="PGP16" s="178"/>
      <c r="PGQ16" s="178"/>
      <c r="PGR16" s="178"/>
      <c r="PGS16" s="178"/>
      <c r="PGT16" s="178"/>
      <c r="PGU16" s="178"/>
      <c r="PGV16" s="178"/>
      <c r="PGW16" s="178"/>
      <c r="PGX16" s="178"/>
      <c r="PGY16" s="178"/>
      <c r="PGZ16" s="178"/>
      <c r="PHA16" s="178"/>
      <c r="PHB16" s="178"/>
      <c r="PHC16" s="178"/>
      <c r="PHD16" s="178"/>
      <c r="PHE16" s="178"/>
      <c r="PHF16" s="178"/>
      <c r="PHG16" s="178"/>
      <c r="PHH16" s="178"/>
      <c r="PHI16" s="178"/>
      <c r="PHJ16" s="178"/>
      <c r="PHK16" s="178"/>
      <c r="PHL16" s="178"/>
      <c r="PHM16" s="178"/>
      <c r="PHN16" s="178"/>
      <c r="PHO16" s="178"/>
      <c r="PHP16" s="178"/>
      <c r="PHQ16" s="178"/>
      <c r="PHR16" s="178"/>
      <c r="PHS16" s="178"/>
      <c r="PHT16" s="178"/>
      <c r="PHU16" s="178"/>
      <c r="PHV16" s="178"/>
      <c r="PHW16" s="178"/>
      <c r="PHX16" s="178"/>
      <c r="PHY16" s="178"/>
      <c r="PHZ16" s="178"/>
      <c r="PIA16" s="178"/>
      <c r="PIB16" s="178"/>
      <c r="PIC16" s="178"/>
      <c r="PID16" s="178"/>
      <c r="PIE16" s="178"/>
      <c r="PIF16" s="178"/>
      <c r="PIG16" s="178"/>
      <c r="PIH16" s="178"/>
      <c r="PII16" s="178"/>
      <c r="PIJ16" s="178"/>
      <c r="PIK16" s="178"/>
      <c r="PIL16" s="178"/>
      <c r="PIM16" s="178"/>
      <c r="PIN16" s="178"/>
      <c r="PIO16" s="178"/>
      <c r="PIP16" s="178"/>
      <c r="PIQ16" s="178"/>
      <c r="PIR16" s="178"/>
      <c r="PIS16" s="178"/>
      <c r="PIT16" s="178"/>
      <c r="PIU16" s="178"/>
      <c r="PIV16" s="178"/>
      <c r="PIW16" s="178"/>
      <c r="PIX16" s="178"/>
      <c r="PIY16" s="178"/>
      <c r="PIZ16" s="178"/>
      <c r="PJA16" s="178"/>
      <c r="PJB16" s="178"/>
      <c r="PJC16" s="178"/>
      <c r="PJD16" s="178"/>
      <c r="PJE16" s="178"/>
      <c r="PJF16" s="178"/>
      <c r="PJG16" s="178"/>
      <c r="PJH16" s="178"/>
      <c r="PJI16" s="178"/>
      <c r="PJJ16" s="178"/>
      <c r="PJK16" s="178"/>
      <c r="PJL16" s="178"/>
      <c r="PJM16" s="178"/>
      <c r="PJN16" s="178"/>
      <c r="PJO16" s="178"/>
      <c r="PJP16" s="178"/>
      <c r="PJQ16" s="178"/>
      <c r="PJR16" s="178"/>
      <c r="PJS16" s="178"/>
      <c r="PJT16" s="178"/>
      <c r="PJU16" s="178"/>
      <c r="PJV16" s="178"/>
      <c r="PJW16" s="178"/>
      <c r="PJX16" s="178"/>
      <c r="PJY16" s="178"/>
      <c r="PJZ16" s="178"/>
      <c r="PKA16" s="178"/>
      <c r="PKB16" s="178"/>
      <c r="PKC16" s="178"/>
      <c r="PKD16" s="178"/>
      <c r="PKE16" s="178"/>
      <c r="PKF16" s="178"/>
      <c r="PKG16" s="178"/>
      <c r="PKH16" s="178"/>
      <c r="PKI16" s="178"/>
      <c r="PKJ16" s="178"/>
      <c r="PKK16" s="178"/>
      <c r="PKL16" s="178"/>
      <c r="PKM16" s="178"/>
      <c r="PKN16" s="178"/>
      <c r="PKO16" s="178"/>
      <c r="PKP16" s="178"/>
      <c r="PKQ16" s="178"/>
      <c r="PKR16" s="178"/>
      <c r="PKS16" s="178"/>
      <c r="PKT16" s="178"/>
      <c r="PKU16" s="178"/>
      <c r="PKV16" s="178"/>
      <c r="PKW16" s="178"/>
      <c r="PKX16" s="178"/>
      <c r="PKY16" s="178"/>
      <c r="PKZ16" s="178"/>
      <c r="PLA16" s="178"/>
      <c r="PLB16" s="178"/>
      <c r="PLC16" s="178"/>
      <c r="PLD16" s="178"/>
      <c r="PLE16" s="178"/>
      <c r="PLF16" s="178"/>
      <c r="PLG16" s="178"/>
      <c r="PLH16" s="178"/>
      <c r="PLI16" s="178"/>
      <c r="PLJ16" s="178"/>
      <c r="PLK16" s="178"/>
      <c r="PLL16" s="178"/>
      <c r="PLM16" s="178"/>
      <c r="PLN16" s="178"/>
      <c r="PLO16" s="178"/>
      <c r="PLP16" s="178"/>
      <c r="PLQ16" s="178"/>
      <c r="PLR16" s="178"/>
      <c r="PLS16" s="178"/>
      <c r="PLT16" s="178"/>
      <c r="PLU16" s="178"/>
      <c r="PLV16" s="178"/>
      <c r="PLW16" s="178"/>
      <c r="PLX16" s="178"/>
      <c r="PLY16" s="178"/>
      <c r="PLZ16" s="178"/>
      <c r="PMA16" s="178"/>
      <c r="PMB16" s="178"/>
      <c r="PMC16" s="178"/>
      <c r="PMD16" s="178"/>
      <c r="PME16" s="178"/>
      <c r="PMF16" s="178"/>
      <c r="PMG16" s="178"/>
      <c r="PMH16" s="178"/>
      <c r="PMI16" s="178"/>
      <c r="PMJ16" s="178"/>
      <c r="PMK16" s="178"/>
      <c r="PML16" s="178"/>
      <c r="PMM16" s="178"/>
      <c r="PMN16" s="178"/>
      <c r="PMO16" s="178"/>
      <c r="PMP16" s="178"/>
      <c r="PMQ16" s="178"/>
      <c r="PMR16" s="178"/>
      <c r="PMS16" s="178"/>
      <c r="PMT16" s="178"/>
      <c r="PMU16" s="178"/>
      <c r="PMV16" s="178"/>
      <c r="PMW16" s="178"/>
      <c r="PMX16" s="178"/>
      <c r="PMY16" s="178"/>
      <c r="PMZ16" s="178"/>
      <c r="PNA16" s="178"/>
      <c r="PNB16" s="178"/>
      <c r="PNC16" s="178"/>
      <c r="PND16" s="178"/>
      <c r="PNE16" s="178"/>
      <c r="PNF16" s="178"/>
      <c r="PNG16" s="178"/>
      <c r="PNH16" s="178"/>
      <c r="PNI16" s="178"/>
      <c r="PNJ16" s="178"/>
      <c r="PNK16" s="178"/>
      <c r="PNL16" s="178"/>
      <c r="PNM16" s="178"/>
      <c r="PNN16" s="178"/>
      <c r="PNO16" s="178"/>
      <c r="PNP16" s="178"/>
      <c r="PNQ16" s="178"/>
      <c r="PNR16" s="178"/>
      <c r="PNS16" s="178"/>
      <c r="PNT16" s="178"/>
      <c r="PNU16" s="178"/>
      <c r="PNV16" s="178"/>
      <c r="PNW16" s="178"/>
      <c r="PNX16" s="178"/>
      <c r="PNY16" s="178"/>
      <c r="PNZ16" s="178"/>
      <c r="POA16" s="178"/>
      <c r="POB16" s="178"/>
      <c r="POC16" s="178"/>
      <c r="POD16" s="178"/>
      <c r="POE16" s="178"/>
      <c r="POF16" s="178"/>
      <c r="POG16" s="178"/>
      <c r="POH16" s="178"/>
      <c r="POI16" s="178"/>
      <c r="POJ16" s="178"/>
      <c r="POK16" s="178"/>
      <c r="POL16" s="178"/>
      <c r="POM16" s="178"/>
      <c r="PON16" s="178"/>
      <c r="POO16" s="178"/>
      <c r="POP16" s="178"/>
      <c r="POQ16" s="178"/>
      <c r="POR16" s="178"/>
      <c r="POS16" s="178"/>
      <c r="POT16" s="178"/>
      <c r="POU16" s="178"/>
      <c r="POV16" s="178"/>
      <c r="POW16" s="178"/>
      <c r="POX16" s="178"/>
      <c r="POY16" s="178"/>
      <c r="POZ16" s="178"/>
      <c r="PPA16" s="178"/>
      <c r="PPB16" s="178"/>
      <c r="PPC16" s="178"/>
      <c r="PPD16" s="178"/>
      <c r="PPE16" s="178"/>
      <c r="PPF16" s="178"/>
      <c r="PPG16" s="178"/>
      <c r="PPH16" s="178"/>
      <c r="PPI16" s="178"/>
      <c r="PPJ16" s="178"/>
      <c r="PPK16" s="178"/>
      <c r="PPL16" s="178"/>
      <c r="PPM16" s="178"/>
      <c r="PPN16" s="178"/>
      <c r="PPO16" s="178"/>
      <c r="PPP16" s="178"/>
      <c r="PPQ16" s="178"/>
      <c r="PPR16" s="178"/>
      <c r="PPS16" s="178"/>
      <c r="PPT16" s="178"/>
      <c r="PPU16" s="178"/>
      <c r="PPV16" s="178"/>
      <c r="PPW16" s="178"/>
      <c r="PPX16" s="178"/>
      <c r="PPY16" s="178"/>
      <c r="PPZ16" s="178"/>
      <c r="PQA16" s="178"/>
      <c r="PQB16" s="178"/>
      <c r="PQC16" s="178"/>
      <c r="PQD16" s="178"/>
      <c r="PQE16" s="178"/>
      <c r="PQF16" s="178"/>
      <c r="PQG16" s="178"/>
      <c r="PQH16" s="178"/>
      <c r="PQI16" s="178"/>
      <c r="PQJ16" s="178"/>
      <c r="PQK16" s="178"/>
      <c r="PQL16" s="178"/>
      <c r="PQM16" s="178"/>
      <c r="PQN16" s="178"/>
      <c r="PQO16" s="178"/>
      <c r="PQP16" s="178"/>
      <c r="PQQ16" s="178"/>
      <c r="PQR16" s="178"/>
      <c r="PQS16" s="178"/>
      <c r="PQT16" s="178"/>
      <c r="PQU16" s="178"/>
      <c r="PQV16" s="178"/>
      <c r="PQW16" s="178"/>
      <c r="PQX16" s="178"/>
      <c r="PQY16" s="178"/>
      <c r="PQZ16" s="178"/>
      <c r="PRA16" s="178"/>
      <c r="PRB16" s="178"/>
      <c r="PRC16" s="178"/>
      <c r="PRD16" s="178"/>
      <c r="PRE16" s="178"/>
      <c r="PRF16" s="178"/>
      <c r="PRG16" s="178"/>
      <c r="PRH16" s="178"/>
      <c r="PRI16" s="178"/>
      <c r="PRJ16" s="178"/>
      <c r="PRK16" s="178"/>
      <c r="PRL16" s="178"/>
      <c r="PRM16" s="178"/>
      <c r="PRN16" s="178"/>
      <c r="PRO16" s="178"/>
      <c r="PRP16" s="178"/>
      <c r="PRQ16" s="178"/>
      <c r="PRR16" s="178"/>
      <c r="PRS16" s="178"/>
      <c r="PRT16" s="178"/>
      <c r="PRU16" s="178"/>
      <c r="PRV16" s="178"/>
      <c r="PRW16" s="178"/>
      <c r="PRX16" s="178"/>
      <c r="PRY16" s="178"/>
      <c r="PRZ16" s="178"/>
      <c r="PSA16" s="178"/>
      <c r="PSB16" s="178"/>
      <c r="PSC16" s="178"/>
      <c r="PSD16" s="178"/>
      <c r="PSE16" s="178"/>
      <c r="PSF16" s="178"/>
      <c r="PSG16" s="178"/>
      <c r="PSH16" s="178"/>
      <c r="PSI16" s="178"/>
      <c r="PSJ16" s="178"/>
      <c r="PSK16" s="178"/>
      <c r="PSL16" s="178"/>
      <c r="PSM16" s="178"/>
      <c r="PSN16" s="178"/>
      <c r="PSO16" s="178"/>
      <c r="PSP16" s="178"/>
      <c r="PSQ16" s="178"/>
      <c r="PSR16" s="178"/>
      <c r="PSS16" s="178"/>
      <c r="PST16" s="178"/>
      <c r="PSU16" s="178"/>
      <c r="PSV16" s="178"/>
      <c r="PSW16" s="178"/>
      <c r="PSX16" s="178"/>
      <c r="PSY16" s="178"/>
      <c r="PSZ16" s="178"/>
      <c r="PTA16" s="178"/>
      <c r="PTB16" s="178"/>
      <c r="PTC16" s="178"/>
      <c r="PTD16" s="178"/>
      <c r="PTE16" s="178"/>
      <c r="PTF16" s="178"/>
      <c r="PTG16" s="178"/>
      <c r="PTH16" s="178"/>
      <c r="PTI16" s="178"/>
      <c r="PTJ16" s="178"/>
      <c r="PTK16" s="178"/>
      <c r="PTL16" s="178"/>
      <c r="PTM16" s="178"/>
      <c r="PTN16" s="178"/>
      <c r="PTO16" s="178"/>
      <c r="PTP16" s="178"/>
      <c r="PTQ16" s="178"/>
      <c r="PTR16" s="178"/>
      <c r="PTS16" s="178"/>
      <c r="PTT16" s="178"/>
      <c r="PTU16" s="178"/>
      <c r="PTV16" s="178"/>
      <c r="PTW16" s="178"/>
      <c r="PTX16" s="178"/>
      <c r="PTY16" s="178"/>
      <c r="PTZ16" s="178"/>
      <c r="PUA16" s="178"/>
      <c r="PUB16" s="178"/>
      <c r="PUC16" s="178"/>
      <c r="PUD16" s="178"/>
      <c r="PUE16" s="178"/>
      <c r="PUF16" s="178"/>
      <c r="PUG16" s="178"/>
      <c r="PUH16" s="178"/>
      <c r="PUI16" s="178"/>
      <c r="PUJ16" s="178"/>
      <c r="PUK16" s="178"/>
      <c r="PUL16" s="178"/>
      <c r="PUM16" s="178"/>
      <c r="PUN16" s="178"/>
      <c r="PUO16" s="178"/>
      <c r="PUP16" s="178"/>
      <c r="PUQ16" s="178"/>
      <c r="PUR16" s="178"/>
      <c r="PUS16" s="178"/>
      <c r="PUT16" s="178"/>
      <c r="PUU16" s="178"/>
      <c r="PUV16" s="178"/>
      <c r="PUW16" s="178"/>
      <c r="PUX16" s="178"/>
      <c r="PUY16" s="178"/>
      <c r="PUZ16" s="178"/>
      <c r="PVA16" s="178"/>
      <c r="PVB16" s="178"/>
      <c r="PVC16" s="178"/>
      <c r="PVD16" s="178"/>
      <c r="PVE16" s="178"/>
      <c r="PVF16" s="178"/>
      <c r="PVG16" s="178"/>
      <c r="PVH16" s="178"/>
      <c r="PVI16" s="178"/>
      <c r="PVJ16" s="178"/>
      <c r="PVK16" s="178"/>
      <c r="PVL16" s="178"/>
      <c r="PVM16" s="178"/>
      <c r="PVN16" s="178"/>
      <c r="PVO16" s="178"/>
      <c r="PVP16" s="178"/>
      <c r="PVQ16" s="178"/>
      <c r="PVR16" s="178"/>
      <c r="PVS16" s="178"/>
      <c r="PVT16" s="178"/>
      <c r="PVU16" s="178"/>
      <c r="PVV16" s="178"/>
      <c r="PVW16" s="178"/>
      <c r="PVX16" s="178"/>
      <c r="PVY16" s="178"/>
      <c r="PVZ16" s="178"/>
      <c r="PWA16" s="178"/>
      <c r="PWB16" s="178"/>
      <c r="PWC16" s="178"/>
      <c r="PWD16" s="178"/>
      <c r="PWE16" s="178"/>
      <c r="PWF16" s="178"/>
      <c r="PWG16" s="178"/>
      <c r="PWH16" s="178"/>
      <c r="PWI16" s="178"/>
      <c r="PWJ16" s="178"/>
      <c r="PWK16" s="178"/>
      <c r="PWL16" s="178"/>
      <c r="PWM16" s="178"/>
      <c r="PWN16" s="178"/>
      <c r="PWO16" s="178"/>
      <c r="PWP16" s="178"/>
      <c r="PWQ16" s="178"/>
      <c r="PWR16" s="178"/>
      <c r="PWS16" s="178"/>
      <c r="PWT16" s="178"/>
      <c r="PWU16" s="178"/>
      <c r="PWV16" s="178"/>
      <c r="PWW16" s="178"/>
      <c r="PWX16" s="178"/>
      <c r="PWY16" s="178"/>
      <c r="PWZ16" s="178"/>
      <c r="PXA16" s="178"/>
      <c r="PXB16" s="178"/>
      <c r="PXC16" s="178"/>
      <c r="PXD16" s="178"/>
      <c r="PXE16" s="178"/>
      <c r="PXF16" s="178"/>
      <c r="PXG16" s="178"/>
      <c r="PXH16" s="178"/>
      <c r="PXI16" s="178"/>
      <c r="PXJ16" s="178"/>
      <c r="PXK16" s="178"/>
      <c r="PXL16" s="178"/>
      <c r="PXM16" s="178"/>
      <c r="PXN16" s="178"/>
      <c r="PXO16" s="178"/>
      <c r="PXP16" s="178"/>
      <c r="PXQ16" s="178"/>
      <c r="PXR16" s="178"/>
      <c r="PXS16" s="178"/>
      <c r="PXT16" s="178"/>
      <c r="PXU16" s="178"/>
      <c r="PXV16" s="178"/>
      <c r="PXW16" s="178"/>
      <c r="PXX16" s="178"/>
      <c r="PXY16" s="178"/>
      <c r="PXZ16" s="178"/>
      <c r="PYA16" s="178"/>
      <c r="PYB16" s="178"/>
      <c r="PYC16" s="178"/>
      <c r="PYD16" s="178"/>
      <c r="PYE16" s="178"/>
      <c r="PYF16" s="178"/>
      <c r="PYG16" s="178"/>
      <c r="PYH16" s="178"/>
      <c r="PYI16" s="178"/>
      <c r="PYJ16" s="178"/>
      <c r="PYK16" s="178"/>
      <c r="PYL16" s="178"/>
      <c r="PYM16" s="178"/>
      <c r="PYN16" s="178"/>
      <c r="PYO16" s="178"/>
      <c r="PYP16" s="178"/>
      <c r="PYQ16" s="178"/>
      <c r="PYR16" s="178"/>
      <c r="PYS16" s="178"/>
      <c r="PYT16" s="178"/>
      <c r="PYU16" s="178"/>
      <c r="PYV16" s="178"/>
      <c r="PYW16" s="178"/>
      <c r="PYX16" s="178"/>
      <c r="PYY16" s="178"/>
      <c r="PYZ16" s="178"/>
      <c r="PZA16" s="178"/>
      <c r="PZB16" s="178"/>
      <c r="PZC16" s="178"/>
      <c r="PZD16" s="178"/>
      <c r="PZE16" s="178"/>
      <c r="PZF16" s="178"/>
      <c r="PZG16" s="178"/>
      <c r="PZH16" s="178"/>
      <c r="PZI16" s="178"/>
      <c r="PZJ16" s="178"/>
      <c r="PZK16" s="178"/>
      <c r="PZL16" s="178"/>
      <c r="PZM16" s="178"/>
      <c r="PZN16" s="178"/>
      <c r="PZO16" s="178"/>
      <c r="PZP16" s="178"/>
      <c r="PZQ16" s="178"/>
      <c r="PZR16" s="178"/>
      <c r="PZS16" s="178"/>
      <c r="PZT16" s="178"/>
      <c r="PZU16" s="178"/>
      <c r="PZV16" s="178"/>
      <c r="PZW16" s="178"/>
      <c r="PZX16" s="178"/>
      <c r="PZY16" s="178"/>
      <c r="PZZ16" s="178"/>
      <c r="QAA16" s="178"/>
      <c r="QAB16" s="178"/>
      <c r="QAC16" s="178"/>
      <c r="QAD16" s="178"/>
      <c r="QAE16" s="178"/>
      <c r="QAF16" s="178"/>
      <c r="QAG16" s="178"/>
      <c r="QAH16" s="178"/>
      <c r="QAI16" s="178"/>
      <c r="QAJ16" s="178"/>
      <c r="QAK16" s="178"/>
      <c r="QAL16" s="178"/>
      <c r="QAM16" s="178"/>
      <c r="QAN16" s="178"/>
      <c r="QAO16" s="178"/>
      <c r="QAP16" s="178"/>
      <c r="QAQ16" s="178"/>
      <c r="QAR16" s="178"/>
      <c r="QAS16" s="178"/>
      <c r="QAT16" s="178"/>
      <c r="QAU16" s="178"/>
      <c r="QAV16" s="178"/>
      <c r="QAW16" s="178"/>
      <c r="QAX16" s="178"/>
      <c r="QAY16" s="178"/>
      <c r="QAZ16" s="178"/>
      <c r="QBA16" s="178"/>
      <c r="QBB16" s="178"/>
      <c r="QBC16" s="178"/>
      <c r="QBD16" s="178"/>
      <c r="QBE16" s="178"/>
      <c r="QBF16" s="178"/>
      <c r="QBG16" s="178"/>
      <c r="QBH16" s="178"/>
      <c r="QBI16" s="178"/>
      <c r="QBJ16" s="178"/>
      <c r="QBK16" s="178"/>
      <c r="QBL16" s="178"/>
      <c r="QBM16" s="178"/>
      <c r="QBN16" s="178"/>
      <c r="QBO16" s="178"/>
      <c r="QBP16" s="178"/>
      <c r="QBQ16" s="178"/>
      <c r="QBR16" s="178"/>
      <c r="QBS16" s="178"/>
      <c r="QBT16" s="178"/>
      <c r="QBU16" s="178"/>
      <c r="QBV16" s="178"/>
      <c r="QBW16" s="178"/>
      <c r="QBX16" s="178"/>
      <c r="QBY16" s="178"/>
      <c r="QBZ16" s="178"/>
      <c r="QCA16" s="178"/>
      <c r="QCB16" s="178"/>
      <c r="QCC16" s="178"/>
      <c r="QCD16" s="178"/>
      <c r="QCE16" s="178"/>
      <c r="QCF16" s="178"/>
      <c r="QCG16" s="178"/>
      <c r="QCH16" s="178"/>
      <c r="QCI16" s="178"/>
      <c r="QCJ16" s="178"/>
      <c r="QCK16" s="178"/>
      <c r="QCL16" s="178"/>
      <c r="QCM16" s="178"/>
      <c r="QCN16" s="178"/>
      <c r="QCO16" s="178"/>
      <c r="QCP16" s="178"/>
      <c r="QCQ16" s="178"/>
      <c r="QCR16" s="178"/>
      <c r="QCS16" s="178"/>
      <c r="QCT16" s="178"/>
      <c r="QCU16" s="178"/>
      <c r="QCV16" s="178"/>
      <c r="QCW16" s="178"/>
      <c r="QCX16" s="178"/>
      <c r="QCY16" s="178"/>
      <c r="QCZ16" s="178"/>
      <c r="QDA16" s="178"/>
      <c r="QDB16" s="178"/>
      <c r="QDC16" s="178"/>
      <c r="QDD16" s="178"/>
      <c r="QDE16" s="178"/>
      <c r="QDF16" s="178"/>
      <c r="QDG16" s="178"/>
      <c r="QDH16" s="178"/>
      <c r="QDI16" s="178"/>
      <c r="QDJ16" s="178"/>
      <c r="QDK16" s="178"/>
      <c r="QDL16" s="178"/>
      <c r="QDM16" s="178"/>
      <c r="QDN16" s="178"/>
      <c r="QDO16" s="178"/>
      <c r="QDP16" s="178"/>
      <c r="QDQ16" s="178"/>
      <c r="QDR16" s="178"/>
      <c r="QDS16" s="178"/>
      <c r="QDT16" s="178"/>
      <c r="QDU16" s="178"/>
      <c r="QDV16" s="178"/>
      <c r="QDW16" s="178"/>
      <c r="QDX16" s="178"/>
      <c r="QDY16" s="178"/>
      <c r="QDZ16" s="178"/>
      <c r="QEA16" s="178"/>
      <c r="QEB16" s="178"/>
      <c r="QEC16" s="178"/>
      <c r="QED16" s="178"/>
      <c r="QEE16" s="178"/>
      <c r="QEF16" s="178"/>
      <c r="QEG16" s="178"/>
      <c r="QEH16" s="178"/>
      <c r="QEI16" s="178"/>
      <c r="QEJ16" s="178"/>
      <c r="QEK16" s="178"/>
      <c r="QEL16" s="178"/>
      <c r="QEM16" s="178"/>
      <c r="QEN16" s="178"/>
      <c r="QEO16" s="178"/>
      <c r="QEP16" s="178"/>
      <c r="QEQ16" s="178"/>
      <c r="QER16" s="178"/>
      <c r="QES16" s="178"/>
      <c r="QET16" s="178"/>
      <c r="QEU16" s="178"/>
      <c r="QEV16" s="178"/>
      <c r="QEW16" s="178"/>
      <c r="QEX16" s="178"/>
      <c r="QEY16" s="178"/>
      <c r="QEZ16" s="178"/>
      <c r="QFA16" s="178"/>
      <c r="QFB16" s="178"/>
      <c r="QFC16" s="178"/>
      <c r="QFD16" s="178"/>
      <c r="QFE16" s="178"/>
      <c r="QFF16" s="178"/>
      <c r="QFG16" s="178"/>
      <c r="QFH16" s="178"/>
      <c r="QFI16" s="178"/>
      <c r="QFJ16" s="178"/>
      <c r="QFK16" s="178"/>
      <c r="QFL16" s="178"/>
      <c r="QFM16" s="178"/>
      <c r="QFN16" s="178"/>
      <c r="QFO16" s="178"/>
      <c r="QFP16" s="178"/>
      <c r="QFQ16" s="178"/>
      <c r="QFR16" s="178"/>
      <c r="QFS16" s="178"/>
      <c r="QFT16" s="178"/>
      <c r="QFU16" s="178"/>
      <c r="QFV16" s="178"/>
      <c r="QFW16" s="178"/>
      <c r="QFX16" s="178"/>
      <c r="QFY16" s="178"/>
      <c r="QFZ16" s="178"/>
      <c r="QGA16" s="178"/>
      <c r="QGB16" s="178"/>
      <c r="QGC16" s="178"/>
      <c r="QGD16" s="178"/>
      <c r="QGE16" s="178"/>
      <c r="QGF16" s="178"/>
      <c r="QGG16" s="178"/>
      <c r="QGH16" s="178"/>
      <c r="QGI16" s="178"/>
      <c r="QGJ16" s="178"/>
      <c r="QGK16" s="178"/>
      <c r="QGL16" s="178"/>
      <c r="QGM16" s="178"/>
      <c r="QGN16" s="178"/>
      <c r="QGO16" s="178"/>
      <c r="QGP16" s="178"/>
      <c r="QGQ16" s="178"/>
      <c r="QGR16" s="178"/>
      <c r="QGS16" s="178"/>
      <c r="QGT16" s="178"/>
      <c r="QGU16" s="178"/>
      <c r="QGV16" s="178"/>
      <c r="QGW16" s="178"/>
      <c r="QGX16" s="178"/>
      <c r="QGY16" s="178"/>
      <c r="QGZ16" s="178"/>
      <c r="QHA16" s="178"/>
      <c r="QHB16" s="178"/>
      <c r="QHC16" s="178"/>
      <c r="QHD16" s="178"/>
      <c r="QHE16" s="178"/>
      <c r="QHF16" s="178"/>
      <c r="QHG16" s="178"/>
      <c r="QHH16" s="178"/>
      <c r="QHI16" s="178"/>
      <c r="QHJ16" s="178"/>
      <c r="QHK16" s="178"/>
      <c r="QHL16" s="178"/>
      <c r="QHM16" s="178"/>
      <c r="QHN16" s="178"/>
      <c r="QHO16" s="178"/>
      <c r="QHP16" s="178"/>
      <c r="QHQ16" s="178"/>
      <c r="QHR16" s="178"/>
      <c r="QHS16" s="178"/>
      <c r="QHT16" s="178"/>
      <c r="QHU16" s="178"/>
      <c r="QHV16" s="178"/>
      <c r="QHW16" s="178"/>
      <c r="QHX16" s="178"/>
      <c r="QHY16" s="178"/>
      <c r="QHZ16" s="178"/>
      <c r="QIA16" s="178"/>
      <c r="QIB16" s="178"/>
      <c r="QIC16" s="178"/>
      <c r="QID16" s="178"/>
      <c r="QIE16" s="178"/>
      <c r="QIF16" s="178"/>
      <c r="QIG16" s="178"/>
      <c r="QIH16" s="178"/>
      <c r="QII16" s="178"/>
      <c r="QIJ16" s="178"/>
      <c r="QIK16" s="178"/>
      <c r="QIL16" s="178"/>
      <c r="QIM16" s="178"/>
      <c r="QIN16" s="178"/>
      <c r="QIO16" s="178"/>
      <c r="QIP16" s="178"/>
      <c r="QIQ16" s="178"/>
      <c r="QIR16" s="178"/>
      <c r="QIS16" s="178"/>
      <c r="QIT16" s="178"/>
      <c r="QIU16" s="178"/>
      <c r="QIV16" s="178"/>
      <c r="QIW16" s="178"/>
      <c r="QIX16" s="178"/>
      <c r="QIY16" s="178"/>
      <c r="QIZ16" s="178"/>
      <c r="QJA16" s="178"/>
      <c r="QJB16" s="178"/>
      <c r="QJC16" s="178"/>
      <c r="QJD16" s="178"/>
      <c r="QJE16" s="178"/>
      <c r="QJF16" s="178"/>
      <c r="QJG16" s="178"/>
      <c r="QJH16" s="178"/>
      <c r="QJI16" s="178"/>
      <c r="QJJ16" s="178"/>
      <c r="QJK16" s="178"/>
      <c r="QJL16" s="178"/>
      <c r="QJM16" s="178"/>
      <c r="QJN16" s="178"/>
      <c r="QJO16" s="178"/>
      <c r="QJP16" s="178"/>
      <c r="QJQ16" s="178"/>
      <c r="QJR16" s="178"/>
      <c r="QJS16" s="178"/>
      <c r="QJT16" s="178"/>
      <c r="QJU16" s="178"/>
      <c r="QJV16" s="178"/>
      <c r="QJW16" s="178"/>
      <c r="QJX16" s="178"/>
      <c r="QJY16" s="178"/>
      <c r="QJZ16" s="178"/>
      <c r="QKA16" s="178"/>
      <c r="QKB16" s="178"/>
      <c r="QKC16" s="178"/>
      <c r="QKD16" s="178"/>
      <c r="QKE16" s="178"/>
      <c r="QKF16" s="178"/>
      <c r="QKG16" s="178"/>
      <c r="QKH16" s="178"/>
      <c r="QKI16" s="178"/>
      <c r="QKJ16" s="178"/>
      <c r="QKK16" s="178"/>
      <c r="QKL16" s="178"/>
      <c r="QKM16" s="178"/>
      <c r="QKN16" s="178"/>
      <c r="QKO16" s="178"/>
      <c r="QKP16" s="178"/>
      <c r="QKQ16" s="178"/>
      <c r="QKR16" s="178"/>
      <c r="QKS16" s="178"/>
      <c r="QKT16" s="178"/>
      <c r="QKU16" s="178"/>
      <c r="QKV16" s="178"/>
      <c r="QKW16" s="178"/>
      <c r="QKX16" s="178"/>
      <c r="QKY16" s="178"/>
      <c r="QKZ16" s="178"/>
      <c r="QLA16" s="178"/>
      <c r="QLB16" s="178"/>
      <c r="QLC16" s="178"/>
      <c r="QLD16" s="178"/>
      <c r="QLE16" s="178"/>
      <c r="QLF16" s="178"/>
      <c r="QLG16" s="178"/>
      <c r="QLH16" s="178"/>
      <c r="QLI16" s="178"/>
      <c r="QLJ16" s="178"/>
      <c r="QLK16" s="178"/>
      <c r="QLL16" s="178"/>
      <c r="QLM16" s="178"/>
      <c r="QLN16" s="178"/>
      <c r="QLO16" s="178"/>
      <c r="QLP16" s="178"/>
      <c r="QLQ16" s="178"/>
      <c r="QLR16" s="178"/>
      <c r="QLS16" s="178"/>
      <c r="QLT16" s="178"/>
      <c r="QLU16" s="178"/>
      <c r="QLV16" s="178"/>
      <c r="QLW16" s="178"/>
      <c r="QLX16" s="178"/>
      <c r="QLY16" s="178"/>
      <c r="QLZ16" s="178"/>
      <c r="QMA16" s="178"/>
      <c r="QMB16" s="178"/>
      <c r="QMC16" s="178"/>
      <c r="QMD16" s="178"/>
      <c r="QME16" s="178"/>
      <c r="QMF16" s="178"/>
      <c r="QMG16" s="178"/>
      <c r="QMH16" s="178"/>
      <c r="QMI16" s="178"/>
      <c r="QMJ16" s="178"/>
      <c r="QMK16" s="178"/>
      <c r="QML16" s="178"/>
      <c r="QMM16" s="178"/>
      <c r="QMN16" s="178"/>
      <c r="QMO16" s="178"/>
      <c r="QMP16" s="178"/>
      <c r="QMQ16" s="178"/>
      <c r="QMR16" s="178"/>
      <c r="QMS16" s="178"/>
      <c r="QMT16" s="178"/>
      <c r="QMU16" s="178"/>
      <c r="QMV16" s="178"/>
      <c r="QMW16" s="178"/>
      <c r="QMX16" s="178"/>
      <c r="QMY16" s="178"/>
      <c r="QMZ16" s="178"/>
      <c r="QNA16" s="178"/>
      <c r="QNB16" s="178"/>
      <c r="QNC16" s="178"/>
      <c r="QND16" s="178"/>
      <c r="QNE16" s="178"/>
      <c r="QNF16" s="178"/>
      <c r="QNG16" s="178"/>
      <c r="QNH16" s="178"/>
      <c r="QNI16" s="178"/>
      <c r="QNJ16" s="178"/>
      <c r="QNK16" s="178"/>
      <c r="QNL16" s="178"/>
      <c r="QNM16" s="178"/>
      <c r="QNN16" s="178"/>
      <c r="QNO16" s="178"/>
      <c r="QNP16" s="178"/>
      <c r="QNQ16" s="178"/>
      <c r="QNR16" s="178"/>
      <c r="QNS16" s="178"/>
      <c r="QNT16" s="178"/>
      <c r="QNU16" s="178"/>
      <c r="QNV16" s="178"/>
      <c r="QNW16" s="178"/>
      <c r="QNX16" s="178"/>
      <c r="QNY16" s="178"/>
      <c r="QNZ16" s="178"/>
      <c r="QOA16" s="178"/>
      <c r="QOB16" s="178"/>
      <c r="QOC16" s="178"/>
      <c r="QOD16" s="178"/>
      <c r="QOE16" s="178"/>
      <c r="QOF16" s="178"/>
      <c r="QOG16" s="178"/>
      <c r="QOH16" s="178"/>
      <c r="QOI16" s="178"/>
      <c r="QOJ16" s="178"/>
      <c r="QOK16" s="178"/>
      <c r="QOL16" s="178"/>
      <c r="QOM16" s="178"/>
      <c r="QON16" s="178"/>
      <c r="QOO16" s="178"/>
      <c r="QOP16" s="178"/>
      <c r="QOQ16" s="178"/>
      <c r="QOR16" s="178"/>
      <c r="QOS16" s="178"/>
      <c r="QOT16" s="178"/>
      <c r="QOU16" s="178"/>
      <c r="QOV16" s="178"/>
      <c r="QOW16" s="178"/>
      <c r="QOX16" s="178"/>
      <c r="QOY16" s="178"/>
      <c r="QOZ16" s="178"/>
      <c r="QPA16" s="178"/>
      <c r="QPB16" s="178"/>
      <c r="QPC16" s="178"/>
      <c r="QPD16" s="178"/>
      <c r="QPE16" s="178"/>
      <c r="QPF16" s="178"/>
      <c r="QPG16" s="178"/>
      <c r="QPH16" s="178"/>
      <c r="QPI16" s="178"/>
      <c r="QPJ16" s="178"/>
      <c r="QPK16" s="178"/>
      <c r="QPL16" s="178"/>
      <c r="QPM16" s="178"/>
      <c r="QPN16" s="178"/>
      <c r="QPO16" s="178"/>
      <c r="QPP16" s="178"/>
      <c r="QPQ16" s="178"/>
      <c r="QPR16" s="178"/>
      <c r="QPS16" s="178"/>
      <c r="QPT16" s="178"/>
      <c r="QPU16" s="178"/>
      <c r="QPV16" s="178"/>
      <c r="QPW16" s="178"/>
      <c r="QPX16" s="178"/>
      <c r="QPY16" s="178"/>
      <c r="QPZ16" s="178"/>
      <c r="QQA16" s="178"/>
      <c r="QQB16" s="178"/>
      <c r="QQC16" s="178"/>
      <c r="QQD16" s="178"/>
      <c r="QQE16" s="178"/>
      <c r="QQF16" s="178"/>
      <c r="QQG16" s="178"/>
      <c r="QQH16" s="178"/>
      <c r="QQI16" s="178"/>
      <c r="QQJ16" s="178"/>
      <c r="QQK16" s="178"/>
      <c r="QQL16" s="178"/>
      <c r="QQM16" s="178"/>
      <c r="QQN16" s="178"/>
      <c r="QQO16" s="178"/>
      <c r="QQP16" s="178"/>
      <c r="QQQ16" s="178"/>
      <c r="QQR16" s="178"/>
      <c r="QQS16" s="178"/>
      <c r="QQT16" s="178"/>
      <c r="QQU16" s="178"/>
      <c r="QQV16" s="178"/>
      <c r="QQW16" s="178"/>
      <c r="QQX16" s="178"/>
      <c r="QQY16" s="178"/>
      <c r="QQZ16" s="178"/>
      <c r="QRA16" s="178"/>
      <c r="QRB16" s="178"/>
      <c r="QRC16" s="178"/>
      <c r="QRD16" s="178"/>
      <c r="QRE16" s="178"/>
      <c r="QRF16" s="178"/>
      <c r="QRG16" s="178"/>
      <c r="QRH16" s="178"/>
      <c r="QRI16" s="178"/>
      <c r="QRJ16" s="178"/>
      <c r="QRK16" s="178"/>
      <c r="QRL16" s="178"/>
      <c r="QRM16" s="178"/>
      <c r="QRN16" s="178"/>
      <c r="QRO16" s="178"/>
      <c r="QRP16" s="178"/>
      <c r="QRQ16" s="178"/>
      <c r="QRR16" s="178"/>
      <c r="QRS16" s="178"/>
      <c r="QRT16" s="178"/>
      <c r="QRU16" s="178"/>
      <c r="QRV16" s="178"/>
      <c r="QRW16" s="178"/>
      <c r="QRX16" s="178"/>
      <c r="QRY16" s="178"/>
      <c r="QRZ16" s="178"/>
      <c r="QSA16" s="178"/>
      <c r="QSB16" s="178"/>
      <c r="QSC16" s="178"/>
      <c r="QSD16" s="178"/>
      <c r="QSE16" s="178"/>
      <c r="QSF16" s="178"/>
      <c r="QSG16" s="178"/>
      <c r="QSH16" s="178"/>
      <c r="QSI16" s="178"/>
      <c r="QSJ16" s="178"/>
      <c r="QSK16" s="178"/>
      <c r="QSL16" s="178"/>
      <c r="QSM16" s="178"/>
      <c r="QSN16" s="178"/>
      <c r="QSO16" s="178"/>
      <c r="QSP16" s="178"/>
      <c r="QSQ16" s="178"/>
      <c r="QSR16" s="178"/>
      <c r="QSS16" s="178"/>
      <c r="QST16" s="178"/>
      <c r="QSU16" s="178"/>
      <c r="QSV16" s="178"/>
      <c r="QSW16" s="178"/>
      <c r="QSX16" s="178"/>
      <c r="QSY16" s="178"/>
      <c r="QSZ16" s="178"/>
      <c r="QTA16" s="178"/>
      <c r="QTB16" s="178"/>
      <c r="QTC16" s="178"/>
      <c r="QTD16" s="178"/>
      <c r="QTE16" s="178"/>
      <c r="QTF16" s="178"/>
      <c r="QTG16" s="178"/>
      <c r="QTH16" s="178"/>
      <c r="QTI16" s="178"/>
      <c r="QTJ16" s="178"/>
      <c r="QTK16" s="178"/>
      <c r="QTL16" s="178"/>
      <c r="QTM16" s="178"/>
      <c r="QTN16" s="178"/>
      <c r="QTO16" s="178"/>
      <c r="QTP16" s="178"/>
      <c r="QTQ16" s="178"/>
      <c r="QTR16" s="178"/>
      <c r="QTS16" s="178"/>
      <c r="QTT16" s="178"/>
      <c r="QTU16" s="178"/>
      <c r="QTV16" s="178"/>
      <c r="QTW16" s="178"/>
      <c r="QTX16" s="178"/>
      <c r="QTY16" s="178"/>
      <c r="QTZ16" s="178"/>
      <c r="QUA16" s="178"/>
      <c r="QUB16" s="178"/>
      <c r="QUC16" s="178"/>
      <c r="QUD16" s="178"/>
      <c r="QUE16" s="178"/>
      <c r="QUF16" s="178"/>
      <c r="QUG16" s="178"/>
      <c r="QUH16" s="178"/>
      <c r="QUI16" s="178"/>
      <c r="QUJ16" s="178"/>
      <c r="QUK16" s="178"/>
      <c r="QUL16" s="178"/>
      <c r="QUM16" s="178"/>
      <c r="QUN16" s="178"/>
      <c r="QUO16" s="178"/>
      <c r="QUP16" s="178"/>
      <c r="QUQ16" s="178"/>
      <c r="QUR16" s="178"/>
      <c r="QUS16" s="178"/>
      <c r="QUT16" s="178"/>
      <c r="QUU16" s="178"/>
      <c r="QUV16" s="178"/>
      <c r="QUW16" s="178"/>
      <c r="QUX16" s="178"/>
      <c r="QUY16" s="178"/>
      <c r="QUZ16" s="178"/>
      <c r="QVA16" s="178"/>
      <c r="QVB16" s="178"/>
      <c r="QVC16" s="178"/>
      <c r="QVD16" s="178"/>
      <c r="QVE16" s="178"/>
      <c r="QVF16" s="178"/>
      <c r="QVG16" s="178"/>
      <c r="QVH16" s="178"/>
      <c r="QVI16" s="178"/>
      <c r="QVJ16" s="178"/>
      <c r="QVK16" s="178"/>
      <c r="QVL16" s="178"/>
      <c r="QVM16" s="178"/>
      <c r="QVN16" s="178"/>
      <c r="QVO16" s="178"/>
      <c r="QVP16" s="178"/>
      <c r="QVQ16" s="178"/>
      <c r="QVR16" s="178"/>
      <c r="QVS16" s="178"/>
      <c r="QVT16" s="178"/>
      <c r="QVU16" s="178"/>
      <c r="QVV16" s="178"/>
      <c r="QVW16" s="178"/>
      <c r="QVX16" s="178"/>
      <c r="QVY16" s="178"/>
      <c r="QVZ16" s="178"/>
      <c r="QWA16" s="178"/>
      <c r="QWB16" s="178"/>
      <c r="QWC16" s="178"/>
      <c r="QWD16" s="178"/>
      <c r="QWE16" s="178"/>
      <c r="QWF16" s="178"/>
      <c r="QWG16" s="178"/>
      <c r="QWH16" s="178"/>
      <c r="QWI16" s="178"/>
      <c r="QWJ16" s="178"/>
      <c r="QWK16" s="178"/>
      <c r="QWL16" s="178"/>
      <c r="QWM16" s="178"/>
      <c r="QWN16" s="178"/>
      <c r="QWO16" s="178"/>
      <c r="QWP16" s="178"/>
      <c r="QWQ16" s="178"/>
      <c r="QWR16" s="178"/>
      <c r="QWS16" s="178"/>
      <c r="QWT16" s="178"/>
      <c r="QWU16" s="178"/>
      <c r="QWV16" s="178"/>
      <c r="QWW16" s="178"/>
      <c r="QWX16" s="178"/>
      <c r="QWY16" s="178"/>
      <c r="QWZ16" s="178"/>
      <c r="QXA16" s="178"/>
      <c r="QXB16" s="178"/>
      <c r="QXC16" s="178"/>
      <c r="QXD16" s="178"/>
      <c r="QXE16" s="178"/>
      <c r="QXF16" s="178"/>
      <c r="QXG16" s="178"/>
      <c r="QXH16" s="178"/>
      <c r="QXI16" s="178"/>
      <c r="QXJ16" s="178"/>
      <c r="QXK16" s="178"/>
      <c r="QXL16" s="178"/>
      <c r="QXM16" s="178"/>
      <c r="QXN16" s="178"/>
      <c r="QXO16" s="178"/>
      <c r="QXP16" s="178"/>
      <c r="QXQ16" s="178"/>
      <c r="QXR16" s="178"/>
      <c r="QXS16" s="178"/>
      <c r="QXT16" s="178"/>
      <c r="QXU16" s="178"/>
      <c r="QXV16" s="178"/>
      <c r="QXW16" s="178"/>
      <c r="QXX16" s="178"/>
      <c r="QXY16" s="178"/>
      <c r="QXZ16" s="178"/>
      <c r="QYA16" s="178"/>
      <c r="QYB16" s="178"/>
      <c r="QYC16" s="178"/>
      <c r="QYD16" s="178"/>
      <c r="QYE16" s="178"/>
      <c r="QYF16" s="178"/>
      <c r="QYG16" s="178"/>
      <c r="QYH16" s="178"/>
      <c r="QYI16" s="178"/>
      <c r="QYJ16" s="178"/>
      <c r="QYK16" s="178"/>
      <c r="QYL16" s="178"/>
      <c r="QYM16" s="178"/>
      <c r="QYN16" s="178"/>
      <c r="QYO16" s="178"/>
      <c r="QYP16" s="178"/>
      <c r="QYQ16" s="178"/>
      <c r="QYR16" s="178"/>
      <c r="QYS16" s="178"/>
      <c r="QYT16" s="178"/>
      <c r="QYU16" s="178"/>
      <c r="QYV16" s="178"/>
      <c r="QYW16" s="178"/>
      <c r="QYX16" s="178"/>
      <c r="QYY16" s="178"/>
      <c r="QYZ16" s="178"/>
      <c r="QZA16" s="178"/>
      <c r="QZB16" s="178"/>
      <c r="QZC16" s="178"/>
      <c r="QZD16" s="178"/>
      <c r="QZE16" s="178"/>
      <c r="QZF16" s="178"/>
      <c r="QZG16" s="178"/>
      <c r="QZH16" s="178"/>
      <c r="QZI16" s="178"/>
      <c r="QZJ16" s="178"/>
      <c r="QZK16" s="178"/>
      <c r="QZL16" s="178"/>
      <c r="QZM16" s="178"/>
      <c r="QZN16" s="178"/>
      <c r="QZO16" s="178"/>
      <c r="QZP16" s="178"/>
      <c r="QZQ16" s="178"/>
      <c r="QZR16" s="178"/>
      <c r="QZS16" s="178"/>
      <c r="QZT16" s="178"/>
      <c r="QZU16" s="178"/>
      <c r="QZV16" s="178"/>
      <c r="QZW16" s="178"/>
      <c r="QZX16" s="178"/>
      <c r="QZY16" s="178"/>
      <c r="QZZ16" s="178"/>
      <c r="RAA16" s="178"/>
      <c r="RAB16" s="178"/>
      <c r="RAC16" s="178"/>
      <c r="RAD16" s="178"/>
      <c r="RAE16" s="178"/>
      <c r="RAF16" s="178"/>
      <c r="RAG16" s="178"/>
      <c r="RAH16" s="178"/>
      <c r="RAI16" s="178"/>
      <c r="RAJ16" s="178"/>
      <c r="RAK16" s="178"/>
      <c r="RAL16" s="178"/>
      <c r="RAM16" s="178"/>
      <c r="RAN16" s="178"/>
      <c r="RAO16" s="178"/>
      <c r="RAP16" s="178"/>
      <c r="RAQ16" s="178"/>
      <c r="RAR16" s="178"/>
      <c r="RAS16" s="178"/>
      <c r="RAT16" s="178"/>
      <c r="RAU16" s="178"/>
      <c r="RAV16" s="178"/>
      <c r="RAW16" s="178"/>
      <c r="RAX16" s="178"/>
      <c r="RAY16" s="178"/>
      <c r="RAZ16" s="178"/>
      <c r="RBA16" s="178"/>
      <c r="RBB16" s="178"/>
      <c r="RBC16" s="178"/>
      <c r="RBD16" s="178"/>
      <c r="RBE16" s="178"/>
      <c r="RBF16" s="178"/>
      <c r="RBG16" s="178"/>
      <c r="RBH16" s="178"/>
      <c r="RBI16" s="178"/>
      <c r="RBJ16" s="178"/>
      <c r="RBK16" s="178"/>
      <c r="RBL16" s="178"/>
      <c r="RBM16" s="178"/>
      <c r="RBN16" s="178"/>
      <c r="RBO16" s="178"/>
      <c r="RBP16" s="178"/>
      <c r="RBQ16" s="178"/>
      <c r="RBR16" s="178"/>
      <c r="RBS16" s="178"/>
      <c r="RBT16" s="178"/>
      <c r="RBU16" s="178"/>
      <c r="RBV16" s="178"/>
      <c r="RBW16" s="178"/>
      <c r="RBX16" s="178"/>
      <c r="RBY16" s="178"/>
      <c r="RBZ16" s="178"/>
      <c r="RCA16" s="178"/>
      <c r="RCB16" s="178"/>
      <c r="RCC16" s="178"/>
      <c r="RCD16" s="178"/>
      <c r="RCE16" s="178"/>
      <c r="RCF16" s="178"/>
      <c r="RCG16" s="178"/>
      <c r="RCH16" s="178"/>
      <c r="RCI16" s="178"/>
      <c r="RCJ16" s="178"/>
      <c r="RCK16" s="178"/>
      <c r="RCL16" s="178"/>
      <c r="RCM16" s="178"/>
      <c r="RCN16" s="178"/>
      <c r="RCO16" s="178"/>
      <c r="RCP16" s="178"/>
      <c r="RCQ16" s="178"/>
      <c r="RCR16" s="178"/>
      <c r="RCS16" s="178"/>
      <c r="RCT16" s="178"/>
      <c r="RCU16" s="178"/>
      <c r="RCV16" s="178"/>
      <c r="RCW16" s="178"/>
      <c r="RCX16" s="178"/>
      <c r="RCY16" s="178"/>
      <c r="RCZ16" s="178"/>
      <c r="RDA16" s="178"/>
      <c r="RDB16" s="178"/>
      <c r="RDC16" s="178"/>
      <c r="RDD16" s="178"/>
      <c r="RDE16" s="178"/>
      <c r="RDF16" s="178"/>
      <c r="RDG16" s="178"/>
      <c r="RDH16" s="178"/>
      <c r="RDI16" s="178"/>
      <c r="RDJ16" s="178"/>
      <c r="RDK16" s="178"/>
      <c r="RDL16" s="178"/>
      <c r="RDM16" s="178"/>
      <c r="RDN16" s="178"/>
      <c r="RDO16" s="178"/>
      <c r="RDP16" s="178"/>
      <c r="RDQ16" s="178"/>
      <c r="RDR16" s="178"/>
      <c r="RDS16" s="178"/>
      <c r="RDT16" s="178"/>
      <c r="RDU16" s="178"/>
      <c r="RDV16" s="178"/>
      <c r="RDW16" s="178"/>
      <c r="RDX16" s="178"/>
      <c r="RDY16" s="178"/>
      <c r="RDZ16" s="178"/>
      <c r="REA16" s="178"/>
      <c r="REB16" s="178"/>
      <c r="REC16" s="178"/>
      <c r="RED16" s="178"/>
      <c r="REE16" s="178"/>
      <c r="REF16" s="178"/>
      <c r="REG16" s="178"/>
      <c r="REH16" s="178"/>
      <c r="REI16" s="178"/>
      <c r="REJ16" s="178"/>
      <c r="REK16" s="178"/>
      <c r="REL16" s="178"/>
      <c r="REM16" s="178"/>
      <c r="REN16" s="178"/>
      <c r="REO16" s="178"/>
      <c r="REP16" s="178"/>
      <c r="REQ16" s="178"/>
      <c r="RER16" s="178"/>
      <c r="RES16" s="178"/>
      <c r="RET16" s="178"/>
      <c r="REU16" s="178"/>
      <c r="REV16" s="178"/>
      <c r="REW16" s="178"/>
      <c r="REX16" s="178"/>
      <c r="REY16" s="178"/>
      <c r="REZ16" s="178"/>
      <c r="RFA16" s="178"/>
      <c r="RFB16" s="178"/>
      <c r="RFC16" s="178"/>
      <c r="RFD16" s="178"/>
      <c r="RFE16" s="178"/>
      <c r="RFF16" s="178"/>
      <c r="RFG16" s="178"/>
      <c r="RFH16" s="178"/>
      <c r="RFI16" s="178"/>
      <c r="RFJ16" s="178"/>
      <c r="RFK16" s="178"/>
      <c r="RFL16" s="178"/>
      <c r="RFM16" s="178"/>
      <c r="RFN16" s="178"/>
      <c r="RFO16" s="178"/>
      <c r="RFP16" s="178"/>
      <c r="RFQ16" s="178"/>
      <c r="RFR16" s="178"/>
      <c r="RFS16" s="178"/>
      <c r="RFT16" s="178"/>
      <c r="RFU16" s="178"/>
      <c r="RFV16" s="178"/>
      <c r="RFW16" s="178"/>
      <c r="RFX16" s="178"/>
      <c r="RFY16" s="178"/>
      <c r="RFZ16" s="178"/>
      <c r="RGA16" s="178"/>
      <c r="RGB16" s="178"/>
      <c r="RGC16" s="178"/>
      <c r="RGD16" s="178"/>
      <c r="RGE16" s="178"/>
      <c r="RGF16" s="178"/>
      <c r="RGG16" s="178"/>
      <c r="RGH16" s="178"/>
      <c r="RGI16" s="178"/>
      <c r="RGJ16" s="178"/>
      <c r="RGK16" s="178"/>
      <c r="RGL16" s="178"/>
      <c r="RGM16" s="178"/>
      <c r="RGN16" s="178"/>
      <c r="RGO16" s="178"/>
      <c r="RGP16" s="178"/>
      <c r="RGQ16" s="178"/>
      <c r="RGR16" s="178"/>
      <c r="RGS16" s="178"/>
      <c r="RGT16" s="178"/>
      <c r="RGU16" s="178"/>
      <c r="RGV16" s="178"/>
      <c r="RGW16" s="178"/>
      <c r="RGX16" s="178"/>
      <c r="RGY16" s="178"/>
      <c r="RGZ16" s="178"/>
      <c r="RHA16" s="178"/>
      <c r="RHB16" s="178"/>
      <c r="RHC16" s="178"/>
      <c r="RHD16" s="178"/>
      <c r="RHE16" s="178"/>
      <c r="RHF16" s="178"/>
      <c r="RHG16" s="178"/>
      <c r="RHH16" s="178"/>
      <c r="RHI16" s="178"/>
      <c r="RHJ16" s="178"/>
      <c r="RHK16" s="178"/>
      <c r="RHL16" s="178"/>
      <c r="RHM16" s="178"/>
      <c r="RHN16" s="178"/>
      <c r="RHO16" s="178"/>
      <c r="RHP16" s="178"/>
      <c r="RHQ16" s="178"/>
      <c r="RHR16" s="178"/>
      <c r="RHS16" s="178"/>
      <c r="RHT16" s="178"/>
      <c r="RHU16" s="178"/>
      <c r="RHV16" s="178"/>
      <c r="RHW16" s="178"/>
      <c r="RHX16" s="178"/>
      <c r="RHY16" s="178"/>
      <c r="RHZ16" s="178"/>
      <c r="RIA16" s="178"/>
      <c r="RIB16" s="178"/>
      <c r="RIC16" s="178"/>
      <c r="RID16" s="178"/>
      <c r="RIE16" s="178"/>
      <c r="RIF16" s="178"/>
      <c r="RIG16" s="178"/>
      <c r="RIH16" s="178"/>
      <c r="RII16" s="178"/>
      <c r="RIJ16" s="178"/>
      <c r="RIK16" s="178"/>
      <c r="RIL16" s="178"/>
      <c r="RIM16" s="178"/>
      <c r="RIN16" s="178"/>
      <c r="RIO16" s="178"/>
      <c r="RIP16" s="178"/>
      <c r="RIQ16" s="178"/>
      <c r="RIR16" s="178"/>
      <c r="RIS16" s="178"/>
      <c r="RIT16" s="178"/>
      <c r="RIU16" s="178"/>
      <c r="RIV16" s="178"/>
      <c r="RIW16" s="178"/>
      <c r="RIX16" s="178"/>
      <c r="RIY16" s="178"/>
      <c r="RIZ16" s="178"/>
      <c r="RJA16" s="178"/>
      <c r="RJB16" s="178"/>
      <c r="RJC16" s="178"/>
      <c r="RJD16" s="178"/>
      <c r="RJE16" s="178"/>
      <c r="RJF16" s="178"/>
      <c r="RJG16" s="178"/>
      <c r="RJH16" s="178"/>
      <c r="RJI16" s="178"/>
      <c r="RJJ16" s="178"/>
      <c r="RJK16" s="178"/>
      <c r="RJL16" s="178"/>
      <c r="RJM16" s="178"/>
      <c r="RJN16" s="178"/>
      <c r="RJO16" s="178"/>
      <c r="RJP16" s="178"/>
      <c r="RJQ16" s="178"/>
      <c r="RJR16" s="178"/>
      <c r="RJS16" s="178"/>
      <c r="RJT16" s="178"/>
      <c r="RJU16" s="178"/>
      <c r="RJV16" s="178"/>
      <c r="RJW16" s="178"/>
      <c r="RJX16" s="178"/>
      <c r="RJY16" s="178"/>
      <c r="RJZ16" s="178"/>
      <c r="RKA16" s="178"/>
      <c r="RKB16" s="178"/>
      <c r="RKC16" s="178"/>
      <c r="RKD16" s="178"/>
      <c r="RKE16" s="178"/>
      <c r="RKF16" s="178"/>
      <c r="RKG16" s="178"/>
      <c r="RKH16" s="178"/>
      <c r="RKI16" s="178"/>
      <c r="RKJ16" s="178"/>
      <c r="RKK16" s="178"/>
      <c r="RKL16" s="178"/>
      <c r="RKM16" s="178"/>
      <c r="RKN16" s="178"/>
      <c r="RKO16" s="178"/>
      <c r="RKP16" s="178"/>
      <c r="RKQ16" s="178"/>
      <c r="RKR16" s="178"/>
      <c r="RKS16" s="178"/>
      <c r="RKT16" s="178"/>
      <c r="RKU16" s="178"/>
      <c r="RKV16" s="178"/>
      <c r="RKW16" s="178"/>
      <c r="RKX16" s="178"/>
      <c r="RKY16" s="178"/>
      <c r="RKZ16" s="178"/>
      <c r="RLA16" s="178"/>
      <c r="RLB16" s="178"/>
      <c r="RLC16" s="178"/>
      <c r="RLD16" s="178"/>
      <c r="RLE16" s="178"/>
      <c r="RLF16" s="178"/>
      <c r="RLG16" s="178"/>
      <c r="RLH16" s="178"/>
      <c r="RLI16" s="178"/>
      <c r="RLJ16" s="178"/>
      <c r="RLK16" s="178"/>
      <c r="RLL16" s="178"/>
      <c r="RLM16" s="178"/>
      <c r="RLN16" s="178"/>
      <c r="RLO16" s="178"/>
      <c r="RLP16" s="178"/>
      <c r="RLQ16" s="178"/>
      <c r="RLR16" s="178"/>
      <c r="RLS16" s="178"/>
      <c r="RLT16" s="178"/>
      <c r="RLU16" s="178"/>
      <c r="RLV16" s="178"/>
      <c r="RLW16" s="178"/>
      <c r="RLX16" s="178"/>
      <c r="RLY16" s="178"/>
      <c r="RLZ16" s="178"/>
      <c r="RMA16" s="178"/>
      <c r="RMB16" s="178"/>
      <c r="RMC16" s="178"/>
      <c r="RMD16" s="178"/>
      <c r="RME16" s="178"/>
      <c r="RMF16" s="178"/>
      <c r="RMG16" s="178"/>
      <c r="RMH16" s="178"/>
      <c r="RMI16" s="178"/>
      <c r="RMJ16" s="178"/>
      <c r="RMK16" s="178"/>
      <c r="RML16" s="178"/>
      <c r="RMM16" s="178"/>
      <c r="RMN16" s="178"/>
      <c r="RMO16" s="178"/>
      <c r="RMP16" s="178"/>
      <c r="RMQ16" s="178"/>
      <c r="RMR16" s="178"/>
      <c r="RMS16" s="178"/>
      <c r="RMT16" s="178"/>
      <c r="RMU16" s="178"/>
      <c r="RMV16" s="178"/>
      <c r="RMW16" s="178"/>
      <c r="RMX16" s="178"/>
      <c r="RMY16" s="178"/>
      <c r="RMZ16" s="178"/>
      <c r="RNA16" s="178"/>
      <c r="RNB16" s="178"/>
      <c r="RNC16" s="178"/>
      <c r="RND16" s="178"/>
      <c r="RNE16" s="178"/>
      <c r="RNF16" s="178"/>
      <c r="RNG16" s="178"/>
      <c r="RNH16" s="178"/>
      <c r="RNI16" s="178"/>
      <c r="RNJ16" s="178"/>
      <c r="RNK16" s="178"/>
      <c r="RNL16" s="178"/>
      <c r="RNM16" s="178"/>
      <c r="RNN16" s="178"/>
      <c r="RNO16" s="178"/>
      <c r="RNP16" s="178"/>
      <c r="RNQ16" s="178"/>
      <c r="RNR16" s="178"/>
      <c r="RNS16" s="178"/>
      <c r="RNT16" s="178"/>
      <c r="RNU16" s="178"/>
      <c r="RNV16" s="178"/>
      <c r="RNW16" s="178"/>
      <c r="RNX16" s="178"/>
      <c r="RNY16" s="178"/>
      <c r="RNZ16" s="178"/>
      <c r="ROA16" s="178"/>
      <c r="ROB16" s="178"/>
      <c r="ROC16" s="178"/>
      <c r="ROD16" s="178"/>
      <c r="ROE16" s="178"/>
      <c r="ROF16" s="178"/>
      <c r="ROG16" s="178"/>
      <c r="ROH16" s="178"/>
      <c r="ROI16" s="178"/>
      <c r="ROJ16" s="178"/>
      <c r="ROK16" s="178"/>
      <c r="ROL16" s="178"/>
      <c r="ROM16" s="178"/>
      <c r="RON16" s="178"/>
      <c r="ROO16" s="178"/>
      <c r="ROP16" s="178"/>
      <c r="ROQ16" s="178"/>
      <c r="ROR16" s="178"/>
      <c r="ROS16" s="178"/>
      <c r="ROT16" s="178"/>
      <c r="ROU16" s="178"/>
      <c r="ROV16" s="178"/>
      <c r="ROW16" s="178"/>
      <c r="ROX16" s="178"/>
      <c r="ROY16" s="178"/>
      <c r="ROZ16" s="178"/>
      <c r="RPA16" s="178"/>
      <c r="RPB16" s="178"/>
      <c r="RPC16" s="178"/>
      <c r="RPD16" s="178"/>
      <c r="RPE16" s="178"/>
      <c r="RPF16" s="178"/>
      <c r="RPG16" s="178"/>
      <c r="RPH16" s="178"/>
      <c r="RPI16" s="178"/>
      <c r="RPJ16" s="178"/>
      <c r="RPK16" s="178"/>
      <c r="RPL16" s="178"/>
      <c r="RPM16" s="178"/>
      <c r="RPN16" s="178"/>
      <c r="RPO16" s="178"/>
      <c r="RPP16" s="178"/>
      <c r="RPQ16" s="178"/>
      <c r="RPR16" s="178"/>
      <c r="RPS16" s="178"/>
      <c r="RPT16" s="178"/>
      <c r="RPU16" s="178"/>
      <c r="RPV16" s="178"/>
      <c r="RPW16" s="178"/>
      <c r="RPX16" s="178"/>
      <c r="RPY16" s="178"/>
      <c r="RPZ16" s="178"/>
      <c r="RQA16" s="178"/>
      <c r="RQB16" s="178"/>
      <c r="RQC16" s="178"/>
      <c r="RQD16" s="178"/>
      <c r="RQE16" s="178"/>
      <c r="RQF16" s="178"/>
      <c r="RQG16" s="178"/>
      <c r="RQH16" s="178"/>
      <c r="RQI16" s="178"/>
      <c r="RQJ16" s="178"/>
      <c r="RQK16" s="178"/>
      <c r="RQL16" s="178"/>
      <c r="RQM16" s="178"/>
      <c r="RQN16" s="178"/>
      <c r="RQO16" s="178"/>
      <c r="RQP16" s="178"/>
      <c r="RQQ16" s="178"/>
      <c r="RQR16" s="178"/>
      <c r="RQS16" s="178"/>
      <c r="RQT16" s="178"/>
      <c r="RQU16" s="178"/>
      <c r="RQV16" s="178"/>
      <c r="RQW16" s="178"/>
      <c r="RQX16" s="178"/>
      <c r="RQY16" s="178"/>
      <c r="RQZ16" s="178"/>
      <c r="RRA16" s="178"/>
      <c r="RRB16" s="178"/>
      <c r="RRC16" s="178"/>
      <c r="RRD16" s="178"/>
      <c r="RRE16" s="178"/>
      <c r="RRF16" s="178"/>
      <c r="RRG16" s="178"/>
      <c r="RRH16" s="178"/>
      <c r="RRI16" s="178"/>
      <c r="RRJ16" s="178"/>
      <c r="RRK16" s="178"/>
      <c r="RRL16" s="178"/>
      <c r="RRM16" s="178"/>
      <c r="RRN16" s="178"/>
      <c r="RRO16" s="178"/>
      <c r="RRP16" s="178"/>
      <c r="RRQ16" s="178"/>
      <c r="RRR16" s="178"/>
      <c r="RRS16" s="178"/>
      <c r="RRT16" s="178"/>
      <c r="RRU16" s="178"/>
      <c r="RRV16" s="178"/>
      <c r="RRW16" s="178"/>
      <c r="RRX16" s="178"/>
      <c r="RRY16" s="178"/>
      <c r="RRZ16" s="178"/>
      <c r="RSA16" s="178"/>
      <c r="RSB16" s="178"/>
      <c r="RSC16" s="178"/>
      <c r="RSD16" s="178"/>
      <c r="RSE16" s="178"/>
      <c r="RSF16" s="178"/>
      <c r="RSG16" s="178"/>
      <c r="RSH16" s="178"/>
      <c r="RSI16" s="178"/>
      <c r="RSJ16" s="178"/>
      <c r="RSK16" s="178"/>
      <c r="RSL16" s="178"/>
      <c r="RSM16" s="178"/>
      <c r="RSN16" s="178"/>
      <c r="RSO16" s="178"/>
      <c r="RSP16" s="178"/>
      <c r="RSQ16" s="178"/>
      <c r="RSR16" s="178"/>
      <c r="RSS16" s="178"/>
      <c r="RST16" s="178"/>
      <c r="RSU16" s="178"/>
      <c r="RSV16" s="178"/>
      <c r="RSW16" s="178"/>
      <c r="RSX16" s="178"/>
      <c r="RSY16" s="178"/>
      <c r="RSZ16" s="178"/>
      <c r="RTA16" s="178"/>
      <c r="RTB16" s="178"/>
      <c r="RTC16" s="178"/>
      <c r="RTD16" s="178"/>
      <c r="RTE16" s="178"/>
      <c r="RTF16" s="178"/>
      <c r="RTG16" s="178"/>
      <c r="RTH16" s="178"/>
      <c r="RTI16" s="178"/>
      <c r="RTJ16" s="178"/>
      <c r="RTK16" s="178"/>
      <c r="RTL16" s="178"/>
      <c r="RTM16" s="178"/>
      <c r="RTN16" s="178"/>
      <c r="RTO16" s="178"/>
      <c r="RTP16" s="178"/>
      <c r="RTQ16" s="178"/>
      <c r="RTR16" s="178"/>
      <c r="RTS16" s="178"/>
      <c r="RTT16" s="178"/>
      <c r="RTU16" s="178"/>
      <c r="RTV16" s="178"/>
      <c r="RTW16" s="178"/>
      <c r="RTX16" s="178"/>
      <c r="RTY16" s="178"/>
      <c r="RTZ16" s="178"/>
      <c r="RUA16" s="178"/>
      <c r="RUB16" s="178"/>
      <c r="RUC16" s="178"/>
      <c r="RUD16" s="178"/>
      <c r="RUE16" s="178"/>
      <c r="RUF16" s="178"/>
      <c r="RUG16" s="178"/>
      <c r="RUH16" s="178"/>
      <c r="RUI16" s="178"/>
      <c r="RUJ16" s="178"/>
      <c r="RUK16" s="178"/>
      <c r="RUL16" s="178"/>
      <c r="RUM16" s="178"/>
      <c r="RUN16" s="178"/>
      <c r="RUO16" s="178"/>
      <c r="RUP16" s="178"/>
      <c r="RUQ16" s="178"/>
      <c r="RUR16" s="178"/>
      <c r="RUS16" s="178"/>
      <c r="RUT16" s="178"/>
      <c r="RUU16" s="178"/>
      <c r="RUV16" s="178"/>
      <c r="RUW16" s="178"/>
      <c r="RUX16" s="178"/>
      <c r="RUY16" s="178"/>
      <c r="RUZ16" s="178"/>
      <c r="RVA16" s="178"/>
      <c r="RVB16" s="178"/>
      <c r="RVC16" s="178"/>
      <c r="RVD16" s="178"/>
      <c r="RVE16" s="178"/>
      <c r="RVF16" s="178"/>
      <c r="RVG16" s="178"/>
      <c r="RVH16" s="178"/>
      <c r="RVI16" s="178"/>
      <c r="RVJ16" s="178"/>
      <c r="RVK16" s="178"/>
      <c r="RVL16" s="178"/>
      <c r="RVM16" s="178"/>
      <c r="RVN16" s="178"/>
      <c r="RVO16" s="178"/>
      <c r="RVP16" s="178"/>
      <c r="RVQ16" s="178"/>
      <c r="RVR16" s="178"/>
      <c r="RVS16" s="178"/>
      <c r="RVT16" s="178"/>
      <c r="RVU16" s="178"/>
      <c r="RVV16" s="178"/>
      <c r="RVW16" s="178"/>
      <c r="RVX16" s="178"/>
      <c r="RVY16" s="178"/>
      <c r="RVZ16" s="178"/>
      <c r="RWA16" s="178"/>
      <c r="RWB16" s="178"/>
      <c r="RWC16" s="178"/>
      <c r="RWD16" s="178"/>
      <c r="RWE16" s="178"/>
      <c r="RWF16" s="178"/>
      <c r="RWG16" s="178"/>
      <c r="RWH16" s="178"/>
      <c r="RWI16" s="178"/>
      <c r="RWJ16" s="178"/>
      <c r="RWK16" s="178"/>
      <c r="RWL16" s="178"/>
      <c r="RWM16" s="178"/>
      <c r="RWN16" s="178"/>
      <c r="RWO16" s="178"/>
      <c r="RWP16" s="178"/>
      <c r="RWQ16" s="178"/>
      <c r="RWR16" s="178"/>
      <c r="RWS16" s="178"/>
      <c r="RWT16" s="178"/>
      <c r="RWU16" s="178"/>
      <c r="RWV16" s="178"/>
      <c r="RWW16" s="178"/>
      <c r="RWX16" s="178"/>
      <c r="RWY16" s="178"/>
      <c r="RWZ16" s="178"/>
      <c r="RXA16" s="178"/>
      <c r="RXB16" s="178"/>
      <c r="RXC16" s="178"/>
      <c r="RXD16" s="178"/>
      <c r="RXE16" s="178"/>
      <c r="RXF16" s="178"/>
      <c r="RXG16" s="178"/>
      <c r="RXH16" s="178"/>
      <c r="RXI16" s="178"/>
      <c r="RXJ16" s="178"/>
      <c r="RXK16" s="178"/>
      <c r="RXL16" s="178"/>
      <c r="RXM16" s="178"/>
      <c r="RXN16" s="178"/>
      <c r="RXO16" s="178"/>
      <c r="RXP16" s="178"/>
      <c r="RXQ16" s="178"/>
      <c r="RXR16" s="178"/>
      <c r="RXS16" s="178"/>
      <c r="RXT16" s="178"/>
      <c r="RXU16" s="178"/>
      <c r="RXV16" s="178"/>
      <c r="RXW16" s="178"/>
      <c r="RXX16" s="178"/>
      <c r="RXY16" s="178"/>
      <c r="RXZ16" s="178"/>
      <c r="RYA16" s="178"/>
      <c r="RYB16" s="178"/>
      <c r="RYC16" s="178"/>
      <c r="RYD16" s="178"/>
      <c r="RYE16" s="178"/>
      <c r="RYF16" s="178"/>
      <c r="RYG16" s="178"/>
      <c r="RYH16" s="178"/>
      <c r="RYI16" s="178"/>
      <c r="RYJ16" s="178"/>
      <c r="RYK16" s="178"/>
      <c r="RYL16" s="178"/>
      <c r="RYM16" s="178"/>
      <c r="RYN16" s="178"/>
      <c r="RYO16" s="178"/>
      <c r="RYP16" s="178"/>
      <c r="RYQ16" s="178"/>
      <c r="RYR16" s="178"/>
      <c r="RYS16" s="178"/>
      <c r="RYT16" s="178"/>
      <c r="RYU16" s="178"/>
      <c r="RYV16" s="178"/>
      <c r="RYW16" s="178"/>
      <c r="RYX16" s="178"/>
      <c r="RYY16" s="178"/>
      <c r="RYZ16" s="178"/>
      <c r="RZA16" s="178"/>
      <c r="RZB16" s="178"/>
      <c r="RZC16" s="178"/>
      <c r="RZD16" s="178"/>
      <c r="RZE16" s="178"/>
      <c r="RZF16" s="178"/>
      <c r="RZG16" s="178"/>
      <c r="RZH16" s="178"/>
      <c r="RZI16" s="178"/>
      <c r="RZJ16" s="178"/>
      <c r="RZK16" s="178"/>
      <c r="RZL16" s="178"/>
      <c r="RZM16" s="178"/>
      <c r="RZN16" s="178"/>
      <c r="RZO16" s="178"/>
      <c r="RZP16" s="178"/>
      <c r="RZQ16" s="178"/>
      <c r="RZR16" s="178"/>
      <c r="RZS16" s="178"/>
      <c r="RZT16" s="178"/>
      <c r="RZU16" s="178"/>
      <c r="RZV16" s="178"/>
      <c r="RZW16" s="178"/>
      <c r="RZX16" s="178"/>
      <c r="RZY16" s="178"/>
      <c r="RZZ16" s="178"/>
      <c r="SAA16" s="178"/>
      <c r="SAB16" s="178"/>
      <c r="SAC16" s="178"/>
      <c r="SAD16" s="178"/>
      <c r="SAE16" s="178"/>
      <c r="SAF16" s="178"/>
      <c r="SAG16" s="178"/>
      <c r="SAH16" s="178"/>
      <c r="SAI16" s="178"/>
      <c r="SAJ16" s="178"/>
      <c r="SAK16" s="178"/>
      <c r="SAL16" s="178"/>
      <c r="SAM16" s="178"/>
      <c r="SAN16" s="178"/>
      <c r="SAO16" s="178"/>
      <c r="SAP16" s="178"/>
      <c r="SAQ16" s="178"/>
      <c r="SAR16" s="178"/>
      <c r="SAS16" s="178"/>
      <c r="SAT16" s="178"/>
      <c r="SAU16" s="178"/>
      <c r="SAV16" s="178"/>
      <c r="SAW16" s="178"/>
      <c r="SAX16" s="178"/>
      <c r="SAY16" s="178"/>
      <c r="SAZ16" s="178"/>
      <c r="SBA16" s="178"/>
      <c r="SBB16" s="178"/>
      <c r="SBC16" s="178"/>
      <c r="SBD16" s="178"/>
      <c r="SBE16" s="178"/>
      <c r="SBF16" s="178"/>
      <c r="SBG16" s="178"/>
      <c r="SBH16" s="178"/>
      <c r="SBI16" s="178"/>
      <c r="SBJ16" s="178"/>
      <c r="SBK16" s="178"/>
      <c r="SBL16" s="178"/>
      <c r="SBM16" s="178"/>
      <c r="SBN16" s="178"/>
      <c r="SBO16" s="178"/>
      <c r="SBP16" s="178"/>
      <c r="SBQ16" s="178"/>
      <c r="SBR16" s="178"/>
      <c r="SBS16" s="178"/>
      <c r="SBT16" s="178"/>
      <c r="SBU16" s="178"/>
      <c r="SBV16" s="178"/>
      <c r="SBW16" s="178"/>
      <c r="SBX16" s="178"/>
      <c r="SBY16" s="178"/>
      <c r="SBZ16" s="178"/>
      <c r="SCA16" s="178"/>
      <c r="SCB16" s="178"/>
      <c r="SCC16" s="178"/>
      <c r="SCD16" s="178"/>
      <c r="SCE16" s="178"/>
      <c r="SCF16" s="178"/>
      <c r="SCG16" s="178"/>
      <c r="SCH16" s="178"/>
      <c r="SCI16" s="178"/>
      <c r="SCJ16" s="178"/>
      <c r="SCK16" s="178"/>
      <c r="SCL16" s="178"/>
      <c r="SCM16" s="178"/>
      <c r="SCN16" s="178"/>
      <c r="SCO16" s="178"/>
      <c r="SCP16" s="178"/>
      <c r="SCQ16" s="178"/>
      <c r="SCR16" s="178"/>
      <c r="SCS16" s="178"/>
      <c r="SCT16" s="178"/>
      <c r="SCU16" s="178"/>
      <c r="SCV16" s="178"/>
      <c r="SCW16" s="178"/>
      <c r="SCX16" s="178"/>
      <c r="SCY16" s="178"/>
      <c r="SCZ16" s="178"/>
      <c r="SDA16" s="178"/>
      <c r="SDB16" s="178"/>
      <c r="SDC16" s="178"/>
      <c r="SDD16" s="178"/>
      <c r="SDE16" s="178"/>
      <c r="SDF16" s="178"/>
      <c r="SDG16" s="178"/>
      <c r="SDH16" s="178"/>
      <c r="SDI16" s="178"/>
      <c r="SDJ16" s="178"/>
      <c r="SDK16" s="178"/>
      <c r="SDL16" s="178"/>
      <c r="SDM16" s="178"/>
      <c r="SDN16" s="178"/>
      <c r="SDO16" s="178"/>
      <c r="SDP16" s="178"/>
      <c r="SDQ16" s="178"/>
      <c r="SDR16" s="178"/>
      <c r="SDS16" s="178"/>
      <c r="SDT16" s="178"/>
      <c r="SDU16" s="178"/>
      <c r="SDV16" s="178"/>
      <c r="SDW16" s="178"/>
      <c r="SDX16" s="178"/>
      <c r="SDY16" s="178"/>
      <c r="SDZ16" s="178"/>
      <c r="SEA16" s="178"/>
      <c r="SEB16" s="178"/>
      <c r="SEC16" s="178"/>
      <c r="SED16" s="178"/>
      <c r="SEE16" s="178"/>
      <c r="SEF16" s="178"/>
      <c r="SEG16" s="178"/>
      <c r="SEH16" s="178"/>
      <c r="SEI16" s="178"/>
      <c r="SEJ16" s="178"/>
      <c r="SEK16" s="178"/>
      <c r="SEL16" s="178"/>
      <c r="SEM16" s="178"/>
      <c r="SEN16" s="178"/>
      <c r="SEO16" s="178"/>
      <c r="SEP16" s="178"/>
      <c r="SEQ16" s="178"/>
      <c r="SER16" s="178"/>
      <c r="SES16" s="178"/>
      <c r="SET16" s="178"/>
      <c r="SEU16" s="178"/>
      <c r="SEV16" s="178"/>
      <c r="SEW16" s="178"/>
      <c r="SEX16" s="178"/>
      <c r="SEY16" s="178"/>
      <c r="SEZ16" s="178"/>
      <c r="SFA16" s="178"/>
      <c r="SFB16" s="178"/>
      <c r="SFC16" s="178"/>
      <c r="SFD16" s="178"/>
      <c r="SFE16" s="178"/>
      <c r="SFF16" s="178"/>
      <c r="SFG16" s="178"/>
      <c r="SFH16" s="178"/>
      <c r="SFI16" s="178"/>
      <c r="SFJ16" s="178"/>
      <c r="SFK16" s="178"/>
      <c r="SFL16" s="178"/>
      <c r="SFM16" s="178"/>
      <c r="SFN16" s="178"/>
      <c r="SFO16" s="178"/>
      <c r="SFP16" s="178"/>
      <c r="SFQ16" s="178"/>
      <c r="SFR16" s="178"/>
      <c r="SFS16" s="178"/>
      <c r="SFT16" s="178"/>
      <c r="SFU16" s="178"/>
      <c r="SFV16" s="178"/>
      <c r="SFW16" s="178"/>
      <c r="SFX16" s="178"/>
      <c r="SFY16" s="178"/>
      <c r="SFZ16" s="178"/>
      <c r="SGA16" s="178"/>
      <c r="SGB16" s="178"/>
      <c r="SGC16" s="178"/>
      <c r="SGD16" s="178"/>
      <c r="SGE16" s="178"/>
      <c r="SGF16" s="178"/>
      <c r="SGG16" s="178"/>
      <c r="SGH16" s="178"/>
      <c r="SGI16" s="178"/>
      <c r="SGJ16" s="178"/>
      <c r="SGK16" s="178"/>
      <c r="SGL16" s="178"/>
      <c r="SGM16" s="178"/>
      <c r="SGN16" s="178"/>
      <c r="SGO16" s="178"/>
      <c r="SGP16" s="178"/>
      <c r="SGQ16" s="178"/>
      <c r="SGR16" s="178"/>
      <c r="SGS16" s="178"/>
      <c r="SGT16" s="178"/>
      <c r="SGU16" s="178"/>
      <c r="SGV16" s="178"/>
      <c r="SGW16" s="178"/>
      <c r="SGX16" s="178"/>
      <c r="SGY16" s="178"/>
      <c r="SGZ16" s="178"/>
      <c r="SHA16" s="178"/>
      <c r="SHB16" s="178"/>
      <c r="SHC16" s="178"/>
      <c r="SHD16" s="178"/>
      <c r="SHE16" s="178"/>
      <c r="SHF16" s="178"/>
      <c r="SHG16" s="178"/>
      <c r="SHH16" s="178"/>
      <c r="SHI16" s="178"/>
      <c r="SHJ16" s="178"/>
      <c r="SHK16" s="178"/>
      <c r="SHL16" s="178"/>
      <c r="SHM16" s="178"/>
      <c r="SHN16" s="178"/>
      <c r="SHO16" s="178"/>
      <c r="SHP16" s="178"/>
      <c r="SHQ16" s="178"/>
      <c r="SHR16" s="178"/>
      <c r="SHS16" s="178"/>
      <c r="SHT16" s="178"/>
      <c r="SHU16" s="178"/>
      <c r="SHV16" s="178"/>
      <c r="SHW16" s="178"/>
      <c r="SHX16" s="178"/>
      <c r="SHY16" s="178"/>
      <c r="SHZ16" s="178"/>
      <c r="SIA16" s="178"/>
      <c r="SIB16" s="178"/>
      <c r="SIC16" s="178"/>
      <c r="SID16" s="178"/>
      <c r="SIE16" s="178"/>
      <c r="SIF16" s="178"/>
      <c r="SIG16" s="178"/>
      <c r="SIH16" s="178"/>
      <c r="SII16" s="178"/>
      <c r="SIJ16" s="178"/>
      <c r="SIK16" s="178"/>
      <c r="SIL16" s="178"/>
      <c r="SIM16" s="178"/>
      <c r="SIN16" s="178"/>
      <c r="SIO16" s="178"/>
      <c r="SIP16" s="178"/>
      <c r="SIQ16" s="178"/>
      <c r="SIR16" s="178"/>
      <c r="SIS16" s="178"/>
      <c r="SIT16" s="178"/>
      <c r="SIU16" s="178"/>
      <c r="SIV16" s="178"/>
      <c r="SIW16" s="178"/>
      <c r="SIX16" s="178"/>
      <c r="SIY16" s="178"/>
      <c r="SIZ16" s="178"/>
      <c r="SJA16" s="178"/>
      <c r="SJB16" s="178"/>
      <c r="SJC16" s="178"/>
      <c r="SJD16" s="178"/>
      <c r="SJE16" s="178"/>
      <c r="SJF16" s="178"/>
      <c r="SJG16" s="178"/>
      <c r="SJH16" s="178"/>
      <c r="SJI16" s="178"/>
      <c r="SJJ16" s="178"/>
      <c r="SJK16" s="178"/>
      <c r="SJL16" s="178"/>
      <c r="SJM16" s="178"/>
      <c r="SJN16" s="178"/>
      <c r="SJO16" s="178"/>
      <c r="SJP16" s="178"/>
      <c r="SJQ16" s="178"/>
      <c r="SJR16" s="178"/>
      <c r="SJS16" s="178"/>
      <c r="SJT16" s="178"/>
      <c r="SJU16" s="178"/>
      <c r="SJV16" s="178"/>
      <c r="SJW16" s="178"/>
      <c r="SJX16" s="178"/>
      <c r="SJY16" s="178"/>
      <c r="SJZ16" s="178"/>
      <c r="SKA16" s="178"/>
      <c r="SKB16" s="178"/>
      <c r="SKC16" s="178"/>
      <c r="SKD16" s="178"/>
      <c r="SKE16" s="178"/>
      <c r="SKF16" s="178"/>
      <c r="SKG16" s="178"/>
      <c r="SKH16" s="178"/>
      <c r="SKI16" s="178"/>
      <c r="SKJ16" s="178"/>
      <c r="SKK16" s="178"/>
      <c r="SKL16" s="178"/>
      <c r="SKM16" s="178"/>
      <c r="SKN16" s="178"/>
      <c r="SKO16" s="178"/>
      <c r="SKP16" s="178"/>
      <c r="SKQ16" s="178"/>
      <c r="SKR16" s="178"/>
      <c r="SKS16" s="178"/>
      <c r="SKT16" s="178"/>
      <c r="SKU16" s="178"/>
      <c r="SKV16" s="178"/>
      <c r="SKW16" s="178"/>
      <c r="SKX16" s="178"/>
      <c r="SKY16" s="178"/>
      <c r="SKZ16" s="178"/>
      <c r="SLA16" s="178"/>
      <c r="SLB16" s="178"/>
      <c r="SLC16" s="178"/>
      <c r="SLD16" s="178"/>
      <c r="SLE16" s="178"/>
      <c r="SLF16" s="178"/>
      <c r="SLG16" s="178"/>
      <c r="SLH16" s="178"/>
      <c r="SLI16" s="178"/>
      <c r="SLJ16" s="178"/>
      <c r="SLK16" s="178"/>
      <c r="SLL16" s="178"/>
      <c r="SLM16" s="178"/>
      <c r="SLN16" s="178"/>
      <c r="SLO16" s="178"/>
      <c r="SLP16" s="178"/>
      <c r="SLQ16" s="178"/>
      <c r="SLR16" s="178"/>
      <c r="SLS16" s="178"/>
      <c r="SLT16" s="178"/>
      <c r="SLU16" s="178"/>
      <c r="SLV16" s="178"/>
      <c r="SLW16" s="178"/>
      <c r="SLX16" s="178"/>
      <c r="SLY16" s="178"/>
      <c r="SLZ16" s="178"/>
      <c r="SMA16" s="178"/>
      <c r="SMB16" s="178"/>
      <c r="SMC16" s="178"/>
      <c r="SMD16" s="178"/>
      <c r="SME16" s="178"/>
      <c r="SMF16" s="178"/>
      <c r="SMG16" s="178"/>
      <c r="SMH16" s="178"/>
      <c r="SMI16" s="178"/>
      <c r="SMJ16" s="178"/>
      <c r="SMK16" s="178"/>
      <c r="SML16" s="178"/>
      <c r="SMM16" s="178"/>
      <c r="SMN16" s="178"/>
      <c r="SMO16" s="178"/>
      <c r="SMP16" s="178"/>
      <c r="SMQ16" s="178"/>
      <c r="SMR16" s="178"/>
      <c r="SMS16" s="178"/>
      <c r="SMT16" s="178"/>
      <c r="SMU16" s="178"/>
      <c r="SMV16" s="178"/>
      <c r="SMW16" s="178"/>
      <c r="SMX16" s="178"/>
      <c r="SMY16" s="178"/>
      <c r="SMZ16" s="178"/>
      <c r="SNA16" s="178"/>
      <c r="SNB16" s="178"/>
      <c r="SNC16" s="178"/>
      <c r="SND16" s="178"/>
      <c r="SNE16" s="178"/>
      <c r="SNF16" s="178"/>
      <c r="SNG16" s="178"/>
      <c r="SNH16" s="178"/>
      <c r="SNI16" s="178"/>
      <c r="SNJ16" s="178"/>
      <c r="SNK16" s="178"/>
      <c r="SNL16" s="178"/>
      <c r="SNM16" s="178"/>
      <c r="SNN16" s="178"/>
      <c r="SNO16" s="178"/>
      <c r="SNP16" s="178"/>
      <c r="SNQ16" s="178"/>
      <c r="SNR16" s="178"/>
      <c r="SNS16" s="178"/>
      <c r="SNT16" s="178"/>
      <c r="SNU16" s="178"/>
      <c r="SNV16" s="178"/>
      <c r="SNW16" s="178"/>
      <c r="SNX16" s="178"/>
      <c r="SNY16" s="178"/>
      <c r="SNZ16" s="178"/>
      <c r="SOA16" s="178"/>
      <c r="SOB16" s="178"/>
      <c r="SOC16" s="178"/>
      <c r="SOD16" s="178"/>
      <c r="SOE16" s="178"/>
      <c r="SOF16" s="178"/>
      <c r="SOG16" s="178"/>
      <c r="SOH16" s="178"/>
      <c r="SOI16" s="178"/>
      <c r="SOJ16" s="178"/>
      <c r="SOK16" s="178"/>
      <c r="SOL16" s="178"/>
      <c r="SOM16" s="178"/>
      <c r="SON16" s="178"/>
      <c r="SOO16" s="178"/>
      <c r="SOP16" s="178"/>
      <c r="SOQ16" s="178"/>
      <c r="SOR16" s="178"/>
      <c r="SOS16" s="178"/>
      <c r="SOT16" s="178"/>
      <c r="SOU16" s="178"/>
      <c r="SOV16" s="178"/>
      <c r="SOW16" s="178"/>
      <c r="SOX16" s="178"/>
      <c r="SOY16" s="178"/>
      <c r="SOZ16" s="178"/>
      <c r="SPA16" s="178"/>
      <c r="SPB16" s="178"/>
      <c r="SPC16" s="178"/>
      <c r="SPD16" s="178"/>
      <c r="SPE16" s="178"/>
      <c r="SPF16" s="178"/>
      <c r="SPG16" s="178"/>
      <c r="SPH16" s="178"/>
      <c r="SPI16" s="178"/>
      <c r="SPJ16" s="178"/>
      <c r="SPK16" s="178"/>
      <c r="SPL16" s="178"/>
      <c r="SPM16" s="178"/>
      <c r="SPN16" s="178"/>
      <c r="SPO16" s="178"/>
      <c r="SPP16" s="178"/>
      <c r="SPQ16" s="178"/>
      <c r="SPR16" s="178"/>
      <c r="SPS16" s="178"/>
      <c r="SPT16" s="178"/>
      <c r="SPU16" s="178"/>
      <c r="SPV16" s="178"/>
      <c r="SPW16" s="178"/>
      <c r="SPX16" s="178"/>
      <c r="SPY16" s="178"/>
      <c r="SPZ16" s="178"/>
      <c r="SQA16" s="178"/>
      <c r="SQB16" s="178"/>
      <c r="SQC16" s="178"/>
      <c r="SQD16" s="178"/>
      <c r="SQE16" s="178"/>
      <c r="SQF16" s="178"/>
      <c r="SQG16" s="178"/>
      <c r="SQH16" s="178"/>
      <c r="SQI16" s="178"/>
      <c r="SQJ16" s="178"/>
      <c r="SQK16" s="178"/>
      <c r="SQL16" s="178"/>
      <c r="SQM16" s="178"/>
      <c r="SQN16" s="178"/>
      <c r="SQO16" s="178"/>
      <c r="SQP16" s="178"/>
      <c r="SQQ16" s="178"/>
      <c r="SQR16" s="178"/>
      <c r="SQS16" s="178"/>
      <c r="SQT16" s="178"/>
      <c r="SQU16" s="178"/>
      <c r="SQV16" s="178"/>
      <c r="SQW16" s="178"/>
      <c r="SQX16" s="178"/>
      <c r="SQY16" s="178"/>
      <c r="SQZ16" s="178"/>
      <c r="SRA16" s="178"/>
      <c r="SRB16" s="178"/>
      <c r="SRC16" s="178"/>
      <c r="SRD16" s="178"/>
      <c r="SRE16" s="178"/>
      <c r="SRF16" s="178"/>
      <c r="SRG16" s="178"/>
      <c r="SRH16" s="178"/>
      <c r="SRI16" s="178"/>
      <c r="SRJ16" s="178"/>
      <c r="SRK16" s="178"/>
      <c r="SRL16" s="178"/>
      <c r="SRM16" s="178"/>
      <c r="SRN16" s="178"/>
      <c r="SRO16" s="178"/>
      <c r="SRP16" s="178"/>
      <c r="SRQ16" s="178"/>
      <c r="SRR16" s="178"/>
      <c r="SRS16" s="178"/>
      <c r="SRT16" s="178"/>
      <c r="SRU16" s="178"/>
      <c r="SRV16" s="178"/>
      <c r="SRW16" s="178"/>
      <c r="SRX16" s="178"/>
      <c r="SRY16" s="178"/>
      <c r="SRZ16" s="178"/>
      <c r="SSA16" s="178"/>
      <c r="SSB16" s="178"/>
      <c r="SSC16" s="178"/>
      <c r="SSD16" s="178"/>
      <c r="SSE16" s="178"/>
      <c r="SSF16" s="178"/>
      <c r="SSG16" s="178"/>
      <c r="SSH16" s="178"/>
      <c r="SSI16" s="178"/>
      <c r="SSJ16" s="178"/>
      <c r="SSK16" s="178"/>
      <c r="SSL16" s="178"/>
      <c r="SSM16" s="178"/>
      <c r="SSN16" s="178"/>
      <c r="SSO16" s="178"/>
      <c r="SSP16" s="178"/>
      <c r="SSQ16" s="178"/>
      <c r="SSR16" s="178"/>
      <c r="SSS16" s="178"/>
      <c r="SST16" s="178"/>
      <c r="SSU16" s="178"/>
      <c r="SSV16" s="178"/>
      <c r="SSW16" s="178"/>
      <c r="SSX16" s="178"/>
      <c r="SSY16" s="178"/>
      <c r="SSZ16" s="178"/>
      <c r="STA16" s="178"/>
      <c r="STB16" s="178"/>
      <c r="STC16" s="178"/>
      <c r="STD16" s="178"/>
      <c r="STE16" s="178"/>
      <c r="STF16" s="178"/>
      <c r="STG16" s="178"/>
      <c r="STH16" s="178"/>
      <c r="STI16" s="178"/>
      <c r="STJ16" s="178"/>
      <c r="STK16" s="178"/>
      <c r="STL16" s="178"/>
      <c r="STM16" s="178"/>
      <c r="STN16" s="178"/>
      <c r="STO16" s="178"/>
      <c r="STP16" s="178"/>
      <c r="STQ16" s="178"/>
      <c r="STR16" s="178"/>
      <c r="STS16" s="178"/>
      <c r="STT16" s="178"/>
      <c r="STU16" s="178"/>
      <c r="STV16" s="178"/>
      <c r="STW16" s="178"/>
      <c r="STX16" s="178"/>
      <c r="STY16" s="178"/>
      <c r="STZ16" s="178"/>
      <c r="SUA16" s="178"/>
      <c r="SUB16" s="178"/>
      <c r="SUC16" s="178"/>
      <c r="SUD16" s="178"/>
      <c r="SUE16" s="178"/>
      <c r="SUF16" s="178"/>
      <c r="SUG16" s="178"/>
      <c r="SUH16" s="178"/>
      <c r="SUI16" s="178"/>
      <c r="SUJ16" s="178"/>
      <c r="SUK16" s="178"/>
      <c r="SUL16" s="178"/>
      <c r="SUM16" s="178"/>
      <c r="SUN16" s="178"/>
      <c r="SUO16" s="178"/>
      <c r="SUP16" s="178"/>
      <c r="SUQ16" s="178"/>
      <c r="SUR16" s="178"/>
      <c r="SUS16" s="178"/>
      <c r="SUT16" s="178"/>
      <c r="SUU16" s="178"/>
      <c r="SUV16" s="178"/>
      <c r="SUW16" s="178"/>
      <c r="SUX16" s="178"/>
      <c r="SUY16" s="178"/>
      <c r="SUZ16" s="178"/>
      <c r="SVA16" s="178"/>
      <c r="SVB16" s="178"/>
      <c r="SVC16" s="178"/>
      <c r="SVD16" s="178"/>
      <c r="SVE16" s="178"/>
      <c r="SVF16" s="178"/>
      <c r="SVG16" s="178"/>
      <c r="SVH16" s="178"/>
      <c r="SVI16" s="178"/>
      <c r="SVJ16" s="178"/>
      <c r="SVK16" s="178"/>
      <c r="SVL16" s="178"/>
      <c r="SVM16" s="178"/>
      <c r="SVN16" s="178"/>
      <c r="SVO16" s="178"/>
      <c r="SVP16" s="178"/>
      <c r="SVQ16" s="178"/>
      <c r="SVR16" s="178"/>
      <c r="SVS16" s="178"/>
      <c r="SVT16" s="178"/>
      <c r="SVU16" s="178"/>
      <c r="SVV16" s="178"/>
      <c r="SVW16" s="178"/>
      <c r="SVX16" s="178"/>
      <c r="SVY16" s="178"/>
      <c r="SVZ16" s="178"/>
      <c r="SWA16" s="178"/>
      <c r="SWB16" s="178"/>
      <c r="SWC16" s="178"/>
      <c r="SWD16" s="178"/>
      <c r="SWE16" s="178"/>
      <c r="SWF16" s="178"/>
      <c r="SWG16" s="178"/>
      <c r="SWH16" s="178"/>
      <c r="SWI16" s="178"/>
      <c r="SWJ16" s="178"/>
      <c r="SWK16" s="178"/>
      <c r="SWL16" s="178"/>
      <c r="SWM16" s="178"/>
      <c r="SWN16" s="178"/>
      <c r="SWO16" s="178"/>
      <c r="SWP16" s="178"/>
      <c r="SWQ16" s="178"/>
      <c r="SWR16" s="178"/>
      <c r="SWS16" s="178"/>
      <c r="SWT16" s="178"/>
      <c r="SWU16" s="178"/>
      <c r="SWV16" s="178"/>
      <c r="SWW16" s="178"/>
      <c r="SWX16" s="178"/>
      <c r="SWY16" s="178"/>
      <c r="SWZ16" s="178"/>
      <c r="SXA16" s="178"/>
      <c r="SXB16" s="178"/>
      <c r="SXC16" s="178"/>
      <c r="SXD16" s="178"/>
      <c r="SXE16" s="178"/>
      <c r="SXF16" s="178"/>
      <c r="SXG16" s="178"/>
      <c r="SXH16" s="178"/>
      <c r="SXI16" s="178"/>
      <c r="SXJ16" s="178"/>
      <c r="SXK16" s="178"/>
      <c r="SXL16" s="178"/>
      <c r="SXM16" s="178"/>
      <c r="SXN16" s="178"/>
      <c r="SXO16" s="178"/>
      <c r="SXP16" s="178"/>
      <c r="SXQ16" s="178"/>
      <c r="SXR16" s="178"/>
      <c r="SXS16" s="178"/>
      <c r="SXT16" s="178"/>
      <c r="SXU16" s="178"/>
      <c r="SXV16" s="178"/>
      <c r="SXW16" s="178"/>
      <c r="SXX16" s="178"/>
      <c r="SXY16" s="178"/>
      <c r="SXZ16" s="178"/>
      <c r="SYA16" s="178"/>
      <c r="SYB16" s="178"/>
      <c r="SYC16" s="178"/>
      <c r="SYD16" s="178"/>
      <c r="SYE16" s="178"/>
      <c r="SYF16" s="178"/>
      <c r="SYG16" s="178"/>
      <c r="SYH16" s="178"/>
      <c r="SYI16" s="178"/>
      <c r="SYJ16" s="178"/>
      <c r="SYK16" s="178"/>
      <c r="SYL16" s="178"/>
      <c r="SYM16" s="178"/>
      <c r="SYN16" s="178"/>
      <c r="SYO16" s="178"/>
      <c r="SYP16" s="178"/>
      <c r="SYQ16" s="178"/>
      <c r="SYR16" s="178"/>
      <c r="SYS16" s="178"/>
      <c r="SYT16" s="178"/>
      <c r="SYU16" s="178"/>
      <c r="SYV16" s="178"/>
      <c r="SYW16" s="178"/>
      <c r="SYX16" s="178"/>
      <c r="SYY16" s="178"/>
      <c r="SYZ16" s="178"/>
      <c r="SZA16" s="178"/>
      <c r="SZB16" s="178"/>
      <c r="SZC16" s="178"/>
      <c r="SZD16" s="178"/>
      <c r="SZE16" s="178"/>
      <c r="SZF16" s="178"/>
      <c r="SZG16" s="178"/>
      <c r="SZH16" s="178"/>
      <c r="SZI16" s="178"/>
      <c r="SZJ16" s="178"/>
      <c r="SZK16" s="178"/>
      <c r="SZL16" s="178"/>
      <c r="SZM16" s="178"/>
      <c r="SZN16" s="178"/>
      <c r="SZO16" s="178"/>
      <c r="SZP16" s="178"/>
      <c r="SZQ16" s="178"/>
      <c r="SZR16" s="178"/>
      <c r="SZS16" s="178"/>
      <c r="SZT16" s="178"/>
      <c r="SZU16" s="178"/>
      <c r="SZV16" s="178"/>
      <c r="SZW16" s="178"/>
      <c r="SZX16" s="178"/>
      <c r="SZY16" s="178"/>
      <c r="SZZ16" s="178"/>
      <c r="TAA16" s="178"/>
      <c r="TAB16" s="178"/>
      <c r="TAC16" s="178"/>
      <c r="TAD16" s="178"/>
      <c r="TAE16" s="178"/>
      <c r="TAF16" s="178"/>
      <c r="TAG16" s="178"/>
      <c r="TAH16" s="178"/>
      <c r="TAI16" s="178"/>
      <c r="TAJ16" s="178"/>
      <c r="TAK16" s="178"/>
      <c r="TAL16" s="178"/>
      <c r="TAM16" s="178"/>
      <c r="TAN16" s="178"/>
      <c r="TAO16" s="178"/>
      <c r="TAP16" s="178"/>
      <c r="TAQ16" s="178"/>
      <c r="TAR16" s="178"/>
      <c r="TAS16" s="178"/>
      <c r="TAT16" s="178"/>
      <c r="TAU16" s="178"/>
      <c r="TAV16" s="178"/>
      <c r="TAW16" s="178"/>
      <c r="TAX16" s="178"/>
      <c r="TAY16" s="178"/>
      <c r="TAZ16" s="178"/>
      <c r="TBA16" s="178"/>
      <c r="TBB16" s="178"/>
      <c r="TBC16" s="178"/>
      <c r="TBD16" s="178"/>
      <c r="TBE16" s="178"/>
      <c r="TBF16" s="178"/>
      <c r="TBG16" s="178"/>
      <c r="TBH16" s="178"/>
      <c r="TBI16" s="178"/>
      <c r="TBJ16" s="178"/>
      <c r="TBK16" s="178"/>
      <c r="TBL16" s="178"/>
      <c r="TBM16" s="178"/>
      <c r="TBN16" s="178"/>
      <c r="TBO16" s="178"/>
      <c r="TBP16" s="178"/>
      <c r="TBQ16" s="178"/>
      <c r="TBR16" s="178"/>
      <c r="TBS16" s="178"/>
      <c r="TBT16" s="178"/>
      <c r="TBU16" s="178"/>
      <c r="TBV16" s="178"/>
      <c r="TBW16" s="178"/>
      <c r="TBX16" s="178"/>
      <c r="TBY16" s="178"/>
      <c r="TBZ16" s="178"/>
      <c r="TCA16" s="178"/>
      <c r="TCB16" s="178"/>
      <c r="TCC16" s="178"/>
      <c r="TCD16" s="178"/>
      <c r="TCE16" s="178"/>
      <c r="TCF16" s="178"/>
      <c r="TCG16" s="178"/>
      <c r="TCH16" s="178"/>
      <c r="TCI16" s="178"/>
      <c r="TCJ16" s="178"/>
      <c r="TCK16" s="178"/>
      <c r="TCL16" s="178"/>
      <c r="TCM16" s="178"/>
      <c r="TCN16" s="178"/>
      <c r="TCO16" s="178"/>
      <c r="TCP16" s="178"/>
      <c r="TCQ16" s="178"/>
      <c r="TCR16" s="178"/>
      <c r="TCS16" s="178"/>
      <c r="TCT16" s="178"/>
      <c r="TCU16" s="178"/>
      <c r="TCV16" s="178"/>
      <c r="TCW16" s="178"/>
      <c r="TCX16" s="178"/>
      <c r="TCY16" s="178"/>
      <c r="TCZ16" s="178"/>
      <c r="TDA16" s="178"/>
      <c r="TDB16" s="178"/>
      <c r="TDC16" s="178"/>
      <c r="TDD16" s="178"/>
      <c r="TDE16" s="178"/>
      <c r="TDF16" s="178"/>
      <c r="TDG16" s="178"/>
      <c r="TDH16" s="178"/>
      <c r="TDI16" s="178"/>
      <c r="TDJ16" s="178"/>
      <c r="TDK16" s="178"/>
      <c r="TDL16" s="178"/>
      <c r="TDM16" s="178"/>
      <c r="TDN16" s="178"/>
      <c r="TDO16" s="178"/>
      <c r="TDP16" s="178"/>
      <c r="TDQ16" s="178"/>
      <c r="TDR16" s="178"/>
      <c r="TDS16" s="178"/>
      <c r="TDT16" s="178"/>
      <c r="TDU16" s="178"/>
      <c r="TDV16" s="178"/>
      <c r="TDW16" s="178"/>
      <c r="TDX16" s="178"/>
      <c r="TDY16" s="178"/>
      <c r="TDZ16" s="178"/>
      <c r="TEA16" s="178"/>
      <c r="TEB16" s="178"/>
      <c r="TEC16" s="178"/>
      <c r="TED16" s="178"/>
      <c r="TEE16" s="178"/>
      <c r="TEF16" s="178"/>
      <c r="TEG16" s="178"/>
      <c r="TEH16" s="178"/>
      <c r="TEI16" s="178"/>
      <c r="TEJ16" s="178"/>
      <c r="TEK16" s="178"/>
      <c r="TEL16" s="178"/>
      <c r="TEM16" s="178"/>
      <c r="TEN16" s="178"/>
      <c r="TEO16" s="178"/>
      <c r="TEP16" s="178"/>
      <c r="TEQ16" s="178"/>
      <c r="TER16" s="178"/>
      <c r="TES16" s="178"/>
      <c r="TET16" s="178"/>
      <c r="TEU16" s="178"/>
      <c r="TEV16" s="178"/>
      <c r="TEW16" s="178"/>
      <c r="TEX16" s="178"/>
      <c r="TEY16" s="178"/>
      <c r="TEZ16" s="178"/>
      <c r="TFA16" s="178"/>
      <c r="TFB16" s="178"/>
      <c r="TFC16" s="178"/>
      <c r="TFD16" s="178"/>
      <c r="TFE16" s="178"/>
      <c r="TFF16" s="178"/>
      <c r="TFG16" s="178"/>
      <c r="TFH16" s="178"/>
      <c r="TFI16" s="178"/>
      <c r="TFJ16" s="178"/>
      <c r="TFK16" s="178"/>
      <c r="TFL16" s="178"/>
      <c r="TFM16" s="178"/>
      <c r="TFN16" s="178"/>
      <c r="TFO16" s="178"/>
      <c r="TFP16" s="178"/>
      <c r="TFQ16" s="178"/>
      <c r="TFR16" s="178"/>
      <c r="TFS16" s="178"/>
      <c r="TFT16" s="178"/>
      <c r="TFU16" s="178"/>
      <c r="TFV16" s="178"/>
      <c r="TFW16" s="178"/>
      <c r="TFX16" s="178"/>
      <c r="TFY16" s="178"/>
      <c r="TFZ16" s="178"/>
      <c r="TGA16" s="178"/>
      <c r="TGB16" s="178"/>
      <c r="TGC16" s="178"/>
      <c r="TGD16" s="178"/>
      <c r="TGE16" s="178"/>
      <c r="TGF16" s="178"/>
      <c r="TGG16" s="178"/>
      <c r="TGH16" s="178"/>
      <c r="TGI16" s="178"/>
      <c r="TGJ16" s="178"/>
      <c r="TGK16" s="178"/>
      <c r="TGL16" s="178"/>
      <c r="TGM16" s="178"/>
      <c r="TGN16" s="178"/>
      <c r="TGO16" s="178"/>
      <c r="TGP16" s="178"/>
      <c r="TGQ16" s="178"/>
      <c r="TGR16" s="178"/>
      <c r="TGS16" s="178"/>
      <c r="TGT16" s="178"/>
      <c r="TGU16" s="178"/>
      <c r="TGV16" s="178"/>
      <c r="TGW16" s="178"/>
      <c r="TGX16" s="178"/>
      <c r="TGY16" s="178"/>
      <c r="TGZ16" s="178"/>
      <c r="THA16" s="178"/>
      <c r="THB16" s="178"/>
      <c r="THC16" s="178"/>
      <c r="THD16" s="178"/>
      <c r="THE16" s="178"/>
      <c r="THF16" s="178"/>
      <c r="THG16" s="178"/>
      <c r="THH16" s="178"/>
      <c r="THI16" s="178"/>
      <c r="THJ16" s="178"/>
      <c r="THK16" s="178"/>
      <c r="THL16" s="178"/>
      <c r="THM16" s="178"/>
      <c r="THN16" s="178"/>
      <c r="THO16" s="178"/>
      <c r="THP16" s="178"/>
      <c r="THQ16" s="178"/>
      <c r="THR16" s="178"/>
      <c r="THS16" s="178"/>
      <c r="THT16" s="178"/>
      <c r="THU16" s="178"/>
      <c r="THV16" s="178"/>
      <c r="THW16" s="178"/>
      <c r="THX16" s="178"/>
      <c r="THY16" s="178"/>
      <c r="THZ16" s="178"/>
      <c r="TIA16" s="178"/>
      <c r="TIB16" s="178"/>
      <c r="TIC16" s="178"/>
      <c r="TID16" s="178"/>
      <c r="TIE16" s="178"/>
      <c r="TIF16" s="178"/>
      <c r="TIG16" s="178"/>
      <c r="TIH16" s="178"/>
      <c r="TII16" s="178"/>
      <c r="TIJ16" s="178"/>
      <c r="TIK16" s="178"/>
      <c r="TIL16" s="178"/>
      <c r="TIM16" s="178"/>
      <c r="TIN16" s="178"/>
      <c r="TIO16" s="178"/>
      <c r="TIP16" s="178"/>
      <c r="TIQ16" s="178"/>
      <c r="TIR16" s="178"/>
      <c r="TIS16" s="178"/>
      <c r="TIT16" s="178"/>
      <c r="TIU16" s="178"/>
      <c r="TIV16" s="178"/>
      <c r="TIW16" s="178"/>
      <c r="TIX16" s="178"/>
      <c r="TIY16" s="178"/>
      <c r="TIZ16" s="178"/>
      <c r="TJA16" s="178"/>
      <c r="TJB16" s="178"/>
      <c r="TJC16" s="178"/>
      <c r="TJD16" s="178"/>
      <c r="TJE16" s="178"/>
      <c r="TJF16" s="178"/>
      <c r="TJG16" s="178"/>
      <c r="TJH16" s="178"/>
      <c r="TJI16" s="178"/>
      <c r="TJJ16" s="178"/>
      <c r="TJK16" s="178"/>
      <c r="TJL16" s="178"/>
      <c r="TJM16" s="178"/>
      <c r="TJN16" s="178"/>
      <c r="TJO16" s="178"/>
      <c r="TJP16" s="178"/>
      <c r="TJQ16" s="178"/>
      <c r="TJR16" s="178"/>
      <c r="TJS16" s="178"/>
      <c r="TJT16" s="178"/>
      <c r="TJU16" s="178"/>
      <c r="TJV16" s="178"/>
      <c r="TJW16" s="178"/>
      <c r="TJX16" s="178"/>
      <c r="TJY16" s="178"/>
      <c r="TJZ16" s="178"/>
      <c r="TKA16" s="178"/>
      <c r="TKB16" s="178"/>
      <c r="TKC16" s="178"/>
      <c r="TKD16" s="178"/>
      <c r="TKE16" s="178"/>
      <c r="TKF16" s="178"/>
      <c r="TKG16" s="178"/>
      <c r="TKH16" s="178"/>
      <c r="TKI16" s="178"/>
      <c r="TKJ16" s="178"/>
      <c r="TKK16" s="178"/>
      <c r="TKL16" s="178"/>
      <c r="TKM16" s="178"/>
      <c r="TKN16" s="178"/>
      <c r="TKO16" s="178"/>
      <c r="TKP16" s="178"/>
      <c r="TKQ16" s="178"/>
      <c r="TKR16" s="178"/>
      <c r="TKS16" s="178"/>
      <c r="TKT16" s="178"/>
      <c r="TKU16" s="178"/>
      <c r="TKV16" s="178"/>
      <c r="TKW16" s="178"/>
      <c r="TKX16" s="178"/>
      <c r="TKY16" s="178"/>
      <c r="TKZ16" s="178"/>
      <c r="TLA16" s="178"/>
      <c r="TLB16" s="178"/>
      <c r="TLC16" s="178"/>
      <c r="TLD16" s="178"/>
      <c r="TLE16" s="178"/>
      <c r="TLF16" s="178"/>
      <c r="TLG16" s="178"/>
      <c r="TLH16" s="178"/>
      <c r="TLI16" s="178"/>
      <c r="TLJ16" s="178"/>
      <c r="TLK16" s="178"/>
      <c r="TLL16" s="178"/>
      <c r="TLM16" s="178"/>
      <c r="TLN16" s="178"/>
      <c r="TLO16" s="178"/>
      <c r="TLP16" s="178"/>
      <c r="TLQ16" s="178"/>
      <c r="TLR16" s="178"/>
      <c r="TLS16" s="178"/>
      <c r="TLT16" s="178"/>
      <c r="TLU16" s="178"/>
      <c r="TLV16" s="178"/>
      <c r="TLW16" s="178"/>
      <c r="TLX16" s="178"/>
      <c r="TLY16" s="178"/>
      <c r="TLZ16" s="178"/>
      <c r="TMA16" s="178"/>
      <c r="TMB16" s="178"/>
      <c r="TMC16" s="178"/>
      <c r="TMD16" s="178"/>
      <c r="TME16" s="178"/>
      <c r="TMF16" s="178"/>
      <c r="TMG16" s="178"/>
      <c r="TMH16" s="178"/>
      <c r="TMI16" s="178"/>
      <c r="TMJ16" s="178"/>
      <c r="TMK16" s="178"/>
      <c r="TML16" s="178"/>
      <c r="TMM16" s="178"/>
      <c r="TMN16" s="178"/>
      <c r="TMO16" s="178"/>
      <c r="TMP16" s="178"/>
      <c r="TMQ16" s="178"/>
      <c r="TMR16" s="178"/>
      <c r="TMS16" s="178"/>
      <c r="TMT16" s="178"/>
      <c r="TMU16" s="178"/>
      <c r="TMV16" s="178"/>
      <c r="TMW16" s="178"/>
      <c r="TMX16" s="178"/>
      <c r="TMY16" s="178"/>
      <c r="TMZ16" s="178"/>
      <c r="TNA16" s="178"/>
      <c r="TNB16" s="178"/>
      <c r="TNC16" s="178"/>
      <c r="TND16" s="178"/>
      <c r="TNE16" s="178"/>
      <c r="TNF16" s="178"/>
      <c r="TNG16" s="178"/>
      <c r="TNH16" s="178"/>
      <c r="TNI16" s="178"/>
      <c r="TNJ16" s="178"/>
      <c r="TNK16" s="178"/>
      <c r="TNL16" s="178"/>
      <c r="TNM16" s="178"/>
      <c r="TNN16" s="178"/>
      <c r="TNO16" s="178"/>
      <c r="TNP16" s="178"/>
      <c r="TNQ16" s="178"/>
      <c r="TNR16" s="178"/>
      <c r="TNS16" s="178"/>
      <c r="TNT16" s="178"/>
      <c r="TNU16" s="178"/>
      <c r="TNV16" s="178"/>
      <c r="TNW16" s="178"/>
      <c r="TNX16" s="178"/>
      <c r="TNY16" s="178"/>
      <c r="TNZ16" s="178"/>
      <c r="TOA16" s="178"/>
      <c r="TOB16" s="178"/>
      <c r="TOC16" s="178"/>
      <c r="TOD16" s="178"/>
      <c r="TOE16" s="178"/>
      <c r="TOF16" s="178"/>
      <c r="TOG16" s="178"/>
      <c r="TOH16" s="178"/>
      <c r="TOI16" s="178"/>
      <c r="TOJ16" s="178"/>
      <c r="TOK16" s="178"/>
      <c r="TOL16" s="178"/>
      <c r="TOM16" s="178"/>
      <c r="TON16" s="178"/>
      <c r="TOO16" s="178"/>
      <c r="TOP16" s="178"/>
      <c r="TOQ16" s="178"/>
      <c r="TOR16" s="178"/>
      <c r="TOS16" s="178"/>
      <c r="TOT16" s="178"/>
      <c r="TOU16" s="178"/>
      <c r="TOV16" s="178"/>
      <c r="TOW16" s="178"/>
      <c r="TOX16" s="178"/>
      <c r="TOY16" s="178"/>
      <c r="TOZ16" s="178"/>
      <c r="TPA16" s="178"/>
      <c r="TPB16" s="178"/>
      <c r="TPC16" s="178"/>
      <c r="TPD16" s="178"/>
      <c r="TPE16" s="178"/>
      <c r="TPF16" s="178"/>
      <c r="TPG16" s="178"/>
      <c r="TPH16" s="178"/>
      <c r="TPI16" s="178"/>
      <c r="TPJ16" s="178"/>
      <c r="TPK16" s="178"/>
      <c r="TPL16" s="178"/>
      <c r="TPM16" s="178"/>
      <c r="TPN16" s="178"/>
      <c r="TPO16" s="178"/>
      <c r="TPP16" s="178"/>
      <c r="TPQ16" s="178"/>
      <c r="TPR16" s="178"/>
      <c r="TPS16" s="178"/>
      <c r="TPT16" s="178"/>
      <c r="TPU16" s="178"/>
      <c r="TPV16" s="178"/>
      <c r="TPW16" s="178"/>
      <c r="TPX16" s="178"/>
      <c r="TPY16" s="178"/>
      <c r="TPZ16" s="178"/>
      <c r="TQA16" s="178"/>
      <c r="TQB16" s="178"/>
      <c r="TQC16" s="178"/>
      <c r="TQD16" s="178"/>
      <c r="TQE16" s="178"/>
      <c r="TQF16" s="178"/>
      <c r="TQG16" s="178"/>
      <c r="TQH16" s="178"/>
      <c r="TQI16" s="178"/>
      <c r="TQJ16" s="178"/>
      <c r="TQK16" s="178"/>
      <c r="TQL16" s="178"/>
      <c r="TQM16" s="178"/>
      <c r="TQN16" s="178"/>
      <c r="TQO16" s="178"/>
      <c r="TQP16" s="178"/>
      <c r="TQQ16" s="178"/>
      <c r="TQR16" s="178"/>
      <c r="TQS16" s="178"/>
      <c r="TQT16" s="178"/>
      <c r="TQU16" s="178"/>
      <c r="TQV16" s="178"/>
      <c r="TQW16" s="178"/>
      <c r="TQX16" s="178"/>
      <c r="TQY16" s="178"/>
      <c r="TQZ16" s="178"/>
      <c r="TRA16" s="178"/>
      <c r="TRB16" s="178"/>
      <c r="TRC16" s="178"/>
      <c r="TRD16" s="178"/>
      <c r="TRE16" s="178"/>
      <c r="TRF16" s="178"/>
      <c r="TRG16" s="178"/>
      <c r="TRH16" s="178"/>
      <c r="TRI16" s="178"/>
      <c r="TRJ16" s="178"/>
      <c r="TRK16" s="178"/>
      <c r="TRL16" s="178"/>
      <c r="TRM16" s="178"/>
      <c r="TRN16" s="178"/>
      <c r="TRO16" s="178"/>
      <c r="TRP16" s="178"/>
      <c r="TRQ16" s="178"/>
      <c r="TRR16" s="178"/>
      <c r="TRS16" s="178"/>
      <c r="TRT16" s="178"/>
      <c r="TRU16" s="178"/>
      <c r="TRV16" s="178"/>
      <c r="TRW16" s="178"/>
      <c r="TRX16" s="178"/>
      <c r="TRY16" s="178"/>
      <c r="TRZ16" s="178"/>
      <c r="TSA16" s="178"/>
      <c r="TSB16" s="178"/>
      <c r="TSC16" s="178"/>
      <c r="TSD16" s="178"/>
      <c r="TSE16" s="178"/>
      <c r="TSF16" s="178"/>
      <c r="TSG16" s="178"/>
      <c r="TSH16" s="178"/>
      <c r="TSI16" s="178"/>
      <c r="TSJ16" s="178"/>
      <c r="TSK16" s="178"/>
      <c r="TSL16" s="178"/>
      <c r="TSM16" s="178"/>
      <c r="TSN16" s="178"/>
      <c r="TSO16" s="178"/>
      <c r="TSP16" s="178"/>
      <c r="TSQ16" s="178"/>
      <c r="TSR16" s="178"/>
      <c r="TSS16" s="178"/>
      <c r="TST16" s="178"/>
      <c r="TSU16" s="178"/>
      <c r="TSV16" s="178"/>
      <c r="TSW16" s="178"/>
      <c r="TSX16" s="178"/>
      <c r="TSY16" s="178"/>
      <c r="TSZ16" s="178"/>
      <c r="TTA16" s="178"/>
      <c r="TTB16" s="178"/>
      <c r="TTC16" s="178"/>
      <c r="TTD16" s="178"/>
      <c r="TTE16" s="178"/>
      <c r="TTF16" s="178"/>
      <c r="TTG16" s="178"/>
      <c r="TTH16" s="178"/>
      <c r="TTI16" s="178"/>
      <c r="TTJ16" s="178"/>
      <c r="TTK16" s="178"/>
      <c r="TTL16" s="178"/>
      <c r="TTM16" s="178"/>
      <c r="TTN16" s="178"/>
      <c r="TTO16" s="178"/>
      <c r="TTP16" s="178"/>
      <c r="TTQ16" s="178"/>
      <c r="TTR16" s="178"/>
      <c r="TTS16" s="178"/>
      <c r="TTT16" s="178"/>
      <c r="TTU16" s="178"/>
      <c r="TTV16" s="178"/>
      <c r="TTW16" s="178"/>
      <c r="TTX16" s="178"/>
      <c r="TTY16" s="178"/>
      <c r="TTZ16" s="178"/>
      <c r="TUA16" s="178"/>
      <c r="TUB16" s="178"/>
      <c r="TUC16" s="178"/>
      <c r="TUD16" s="178"/>
      <c r="TUE16" s="178"/>
      <c r="TUF16" s="178"/>
      <c r="TUG16" s="178"/>
      <c r="TUH16" s="178"/>
      <c r="TUI16" s="178"/>
      <c r="TUJ16" s="178"/>
      <c r="TUK16" s="178"/>
      <c r="TUL16" s="178"/>
      <c r="TUM16" s="178"/>
      <c r="TUN16" s="178"/>
      <c r="TUO16" s="178"/>
      <c r="TUP16" s="178"/>
      <c r="TUQ16" s="178"/>
      <c r="TUR16" s="178"/>
      <c r="TUS16" s="178"/>
      <c r="TUT16" s="178"/>
      <c r="TUU16" s="178"/>
      <c r="TUV16" s="178"/>
      <c r="TUW16" s="178"/>
      <c r="TUX16" s="178"/>
      <c r="TUY16" s="178"/>
      <c r="TUZ16" s="178"/>
      <c r="TVA16" s="178"/>
      <c r="TVB16" s="178"/>
      <c r="TVC16" s="178"/>
      <c r="TVD16" s="178"/>
      <c r="TVE16" s="178"/>
      <c r="TVF16" s="178"/>
      <c r="TVG16" s="178"/>
      <c r="TVH16" s="178"/>
      <c r="TVI16" s="178"/>
      <c r="TVJ16" s="178"/>
      <c r="TVK16" s="178"/>
      <c r="TVL16" s="178"/>
      <c r="TVM16" s="178"/>
      <c r="TVN16" s="178"/>
      <c r="TVO16" s="178"/>
      <c r="TVP16" s="178"/>
      <c r="TVQ16" s="178"/>
      <c r="TVR16" s="178"/>
      <c r="TVS16" s="178"/>
      <c r="TVT16" s="178"/>
      <c r="TVU16" s="178"/>
      <c r="TVV16" s="178"/>
      <c r="TVW16" s="178"/>
      <c r="TVX16" s="178"/>
      <c r="TVY16" s="178"/>
      <c r="TVZ16" s="178"/>
      <c r="TWA16" s="178"/>
      <c r="TWB16" s="178"/>
      <c r="TWC16" s="178"/>
      <c r="TWD16" s="178"/>
      <c r="TWE16" s="178"/>
      <c r="TWF16" s="178"/>
      <c r="TWG16" s="178"/>
      <c r="TWH16" s="178"/>
      <c r="TWI16" s="178"/>
      <c r="TWJ16" s="178"/>
      <c r="TWK16" s="178"/>
      <c r="TWL16" s="178"/>
      <c r="TWM16" s="178"/>
      <c r="TWN16" s="178"/>
      <c r="TWO16" s="178"/>
      <c r="TWP16" s="178"/>
      <c r="TWQ16" s="178"/>
      <c r="TWR16" s="178"/>
      <c r="TWS16" s="178"/>
      <c r="TWT16" s="178"/>
      <c r="TWU16" s="178"/>
      <c r="TWV16" s="178"/>
      <c r="TWW16" s="178"/>
      <c r="TWX16" s="178"/>
      <c r="TWY16" s="178"/>
      <c r="TWZ16" s="178"/>
      <c r="TXA16" s="178"/>
      <c r="TXB16" s="178"/>
      <c r="TXC16" s="178"/>
      <c r="TXD16" s="178"/>
      <c r="TXE16" s="178"/>
      <c r="TXF16" s="178"/>
      <c r="TXG16" s="178"/>
      <c r="TXH16" s="178"/>
      <c r="TXI16" s="178"/>
      <c r="TXJ16" s="178"/>
      <c r="TXK16" s="178"/>
      <c r="TXL16" s="178"/>
      <c r="TXM16" s="178"/>
      <c r="TXN16" s="178"/>
      <c r="TXO16" s="178"/>
      <c r="TXP16" s="178"/>
      <c r="TXQ16" s="178"/>
      <c r="TXR16" s="178"/>
      <c r="TXS16" s="178"/>
      <c r="TXT16" s="178"/>
      <c r="TXU16" s="178"/>
      <c r="TXV16" s="178"/>
      <c r="TXW16" s="178"/>
      <c r="TXX16" s="178"/>
      <c r="TXY16" s="178"/>
      <c r="TXZ16" s="178"/>
      <c r="TYA16" s="178"/>
      <c r="TYB16" s="178"/>
      <c r="TYC16" s="178"/>
      <c r="TYD16" s="178"/>
      <c r="TYE16" s="178"/>
      <c r="TYF16" s="178"/>
      <c r="TYG16" s="178"/>
      <c r="TYH16" s="178"/>
      <c r="TYI16" s="178"/>
      <c r="TYJ16" s="178"/>
      <c r="TYK16" s="178"/>
      <c r="TYL16" s="178"/>
      <c r="TYM16" s="178"/>
      <c r="TYN16" s="178"/>
      <c r="TYO16" s="178"/>
      <c r="TYP16" s="178"/>
      <c r="TYQ16" s="178"/>
      <c r="TYR16" s="178"/>
      <c r="TYS16" s="178"/>
      <c r="TYT16" s="178"/>
      <c r="TYU16" s="178"/>
      <c r="TYV16" s="178"/>
      <c r="TYW16" s="178"/>
      <c r="TYX16" s="178"/>
      <c r="TYY16" s="178"/>
      <c r="TYZ16" s="178"/>
      <c r="TZA16" s="178"/>
      <c r="TZB16" s="178"/>
      <c r="TZC16" s="178"/>
      <c r="TZD16" s="178"/>
      <c r="TZE16" s="178"/>
      <c r="TZF16" s="178"/>
      <c r="TZG16" s="178"/>
      <c r="TZH16" s="178"/>
      <c r="TZI16" s="178"/>
      <c r="TZJ16" s="178"/>
      <c r="TZK16" s="178"/>
      <c r="TZL16" s="178"/>
      <c r="TZM16" s="178"/>
      <c r="TZN16" s="178"/>
      <c r="TZO16" s="178"/>
      <c r="TZP16" s="178"/>
      <c r="TZQ16" s="178"/>
      <c r="TZR16" s="178"/>
      <c r="TZS16" s="178"/>
      <c r="TZT16" s="178"/>
      <c r="TZU16" s="178"/>
      <c r="TZV16" s="178"/>
      <c r="TZW16" s="178"/>
      <c r="TZX16" s="178"/>
      <c r="TZY16" s="178"/>
      <c r="TZZ16" s="178"/>
      <c r="UAA16" s="178"/>
      <c r="UAB16" s="178"/>
      <c r="UAC16" s="178"/>
      <c r="UAD16" s="178"/>
      <c r="UAE16" s="178"/>
      <c r="UAF16" s="178"/>
      <c r="UAG16" s="178"/>
      <c r="UAH16" s="178"/>
      <c r="UAI16" s="178"/>
      <c r="UAJ16" s="178"/>
      <c r="UAK16" s="178"/>
      <c r="UAL16" s="178"/>
      <c r="UAM16" s="178"/>
      <c r="UAN16" s="178"/>
      <c r="UAO16" s="178"/>
      <c r="UAP16" s="178"/>
      <c r="UAQ16" s="178"/>
      <c r="UAR16" s="178"/>
      <c r="UAS16" s="178"/>
      <c r="UAT16" s="178"/>
      <c r="UAU16" s="178"/>
      <c r="UAV16" s="178"/>
      <c r="UAW16" s="178"/>
      <c r="UAX16" s="178"/>
      <c r="UAY16" s="178"/>
      <c r="UAZ16" s="178"/>
      <c r="UBA16" s="178"/>
      <c r="UBB16" s="178"/>
      <c r="UBC16" s="178"/>
      <c r="UBD16" s="178"/>
      <c r="UBE16" s="178"/>
      <c r="UBF16" s="178"/>
      <c r="UBG16" s="178"/>
      <c r="UBH16" s="178"/>
      <c r="UBI16" s="178"/>
      <c r="UBJ16" s="178"/>
      <c r="UBK16" s="178"/>
      <c r="UBL16" s="178"/>
      <c r="UBM16" s="178"/>
      <c r="UBN16" s="178"/>
      <c r="UBO16" s="178"/>
      <c r="UBP16" s="178"/>
      <c r="UBQ16" s="178"/>
      <c r="UBR16" s="178"/>
      <c r="UBS16" s="178"/>
      <c r="UBT16" s="178"/>
      <c r="UBU16" s="178"/>
      <c r="UBV16" s="178"/>
      <c r="UBW16" s="178"/>
      <c r="UBX16" s="178"/>
      <c r="UBY16" s="178"/>
      <c r="UBZ16" s="178"/>
      <c r="UCA16" s="178"/>
      <c r="UCB16" s="178"/>
      <c r="UCC16" s="178"/>
      <c r="UCD16" s="178"/>
      <c r="UCE16" s="178"/>
      <c r="UCF16" s="178"/>
      <c r="UCG16" s="178"/>
      <c r="UCH16" s="178"/>
      <c r="UCI16" s="178"/>
      <c r="UCJ16" s="178"/>
      <c r="UCK16" s="178"/>
      <c r="UCL16" s="178"/>
      <c r="UCM16" s="178"/>
      <c r="UCN16" s="178"/>
      <c r="UCO16" s="178"/>
      <c r="UCP16" s="178"/>
      <c r="UCQ16" s="178"/>
      <c r="UCR16" s="178"/>
      <c r="UCS16" s="178"/>
      <c r="UCT16" s="178"/>
      <c r="UCU16" s="178"/>
      <c r="UCV16" s="178"/>
      <c r="UCW16" s="178"/>
      <c r="UCX16" s="178"/>
      <c r="UCY16" s="178"/>
      <c r="UCZ16" s="178"/>
      <c r="UDA16" s="178"/>
      <c r="UDB16" s="178"/>
      <c r="UDC16" s="178"/>
      <c r="UDD16" s="178"/>
      <c r="UDE16" s="178"/>
      <c r="UDF16" s="178"/>
      <c r="UDG16" s="178"/>
      <c r="UDH16" s="178"/>
      <c r="UDI16" s="178"/>
      <c r="UDJ16" s="178"/>
      <c r="UDK16" s="178"/>
      <c r="UDL16" s="178"/>
      <c r="UDM16" s="178"/>
      <c r="UDN16" s="178"/>
      <c r="UDO16" s="178"/>
      <c r="UDP16" s="178"/>
      <c r="UDQ16" s="178"/>
      <c r="UDR16" s="178"/>
      <c r="UDS16" s="178"/>
      <c r="UDT16" s="178"/>
      <c r="UDU16" s="178"/>
      <c r="UDV16" s="178"/>
      <c r="UDW16" s="178"/>
      <c r="UDX16" s="178"/>
      <c r="UDY16" s="178"/>
      <c r="UDZ16" s="178"/>
      <c r="UEA16" s="178"/>
      <c r="UEB16" s="178"/>
      <c r="UEC16" s="178"/>
      <c r="UED16" s="178"/>
      <c r="UEE16" s="178"/>
      <c r="UEF16" s="178"/>
      <c r="UEG16" s="178"/>
      <c r="UEH16" s="178"/>
      <c r="UEI16" s="178"/>
      <c r="UEJ16" s="178"/>
      <c r="UEK16" s="178"/>
      <c r="UEL16" s="178"/>
      <c r="UEM16" s="178"/>
      <c r="UEN16" s="178"/>
      <c r="UEO16" s="178"/>
      <c r="UEP16" s="178"/>
      <c r="UEQ16" s="178"/>
      <c r="UER16" s="178"/>
      <c r="UES16" s="178"/>
      <c r="UET16" s="178"/>
      <c r="UEU16" s="178"/>
      <c r="UEV16" s="178"/>
      <c r="UEW16" s="178"/>
      <c r="UEX16" s="178"/>
      <c r="UEY16" s="178"/>
      <c r="UEZ16" s="178"/>
      <c r="UFA16" s="178"/>
      <c r="UFB16" s="178"/>
      <c r="UFC16" s="178"/>
      <c r="UFD16" s="178"/>
      <c r="UFE16" s="178"/>
      <c r="UFF16" s="178"/>
      <c r="UFG16" s="178"/>
      <c r="UFH16" s="178"/>
      <c r="UFI16" s="178"/>
      <c r="UFJ16" s="178"/>
      <c r="UFK16" s="178"/>
      <c r="UFL16" s="178"/>
      <c r="UFM16" s="178"/>
      <c r="UFN16" s="178"/>
      <c r="UFO16" s="178"/>
      <c r="UFP16" s="178"/>
      <c r="UFQ16" s="178"/>
      <c r="UFR16" s="178"/>
      <c r="UFS16" s="178"/>
      <c r="UFT16" s="178"/>
      <c r="UFU16" s="178"/>
      <c r="UFV16" s="178"/>
      <c r="UFW16" s="178"/>
      <c r="UFX16" s="178"/>
      <c r="UFY16" s="178"/>
      <c r="UFZ16" s="178"/>
      <c r="UGA16" s="178"/>
      <c r="UGB16" s="178"/>
      <c r="UGC16" s="178"/>
      <c r="UGD16" s="178"/>
      <c r="UGE16" s="178"/>
      <c r="UGF16" s="178"/>
      <c r="UGG16" s="178"/>
      <c r="UGH16" s="178"/>
      <c r="UGI16" s="178"/>
      <c r="UGJ16" s="178"/>
      <c r="UGK16" s="178"/>
      <c r="UGL16" s="178"/>
      <c r="UGM16" s="178"/>
      <c r="UGN16" s="178"/>
      <c r="UGO16" s="178"/>
      <c r="UGP16" s="178"/>
      <c r="UGQ16" s="178"/>
      <c r="UGR16" s="178"/>
      <c r="UGS16" s="178"/>
      <c r="UGT16" s="178"/>
      <c r="UGU16" s="178"/>
      <c r="UGV16" s="178"/>
      <c r="UGW16" s="178"/>
      <c r="UGX16" s="178"/>
      <c r="UGY16" s="178"/>
      <c r="UGZ16" s="178"/>
      <c r="UHA16" s="178"/>
      <c r="UHB16" s="178"/>
      <c r="UHC16" s="178"/>
      <c r="UHD16" s="178"/>
      <c r="UHE16" s="178"/>
      <c r="UHF16" s="178"/>
      <c r="UHG16" s="178"/>
      <c r="UHH16" s="178"/>
      <c r="UHI16" s="178"/>
      <c r="UHJ16" s="178"/>
      <c r="UHK16" s="178"/>
      <c r="UHL16" s="178"/>
      <c r="UHM16" s="178"/>
      <c r="UHN16" s="178"/>
      <c r="UHO16" s="178"/>
      <c r="UHP16" s="178"/>
      <c r="UHQ16" s="178"/>
      <c r="UHR16" s="178"/>
      <c r="UHS16" s="178"/>
      <c r="UHT16" s="178"/>
      <c r="UHU16" s="178"/>
      <c r="UHV16" s="178"/>
      <c r="UHW16" s="178"/>
      <c r="UHX16" s="178"/>
      <c r="UHY16" s="178"/>
      <c r="UHZ16" s="178"/>
      <c r="UIA16" s="178"/>
      <c r="UIB16" s="178"/>
      <c r="UIC16" s="178"/>
      <c r="UID16" s="178"/>
      <c r="UIE16" s="178"/>
      <c r="UIF16" s="178"/>
      <c r="UIG16" s="178"/>
      <c r="UIH16" s="178"/>
      <c r="UII16" s="178"/>
      <c r="UIJ16" s="178"/>
      <c r="UIK16" s="178"/>
      <c r="UIL16" s="178"/>
      <c r="UIM16" s="178"/>
      <c r="UIN16" s="178"/>
      <c r="UIO16" s="178"/>
      <c r="UIP16" s="178"/>
      <c r="UIQ16" s="178"/>
      <c r="UIR16" s="178"/>
      <c r="UIS16" s="178"/>
      <c r="UIT16" s="178"/>
      <c r="UIU16" s="178"/>
      <c r="UIV16" s="178"/>
      <c r="UIW16" s="178"/>
      <c r="UIX16" s="178"/>
      <c r="UIY16" s="178"/>
      <c r="UIZ16" s="178"/>
      <c r="UJA16" s="178"/>
      <c r="UJB16" s="178"/>
      <c r="UJC16" s="178"/>
      <c r="UJD16" s="178"/>
      <c r="UJE16" s="178"/>
      <c r="UJF16" s="178"/>
      <c r="UJG16" s="178"/>
      <c r="UJH16" s="178"/>
      <c r="UJI16" s="178"/>
      <c r="UJJ16" s="178"/>
      <c r="UJK16" s="178"/>
      <c r="UJL16" s="178"/>
      <c r="UJM16" s="178"/>
      <c r="UJN16" s="178"/>
      <c r="UJO16" s="178"/>
      <c r="UJP16" s="178"/>
      <c r="UJQ16" s="178"/>
      <c r="UJR16" s="178"/>
      <c r="UJS16" s="178"/>
      <c r="UJT16" s="178"/>
      <c r="UJU16" s="178"/>
      <c r="UJV16" s="178"/>
      <c r="UJW16" s="178"/>
      <c r="UJX16" s="178"/>
      <c r="UJY16" s="178"/>
      <c r="UJZ16" s="178"/>
      <c r="UKA16" s="178"/>
      <c r="UKB16" s="178"/>
      <c r="UKC16" s="178"/>
      <c r="UKD16" s="178"/>
      <c r="UKE16" s="178"/>
      <c r="UKF16" s="178"/>
      <c r="UKG16" s="178"/>
      <c r="UKH16" s="178"/>
      <c r="UKI16" s="178"/>
      <c r="UKJ16" s="178"/>
      <c r="UKK16" s="178"/>
      <c r="UKL16" s="178"/>
      <c r="UKM16" s="178"/>
      <c r="UKN16" s="178"/>
      <c r="UKO16" s="178"/>
      <c r="UKP16" s="178"/>
      <c r="UKQ16" s="178"/>
      <c r="UKR16" s="178"/>
      <c r="UKS16" s="178"/>
      <c r="UKT16" s="178"/>
      <c r="UKU16" s="178"/>
      <c r="UKV16" s="178"/>
      <c r="UKW16" s="178"/>
      <c r="UKX16" s="178"/>
      <c r="UKY16" s="178"/>
      <c r="UKZ16" s="178"/>
      <c r="ULA16" s="178"/>
      <c r="ULB16" s="178"/>
      <c r="ULC16" s="178"/>
      <c r="ULD16" s="178"/>
      <c r="ULE16" s="178"/>
      <c r="ULF16" s="178"/>
      <c r="ULG16" s="178"/>
      <c r="ULH16" s="178"/>
      <c r="ULI16" s="178"/>
      <c r="ULJ16" s="178"/>
      <c r="ULK16" s="178"/>
      <c r="ULL16" s="178"/>
      <c r="ULM16" s="178"/>
      <c r="ULN16" s="178"/>
      <c r="ULO16" s="178"/>
      <c r="ULP16" s="178"/>
      <c r="ULQ16" s="178"/>
      <c r="ULR16" s="178"/>
      <c r="ULS16" s="178"/>
      <c r="ULT16" s="178"/>
      <c r="ULU16" s="178"/>
      <c r="ULV16" s="178"/>
      <c r="ULW16" s="178"/>
      <c r="ULX16" s="178"/>
      <c r="ULY16" s="178"/>
      <c r="ULZ16" s="178"/>
      <c r="UMA16" s="178"/>
      <c r="UMB16" s="178"/>
      <c r="UMC16" s="178"/>
      <c r="UMD16" s="178"/>
      <c r="UME16" s="178"/>
      <c r="UMF16" s="178"/>
      <c r="UMG16" s="178"/>
      <c r="UMH16" s="178"/>
      <c r="UMI16" s="178"/>
      <c r="UMJ16" s="178"/>
      <c r="UMK16" s="178"/>
      <c r="UML16" s="178"/>
      <c r="UMM16" s="178"/>
      <c r="UMN16" s="178"/>
      <c r="UMO16" s="178"/>
      <c r="UMP16" s="178"/>
      <c r="UMQ16" s="178"/>
      <c r="UMR16" s="178"/>
      <c r="UMS16" s="178"/>
      <c r="UMT16" s="178"/>
      <c r="UMU16" s="178"/>
      <c r="UMV16" s="178"/>
      <c r="UMW16" s="178"/>
      <c r="UMX16" s="178"/>
      <c r="UMY16" s="178"/>
      <c r="UMZ16" s="178"/>
      <c r="UNA16" s="178"/>
      <c r="UNB16" s="178"/>
      <c r="UNC16" s="178"/>
      <c r="UND16" s="178"/>
      <c r="UNE16" s="178"/>
      <c r="UNF16" s="178"/>
      <c r="UNG16" s="178"/>
      <c r="UNH16" s="178"/>
      <c r="UNI16" s="178"/>
      <c r="UNJ16" s="178"/>
      <c r="UNK16" s="178"/>
      <c r="UNL16" s="178"/>
      <c r="UNM16" s="178"/>
      <c r="UNN16" s="178"/>
      <c r="UNO16" s="178"/>
      <c r="UNP16" s="178"/>
      <c r="UNQ16" s="178"/>
      <c r="UNR16" s="178"/>
      <c r="UNS16" s="178"/>
      <c r="UNT16" s="178"/>
      <c r="UNU16" s="178"/>
      <c r="UNV16" s="178"/>
      <c r="UNW16" s="178"/>
      <c r="UNX16" s="178"/>
      <c r="UNY16" s="178"/>
      <c r="UNZ16" s="178"/>
      <c r="UOA16" s="178"/>
      <c r="UOB16" s="178"/>
      <c r="UOC16" s="178"/>
      <c r="UOD16" s="178"/>
      <c r="UOE16" s="178"/>
      <c r="UOF16" s="178"/>
      <c r="UOG16" s="178"/>
      <c r="UOH16" s="178"/>
      <c r="UOI16" s="178"/>
      <c r="UOJ16" s="178"/>
      <c r="UOK16" s="178"/>
      <c r="UOL16" s="178"/>
      <c r="UOM16" s="178"/>
      <c r="UON16" s="178"/>
      <c r="UOO16" s="178"/>
      <c r="UOP16" s="178"/>
      <c r="UOQ16" s="178"/>
      <c r="UOR16" s="178"/>
      <c r="UOS16" s="178"/>
      <c r="UOT16" s="178"/>
      <c r="UOU16" s="178"/>
      <c r="UOV16" s="178"/>
      <c r="UOW16" s="178"/>
      <c r="UOX16" s="178"/>
      <c r="UOY16" s="178"/>
      <c r="UOZ16" s="178"/>
      <c r="UPA16" s="178"/>
      <c r="UPB16" s="178"/>
      <c r="UPC16" s="178"/>
      <c r="UPD16" s="178"/>
      <c r="UPE16" s="178"/>
      <c r="UPF16" s="178"/>
      <c r="UPG16" s="178"/>
      <c r="UPH16" s="178"/>
      <c r="UPI16" s="178"/>
      <c r="UPJ16" s="178"/>
      <c r="UPK16" s="178"/>
      <c r="UPL16" s="178"/>
      <c r="UPM16" s="178"/>
      <c r="UPN16" s="178"/>
      <c r="UPO16" s="178"/>
      <c r="UPP16" s="178"/>
      <c r="UPQ16" s="178"/>
      <c r="UPR16" s="178"/>
      <c r="UPS16" s="178"/>
      <c r="UPT16" s="178"/>
      <c r="UPU16" s="178"/>
      <c r="UPV16" s="178"/>
      <c r="UPW16" s="178"/>
      <c r="UPX16" s="178"/>
      <c r="UPY16" s="178"/>
      <c r="UPZ16" s="178"/>
      <c r="UQA16" s="178"/>
      <c r="UQB16" s="178"/>
      <c r="UQC16" s="178"/>
      <c r="UQD16" s="178"/>
      <c r="UQE16" s="178"/>
      <c r="UQF16" s="178"/>
      <c r="UQG16" s="178"/>
      <c r="UQH16" s="178"/>
      <c r="UQI16" s="178"/>
      <c r="UQJ16" s="178"/>
      <c r="UQK16" s="178"/>
      <c r="UQL16" s="178"/>
      <c r="UQM16" s="178"/>
      <c r="UQN16" s="178"/>
      <c r="UQO16" s="178"/>
      <c r="UQP16" s="178"/>
      <c r="UQQ16" s="178"/>
      <c r="UQR16" s="178"/>
      <c r="UQS16" s="178"/>
      <c r="UQT16" s="178"/>
      <c r="UQU16" s="178"/>
      <c r="UQV16" s="178"/>
      <c r="UQW16" s="178"/>
      <c r="UQX16" s="178"/>
      <c r="UQY16" s="178"/>
      <c r="UQZ16" s="178"/>
      <c r="URA16" s="178"/>
      <c r="URB16" s="178"/>
      <c r="URC16" s="178"/>
      <c r="URD16" s="178"/>
      <c r="URE16" s="178"/>
      <c r="URF16" s="178"/>
      <c r="URG16" s="178"/>
      <c r="URH16" s="178"/>
      <c r="URI16" s="178"/>
      <c r="URJ16" s="178"/>
      <c r="URK16" s="178"/>
      <c r="URL16" s="178"/>
      <c r="URM16" s="178"/>
      <c r="URN16" s="178"/>
      <c r="URO16" s="178"/>
      <c r="URP16" s="178"/>
      <c r="URQ16" s="178"/>
      <c r="URR16" s="178"/>
      <c r="URS16" s="178"/>
      <c r="URT16" s="178"/>
      <c r="URU16" s="178"/>
      <c r="URV16" s="178"/>
      <c r="URW16" s="178"/>
      <c r="URX16" s="178"/>
      <c r="URY16" s="178"/>
      <c r="URZ16" s="178"/>
      <c r="USA16" s="178"/>
      <c r="USB16" s="178"/>
      <c r="USC16" s="178"/>
      <c r="USD16" s="178"/>
      <c r="USE16" s="178"/>
      <c r="USF16" s="178"/>
      <c r="USG16" s="178"/>
      <c r="USH16" s="178"/>
      <c r="USI16" s="178"/>
      <c r="USJ16" s="178"/>
      <c r="USK16" s="178"/>
      <c r="USL16" s="178"/>
      <c r="USM16" s="178"/>
      <c r="USN16" s="178"/>
      <c r="USO16" s="178"/>
      <c r="USP16" s="178"/>
      <c r="USQ16" s="178"/>
      <c r="USR16" s="178"/>
      <c r="USS16" s="178"/>
      <c r="UST16" s="178"/>
      <c r="USU16" s="178"/>
      <c r="USV16" s="178"/>
      <c r="USW16" s="178"/>
      <c r="USX16" s="178"/>
      <c r="USY16" s="178"/>
      <c r="USZ16" s="178"/>
      <c r="UTA16" s="178"/>
      <c r="UTB16" s="178"/>
      <c r="UTC16" s="178"/>
      <c r="UTD16" s="178"/>
      <c r="UTE16" s="178"/>
      <c r="UTF16" s="178"/>
      <c r="UTG16" s="178"/>
      <c r="UTH16" s="178"/>
      <c r="UTI16" s="178"/>
      <c r="UTJ16" s="178"/>
      <c r="UTK16" s="178"/>
      <c r="UTL16" s="178"/>
      <c r="UTM16" s="178"/>
      <c r="UTN16" s="178"/>
      <c r="UTO16" s="178"/>
      <c r="UTP16" s="178"/>
      <c r="UTQ16" s="178"/>
      <c r="UTR16" s="178"/>
      <c r="UTS16" s="178"/>
      <c r="UTT16" s="178"/>
      <c r="UTU16" s="178"/>
      <c r="UTV16" s="178"/>
      <c r="UTW16" s="178"/>
      <c r="UTX16" s="178"/>
      <c r="UTY16" s="178"/>
      <c r="UTZ16" s="178"/>
      <c r="UUA16" s="178"/>
      <c r="UUB16" s="178"/>
      <c r="UUC16" s="178"/>
      <c r="UUD16" s="178"/>
      <c r="UUE16" s="178"/>
      <c r="UUF16" s="178"/>
      <c r="UUG16" s="178"/>
      <c r="UUH16" s="178"/>
      <c r="UUI16" s="178"/>
      <c r="UUJ16" s="178"/>
      <c r="UUK16" s="178"/>
      <c r="UUL16" s="178"/>
      <c r="UUM16" s="178"/>
      <c r="UUN16" s="178"/>
      <c r="UUO16" s="178"/>
      <c r="UUP16" s="178"/>
      <c r="UUQ16" s="178"/>
      <c r="UUR16" s="178"/>
      <c r="UUS16" s="178"/>
      <c r="UUT16" s="178"/>
      <c r="UUU16" s="178"/>
      <c r="UUV16" s="178"/>
      <c r="UUW16" s="178"/>
      <c r="UUX16" s="178"/>
      <c r="UUY16" s="178"/>
      <c r="UUZ16" s="178"/>
      <c r="UVA16" s="178"/>
      <c r="UVB16" s="178"/>
      <c r="UVC16" s="178"/>
      <c r="UVD16" s="178"/>
      <c r="UVE16" s="178"/>
      <c r="UVF16" s="178"/>
      <c r="UVG16" s="178"/>
      <c r="UVH16" s="178"/>
      <c r="UVI16" s="178"/>
      <c r="UVJ16" s="178"/>
      <c r="UVK16" s="178"/>
      <c r="UVL16" s="178"/>
      <c r="UVM16" s="178"/>
      <c r="UVN16" s="178"/>
      <c r="UVO16" s="178"/>
      <c r="UVP16" s="178"/>
      <c r="UVQ16" s="178"/>
      <c r="UVR16" s="178"/>
      <c r="UVS16" s="178"/>
      <c r="UVT16" s="178"/>
      <c r="UVU16" s="178"/>
      <c r="UVV16" s="178"/>
      <c r="UVW16" s="178"/>
      <c r="UVX16" s="178"/>
      <c r="UVY16" s="178"/>
      <c r="UVZ16" s="178"/>
      <c r="UWA16" s="178"/>
      <c r="UWB16" s="178"/>
      <c r="UWC16" s="178"/>
      <c r="UWD16" s="178"/>
      <c r="UWE16" s="178"/>
      <c r="UWF16" s="178"/>
      <c r="UWG16" s="178"/>
      <c r="UWH16" s="178"/>
      <c r="UWI16" s="178"/>
      <c r="UWJ16" s="178"/>
      <c r="UWK16" s="178"/>
      <c r="UWL16" s="178"/>
      <c r="UWM16" s="178"/>
      <c r="UWN16" s="178"/>
      <c r="UWO16" s="178"/>
      <c r="UWP16" s="178"/>
      <c r="UWQ16" s="178"/>
      <c r="UWR16" s="178"/>
      <c r="UWS16" s="178"/>
      <c r="UWT16" s="178"/>
      <c r="UWU16" s="178"/>
      <c r="UWV16" s="178"/>
      <c r="UWW16" s="178"/>
      <c r="UWX16" s="178"/>
      <c r="UWY16" s="178"/>
      <c r="UWZ16" s="178"/>
      <c r="UXA16" s="178"/>
      <c r="UXB16" s="178"/>
      <c r="UXC16" s="178"/>
      <c r="UXD16" s="178"/>
      <c r="UXE16" s="178"/>
      <c r="UXF16" s="178"/>
      <c r="UXG16" s="178"/>
      <c r="UXH16" s="178"/>
      <c r="UXI16" s="178"/>
      <c r="UXJ16" s="178"/>
      <c r="UXK16" s="178"/>
      <c r="UXL16" s="178"/>
      <c r="UXM16" s="178"/>
      <c r="UXN16" s="178"/>
      <c r="UXO16" s="178"/>
      <c r="UXP16" s="178"/>
      <c r="UXQ16" s="178"/>
      <c r="UXR16" s="178"/>
      <c r="UXS16" s="178"/>
      <c r="UXT16" s="178"/>
      <c r="UXU16" s="178"/>
      <c r="UXV16" s="178"/>
      <c r="UXW16" s="178"/>
      <c r="UXX16" s="178"/>
      <c r="UXY16" s="178"/>
      <c r="UXZ16" s="178"/>
      <c r="UYA16" s="178"/>
      <c r="UYB16" s="178"/>
      <c r="UYC16" s="178"/>
      <c r="UYD16" s="178"/>
      <c r="UYE16" s="178"/>
      <c r="UYF16" s="178"/>
      <c r="UYG16" s="178"/>
      <c r="UYH16" s="178"/>
      <c r="UYI16" s="178"/>
      <c r="UYJ16" s="178"/>
      <c r="UYK16" s="178"/>
      <c r="UYL16" s="178"/>
      <c r="UYM16" s="178"/>
      <c r="UYN16" s="178"/>
      <c r="UYO16" s="178"/>
      <c r="UYP16" s="178"/>
      <c r="UYQ16" s="178"/>
      <c r="UYR16" s="178"/>
      <c r="UYS16" s="178"/>
      <c r="UYT16" s="178"/>
      <c r="UYU16" s="178"/>
      <c r="UYV16" s="178"/>
      <c r="UYW16" s="178"/>
      <c r="UYX16" s="178"/>
      <c r="UYY16" s="178"/>
      <c r="UYZ16" s="178"/>
      <c r="UZA16" s="178"/>
      <c r="UZB16" s="178"/>
      <c r="UZC16" s="178"/>
      <c r="UZD16" s="178"/>
      <c r="UZE16" s="178"/>
      <c r="UZF16" s="178"/>
      <c r="UZG16" s="178"/>
      <c r="UZH16" s="178"/>
      <c r="UZI16" s="178"/>
      <c r="UZJ16" s="178"/>
      <c r="UZK16" s="178"/>
      <c r="UZL16" s="178"/>
      <c r="UZM16" s="178"/>
      <c r="UZN16" s="178"/>
      <c r="UZO16" s="178"/>
      <c r="UZP16" s="178"/>
      <c r="UZQ16" s="178"/>
      <c r="UZR16" s="178"/>
      <c r="UZS16" s="178"/>
      <c r="UZT16" s="178"/>
      <c r="UZU16" s="178"/>
      <c r="UZV16" s="178"/>
      <c r="UZW16" s="178"/>
      <c r="UZX16" s="178"/>
      <c r="UZY16" s="178"/>
      <c r="UZZ16" s="178"/>
      <c r="VAA16" s="178"/>
      <c r="VAB16" s="178"/>
      <c r="VAC16" s="178"/>
      <c r="VAD16" s="178"/>
      <c r="VAE16" s="178"/>
      <c r="VAF16" s="178"/>
      <c r="VAG16" s="178"/>
      <c r="VAH16" s="178"/>
      <c r="VAI16" s="178"/>
      <c r="VAJ16" s="178"/>
      <c r="VAK16" s="178"/>
      <c r="VAL16" s="178"/>
      <c r="VAM16" s="178"/>
      <c r="VAN16" s="178"/>
      <c r="VAO16" s="178"/>
      <c r="VAP16" s="178"/>
      <c r="VAQ16" s="178"/>
      <c r="VAR16" s="178"/>
      <c r="VAS16" s="178"/>
      <c r="VAT16" s="178"/>
      <c r="VAU16" s="178"/>
      <c r="VAV16" s="178"/>
      <c r="VAW16" s="178"/>
      <c r="VAX16" s="178"/>
      <c r="VAY16" s="178"/>
      <c r="VAZ16" s="178"/>
      <c r="VBA16" s="178"/>
      <c r="VBB16" s="178"/>
      <c r="VBC16" s="178"/>
      <c r="VBD16" s="178"/>
      <c r="VBE16" s="178"/>
      <c r="VBF16" s="178"/>
      <c r="VBG16" s="178"/>
      <c r="VBH16" s="178"/>
      <c r="VBI16" s="178"/>
      <c r="VBJ16" s="178"/>
      <c r="VBK16" s="178"/>
      <c r="VBL16" s="178"/>
      <c r="VBM16" s="178"/>
      <c r="VBN16" s="178"/>
      <c r="VBO16" s="178"/>
      <c r="VBP16" s="178"/>
      <c r="VBQ16" s="178"/>
      <c r="VBR16" s="178"/>
      <c r="VBS16" s="178"/>
      <c r="VBT16" s="178"/>
      <c r="VBU16" s="178"/>
      <c r="VBV16" s="178"/>
      <c r="VBW16" s="178"/>
      <c r="VBX16" s="178"/>
      <c r="VBY16" s="178"/>
      <c r="VBZ16" s="178"/>
      <c r="VCA16" s="178"/>
      <c r="VCB16" s="178"/>
      <c r="VCC16" s="178"/>
      <c r="VCD16" s="178"/>
      <c r="VCE16" s="178"/>
      <c r="VCF16" s="178"/>
      <c r="VCG16" s="178"/>
      <c r="VCH16" s="178"/>
      <c r="VCI16" s="178"/>
      <c r="VCJ16" s="178"/>
      <c r="VCK16" s="178"/>
      <c r="VCL16" s="178"/>
      <c r="VCM16" s="178"/>
      <c r="VCN16" s="178"/>
      <c r="VCO16" s="178"/>
      <c r="VCP16" s="178"/>
      <c r="VCQ16" s="178"/>
      <c r="VCR16" s="178"/>
      <c r="VCS16" s="178"/>
      <c r="VCT16" s="178"/>
      <c r="VCU16" s="178"/>
      <c r="VCV16" s="178"/>
      <c r="VCW16" s="178"/>
      <c r="VCX16" s="178"/>
      <c r="VCY16" s="178"/>
      <c r="VCZ16" s="178"/>
      <c r="VDA16" s="178"/>
      <c r="VDB16" s="178"/>
      <c r="VDC16" s="178"/>
      <c r="VDD16" s="178"/>
      <c r="VDE16" s="178"/>
      <c r="VDF16" s="178"/>
      <c r="VDG16" s="178"/>
      <c r="VDH16" s="178"/>
      <c r="VDI16" s="178"/>
      <c r="VDJ16" s="178"/>
      <c r="VDK16" s="178"/>
      <c r="VDL16" s="178"/>
      <c r="VDM16" s="178"/>
      <c r="VDN16" s="178"/>
      <c r="VDO16" s="178"/>
      <c r="VDP16" s="178"/>
      <c r="VDQ16" s="178"/>
      <c r="VDR16" s="178"/>
      <c r="VDS16" s="178"/>
      <c r="VDT16" s="178"/>
      <c r="VDU16" s="178"/>
      <c r="VDV16" s="178"/>
      <c r="VDW16" s="178"/>
      <c r="VDX16" s="178"/>
      <c r="VDY16" s="178"/>
      <c r="VDZ16" s="178"/>
      <c r="VEA16" s="178"/>
      <c r="VEB16" s="178"/>
      <c r="VEC16" s="178"/>
      <c r="VED16" s="178"/>
      <c r="VEE16" s="178"/>
      <c r="VEF16" s="178"/>
      <c r="VEG16" s="178"/>
      <c r="VEH16" s="178"/>
      <c r="VEI16" s="178"/>
      <c r="VEJ16" s="178"/>
      <c r="VEK16" s="178"/>
      <c r="VEL16" s="178"/>
      <c r="VEM16" s="178"/>
      <c r="VEN16" s="178"/>
      <c r="VEO16" s="178"/>
      <c r="VEP16" s="178"/>
      <c r="VEQ16" s="178"/>
      <c r="VER16" s="178"/>
      <c r="VES16" s="178"/>
      <c r="VET16" s="178"/>
      <c r="VEU16" s="178"/>
      <c r="VEV16" s="178"/>
      <c r="VEW16" s="178"/>
      <c r="VEX16" s="178"/>
      <c r="VEY16" s="178"/>
      <c r="VEZ16" s="178"/>
      <c r="VFA16" s="178"/>
      <c r="VFB16" s="178"/>
      <c r="VFC16" s="178"/>
      <c r="VFD16" s="178"/>
      <c r="VFE16" s="178"/>
      <c r="VFF16" s="178"/>
      <c r="VFG16" s="178"/>
      <c r="VFH16" s="178"/>
      <c r="VFI16" s="178"/>
      <c r="VFJ16" s="178"/>
      <c r="VFK16" s="178"/>
      <c r="VFL16" s="178"/>
      <c r="VFM16" s="178"/>
      <c r="VFN16" s="178"/>
      <c r="VFO16" s="178"/>
      <c r="VFP16" s="178"/>
      <c r="VFQ16" s="178"/>
      <c r="VFR16" s="178"/>
      <c r="VFS16" s="178"/>
      <c r="VFT16" s="178"/>
      <c r="VFU16" s="178"/>
      <c r="VFV16" s="178"/>
      <c r="VFW16" s="178"/>
      <c r="VFX16" s="178"/>
      <c r="VFY16" s="178"/>
      <c r="VFZ16" s="178"/>
      <c r="VGA16" s="178"/>
      <c r="VGB16" s="178"/>
      <c r="VGC16" s="178"/>
      <c r="VGD16" s="178"/>
      <c r="VGE16" s="178"/>
      <c r="VGF16" s="178"/>
      <c r="VGG16" s="178"/>
      <c r="VGH16" s="178"/>
      <c r="VGI16" s="178"/>
      <c r="VGJ16" s="178"/>
      <c r="VGK16" s="178"/>
      <c r="VGL16" s="178"/>
      <c r="VGM16" s="178"/>
      <c r="VGN16" s="178"/>
      <c r="VGO16" s="178"/>
      <c r="VGP16" s="178"/>
      <c r="VGQ16" s="178"/>
      <c r="VGR16" s="178"/>
      <c r="VGS16" s="178"/>
      <c r="VGT16" s="178"/>
      <c r="VGU16" s="178"/>
      <c r="VGV16" s="178"/>
      <c r="VGW16" s="178"/>
      <c r="VGX16" s="178"/>
      <c r="VGY16" s="178"/>
      <c r="VGZ16" s="178"/>
      <c r="VHA16" s="178"/>
      <c r="VHB16" s="178"/>
      <c r="VHC16" s="178"/>
      <c r="VHD16" s="178"/>
      <c r="VHE16" s="178"/>
      <c r="VHF16" s="178"/>
      <c r="VHG16" s="178"/>
      <c r="VHH16" s="178"/>
      <c r="VHI16" s="178"/>
      <c r="VHJ16" s="178"/>
      <c r="VHK16" s="178"/>
      <c r="VHL16" s="178"/>
      <c r="VHM16" s="178"/>
      <c r="VHN16" s="178"/>
      <c r="VHO16" s="178"/>
      <c r="VHP16" s="178"/>
      <c r="VHQ16" s="178"/>
      <c r="VHR16" s="178"/>
      <c r="VHS16" s="178"/>
      <c r="VHT16" s="178"/>
      <c r="VHU16" s="178"/>
      <c r="VHV16" s="178"/>
      <c r="VHW16" s="178"/>
      <c r="VHX16" s="178"/>
      <c r="VHY16" s="178"/>
      <c r="VHZ16" s="178"/>
      <c r="VIA16" s="178"/>
      <c r="VIB16" s="178"/>
      <c r="VIC16" s="178"/>
      <c r="VID16" s="178"/>
      <c r="VIE16" s="178"/>
      <c r="VIF16" s="178"/>
      <c r="VIG16" s="178"/>
      <c r="VIH16" s="178"/>
      <c r="VII16" s="178"/>
      <c r="VIJ16" s="178"/>
      <c r="VIK16" s="178"/>
      <c r="VIL16" s="178"/>
      <c r="VIM16" s="178"/>
      <c r="VIN16" s="178"/>
      <c r="VIO16" s="178"/>
      <c r="VIP16" s="178"/>
      <c r="VIQ16" s="178"/>
      <c r="VIR16" s="178"/>
      <c r="VIS16" s="178"/>
      <c r="VIT16" s="178"/>
      <c r="VIU16" s="178"/>
      <c r="VIV16" s="178"/>
      <c r="VIW16" s="178"/>
      <c r="VIX16" s="178"/>
      <c r="VIY16" s="178"/>
      <c r="VIZ16" s="178"/>
      <c r="VJA16" s="178"/>
      <c r="VJB16" s="178"/>
      <c r="VJC16" s="178"/>
      <c r="VJD16" s="178"/>
      <c r="VJE16" s="178"/>
      <c r="VJF16" s="178"/>
      <c r="VJG16" s="178"/>
      <c r="VJH16" s="178"/>
      <c r="VJI16" s="178"/>
      <c r="VJJ16" s="178"/>
      <c r="VJK16" s="178"/>
      <c r="VJL16" s="178"/>
      <c r="VJM16" s="178"/>
      <c r="VJN16" s="178"/>
      <c r="VJO16" s="178"/>
      <c r="VJP16" s="178"/>
      <c r="VJQ16" s="178"/>
      <c r="VJR16" s="178"/>
      <c r="VJS16" s="178"/>
      <c r="VJT16" s="178"/>
      <c r="VJU16" s="178"/>
      <c r="VJV16" s="178"/>
      <c r="VJW16" s="178"/>
      <c r="VJX16" s="178"/>
      <c r="VJY16" s="178"/>
      <c r="VJZ16" s="178"/>
      <c r="VKA16" s="178"/>
      <c r="VKB16" s="178"/>
      <c r="VKC16" s="178"/>
      <c r="VKD16" s="178"/>
      <c r="VKE16" s="178"/>
      <c r="VKF16" s="178"/>
      <c r="VKG16" s="178"/>
      <c r="VKH16" s="178"/>
      <c r="VKI16" s="178"/>
      <c r="VKJ16" s="178"/>
      <c r="VKK16" s="178"/>
      <c r="VKL16" s="178"/>
      <c r="VKM16" s="178"/>
      <c r="VKN16" s="178"/>
      <c r="VKO16" s="178"/>
      <c r="VKP16" s="178"/>
      <c r="VKQ16" s="178"/>
      <c r="VKR16" s="178"/>
      <c r="VKS16" s="178"/>
      <c r="VKT16" s="178"/>
      <c r="VKU16" s="178"/>
      <c r="VKV16" s="178"/>
      <c r="VKW16" s="178"/>
      <c r="VKX16" s="178"/>
      <c r="VKY16" s="178"/>
      <c r="VKZ16" s="178"/>
      <c r="VLA16" s="178"/>
      <c r="VLB16" s="178"/>
      <c r="VLC16" s="178"/>
      <c r="VLD16" s="178"/>
      <c r="VLE16" s="178"/>
      <c r="VLF16" s="178"/>
      <c r="VLG16" s="178"/>
      <c r="VLH16" s="178"/>
      <c r="VLI16" s="178"/>
      <c r="VLJ16" s="178"/>
      <c r="VLK16" s="178"/>
      <c r="VLL16" s="178"/>
      <c r="VLM16" s="178"/>
      <c r="VLN16" s="178"/>
      <c r="VLO16" s="178"/>
      <c r="VLP16" s="178"/>
      <c r="VLQ16" s="178"/>
      <c r="VLR16" s="178"/>
      <c r="VLS16" s="178"/>
      <c r="VLT16" s="178"/>
      <c r="VLU16" s="178"/>
      <c r="VLV16" s="178"/>
      <c r="VLW16" s="178"/>
      <c r="VLX16" s="178"/>
      <c r="VLY16" s="178"/>
      <c r="VLZ16" s="178"/>
      <c r="VMA16" s="178"/>
      <c r="VMB16" s="178"/>
      <c r="VMC16" s="178"/>
      <c r="VMD16" s="178"/>
      <c r="VME16" s="178"/>
      <c r="VMF16" s="178"/>
      <c r="VMG16" s="178"/>
      <c r="VMH16" s="178"/>
      <c r="VMI16" s="178"/>
      <c r="VMJ16" s="178"/>
      <c r="VMK16" s="178"/>
      <c r="VML16" s="178"/>
      <c r="VMM16" s="178"/>
      <c r="VMN16" s="178"/>
      <c r="VMO16" s="178"/>
      <c r="VMP16" s="178"/>
      <c r="VMQ16" s="178"/>
      <c r="VMR16" s="178"/>
      <c r="VMS16" s="178"/>
      <c r="VMT16" s="178"/>
      <c r="VMU16" s="178"/>
      <c r="VMV16" s="178"/>
      <c r="VMW16" s="178"/>
      <c r="VMX16" s="178"/>
      <c r="VMY16" s="178"/>
      <c r="VMZ16" s="178"/>
      <c r="VNA16" s="178"/>
      <c r="VNB16" s="178"/>
      <c r="VNC16" s="178"/>
      <c r="VND16" s="178"/>
      <c r="VNE16" s="178"/>
      <c r="VNF16" s="178"/>
      <c r="VNG16" s="178"/>
      <c r="VNH16" s="178"/>
      <c r="VNI16" s="178"/>
      <c r="VNJ16" s="178"/>
      <c r="VNK16" s="178"/>
      <c r="VNL16" s="178"/>
      <c r="VNM16" s="178"/>
      <c r="VNN16" s="178"/>
      <c r="VNO16" s="178"/>
      <c r="VNP16" s="178"/>
      <c r="VNQ16" s="178"/>
      <c r="VNR16" s="178"/>
      <c r="VNS16" s="178"/>
      <c r="VNT16" s="178"/>
      <c r="VNU16" s="178"/>
      <c r="VNV16" s="178"/>
      <c r="VNW16" s="178"/>
      <c r="VNX16" s="178"/>
      <c r="VNY16" s="178"/>
      <c r="VNZ16" s="178"/>
      <c r="VOA16" s="178"/>
      <c r="VOB16" s="178"/>
      <c r="VOC16" s="178"/>
      <c r="VOD16" s="178"/>
      <c r="VOE16" s="178"/>
      <c r="VOF16" s="178"/>
      <c r="VOG16" s="178"/>
      <c r="VOH16" s="178"/>
      <c r="VOI16" s="178"/>
      <c r="VOJ16" s="178"/>
      <c r="VOK16" s="178"/>
      <c r="VOL16" s="178"/>
      <c r="VOM16" s="178"/>
      <c r="VON16" s="178"/>
      <c r="VOO16" s="178"/>
      <c r="VOP16" s="178"/>
      <c r="VOQ16" s="178"/>
      <c r="VOR16" s="178"/>
      <c r="VOS16" s="178"/>
      <c r="VOT16" s="178"/>
      <c r="VOU16" s="178"/>
      <c r="VOV16" s="178"/>
      <c r="VOW16" s="178"/>
      <c r="VOX16" s="178"/>
      <c r="VOY16" s="178"/>
      <c r="VOZ16" s="178"/>
      <c r="VPA16" s="178"/>
      <c r="VPB16" s="178"/>
      <c r="VPC16" s="178"/>
      <c r="VPD16" s="178"/>
      <c r="VPE16" s="178"/>
      <c r="VPF16" s="178"/>
      <c r="VPG16" s="178"/>
      <c r="VPH16" s="178"/>
      <c r="VPI16" s="178"/>
      <c r="VPJ16" s="178"/>
      <c r="VPK16" s="178"/>
      <c r="VPL16" s="178"/>
      <c r="VPM16" s="178"/>
      <c r="VPN16" s="178"/>
      <c r="VPO16" s="178"/>
      <c r="VPP16" s="178"/>
      <c r="VPQ16" s="178"/>
      <c r="VPR16" s="178"/>
      <c r="VPS16" s="178"/>
      <c r="VPT16" s="178"/>
      <c r="VPU16" s="178"/>
      <c r="VPV16" s="178"/>
      <c r="VPW16" s="178"/>
      <c r="VPX16" s="178"/>
      <c r="VPY16" s="178"/>
      <c r="VPZ16" s="178"/>
      <c r="VQA16" s="178"/>
      <c r="VQB16" s="178"/>
      <c r="VQC16" s="178"/>
      <c r="VQD16" s="178"/>
      <c r="VQE16" s="178"/>
      <c r="VQF16" s="178"/>
      <c r="VQG16" s="178"/>
      <c r="VQH16" s="178"/>
      <c r="VQI16" s="178"/>
      <c r="VQJ16" s="178"/>
      <c r="VQK16" s="178"/>
      <c r="VQL16" s="178"/>
      <c r="VQM16" s="178"/>
      <c r="VQN16" s="178"/>
      <c r="VQO16" s="178"/>
      <c r="VQP16" s="178"/>
      <c r="VQQ16" s="178"/>
      <c r="VQR16" s="178"/>
      <c r="VQS16" s="178"/>
      <c r="VQT16" s="178"/>
      <c r="VQU16" s="178"/>
      <c r="VQV16" s="178"/>
      <c r="VQW16" s="178"/>
      <c r="VQX16" s="178"/>
      <c r="VQY16" s="178"/>
      <c r="VQZ16" s="178"/>
      <c r="VRA16" s="178"/>
      <c r="VRB16" s="178"/>
      <c r="VRC16" s="178"/>
      <c r="VRD16" s="178"/>
      <c r="VRE16" s="178"/>
      <c r="VRF16" s="178"/>
      <c r="VRG16" s="178"/>
      <c r="VRH16" s="178"/>
      <c r="VRI16" s="178"/>
      <c r="VRJ16" s="178"/>
      <c r="VRK16" s="178"/>
      <c r="VRL16" s="178"/>
      <c r="VRM16" s="178"/>
      <c r="VRN16" s="178"/>
      <c r="VRO16" s="178"/>
      <c r="VRP16" s="178"/>
      <c r="VRQ16" s="178"/>
      <c r="VRR16" s="178"/>
      <c r="VRS16" s="178"/>
      <c r="VRT16" s="178"/>
      <c r="VRU16" s="178"/>
      <c r="VRV16" s="178"/>
      <c r="VRW16" s="178"/>
      <c r="VRX16" s="178"/>
      <c r="VRY16" s="178"/>
      <c r="VRZ16" s="178"/>
      <c r="VSA16" s="178"/>
      <c r="VSB16" s="178"/>
      <c r="VSC16" s="178"/>
      <c r="VSD16" s="178"/>
      <c r="VSE16" s="178"/>
      <c r="VSF16" s="178"/>
      <c r="VSG16" s="178"/>
      <c r="VSH16" s="178"/>
      <c r="VSI16" s="178"/>
      <c r="VSJ16" s="178"/>
      <c r="VSK16" s="178"/>
      <c r="VSL16" s="178"/>
      <c r="VSM16" s="178"/>
      <c r="VSN16" s="178"/>
      <c r="VSO16" s="178"/>
      <c r="VSP16" s="178"/>
      <c r="VSQ16" s="178"/>
      <c r="VSR16" s="178"/>
      <c r="VSS16" s="178"/>
      <c r="VST16" s="178"/>
      <c r="VSU16" s="178"/>
      <c r="VSV16" s="178"/>
      <c r="VSW16" s="178"/>
      <c r="VSX16" s="178"/>
      <c r="VSY16" s="178"/>
      <c r="VSZ16" s="178"/>
      <c r="VTA16" s="178"/>
      <c r="VTB16" s="178"/>
      <c r="VTC16" s="178"/>
      <c r="VTD16" s="178"/>
      <c r="VTE16" s="178"/>
      <c r="VTF16" s="178"/>
      <c r="VTG16" s="178"/>
      <c r="VTH16" s="178"/>
      <c r="VTI16" s="178"/>
      <c r="VTJ16" s="178"/>
      <c r="VTK16" s="178"/>
      <c r="VTL16" s="178"/>
      <c r="VTM16" s="178"/>
      <c r="VTN16" s="178"/>
      <c r="VTO16" s="178"/>
      <c r="VTP16" s="178"/>
      <c r="VTQ16" s="178"/>
      <c r="VTR16" s="178"/>
      <c r="VTS16" s="178"/>
      <c r="VTT16" s="178"/>
      <c r="VTU16" s="178"/>
      <c r="VTV16" s="178"/>
      <c r="VTW16" s="178"/>
      <c r="VTX16" s="178"/>
      <c r="VTY16" s="178"/>
      <c r="VTZ16" s="178"/>
      <c r="VUA16" s="178"/>
      <c r="VUB16" s="178"/>
      <c r="VUC16" s="178"/>
      <c r="VUD16" s="178"/>
      <c r="VUE16" s="178"/>
      <c r="VUF16" s="178"/>
      <c r="VUG16" s="178"/>
      <c r="VUH16" s="178"/>
      <c r="VUI16" s="178"/>
      <c r="VUJ16" s="178"/>
      <c r="VUK16" s="178"/>
      <c r="VUL16" s="178"/>
      <c r="VUM16" s="178"/>
      <c r="VUN16" s="178"/>
      <c r="VUO16" s="178"/>
      <c r="VUP16" s="178"/>
      <c r="VUQ16" s="178"/>
      <c r="VUR16" s="178"/>
      <c r="VUS16" s="178"/>
      <c r="VUT16" s="178"/>
      <c r="VUU16" s="178"/>
      <c r="VUV16" s="178"/>
      <c r="VUW16" s="178"/>
      <c r="VUX16" s="178"/>
      <c r="VUY16" s="178"/>
      <c r="VUZ16" s="178"/>
      <c r="VVA16" s="178"/>
      <c r="VVB16" s="178"/>
      <c r="VVC16" s="178"/>
      <c r="VVD16" s="178"/>
      <c r="VVE16" s="178"/>
      <c r="VVF16" s="178"/>
      <c r="VVG16" s="178"/>
      <c r="VVH16" s="178"/>
      <c r="VVI16" s="178"/>
      <c r="VVJ16" s="178"/>
      <c r="VVK16" s="178"/>
      <c r="VVL16" s="178"/>
      <c r="VVM16" s="178"/>
      <c r="VVN16" s="178"/>
      <c r="VVO16" s="178"/>
      <c r="VVP16" s="178"/>
      <c r="VVQ16" s="178"/>
      <c r="VVR16" s="178"/>
      <c r="VVS16" s="178"/>
      <c r="VVT16" s="178"/>
      <c r="VVU16" s="178"/>
      <c r="VVV16" s="178"/>
      <c r="VVW16" s="178"/>
      <c r="VVX16" s="178"/>
      <c r="VVY16" s="178"/>
      <c r="VVZ16" s="178"/>
      <c r="VWA16" s="178"/>
      <c r="VWB16" s="178"/>
      <c r="VWC16" s="178"/>
      <c r="VWD16" s="178"/>
      <c r="VWE16" s="178"/>
      <c r="VWF16" s="178"/>
      <c r="VWG16" s="178"/>
      <c r="VWH16" s="178"/>
      <c r="VWI16" s="178"/>
      <c r="VWJ16" s="178"/>
      <c r="VWK16" s="178"/>
      <c r="VWL16" s="178"/>
      <c r="VWM16" s="178"/>
      <c r="VWN16" s="178"/>
      <c r="VWO16" s="178"/>
      <c r="VWP16" s="178"/>
      <c r="VWQ16" s="178"/>
      <c r="VWR16" s="178"/>
      <c r="VWS16" s="178"/>
      <c r="VWT16" s="178"/>
      <c r="VWU16" s="178"/>
      <c r="VWV16" s="178"/>
      <c r="VWW16" s="178"/>
      <c r="VWX16" s="178"/>
      <c r="VWY16" s="178"/>
      <c r="VWZ16" s="178"/>
      <c r="VXA16" s="178"/>
      <c r="VXB16" s="178"/>
      <c r="VXC16" s="178"/>
      <c r="VXD16" s="178"/>
      <c r="VXE16" s="178"/>
      <c r="VXF16" s="178"/>
      <c r="VXG16" s="178"/>
      <c r="VXH16" s="178"/>
      <c r="VXI16" s="178"/>
      <c r="VXJ16" s="178"/>
      <c r="VXK16" s="178"/>
      <c r="VXL16" s="178"/>
      <c r="VXM16" s="178"/>
      <c r="VXN16" s="178"/>
      <c r="VXO16" s="178"/>
      <c r="VXP16" s="178"/>
      <c r="VXQ16" s="178"/>
      <c r="VXR16" s="178"/>
      <c r="VXS16" s="178"/>
      <c r="VXT16" s="178"/>
      <c r="VXU16" s="178"/>
      <c r="VXV16" s="178"/>
      <c r="VXW16" s="178"/>
      <c r="VXX16" s="178"/>
      <c r="VXY16" s="178"/>
      <c r="VXZ16" s="178"/>
      <c r="VYA16" s="178"/>
      <c r="VYB16" s="178"/>
      <c r="VYC16" s="178"/>
      <c r="VYD16" s="178"/>
      <c r="VYE16" s="178"/>
      <c r="VYF16" s="178"/>
      <c r="VYG16" s="178"/>
      <c r="VYH16" s="178"/>
      <c r="VYI16" s="178"/>
      <c r="VYJ16" s="178"/>
      <c r="VYK16" s="178"/>
      <c r="VYL16" s="178"/>
      <c r="VYM16" s="178"/>
      <c r="VYN16" s="178"/>
      <c r="VYO16" s="178"/>
      <c r="VYP16" s="178"/>
      <c r="VYQ16" s="178"/>
      <c r="VYR16" s="178"/>
      <c r="VYS16" s="178"/>
      <c r="VYT16" s="178"/>
      <c r="VYU16" s="178"/>
      <c r="VYV16" s="178"/>
      <c r="VYW16" s="178"/>
      <c r="VYX16" s="178"/>
      <c r="VYY16" s="178"/>
      <c r="VYZ16" s="178"/>
      <c r="VZA16" s="178"/>
      <c r="VZB16" s="178"/>
      <c r="VZC16" s="178"/>
      <c r="VZD16" s="178"/>
      <c r="VZE16" s="178"/>
      <c r="VZF16" s="178"/>
      <c r="VZG16" s="178"/>
      <c r="VZH16" s="178"/>
      <c r="VZI16" s="178"/>
      <c r="VZJ16" s="178"/>
      <c r="VZK16" s="178"/>
      <c r="VZL16" s="178"/>
      <c r="VZM16" s="178"/>
      <c r="VZN16" s="178"/>
      <c r="VZO16" s="178"/>
      <c r="VZP16" s="178"/>
      <c r="VZQ16" s="178"/>
      <c r="VZR16" s="178"/>
      <c r="VZS16" s="178"/>
      <c r="VZT16" s="178"/>
      <c r="VZU16" s="178"/>
      <c r="VZV16" s="178"/>
      <c r="VZW16" s="178"/>
      <c r="VZX16" s="178"/>
      <c r="VZY16" s="178"/>
      <c r="VZZ16" s="178"/>
      <c r="WAA16" s="178"/>
      <c r="WAB16" s="178"/>
      <c r="WAC16" s="178"/>
      <c r="WAD16" s="178"/>
      <c r="WAE16" s="178"/>
      <c r="WAF16" s="178"/>
      <c r="WAG16" s="178"/>
      <c r="WAH16" s="178"/>
      <c r="WAI16" s="178"/>
      <c r="WAJ16" s="178"/>
      <c r="WAK16" s="178"/>
      <c r="WAL16" s="178"/>
      <c r="WAM16" s="178"/>
      <c r="WAN16" s="178"/>
      <c r="WAO16" s="178"/>
      <c r="WAP16" s="178"/>
      <c r="WAQ16" s="178"/>
      <c r="WAR16" s="178"/>
      <c r="WAS16" s="178"/>
      <c r="WAT16" s="178"/>
      <c r="WAU16" s="178"/>
      <c r="WAV16" s="178"/>
      <c r="WAW16" s="178"/>
      <c r="WAX16" s="178"/>
      <c r="WAY16" s="178"/>
      <c r="WAZ16" s="178"/>
      <c r="WBA16" s="178"/>
      <c r="WBB16" s="178"/>
      <c r="WBC16" s="178"/>
      <c r="WBD16" s="178"/>
      <c r="WBE16" s="178"/>
      <c r="WBF16" s="178"/>
      <c r="WBG16" s="178"/>
      <c r="WBH16" s="178"/>
      <c r="WBI16" s="178"/>
      <c r="WBJ16" s="178"/>
      <c r="WBK16" s="178"/>
      <c r="WBL16" s="178"/>
      <c r="WBM16" s="178"/>
      <c r="WBN16" s="178"/>
      <c r="WBO16" s="178"/>
      <c r="WBP16" s="178"/>
      <c r="WBQ16" s="178"/>
      <c r="WBR16" s="178"/>
      <c r="WBS16" s="178"/>
      <c r="WBT16" s="178"/>
      <c r="WBU16" s="178"/>
      <c r="WBV16" s="178"/>
      <c r="WBW16" s="178"/>
      <c r="WBX16" s="178"/>
      <c r="WBY16" s="178"/>
      <c r="WBZ16" s="178"/>
      <c r="WCA16" s="178"/>
      <c r="WCB16" s="178"/>
      <c r="WCC16" s="178"/>
      <c r="WCD16" s="178"/>
      <c r="WCE16" s="178"/>
      <c r="WCF16" s="178"/>
      <c r="WCG16" s="178"/>
      <c r="WCH16" s="178"/>
      <c r="WCI16" s="178"/>
      <c r="WCJ16" s="178"/>
      <c r="WCK16" s="178"/>
      <c r="WCL16" s="178"/>
      <c r="WCM16" s="178"/>
      <c r="WCN16" s="178"/>
      <c r="WCO16" s="178"/>
      <c r="WCP16" s="178"/>
      <c r="WCQ16" s="178"/>
      <c r="WCR16" s="178"/>
      <c r="WCS16" s="178"/>
      <c r="WCT16" s="178"/>
      <c r="WCU16" s="178"/>
      <c r="WCV16" s="178"/>
      <c r="WCW16" s="178"/>
      <c r="WCX16" s="178"/>
      <c r="WCY16" s="178"/>
      <c r="WCZ16" s="178"/>
      <c r="WDA16" s="178"/>
      <c r="WDB16" s="178"/>
      <c r="WDC16" s="178"/>
      <c r="WDD16" s="178"/>
      <c r="WDE16" s="178"/>
      <c r="WDF16" s="178"/>
      <c r="WDG16" s="178"/>
      <c r="WDH16" s="178"/>
      <c r="WDI16" s="178"/>
      <c r="WDJ16" s="178"/>
      <c r="WDK16" s="178"/>
      <c r="WDL16" s="178"/>
      <c r="WDM16" s="178"/>
      <c r="WDN16" s="178"/>
      <c r="WDO16" s="178"/>
      <c r="WDP16" s="178"/>
      <c r="WDQ16" s="178"/>
      <c r="WDR16" s="178"/>
      <c r="WDS16" s="178"/>
      <c r="WDT16" s="178"/>
      <c r="WDU16" s="178"/>
      <c r="WDV16" s="178"/>
      <c r="WDW16" s="178"/>
      <c r="WDX16" s="178"/>
      <c r="WDY16" s="178"/>
      <c r="WDZ16" s="178"/>
      <c r="WEA16" s="178"/>
      <c r="WEB16" s="178"/>
      <c r="WEC16" s="178"/>
      <c r="WED16" s="178"/>
      <c r="WEE16" s="178"/>
      <c r="WEF16" s="178"/>
      <c r="WEG16" s="178"/>
      <c r="WEH16" s="178"/>
      <c r="WEI16" s="178"/>
      <c r="WEJ16" s="178"/>
      <c r="WEK16" s="178"/>
      <c r="WEL16" s="178"/>
      <c r="WEM16" s="178"/>
      <c r="WEN16" s="178"/>
      <c r="WEO16" s="178"/>
      <c r="WEP16" s="178"/>
      <c r="WEQ16" s="178"/>
      <c r="WER16" s="178"/>
      <c r="WES16" s="178"/>
      <c r="WET16" s="178"/>
      <c r="WEU16" s="178"/>
      <c r="WEV16" s="178"/>
      <c r="WEW16" s="178"/>
      <c r="WEX16" s="178"/>
      <c r="WEY16" s="178"/>
      <c r="WEZ16" s="178"/>
      <c r="WFA16" s="178"/>
      <c r="WFB16" s="178"/>
      <c r="WFC16" s="178"/>
      <c r="WFD16" s="178"/>
      <c r="WFE16" s="178"/>
      <c r="WFF16" s="178"/>
      <c r="WFG16" s="178"/>
      <c r="WFH16" s="178"/>
      <c r="WFI16" s="178"/>
      <c r="WFJ16" s="178"/>
      <c r="WFK16" s="178"/>
      <c r="WFL16" s="178"/>
      <c r="WFM16" s="178"/>
      <c r="WFN16" s="178"/>
      <c r="WFO16" s="178"/>
      <c r="WFP16" s="178"/>
      <c r="WFQ16" s="178"/>
      <c r="WFR16" s="178"/>
      <c r="WFS16" s="178"/>
      <c r="WFT16" s="178"/>
      <c r="WFU16" s="178"/>
      <c r="WFV16" s="178"/>
      <c r="WFW16" s="178"/>
      <c r="WFX16" s="178"/>
      <c r="WFY16" s="178"/>
      <c r="WFZ16" s="178"/>
      <c r="WGA16" s="178"/>
      <c r="WGB16" s="178"/>
      <c r="WGC16" s="178"/>
      <c r="WGD16" s="178"/>
      <c r="WGE16" s="178"/>
      <c r="WGF16" s="178"/>
      <c r="WGG16" s="178"/>
      <c r="WGH16" s="178"/>
      <c r="WGI16" s="178"/>
      <c r="WGJ16" s="178"/>
      <c r="WGK16" s="178"/>
      <c r="WGL16" s="178"/>
      <c r="WGM16" s="178"/>
      <c r="WGN16" s="178"/>
      <c r="WGO16" s="178"/>
      <c r="WGP16" s="178"/>
      <c r="WGQ16" s="178"/>
      <c r="WGR16" s="178"/>
      <c r="WGS16" s="178"/>
      <c r="WGT16" s="178"/>
      <c r="WGU16" s="178"/>
      <c r="WGV16" s="178"/>
      <c r="WGW16" s="178"/>
      <c r="WGX16" s="178"/>
      <c r="WGY16" s="178"/>
      <c r="WGZ16" s="178"/>
      <c r="WHA16" s="178"/>
      <c r="WHB16" s="178"/>
      <c r="WHC16" s="178"/>
      <c r="WHD16" s="178"/>
      <c r="WHE16" s="178"/>
      <c r="WHF16" s="178"/>
      <c r="WHG16" s="178"/>
      <c r="WHH16" s="178"/>
      <c r="WHI16" s="178"/>
      <c r="WHJ16" s="178"/>
      <c r="WHK16" s="178"/>
      <c r="WHL16" s="178"/>
      <c r="WHM16" s="178"/>
      <c r="WHN16" s="178"/>
      <c r="WHO16" s="178"/>
      <c r="WHP16" s="178"/>
      <c r="WHQ16" s="178"/>
      <c r="WHR16" s="178"/>
      <c r="WHS16" s="178"/>
      <c r="WHT16" s="178"/>
      <c r="WHU16" s="178"/>
      <c r="WHV16" s="178"/>
      <c r="WHW16" s="178"/>
      <c r="WHX16" s="178"/>
      <c r="WHY16" s="178"/>
      <c r="WHZ16" s="178"/>
      <c r="WIA16" s="178"/>
      <c r="WIB16" s="178"/>
      <c r="WIC16" s="178"/>
      <c r="WID16" s="178"/>
      <c r="WIE16" s="178"/>
      <c r="WIF16" s="178"/>
      <c r="WIG16" s="178"/>
      <c r="WIH16" s="178"/>
      <c r="WII16" s="178"/>
      <c r="WIJ16" s="178"/>
      <c r="WIK16" s="178"/>
      <c r="WIL16" s="178"/>
      <c r="WIM16" s="178"/>
      <c r="WIN16" s="178"/>
      <c r="WIO16" s="178"/>
      <c r="WIP16" s="178"/>
      <c r="WIQ16" s="178"/>
      <c r="WIR16" s="178"/>
      <c r="WIS16" s="178"/>
      <c r="WIT16" s="178"/>
      <c r="WIU16" s="178"/>
      <c r="WIV16" s="178"/>
      <c r="WIW16" s="178"/>
      <c r="WIX16" s="178"/>
      <c r="WIY16" s="178"/>
      <c r="WIZ16" s="178"/>
      <c r="WJA16" s="178"/>
      <c r="WJB16" s="178"/>
      <c r="WJC16" s="178"/>
      <c r="WJD16" s="178"/>
      <c r="WJE16" s="178"/>
      <c r="WJF16" s="178"/>
      <c r="WJG16" s="178"/>
      <c r="WJH16" s="178"/>
      <c r="WJI16" s="178"/>
      <c r="WJJ16" s="178"/>
      <c r="WJK16" s="178"/>
      <c r="WJL16" s="178"/>
      <c r="WJM16" s="178"/>
      <c r="WJN16" s="178"/>
      <c r="WJO16" s="178"/>
      <c r="WJP16" s="178"/>
      <c r="WJQ16" s="178"/>
      <c r="WJR16" s="178"/>
      <c r="WJS16" s="178"/>
      <c r="WJT16" s="178"/>
      <c r="WJU16" s="178"/>
      <c r="WJV16" s="178"/>
      <c r="WJW16" s="178"/>
      <c r="WJX16" s="178"/>
      <c r="WJY16" s="178"/>
      <c r="WJZ16" s="178"/>
      <c r="WKA16" s="178"/>
      <c r="WKB16" s="178"/>
      <c r="WKC16" s="178"/>
      <c r="WKD16" s="178"/>
      <c r="WKE16" s="178"/>
      <c r="WKF16" s="178"/>
      <c r="WKG16" s="178"/>
      <c r="WKH16" s="178"/>
      <c r="WKI16" s="178"/>
      <c r="WKJ16" s="178"/>
      <c r="WKK16" s="178"/>
      <c r="WKL16" s="178"/>
      <c r="WKM16" s="178"/>
      <c r="WKN16" s="178"/>
      <c r="WKO16" s="178"/>
      <c r="WKP16" s="178"/>
      <c r="WKQ16" s="178"/>
      <c r="WKR16" s="178"/>
      <c r="WKS16" s="178"/>
      <c r="WKT16" s="178"/>
      <c r="WKU16" s="178"/>
      <c r="WKV16" s="178"/>
      <c r="WKW16" s="178"/>
      <c r="WKX16" s="178"/>
      <c r="WKY16" s="178"/>
      <c r="WKZ16" s="178"/>
      <c r="WLA16" s="178"/>
      <c r="WLB16" s="178"/>
      <c r="WLC16" s="178"/>
      <c r="WLD16" s="178"/>
      <c r="WLE16" s="178"/>
      <c r="WLF16" s="178"/>
      <c r="WLG16" s="178"/>
      <c r="WLH16" s="178"/>
      <c r="WLI16" s="178"/>
      <c r="WLJ16" s="178"/>
      <c r="WLK16" s="178"/>
      <c r="WLL16" s="178"/>
      <c r="WLM16" s="178"/>
      <c r="WLN16" s="178"/>
      <c r="WLO16" s="178"/>
      <c r="WLP16" s="178"/>
      <c r="WLQ16" s="178"/>
      <c r="WLR16" s="178"/>
      <c r="WLS16" s="178"/>
      <c r="WLT16" s="178"/>
      <c r="WLU16" s="178"/>
      <c r="WLV16" s="178"/>
      <c r="WLW16" s="178"/>
      <c r="WLX16" s="178"/>
      <c r="WLY16" s="178"/>
      <c r="WLZ16" s="178"/>
      <c r="WMA16" s="178"/>
      <c r="WMB16" s="178"/>
      <c r="WMC16" s="178"/>
      <c r="WMD16" s="178"/>
      <c r="WME16" s="178"/>
      <c r="WMF16" s="178"/>
      <c r="WMG16" s="178"/>
      <c r="WMH16" s="178"/>
      <c r="WMI16" s="178"/>
      <c r="WMJ16" s="178"/>
      <c r="WMK16" s="178"/>
      <c r="WML16" s="178"/>
      <c r="WMM16" s="178"/>
      <c r="WMN16" s="178"/>
      <c r="WMO16" s="178"/>
      <c r="WMP16" s="178"/>
      <c r="WMQ16" s="178"/>
      <c r="WMR16" s="178"/>
      <c r="WMS16" s="178"/>
      <c r="WMT16" s="178"/>
      <c r="WMU16" s="178"/>
      <c r="WMV16" s="178"/>
      <c r="WMW16" s="178"/>
      <c r="WMX16" s="178"/>
      <c r="WMY16" s="178"/>
      <c r="WMZ16" s="178"/>
      <c r="WNA16" s="178"/>
      <c r="WNB16" s="178"/>
      <c r="WNC16" s="178"/>
      <c r="WND16" s="178"/>
      <c r="WNE16" s="178"/>
      <c r="WNF16" s="178"/>
      <c r="WNG16" s="178"/>
      <c r="WNH16" s="178"/>
      <c r="WNI16" s="178"/>
      <c r="WNJ16" s="178"/>
      <c r="WNK16" s="178"/>
      <c r="WNL16" s="178"/>
      <c r="WNM16" s="178"/>
      <c r="WNN16" s="178"/>
      <c r="WNO16" s="178"/>
      <c r="WNP16" s="178"/>
      <c r="WNQ16" s="178"/>
      <c r="WNR16" s="178"/>
      <c r="WNS16" s="178"/>
      <c r="WNT16" s="178"/>
      <c r="WNU16" s="178"/>
      <c r="WNV16" s="178"/>
      <c r="WNW16" s="178"/>
      <c r="WNX16" s="178"/>
      <c r="WNY16" s="178"/>
      <c r="WNZ16" s="178"/>
      <c r="WOA16" s="178"/>
      <c r="WOB16" s="178"/>
      <c r="WOC16" s="178"/>
      <c r="WOD16" s="178"/>
      <c r="WOE16" s="178"/>
      <c r="WOF16" s="178"/>
      <c r="WOG16" s="178"/>
      <c r="WOH16" s="178"/>
      <c r="WOI16" s="178"/>
      <c r="WOJ16" s="178"/>
      <c r="WOK16" s="178"/>
      <c r="WOL16" s="178"/>
      <c r="WOM16" s="178"/>
      <c r="WON16" s="178"/>
      <c r="WOO16" s="178"/>
      <c r="WOP16" s="178"/>
      <c r="WOQ16" s="178"/>
      <c r="WOR16" s="178"/>
      <c r="WOS16" s="178"/>
      <c r="WOT16" s="178"/>
      <c r="WOU16" s="178"/>
      <c r="WOV16" s="178"/>
      <c r="WOW16" s="178"/>
      <c r="WOX16" s="178"/>
      <c r="WOY16" s="178"/>
      <c r="WOZ16" s="178"/>
      <c r="WPA16" s="178"/>
      <c r="WPB16" s="178"/>
      <c r="WPC16" s="178"/>
      <c r="WPD16" s="178"/>
      <c r="WPE16" s="178"/>
      <c r="WPF16" s="178"/>
      <c r="WPG16" s="178"/>
      <c r="WPH16" s="178"/>
      <c r="WPI16" s="178"/>
      <c r="WPJ16" s="178"/>
      <c r="WPK16" s="178"/>
      <c r="WPL16" s="178"/>
      <c r="WPM16" s="178"/>
      <c r="WPN16" s="178"/>
      <c r="WPO16" s="178"/>
      <c r="WPP16" s="178"/>
      <c r="WPQ16" s="178"/>
      <c r="WPR16" s="178"/>
      <c r="WPS16" s="178"/>
      <c r="WPT16" s="178"/>
      <c r="WPU16" s="178"/>
      <c r="WPV16" s="178"/>
      <c r="WPW16" s="178"/>
      <c r="WPX16" s="178"/>
      <c r="WPY16" s="178"/>
      <c r="WPZ16" s="178"/>
      <c r="WQA16" s="178"/>
      <c r="WQB16" s="178"/>
      <c r="WQC16" s="178"/>
      <c r="WQD16" s="178"/>
      <c r="WQE16" s="178"/>
      <c r="WQF16" s="178"/>
      <c r="WQG16" s="178"/>
      <c r="WQH16" s="178"/>
      <c r="WQI16" s="178"/>
      <c r="WQJ16" s="178"/>
      <c r="WQK16" s="178"/>
      <c r="WQL16" s="178"/>
      <c r="WQM16" s="178"/>
      <c r="WQN16" s="178"/>
      <c r="WQO16" s="178"/>
      <c r="WQP16" s="178"/>
      <c r="WQQ16" s="178"/>
      <c r="WQR16" s="178"/>
      <c r="WQS16" s="178"/>
      <c r="WQT16" s="178"/>
      <c r="WQU16" s="178"/>
      <c r="WQV16" s="178"/>
      <c r="WQW16" s="178"/>
      <c r="WQX16" s="178"/>
      <c r="WQY16" s="178"/>
      <c r="WQZ16" s="178"/>
      <c r="WRA16" s="178"/>
      <c r="WRB16" s="178"/>
      <c r="WRC16" s="178"/>
      <c r="WRD16" s="178"/>
      <c r="WRE16" s="178"/>
      <c r="WRF16" s="178"/>
      <c r="WRG16" s="178"/>
      <c r="WRH16" s="178"/>
      <c r="WRI16" s="178"/>
      <c r="WRJ16" s="178"/>
      <c r="WRK16" s="178"/>
      <c r="WRL16" s="178"/>
      <c r="WRM16" s="178"/>
      <c r="WRN16" s="178"/>
      <c r="WRO16" s="178"/>
      <c r="WRP16" s="178"/>
      <c r="WRQ16" s="178"/>
      <c r="WRR16" s="178"/>
      <c r="WRS16" s="178"/>
      <c r="WRT16" s="178"/>
      <c r="WRU16" s="178"/>
      <c r="WRV16" s="178"/>
      <c r="WRW16" s="178"/>
      <c r="WRX16" s="178"/>
      <c r="WRY16" s="178"/>
      <c r="WRZ16" s="178"/>
      <c r="WSA16" s="178"/>
      <c r="WSB16" s="178"/>
      <c r="WSC16" s="178"/>
      <c r="WSD16" s="178"/>
      <c r="WSE16" s="178"/>
      <c r="WSF16" s="178"/>
      <c r="WSG16" s="178"/>
      <c r="WSH16" s="178"/>
      <c r="WSI16" s="178"/>
      <c r="WSJ16" s="178"/>
      <c r="WSK16" s="178"/>
      <c r="WSL16" s="178"/>
      <c r="WSM16" s="178"/>
      <c r="WSN16" s="178"/>
      <c r="WSO16" s="178"/>
      <c r="WSP16" s="178"/>
      <c r="WSQ16" s="178"/>
      <c r="WSR16" s="178"/>
      <c r="WSS16" s="178"/>
      <c r="WST16" s="178"/>
      <c r="WSU16" s="178"/>
      <c r="WSV16" s="178"/>
      <c r="WSW16" s="178"/>
      <c r="WSX16" s="178"/>
      <c r="WSY16" s="178"/>
      <c r="WSZ16" s="178"/>
      <c r="WTA16" s="178"/>
      <c r="WTB16" s="178"/>
      <c r="WTC16" s="178"/>
      <c r="WTD16" s="178"/>
      <c r="WTE16" s="178"/>
      <c r="WTF16" s="178"/>
      <c r="WTG16" s="178"/>
      <c r="WTH16" s="178"/>
      <c r="WTI16" s="178"/>
      <c r="WTJ16" s="178"/>
      <c r="WTK16" s="178"/>
      <c r="WTL16" s="178"/>
      <c r="WTM16" s="178"/>
      <c r="WTN16" s="178"/>
      <c r="WTO16" s="178"/>
      <c r="WTP16" s="178"/>
      <c r="WTQ16" s="178"/>
      <c r="WTR16" s="178"/>
      <c r="WTS16" s="178"/>
      <c r="WTT16" s="178"/>
      <c r="WTU16" s="178"/>
      <c r="WTV16" s="178"/>
      <c r="WTW16" s="178"/>
      <c r="WTX16" s="178"/>
      <c r="WTY16" s="178"/>
      <c r="WTZ16" s="178"/>
      <c r="WUA16" s="178"/>
      <c r="WUB16" s="178"/>
      <c r="WUC16" s="178"/>
      <c r="WUD16" s="178"/>
      <c r="WUE16" s="178"/>
      <c r="WUF16" s="178"/>
      <c r="WUG16" s="178"/>
      <c r="WUH16" s="178"/>
      <c r="WUI16" s="178"/>
      <c r="WUJ16" s="178"/>
      <c r="WUK16" s="178"/>
      <c r="WUL16" s="178"/>
      <c r="WUM16" s="178"/>
      <c r="WUN16" s="178"/>
      <c r="WUO16" s="178"/>
      <c r="WUP16" s="178"/>
      <c r="WUQ16" s="178"/>
      <c r="WUR16" s="178"/>
      <c r="WUS16" s="178"/>
      <c r="WUT16" s="178"/>
      <c r="WUU16" s="178"/>
      <c r="WUV16" s="178"/>
      <c r="WUW16" s="178"/>
      <c r="WUX16" s="178"/>
      <c r="WUY16" s="178"/>
      <c r="WUZ16" s="178"/>
      <c r="WVA16" s="178"/>
      <c r="WVB16" s="178"/>
      <c r="WVC16" s="178"/>
      <c r="WVD16" s="178"/>
      <c r="WVE16" s="178"/>
      <c r="WVF16" s="178"/>
      <c r="WVG16" s="178"/>
      <c r="WVH16" s="178"/>
      <c r="WVI16" s="178"/>
      <c r="WVJ16" s="178"/>
      <c r="WVK16" s="178"/>
      <c r="WVL16" s="178"/>
      <c r="WVM16" s="178"/>
      <c r="WVN16" s="178"/>
      <c r="WVO16" s="178"/>
      <c r="WVP16" s="178"/>
      <c r="WVQ16" s="178"/>
      <c r="WVR16" s="178"/>
      <c r="WVS16" s="178"/>
      <c r="WVT16" s="178"/>
    </row>
    <row r="17" spans="1:16140" s="249" customFormat="1" ht="23.25" hidden="1" customHeight="1">
      <c r="A17" s="411">
        <v>2</v>
      </c>
      <c r="B17" s="412" t="s">
        <v>1294</v>
      </c>
      <c r="C17" s="413" t="s">
        <v>1295</v>
      </c>
      <c r="D17" s="414"/>
      <c r="E17" s="1001" t="s">
        <v>1296</v>
      </c>
      <c r="F17" s="1001"/>
      <c r="G17" s="414" t="s">
        <v>1297</v>
      </c>
      <c r="H17" s="415">
        <f>TRUNC('Memoria Mantenimiento'!G22,2)</f>
        <v>0</v>
      </c>
      <c r="I17" s="416">
        <f>ROUND('200.2'!N78,0)</f>
        <v>178125</v>
      </c>
      <c r="J17" s="1019">
        <f>ROUND(H17*I17,0)</f>
        <v>0</v>
      </c>
      <c r="K17" s="1000"/>
      <c r="L17" s="673"/>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c r="AN17" s="281"/>
      <c r="AO17" s="281"/>
      <c r="AP17" s="281"/>
      <c r="AQ17" s="281"/>
      <c r="AR17" s="281"/>
      <c r="AS17" s="281"/>
      <c r="AT17" s="281"/>
      <c r="AU17" s="281"/>
      <c r="AV17" s="281"/>
      <c r="AW17" s="281"/>
      <c r="AX17" s="281"/>
      <c r="AY17" s="281"/>
      <c r="AZ17" s="281"/>
      <c r="BA17" s="281"/>
      <c r="BB17" s="281"/>
      <c r="BC17" s="281"/>
      <c r="BD17" s="281"/>
      <c r="BE17" s="281"/>
      <c r="BF17" s="281"/>
      <c r="BG17" s="281"/>
      <c r="BH17" s="281"/>
      <c r="BI17" s="281"/>
      <c r="BJ17" s="281"/>
      <c r="BK17" s="281"/>
      <c r="BL17" s="281"/>
      <c r="BM17" s="281"/>
      <c r="BN17" s="281"/>
      <c r="BO17" s="281"/>
      <c r="BP17" s="281"/>
      <c r="BQ17" s="281"/>
      <c r="BR17" s="281"/>
      <c r="BS17" s="281"/>
      <c r="BT17" s="281"/>
      <c r="BU17" s="281"/>
      <c r="BV17" s="281"/>
      <c r="BW17" s="281"/>
      <c r="BX17" s="281"/>
      <c r="BY17" s="281"/>
      <c r="BZ17" s="281"/>
      <c r="CA17" s="281"/>
      <c r="CB17" s="281"/>
      <c r="CC17" s="281"/>
      <c r="CD17" s="281"/>
      <c r="CE17" s="281"/>
      <c r="CF17" s="281"/>
      <c r="CG17" s="281"/>
      <c r="CH17" s="281"/>
      <c r="CI17" s="281"/>
      <c r="CJ17" s="281"/>
      <c r="CK17" s="281"/>
      <c r="CL17" s="281"/>
      <c r="CM17" s="281"/>
      <c r="CN17" s="281"/>
      <c r="CO17" s="281"/>
      <c r="CP17" s="281"/>
      <c r="CQ17" s="281"/>
      <c r="CR17" s="281"/>
      <c r="CS17" s="281"/>
      <c r="CT17" s="281"/>
      <c r="CU17" s="281"/>
      <c r="CV17" s="281"/>
      <c r="CW17" s="281"/>
      <c r="CX17" s="281"/>
      <c r="CY17" s="281"/>
      <c r="CZ17" s="281"/>
      <c r="DA17" s="281"/>
      <c r="DB17" s="281"/>
      <c r="DC17" s="281"/>
      <c r="DD17" s="281"/>
      <c r="DE17" s="281"/>
      <c r="DF17" s="281"/>
      <c r="DG17" s="281"/>
      <c r="DH17" s="281"/>
      <c r="DI17" s="281"/>
      <c r="DJ17" s="281"/>
      <c r="DK17" s="281"/>
      <c r="DL17" s="281"/>
      <c r="DM17" s="281"/>
      <c r="DN17" s="281"/>
      <c r="DO17" s="281"/>
      <c r="DP17" s="281"/>
      <c r="DQ17" s="281"/>
      <c r="DR17" s="281"/>
      <c r="DS17" s="281"/>
      <c r="DT17" s="281"/>
      <c r="DU17" s="281"/>
      <c r="DV17" s="281"/>
      <c r="DW17" s="281"/>
      <c r="DX17" s="281"/>
      <c r="DY17" s="281"/>
      <c r="DZ17" s="281"/>
      <c r="EA17" s="281"/>
      <c r="EB17" s="281"/>
      <c r="EC17" s="281"/>
      <c r="ED17" s="281"/>
      <c r="EE17" s="281"/>
      <c r="EF17" s="281"/>
      <c r="EG17" s="281"/>
      <c r="EH17" s="281"/>
      <c r="EI17" s="281"/>
      <c r="EJ17" s="281"/>
      <c r="EK17" s="281"/>
      <c r="EL17" s="281"/>
      <c r="EM17" s="281"/>
      <c r="EN17" s="281"/>
      <c r="EO17" s="281"/>
      <c r="EP17" s="281"/>
      <c r="EQ17" s="281"/>
      <c r="ER17" s="281"/>
      <c r="ES17" s="281"/>
      <c r="ET17" s="281"/>
      <c r="EU17" s="281"/>
      <c r="EV17" s="281"/>
      <c r="EW17" s="281"/>
      <c r="EX17" s="281"/>
      <c r="EY17" s="281"/>
      <c r="EZ17" s="281"/>
      <c r="FA17" s="281"/>
      <c r="FB17" s="281"/>
      <c r="FC17" s="281"/>
      <c r="FD17" s="281"/>
      <c r="FE17" s="281"/>
      <c r="FF17" s="281"/>
      <c r="FG17" s="281"/>
      <c r="FH17" s="281"/>
      <c r="FI17" s="281"/>
      <c r="FJ17" s="281"/>
      <c r="FK17" s="281"/>
      <c r="FL17" s="281"/>
      <c r="FM17" s="281"/>
      <c r="FN17" s="281"/>
      <c r="FO17" s="281"/>
      <c r="FP17" s="281"/>
      <c r="FQ17" s="281"/>
      <c r="FR17" s="281"/>
      <c r="FS17" s="281"/>
      <c r="FT17" s="281"/>
      <c r="FU17" s="281"/>
      <c r="FV17" s="281"/>
      <c r="FW17" s="281"/>
      <c r="FX17" s="281"/>
      <c r="FY17" s="281"/>
      <c r="FZ17" s="281"/>
      <c r="GA17" s="281"/>
      <c r="GB17" s="281"/>
      <c r="GC17" s="281"/>
      <c r="GD17" s="281"/>
      <c r="GE17" s="281"/>
      <c r="GF17" s="281"/>
      <c r="GG17" s="281"/>
      <c r="GH17" s="281"/>
      <c r="GI17" s="281"/>
      <c r="GJ17" s="281"/>
      <c r="GK17" s="281"/>
      <c r="GL17" s="281"/>
      <c r="GM17" s="281"/>
      <c r="GN17" s="281"/>
      <c r="GO17" s="281"/>
      <c r="GP17" s="281"/>
      <c r="GQ17" s="281"/>
      <c r="GR17" s="281"/>
      <c r="GS17" s="281"/>
      <c r="GT17" s="281"/>
      <c r="GU17" s="281"/>
      <c r="GV17" s="281"/>
      <c r="GW17" s="281"/>
      <c r="GX17" s="281"/>
      <c r="GY17" s="281"/>
      <c r="GZ17" s="281"/>
      <c r="HA17" s="281"/>
      <c r="HB17" s="281"/>
      <c r="HC17" s="281"/>
      <c r="HD17" s="281"/>
      <c r="HE17" s="281"/>
      <c r="HF17" s="281"/>
      <c r="HG17" s="281"/>
      <c r="HH17" s="281"/>
      <c r="HI17" s="281"/>
      <c r="HJ17" s="281"/>
      <c r="HK17" s="281"/>
      <c r="HL17" s="281"/>
      <c r="HM17" s="281"/>
      <c r="HN17" s="281"/>
      <c r="HO17" s="281"/>
      <c r="HP17" s="281"/>
      <c r="HQ17" s="281"/>
      <c r="HR17" s="281"/>
      <c r="HS17" s="281"/>
      <c r="HT17" s="281"/>
      <c r="HU17" s="281"/>
      <c r="HV17" s="281"/>
      <c r="HW17" s="281"/>
      <c r="HX17" s="281"/>
      <c r="HY17" s="281"/>
      <c r="HZ17" s="281"/>
      <c r="IA17" s="281"/>
      <c r="IB17" s="281"/>
      <c r="IC17" s="281"/>
      <c r="ID17" s="281"/>
      <c r="IE17" s="281"/>
      <c r="IF17" s="281"/>
      <c r="IG17" s="281"/>
      <c r="IH17" s="281"/>
      <c r="II17" s="281"/>
      <c r="IJ17" s="281"/>
      <c r="IK17" s="281"/>
      <c r="IL17" s="281"/>
      <c r="IM17" s="281"/>
      <c r="IN17" s="281"/>
      <c r="IO17" s="281"/>
      <c r="IP17" s="281"/>
      <c r="IQ17" s="281"/>
      <c r="IR17" s="281"/>
      <c r="IS17" s="281"/>
      <c r="IT17" s="281"/>
      <c r="IU17" s="281"/>
      <c r="IV17" s="281"/>
      <c r="IW17" s="281"/>
      <c r="IX17" s="281"/>
      <c r="IY17" s="281"/>
      <c r="IZ17" s="281"/>
      <c r="JA17" s="281"/>
      <c r="JB17" s="281"/>
      <c r="JC17" s="281"/>
      <c r="JD17" s="281"/>
      <c r="JE17" s="281"/>
      <c r="JF17" s="281"/>
      <c r="JG17" s="281"/>
      <c r="JH17" s="281"/>
      <c r="JI17" s="281"/>
      <c r="JJ17" s="281"/>
      <c r="JK17" s="281"/>
      <c r="JL17" s="281"/>
      <c r="JM17" s="281"/>
      <c r="JN17" s="281"/>
      <c r="JO17" s="281"/>
      <c r="JP17" s="281"/>
      <c r="JQ17" s="281"/>
      <c r="JR17" s="281"/>
      <c r="JS17" s="281"/>
      <c r="JT17" s="281"/>
      <c r="JU17" s="281"/>
      <c r="JV17" s="281"/>
      <c r="JW17" s="281"/>
      <c r="JX17" s="281"/>
      <c r="JY17" s="281"/>
      <c r="JZ17" s="281"/>
      <c r="KA17" s="281"/>
      <c r="KB17" s="281"/>
      <c r="KC17" s="281"/>
      <c r="KD17" s="281"/>
      <c r="KE17" s="281"/>
      <c r="KF17" s="281"/>
      <c r="KG17" s="281"/>
      <c r="KH17" s="281"/>
      <c r="KI17" s="281"/>
      <c r="KJ17" s="281"/>
      <c r="KK17" s="281"/>
      <c r="KL17" s="281"/>
      <c r="KM17" s="281"/>
      <c r="KN17" s="281"/>
      <c r="KO17" s="281"/>
      <c r="KP17" s="281"/>
      <c r="KQ17" s="281"/>
      <c r="KR17" s="281"/>
      <c r="KS17" s="281"/>
      <c r="KT17" s="281"/>
      <c r="KU17" s="281"/>
      <c r="KV17" s="281"/>
      <c r="KW17" s="281"/>
      <c r="KX17" s="281"/>
      <c r="KY17" s="281"/>
      <c r="KZ17" s="281"/>
      <c r="LA17" s="281"/>
      <c r="LB17" s="281"/>
      <c r="LC17" s="281"/>
      <c r="LD17" s="281"/>
      <c r="LE17" s="281"/>
      <c r="LF17" s="281"/>
      <c r="LG17" s="281"/>
      <c r="LH17" s="281"/>
      <c r="LI17" s="281"/>
      <c r="LJ17" s="281"/>
      <c r="LK17" s="281"/>
      <c r="LL17" s="281"/>
      <c r="LM17" s="281"/>
      <c r="LN17" s="281"/>
      <c r="LO17" s="281"/>
      <c r="LP17" s="281"/>
      <c r="LQ17" s="281"/>
      <c r="LR17" s="281"/>
      <c r="LS17" s="281"/>
      <c r="LT17" s="281"/>
      <c r="LU17" s="281"/>
      <c r="LV17" s="281"/>
      <c r="LW17" s="281"/>
      <c r="LX17" s="281"/>
      <c r="LY17" s="281"/>
      <c r="LZ17" s="281"/>
      <c r="MA17" s="281"/>
      <c r="MB17" s="281"/>
      <c r="MC17" s="281"/>
      <c r="MD17" s="281"/>
      <c r="ME17" s="281"/>
      <c r="MF17" s="281"/>
      <c r="MG17" s="281"/>
      <c r="MH17" s="281"/>
      <c r="MI17" s="281"/>
      <c r="MJ17" s="281"/>
      <c r="MK17" s="281"/>
      <c r="ML17" s="281"/>
      <c r="MM17" s="281"/>
      <c r="MN17" s="281"/>
      <c r="MO17" s="281"/>
      <c r="MP17" s="281"/>
      <c r="MQ17" s="281"/>
      <c r="MR17" s="281"/>
      <c r="MS17" s="281"/>
      <c r="MT17" s="281"/>
      <c r="MU17" s="281"/>
      <c r="MV17" s="281"/>
      <c r="MW17" s="281"/>
      <c r="MX17" s="281"/>
      <c r="MY17" s="281"/>
      <c r="MZ17" s="281"/>
      <c r="NA17" s="281"/>
      <c r="NB17" s="281"/>
      <c r="NC17" s="281"/>
      <c r="ND17" s="281"/>
      <c r="NE17" s="281"/>
      <c r="NF17" s="281"/>
      <c r="NG17" s="281"/>
      <c r="NH17" s="281"/>
      <c r="NI17" s="281"/>
      <c r="NJ17" s="281"/>
      <c r="NK17" s="281"/>
      <c r="NL17" s="281"/>
      <c r="NM17" s="281"/>
      <c r="NN17" s="281"/>
      <c r="NO17" s="281"/>
      <c r="NP17" s="281"/>
      <c r="NQ17" s="281"/>
      <c r="NR17" s="281"/>
      <c r="NS17" s="281"/>
      <c r="NT17" s="281"/>
      <c r="NU17" s="281"/>
      <c r="NV17" s="281"/>
      <c r="NW17" s="281"/>
      <c r="NX17" s="281"/>
      <c r="NY17" s="281"/>
      <c r="NZ17" s="281"/>
      <c r="OA17" s="281"/>
      <c r="OB17" s="281"/>
      <c r="OC17" s="281"/>
      <c r="OD17" s="281"/>
      <c r="OE17" s="281"/>
      <c r="OF17" s="281"/>
      <c r="OG17" s="281"/>
      <c r="OH17" s="281"/>
      <c r="OI17" s="281"/>
      <c r="OJ17" s="281"/>
      <c r="OK17" s="281"/>
      <c r="OL17" s="281"/>
      <c r="OM17" s="281"/>
      <c r="ON17" s="281"/>
      <c r="OO17" s="281"/>
      <c r="OP17" s="281"/>
      <c r="OQ17" s="281"/>
      <c r="OR17" s="281"/>
      <c r="OS17" s="281"/>
      <c r="OT17" s="281"/>
      <c r="OU17" s="281"/>
      <c r="OV17" s="281"/>
      <c r="OW17" s="281"/>
      <c r="OX17" s="281"/>
      <c r="OY17" s="281"/>
      <c r="OZ17" s="281"/>
      <c r="PA17" s="281"/>
      <c r="PB17" s="281"/>
      <c r="PC17" s="281"/>
      <c r="PD17" s="281"/>
      <c r="PE17" s="281"/>
      <c r="PF17" s="281"/>
      <c r="PG17" s="281"/>
      <c r="PH17" s="281"/>
      <c r="PI17" s="281"/>
      <c r="PJ17" s="281"/>
      <c r="PK17" s="281"/>
      <c r="PL17" s="281"/>
      <c r="PM17" s="281"/>
      <c r="PN17" s="281"/>
      <c r="PO17" s="281"/>
      <c r="PP17" s="281"/>
      <c r="PQ17" s="281"/>
      <c r="PR17" s="281"/>
      <c r="PS17" s="281"/>
      <c r="PT17" s="281"/>
      <c r="PU17" s="281"/>
      <c r="PV17" s="281"/>
      <c r="PW17" s="281"/>
      <c r="PX17" s="281"/>
      <c r="PY17" s="281"/>
      <c r="PZ17" s="281"/>
      <c r="QA17" s="281"/>
      <c r="QB17" s="281"/>
      <c r="QC17" s="281"/>
      <c r="QD17" s="281"/>
      <c r="QE17" s="281"/>
      <c r="QF17" s="281"/>
      <c r="QG17" s="281"/>
      <c r="QH17" s="281"/>
      <c r="QI17" s="281"/>
      <c r="QJ17" s="281"/>
      <c r="QK17" s="281"/>
      <c r="QL17" s="281"/>
      <c r="QM17" s="281"/>
      <c r="QN17" s="281"/>
      <c r="QO17" s="281"/>
      <c r="QP17" s="281"/>
      <c r="QQ17" s="281"/>
      <c r="QR17" s="281"/>
      <c r="QS17" s="281"/>
      <c r="QT17" s="281"/>
      <c r="QU17" s="281"/>
      <c r="QV17" s="281"/>
      <c r="QW17" s="281"/>
      <c r="QX17" s="281"/>
      <c r="QY17" s="281"/>
      <c r="QZ17" s="281"/>
      <c r="RA17" s="281"/>
      <c r="RB17" s="281"/>
      <c r="RC17" s="281"/>
      <c r="RD17" s="281"/>
      <c r="RE17" s="281"/>
      <c r="RF17" s="281"/>
      <c r="RG17" s="281"/>
      <c r="RH17" s="281"/>
      <c r="RI17" s="281"/>
      <c r="RJ17" s="281"/>
      <c r="RK17" s="281"/>
      <c r="RL17" s="281"/>
      <c r="RM17" s="281"/>
      <c r="RN17" s="281"/>
      <c r="RO17" s="281"/>
      <c r="RP17" s="281"/>
      <c r="RQ17" s="281"/>
      <c r="RR17" s="281"/>
      <c r="RS17" s="281"/>
      <c r="RT17" s="281"/>
      <c r="RU17" s="281"/>
      <c r="RV17" s="281"/>
      <c r="RW17" s="281"/>
      <c r="RX17" s="281"/>
      <c r="RY17" s="281"/>
      <c r="RZ17" s="281"/>
      <c r="SA17" s="281"/>
      <c r="SB17" s="281"/>
      <c r="SC17" s="281"/>
      <c r="SD17" s="281"/>
      <c r="SE17" s="281"/>
      <c r="SF17" s="281"/>
      <c r="SG17" s="281"/>
      <c r="SH17" s="281"/>
      <c r="SI17" s="281"/>
      <c r="SJ17" s="281"/>
      <c r="SK17" s="281"/>
      <c r="SL17" s="281"/>
      <c r="SM17" s="281"/>
      <c r="SN17" s="281"/>
      <c r="SO17" s="281"/>
      <c r="SP17" s="281"/>
      <c r="SQ17" s="281"/>
      <c r="SR17" s="281"/>
      <c r="SS17" s="281"/>
      <c r="ST17" s="281"/>
      <c r="SU17" s="281"/>
      <c r="SV17" s="281"/>
      <c r="SW17" s="281"/>
      <c r="SX17" s="281"/>
      <c r="SY17" s="281"/>
      <c r="SZ17" s="281"/>
      <c r="TA17" s="281"/>
      <c r="TB17" s="281"/>
      <c r="TC17" s="281"/>
      <c r="TD17" s="281"/>
      <c r="TE17" s="281"/>
      <c r="TF17" s="281"/>
      <c r="TG17" s="281"/>
      <c r="TH17" s="281"/>
      <c r="TI17" s="281"/>
      <c r="TJ17" s="281"/>
      <c r="TK17" s="281"/>
      <c r="TL17" s="281"/>
      <c r="TM17" s="281"/>
      <c r="TN17" s="281"/>
      <c r="TO17" s="281"/>
      <c r="TP17" s="281"/>
      <c r="TQ17" s="281"/>
      <c r="TR17" s="281"/>
      <c r="TS17" s="281"/>
      <c r="TT17" s="281"/>
      <c r="TU17" s="281"/>
      <c r="TV17" s="281"/>
      <c r="TW17" s="281"/>
      <c r="TX17" s="281"/>
      <c r="TY17" s="281"/>
      <c r="TZ17" s="281"/>
      <c r="UA17" s="281"/>
      <c r="UB17" s="281"/>
      <c r="UC17" s="281"/>
      <c r="UD17" s="281"/>
      <c r="UE17" s="281"/>
      <c r="UF17" s="281"/>
      <c r="UG17" s="281"/>
      <c r="UH17" s="281"/>
      <c r="UI17" s="281"/>
      <c r="UJ17" s="281"/>
      <c r="UK17" s="281"/>
      <c r="UL17" s="281"/>
      <c r="UM17" s="281"/>
      <c r="UN17" s="281"/>
      <c r="UO17" s="281"/>
      <c r="UP17" s="281"/>
      <c r="UQ17" s="281"/>
      <c r="UR17" s="281"/>
      <c r="US17" s="281"/>
      <c r="UT17" s="281"/>
      <c r="UU17" s="281"/>
      <c r="UV17" s="281"/>
      <c r="UW17" s="281"/>
      <c r="UX17" s="281"/>
      <c r="UY17" s="281"/>
      <c r="UZ17" s="281"/>
      <c r="VA17" s="281"/>
      <c r="VB17" s="281"/>
      <c r="VC17" s="281"/>
      <c r="VD17" s="281"/>
      <c r="VE17" s="281"/>
      <c r="VF17" s="281"/>
      <c r="VG17" s="281"/>
      <c r="VH17" s="281"/>
      <c r="VI17" s="281"/>
      <c r="VJ17" s="281"/>
      <c r="VK17" s="281"/>
      <c r="VL17" s="281"/>
      <c r="VM17" s="281"/>
      <c r="VN17" s="281"/>
      <c r="VO17" s="281"/>
      <c r="VP17" s="281"/>
      <c r="VQ17" s="281"/>
      <c r="VR17" s="281"/>
      <c r="VS17" s="281"/>
      <c r="VT17" s="281"/>
      <c r="VU17" s="281"/>
      <c r="VV17" s="281"/>
      <c r="VW17" s="281"/>
      <c r="VX17" s="281"/>
      <c r="VY17" s="281"/>
      <c r="VZ17" s="281"/>
      <c r="WA17" s="281"/>
      <c r="WB17" s="281"/>
      <c r="WC17" s="281"/>
      <c r="WD17" s="281"/>
      <c r="WE17" s="281"/>
      <c r="WF17" s="281"/>
      <c r="WG17" s="281"/>
      <c r="WH17" s="281"/>
      <c r="WI17" s="281"/>
      <c r="WJ17" s="281"/>
      <c r="WK17" s="281"/>
      <c r="WL17" s="281"/>
      <c r="WM17" s="281"/>
      <c r="WN17" s="281"/>
      <c r="WO17" s="281"/>
      <c r="WP17" s="281"/>
      <c r="WQ17" s="281"/>
      <c r="WR17" s="281"/>
      <c r="WS17" s="281"/>
      <c r="WT17" s="281"/>
      <c r="WU17" s="281"/>
      <c r="WV17" s="281"/>
      <c r="WW17" s="281"/>
      <c r="WX17" s="281"/>
      <c r="WY17" s="281"/>
      <c r="WZ17" s="281"/>
      <c r="XA17" s="281"/>
      <c r="XB17" s="281"/>
      <c r="XC17" s="281"/>
      <c r="XD17" s="281"/>
      <c r="XE17" s="281"/>
      <c r="XF17" s="281"/>
      <c r="XG17" s="281"/>
      <c r="XH17" s="281"/>
      <c r="XI17" s="281"/>
      <c r="XJ17" s="281"/>
      <c r="XK17" s="281"/>
      <c r="XL17" s="281"/>
      <c r="XM17" s="281"/>
      <c r="XN17" s="281"/>
      <c r="XO17" s="281"/>
      <c r="XP17" s="281"/>
      <c r="XQ17" s="281"/>
      <c r="XR17" s="281"/>
      <c r="XS17" s="281"/>
      <c r="XT17" s="281"/>
      <c r="XU17" s="281"/>
      <c r="XV17" s="281"/>
      <c r="XW17" s="281"/>
      <c r="XX17" s="281"/>
      <c r="XY17" s="281"/>
      <c r="XZ17" s="281"/>
      <c r="YA17" s="281"/>
      <c r="YB17" s="281"/>
      <c r="YC17" s="281"/>
      <c r="YD17" s="281"/>
      <c r="YE17" s="281"/>
      <c r="YF17" s="281"/>
      <c r="YG17" s="281"/>
      <c r="YH17" s="281"/>
      <c r="YI17" s="281"/>
      <c r="YJ17" s="281"/>
      <c r="YK17" s="281"/>
      <c r="YL17" s="281"/>
      <c r="YM17" s="281"/>
      <c r="YN17" s="281"/>
      <c r="YO17" s="281"/>
      <c r="YP17" s="281"/>
      <c r="YQ17" s="281"/>
      <c r="YR17" s="281"/>
      <c r="YS17" s="281"/>
      <c r="YT17" s="281"/>
      <c r="YU17" s="281"/>
      <c r="YV17" s="281"/>
      <c r="YW17" s="281"/>
      <c r="YX17" s="281"/>
      <c r="YY17" s="281"/>
      <c r="YZ17" s="281"/>
      <c r="ZA17" s="281"/>
      <c r="ZB17" s="281"/>
      <c r="ZC17" s="281"/>
      <c r="ZD17" s="281"/>
      <c r="ZE17" s="281"/>
      <c r="ZF17" s="281"/>
      <c r="ZG17" s="281"/>
      <c r="ZH17" s="281"/>
      <c r="ZI17" s="281"/>
      <c r="ZJ17" s="281"/>
      <c r="ZK17" s="281"/>
      <c r="ZL17" s="281"/>
      <c r="ZM17" s="281"/>
      <c r="ZN17" s="281"/>
      <c r="ZO17" s="281"/>
      <c r="ZP17" s="281"/>
      <c r="ZQ17" s="281"/>
      <c r="ZR17" s="281"/>
      <c r="ZS17" s="281"/>
      <c r="ZT17" s="281"/>
      <c r="ZU17" s="281"/>
      <c r="ZV17" s="281"/>
      <c r="ZW17" s="281"/>
      <c r="ZX17" s="281"/>
      <c r="ZY17" s="281"/>
      <c r="ZZ17" s="281"/>
      <c r="AAA17" s="281"/>
      <c r="AAB17" s="281"/>
      <c r="AAC17" s="281"/>
      <c r="AAD17" s="281"/>
      <c r="AAE17" s="281"/>
      <c r="AAF17" s="281"/>
      <c r="AAG17" s="281"/>
      <c r="AAH17" s="281"/>
      <c r="AAI17" s="281"/>
      <c r="AAJ17" s="281"/>
      <c r="AAK17" s="281"/>
      <c r="AAL17" s="281"/>
      <c r="AAM17" s="281"/>
      <c r="AAN17" s="281"/>
      <c r="AAO17" s="281"/>
      <c r="AAP17" s="281"/>
      <c r="AAQ17" s="281"/>
      <c r="AAR17" s="281"/>
      <c r="AAS17" s="281"/>
      <c r="AAT17" s="281"/>
      <c r="AAU17" s="281"/>
      <c r="AAV17" s="281"/>
      <c r="AAW17" s="281"/>
      <c r="AAX17" s="281"/>
      <c r="AAY17" s="281"/>
      <c r="AAZ17" s="281"/>
      <c r="ABA17" s="281"/>
      <c r="ABB17" s="281"/>
      <c r="ABC17" s="281"/>
      <c r="ABD17" s="281"/>
      <c r="ABE17" s="281"/>
      <c r="ABF17" s="281"/>
      <c r="ABG17" s="281"/>
      <c r="ABH17" s="281"/>
      <c r="ABI17" s="281"/>
      <c r="ABJ17" s="281"/>
      <c r="ABK17" s="281"/>
      <c r="ABL17" s="281"/>
      <c r="ABM17" s="281"/>
      <c r="ABN17" s="281"/>
      <c r="ABO17" s="281"/>
      <c r="ABP17" s="281"/>
      <c r="ABQ17" s="281"/>
      <c r="ABR17" s="281"/>
      <c r="ABS17" s="281"/>
      <c r="ABT17" s="281"/>
      <c r="ABU17" s="281"/>
      <c r="ABV17" s="281"/>
      <c r="ABW17" s="281"/>
      <c r="ABX17" s="281"/>
      <c r="ABY17" s="281"/>
      <c r="ABZ17" s="281"/>
      <c r="ACA17" s="281"/>
      <c r="ACB17" s="281"/>
      <c r="ACC17" s="281"/>
      <c r="ACD17" s="281"/>
      <c r="ACE17" s="281"/>
      <c r="ACF17" s="281"/>
      <c r="ACG17" s="281"/>
      <c r="ACH17" s="281"/>
      <c r="ACI17" s="281"/>
      <c r="ACJ17" s="281"/>
      <c r="ACK17" s="281"/>
      <c r="ACL17" s="281"/>
      <c r="ACM17" s="281"/>
      <c r="ACN17" s="281"/>
      <c r="ACO17" s="281"/>
      <c r="ACP17" s="281"/>
      <c r="ACQ17" s="281"/>
      <c r="ACR17" s="281"/>
      <c r="ACS17" s="281"/>
      <c r="ACT17" s="281"/>
      <c r="ACU17" s="281"/>
      <c r="ACV17" s="281"/>
      <c r="ACW17" s="281"/>
      <c r="ACX17" s="281"/>
      <c r="ACY17" s="281"/>
      <c r="ACZ17" s="281"/>
      <c r="ADA17" s="281"/>
      <c r="ADB17" s="281"/>
      <c r="ADC17" s="281"/>
      <c r="ADD17" s="281"/>
      <c r="ADE17" s="281"/>
      <c r="ADF17" s="281"/>
      <c r="ADG17" s="281"/>
      <c r="ADH17" s="281"/>
      <c r="ADI17" s="281"/>
      <c r="ADJ17" s="281"/>
      <c r="ADK17" s="281"/>
      <c r="ADL17" s="281"/>
      <c r="ADM17" s="281"/>
      <c r="ADN17" s="281"/>
      <c r="ADO17" s="281"/>
      <c r="ADP17" s="281"/>
      <c r="ADQ17" s="281"/>
      <c r="ADR17" s="281"/>
      <c r="ADS17" s="281"/>
      <c r="ADT17" s="281"/>
      <c r="ADU17" s="281"/>
      <c r="ADV17" s="281"/>
      <c r="ADW17" s="281"/>
      <c r="ADX17" s="281"/>
      <c r="ADY17" s="281"/>
      <c r="ADZ17" s="281"/>
      <c r="AEA17" s="281"/>
      <c r="AEB17" s="281"/>
      <c r="AEC17" s="281"/>
      <c r="AED17" s="281"/>
      <c r="AEE17" s="281"/>
      <c r="AEF17" s="281"/>
      <c r="AEG17" s="281"/>
      <c r="AEH17" s="281"/>
      <c r="AEI17" s="281"/>
      <c r="AEJ17" s="281"/>
      <c r="AEK17" s="281"/>
      <c r="AEL17" s="281"/>
      <c r="AEM17" s="281"/>
      <c r="AEN17" s="281"/>
      <c r="AEO17" s="281"/>
      <c r="AEP17" s="281"/>
      <c r="AEQ17" s="281"/>
      <c r="AER17" s="281"/>
      <c r="AES17" s="281"/>
      <c r="AET17" s="281"/>
      <c r="AEU17" s="281"/>
      <c r="AEV17" s="281"/>
      <c r="AEW17" s="281"/>
      <c r="AEX17" s="281"/>
      <c r="AEY17" s="281"/>
      <c r="AEZ17" s="281"/>
      <c r="AFA17" s="281"/>
      <c r="AFB17" s="281"/>
      <c r="AFC17" s="281"/>
      <c r="AFD17" s="281"/>
      <c r="AFE17" s="281"/>
      <c r="AFF17" s="281"/>
      <c r="AFG17" s="281"/>
      <c r="AFH17" s="281"/>
      <c r="AFI17" s="281"/>
      <c r="AFJ17" s="281"/>
      <c r="AFK17" s="281"/>
      <c r="AFL17" s="281"/>
      <c r="AFM17" s="281"/>
      <c r="AFN17" s="281"/>
      <c r="AFO17" s="281"/>
      <c r="AFP17" s="281"/>
      <c r="AFQ17" s="281"/>
      <c r="AFR17" s="281"/>
      <c r="AFS17" s="281"/>
      <c r="AFT17" s="281"/>
      <c r="AFU17" s="281"/>
      <c r="AFV17" s="281"/>
      <c r="AFW17" s="281"/>
      <c r="AFX17" s="281"/>
      <c r="AFY17" s="281"/>
      <c r="AFZ17" s="281"/>
      <c r="AGA17" s="281"/>
      <c r="AGB17" s="281"/>
      <c r="AGC17" s="281"/>
      <c r="AGD17" s="281"/>
      <c r="AGE17" s="281"/>
      <c r="AGF17" s="281"/>
      <c r="AGG17" s="281"/>
      <c r="AGH17" s="281"/>
      <c r="AGI17" s="281"/>
      <c r="AGJ17" s="281"/>
      <c r="AGK17" s="281"/>
      <c r="AGL17" s="281"/>
      <c r="AGM17" s="281"/>
      <c r="AGN17" s="281"/>
      <c r="AGO17" s="281"/>
      <c r="AGP17" s="281"/>
      <c r="AGQ17" s="281"/>
      <c r="AGR17" s="281"/>
      <c r="AGS17" s="281"/>
      <c r="AGT17" s="281"/>
      <c r="AGU17" s="281"/>
      <c r="AGV17" s="281"/>
      <c r="AGW17" s="281"/>
      <c r="AGX17" s="281"/>
      <c r="AGY17" s="281"/>
      <c r="AGZ17" s="281"/>
      <c r="AHA17" s="281"/>
      <c r="AHB17" s="281"/>
      <c r="AHC17" s="281"/>
      <c r="AHD17" s="281"/>
      <c r="AHE17" s="281"/>
      <c r="AHF17" s="281"/>
      <c r="AHG17" s="281"/>
      <c r="AHH17" s="281"/>
      <c r="AHI17" s="281"/>
      <c r="AHJ17" s="281"/>
      <c r="AHK17" s="281"/>
      <c r="AHL17" s="281"/>
      <c r="AHM17" s="281"/>
      <c r="AHN17" s="281"/>
      <c r="AHO17" s="281"/>
      <c r="AHP17" s="281"/>
      <c r="AHQ17" s="281"/>
      <c r="AHR17" s="281"/>
      <c r="AHS17" s="281"/>
      <c r="AHT17" s="281"/>
      <c r="AHU17" s="281"/>
      <c r="AHV17" s="281"/>
      <c r="AHW17" s="281"/>
      <c r="AHX17" s="281"/>
      <c r="AHY17" s="281"/>
      <c r="AHZ17" s="281"/>
      <c r="AIA17" s="281"/>
      <c r="AIB17" s="281"/>
      <c r="AIC17" s="281"/>
      <c r="AID17" s="281"/>
      <c r="AIE17" s="281"/>
      <c r="AIF17" s="281"/>
      <c r="AIG17" s="281"/>
      <c r="AIH17" s="281"/>
      <c r="AII17" s="281"/>
      <c r="AIJ17" s="281"/>
      <c r="AIK17" s="281"/>
      <c r="AIL17" s="281"/>
      <c r="AIM17" s="281"/>
      <c r="AIN17" s="281"/>
      <c r="AIO17" s="281"/>
      <c r="AIP17" s="281"/>
      <c r="AIQ17" s="281"/>
      <c r="AIR17" s="281"/>
      <c r="AIS17" s="281"/>
      <c r="AIT17" s="281"/>
      <c r="AIU17" s="281"/>
      <c r="AIV17" s="281"/>
      <c r="AIW17" s="281"/>
      <c r="AIX17" s="281"/>
      <c r="AIY17" s="281"/>
      <c r="AIZ17" s="281"/>
      <c r="AJA17" s="281"/>
      <c r="AJB17" s="281"/>
      <c r="AJC17" s="281"/>
      <c r="AJD17" s="281"/>
      <c r="AJE17" s="281"/>
      <c r="AJF17" s="281"/>
      <c r="AJG17" s="281"/>
      <c r="AJH17" s="281"/>
      <c r="AJI17" s="281"/>
      <c r="AJJ17" s="281"/>
      <c r="AJK17" s="281"/>
      <c r="AJL17" s="281"/>
      <c r="AJM17" s="281"/>
      <c r="AJN17" s="281"/>
      <c r="AJO17" s="281"/>
      <c r="AJP17" s="281"/>
      <c r="AJQ17" s="281"/>
      <c r="AJR17" s="281"/>
      <c r="AJS17" s="281"/>
      <c r="AJT17" s="281"/>
      <c r="AJU17" s="281"/>
      <c r="AJV17" s="281"/>
      <c r="AJW17" s="281"/>
      <c r="AJX17" s="281"/>
      <c r="AJY17" s="281"/>
      <c r="AJZ17" s="281"/>
      <c r="AKA17" s="281"/>
      <c r="AKB17" s="281"/>
      <c r="AKC17" s="281"/>
      <c r="AKD17" s="281"/>
      <c r="AKE17" s="281"/>
      <c r="AKF17" s="281"/>
      <c r="AKG17" s="281"/>
      <c r="AKH17" s="281"/>
      <c r="AKI17" s="281"/>
      <c r="AKJ17" s="281"/>
      <c r="AKK17" s="281"/>
      <c r="AKL17" s="281"/>
      <c r="AKM17" s="281"/>
      <c r="AKN17" s="281"/>
      <c r="AKO17" s="281"/>
      <c r="AKP17" s="281"/>
      <c r="AKQ17" s="281"/>
      <c r="AKR17" s="281"/>
      <c r="AKS17" s="281"/>
      <c r="AKT17" s="281"/>
      <c r="AKU17" s="281"/>
      <c r="AKV17" s="281"/>
      <c r="AKW17" s="281"/>
      <c r="AKX17" s="281"/>
      <c r="AKY17" s="281"/>
      <c r="AKZ17" s="281"/>
      <c r="ALA17" s="281"/>
      <c r="ALB17" s="281"/>
      <c r="ALC17" s="281"/>
      <c r="ALD17" s="281"/>
      <c r="ALE17" s="281"/>
      <c r="ALF17" s="281"/>
      <c r="ALG17" s="281"/>
      <c r="ALH17" s="281"/>
      <c r="ALI17" s="281"/>
      <c r="ALJ17" s="281"/>
      <c r="ALK17" s="281"/>
      <c r="ALL17" s="281"/>
      <c r="ALM17" s="281"/>
      <c r="ALN17" s="281"/>
      <c r="ALO17" s="281"/>
      <c r="ALP17" s="281"/>
      <c r="ALQ17" s="281"/>
      <c r="ALR17" s="281"/>
      <c r="ALS17" s="281"/>
      <c r="ALT17" s="281"/>
      <c r="ALU17" s="281"/>
      <c r="ALV17" s="281"/>
      <c r="ALW17" s="281"/>
      <c r="ALX17" s="281"/>
      <c r="ALY17" s="281"/>
      <c r="ALZ17" s="281"/>
      <c r="AMA17" s="281"/>
      <c r="AMB17" s="281"/>
      <c r="AMC17" s="281"/>
      <c r="AMD17" s="281"/>
      <c r="AME17" s="281"/>
      <c r="AMF17" s="281"/>
      <c r="AMG17" s="281"/>
      <c r="AMH17" s="281"/>
      <c r="AMI17" s="281"/>
      <c r="AMJ17" s="281"/>
      <c r="AMK17" s="281"/>
      <c r="AML17" s="281"/>
      <c r="AMM17" s="281"/>
      <c r="AMN17" s="281"/>
      <c r="AMO17" s="281"/>
      <c r="AMP17" s="281"/>
      <c r="AMQ17" s="281"/>
      <c r="AMR17" s="281"/>
      <c r="AMS17" s="281"/>
      <c r="AMT17" s="281"/>
      <c r="AMU17" s="281"/>
      <c r="AMV17" s="281"/>
      <c r="AMW17" s="281"/>
      <c r="AMX17" s="281"/>
      <c r="AMY17" s="281"/>
      <c r="AMZ17" s="281"/>
      <c r="ANA17" s="281"/>
      <c r="ANB17" s="281"/>
      <c r="ANC17" s="281"/>
      <c r="AND17" s="281"/>
      <c r="ANE17" s="281"/>
      <c r="ANF17" s="281"/>
      <c r="ANG17" s="281"/>
      <c r="ANH17" s="281"/>
      <c r="ANI17" s="281"/>
      <c r="ANJ17" s="281"/>
      <c r="ANK17" s="281"/>
      <c r="ANL17" s="281"/>
      <c r="ANM17" s="281"/>
      <c r="ANN17" s="281"/>
      <c r="ANO17" s="281"/>
      <c r="ANP17" s="281"/>
      <c r="ANQ17" s="281"/>
      <c r="ANR17" s="281"/>
      <c r="ANS17" s="281"/>
      <c r="ANT17" s="281"/>
      <c r="ANU17" s="281"/>
      <c r="ANV17" s="281"/>
      <c r="ANW17" s="281"/>
      <c r="ANX17" s="281"/>
      <c r="ANY17" s="281"/>
      <c r="ANZ17" s="281"/>
      <c r="AOA17" s="281"/>
      <c r="AOB17" s="281"/>
      <c r="AOC17" s="281"/>
      <c r="AOD17" s="281"/>
      <c r="AOE17" s="281"/>
      <c r="AOF17" s="281"/>
      <c r="AOG17" s="281"/>
      <c r="AOH17" s="281"/>
      <c r="AOI17" s="281"/>
      <c r="AOJ17" s="281"/>
      <c r="AOK17" s="281"/>
      <c r="AOL17" s="281"/>
      <c r="AOM17" s="281"/>
      <c r="AON17" s="281"/>
      <c r="AOO17" s="281"/>
      <c r="AOP17" s="281"/>
      <c r="AOQ17" s="281"/>
      <c r="AOR17" s="281"/>
      <c r="AOS17" s="281"/>
      <c r="AOT17" s="281"/>
      <c r="AOU17" s="281"/>
      <c r="AOV17" s="281"/>
      <c r="AOW17" s="281"/>
      <c r="AOX17" s="281"/>
      <c r="AOY17" s="281"/>
      <c r="AOZ17" s="281"/>
      <c r="APA17" s="281"/>
      <c r="APB17" s="281"/>
      <c r="APC17" s="281"/>
      <c r="APD17" s="281"/>
      <c r="APE17" s="281"/>
      <c r="APF17" s="281"/>
      <c r="APG17" s="281"/>
      <c r="APH17" s="281"/>
      <c r="API17" s="281"/>
      <c r="APJ17" s="281"/>
      <c r="APK17" s="281"/>
      <c r="APL17" s="281"/>
      <c r="APM17" s="281"/>
      <c r="APN17" s="281"/>
      <c r="APO17" s="281"/>
      <c r="APP17" s="281"/>
      <c r="APQ17" s="281"/>
      <c r="APR17" s="281"/>
      <c r="APS17" s="281"/>
      <c r="APT17" s="281"/>
      <c r="APU17" s="281"/>
      <c r="APV17" s="281"/>
      <c r="APW17" s="281"/>
      <c r="APX17" s="281"/>
      <c r="APY17" s="281"/>
      <c r="APZ17" s="281"/>
      <c r="AQA17" s="281"/>
      <c r="AQB17" s="281"/>
      <c r="AQC17" s="281"/>
      <c r="AQD17" s="281"/>
      <c r="AQE17" s="281"/>
      <c r="AQF17" s="281"/>
      <c r="AQG17" s="281"/>
      <c r="AQH17" s="281"/>
      <c r="AQI17" s="281"/>
      <c r="AQJ17" s="281"/>
      <c r="AQK17" s="281"/>
      <c r="AQL17" s="281"/>
      <c r="AQM17" s="281"/>
      <c r="AQN17" s="281"/>
      <c r="AQO17" s="281"/>
      <c r="AQP17" s="281"/>
      <c r="AQQ17" s="281"/>
      <c r="AQR17" s="281"/>
      <c r="AQS17" s="281"/>
      <c r="AQT17" s="281"/>
      <c r="AQU17" s="281"/>
      <c r="AQV17" s="281"/>
      <c r="AQW17" s="281"/>
      <c r="AQX17" s="281"/>
      <c r="AQY17" s="281"/>
      <c r="AQZ17" s="281"/>
      <c r="ARA17" s="281"/>
      <c r="ARB17" s="281"/>
      <c r="ARC17" s="281"/>
      <c r="ARD17" s="281"/>
      <c r="ARE17" s="281"/>
      <c r="ARF17" s="281"/>
      <c r="ARG17" s="281"/>
      <c r="ARH17" s="281"/>
      <c r="ARI17" s="281"/>
      <c r="ARJ17" s="281"/>
      <c r="ARK17" s="281"/>
      <c r="ARL17" s="281"/>
      <c r="ARM17" s="281"/>
      <c r="ARN17" s="281"/>
      <c r="ARO17" s="281"/>
      <c r="ARP17" s="281"/>
      <c r="ARQ17" s="281"/>
      <c r="ARR17" s="281"/>
      <c r="ARS17" s="281"/>
      <c r="ART17" s="281"/>
      <c r="ARU17" s="281"/>
      <c r="ARV17" s="281"/>
      <c r="ARW17" s="281"/>
      <c r="ARX17" s="281"/>
      <c r="ARY17" s="281"/>
      <c r="ARZ17" s="281"/>
      <c r="ASA17" s="281"/>
      <c r="ASB17" s="281"/>
      <c r="ASC17" s="281"/>
      <c r="ASD17" s="281"/>
      <c r="ASE17" s="281"/>
      <c r="ASF17" s="281"/>
      <c r="ASG17" s="281"/>
      <c r="ASH17" s="281"/>
      <c r="ASI17" s="281"/>
      <c r="ASJ17" s="281"/>
      <c r="ASK17" s="281"/>
      <c r="ASL17" s="281"/>
      <c r="ASM17" s="281"/>
      <c r="ASN17" s="281"/>
      <c r="ASO17" s="281"/>
      <c r="ASP17" s="281"/>
      <c r="ASQ17" s="281"/>
      <c r="ASR17" s="281"/>
      <c r="ASS17" s="281"/>
      <c r="AST17" s="281"/>
      <c r="ASU17" s="281"/>
      <c r="ASV17" s="281"/>
      <c r="ASW17" s="281"/>
      <c r="ASX17" s="281"/>
      <c r="ASY17" s="281"/>
      <c r="ASZ17" s="281"/>
      <c r="ATA17" s="281"/>
      <c r="ATB17" s="281"/>
      <c r="ATC17" s="281"/>
      <c r="ATD17" s="281"/>
      <c r="ATE17" s="281"/>
      <c r="ATF17" s="281"/>
      <c r="ATG17" s="281"/>
      <c r="ATH17" s="281"/>
      <c r="ATI17" s="281"/>
      <c r="ATJ17" s="281"/>
      <c r="ATK17" s="281"/>
      <c r="ATL17" s="281"/>
      <c r="ATM17" s="281"/>
      <c r="ATN17" s="281"/>
      <c r="ATO17" s="281"/>
      <c r="ATP17" s="281"/>
      <c r="ATQ17" s="281"/>
      <c r="ATR17" s="281"/>
      <c r="ATS17" s="281"/>
      <c r="ATT17" s="281"/>
      <c r="ATU17" s="281"/>
      <c r="ATV17" s="281"/>
      <c r="ATW17" s="281"/>
      <c r="ATX17" s="281"/>
      <c r="ATY17" s="281"/>
      <c r="ATZ17" s="281"/>
      <c r="AUA17" s="281"/>
      <c r="AUB17" s="281"/>
      <c r="AUC17" s="281"/>
      <c r="AUD17" s="281"/>
      <c r="AUE17" s="281"/>
      <c r="AUF17" s="281"/>
      <c r="AUG17" s="281"/>
      <c r="AUH17" s="281"/>
      <c r="AUI17" s="281"/>
      <c r="AUJ17" s="281"/>
      <c r="AUK17" s="281"/>
      <c r="AUL17" s="281"/>
      <c r="AUM17" s="281"/>
      <c r="AUN17" s="281"/>
      <c r="AUO17" s="281"/>
      <c r="AUP17" s="281"/>
      <c r="AUQ17" s="281"/>
      <c r="AUR17" s="281"/>
      <c r="AUS17" s="281"/>
      <c r="AUT17" s="281"/>
      <c r="AUU17" s="281"/>
      <c r="AUV17" s="281"/>
      <c r="AUW17" s="281"/>
      <c r="AUX17" s="281"/>
      <c r="AUY17" s="281"/>
      <c r="AUZ17" s="281"/>
      <c r="AVA17" s="281"/>
      <c r="AVB17" s="281"/>
      <c r="AVC17" s="281"/>
      <c r="AVD17" s="281"/>
      <c r="AVE17" s="281"/>
      <c r="AVF17" s="281"/>
      <c r="AVG17" s="281"/>
      <c r="AVH17" s="281"/>
      <c r="AVI17" s="281"/>
      <c r="AVJ17" s="281"/>
      <c r="AVK17" s="281"/>
      <c r="AVL17" s="281"/>
      <c r="AVM17" s="281"/>
      <c r="AVN17" s="281"/>
      <c r="AVO17" s="281"/>
      <c r="AVP17" s="281"/>
      <c r="AVQ17" s="281"/>
      <c r="AVR17" s="281"/>
      <c r="AVS17" s="281"/>
      <c r="AVT17" s="281"/>
      <c r="AVU17" s="281"/>
      <c r="AVV17" s="281"/>
      <c r="AVW17" s="281"/>
      <c r="AVX17" s="281"/>
      <c r="AVY17" s="281"/>
      <c r="AVZ17" s="281"/>
      <c r="AWA17" s="281"/>
      <c r="AWB17" s="281"/>
      <c r="AWC17" s="281"/>
      <c r="AWD17" s="281"/>
      <c r="AWE17" s="281"/>
      <c r="AWF17" s="281"/>
      <c r="AWG17" s="281"/>
      <c r="AWH17" s="281"/>
      <c r="AWI17" s="281"/>
      <c r="AWJ17" s="281"/>
      <c r="AWK17" s="281"/>
      <c r="AWL17" s="281"/>
      <c r="AWM17" s="281"/>
      <c r="AWN17" s="281"/>
      <c r="AWO17" s="281"/>
      <c r="AWP17" s="281"/>
      <c r="AWQ17" s="281"/>
      <c r="AWR17" s="281"/>
      <c r="AWS17" s="281"/>
      <c r="AWT17" s="281"/>
      <c r="AWU17" s="281"/>
      <c r="AWV17" s="281"/>
      <c r="AWW17" s="281"/>
      <c r="AWX17" s="281"/>
      <c r="AWY17" s="281"/>
      <c r="AWZ17" s="281"/>
      <c r="AXA17" s="281"/>
      <c r="AXB17" s="281"/>
      <c r="AXC17" s="281"/>
      <c r="AXD17" s="281"/>
      <c r="AXE17" s="281"/>
      <c r="AXF17" s="281"/>
      <c r="AXG17" s="281"/>
      <c r="AXH17" s="281"/>
      <c r="AXI17" s="281"/>
      <c r="AXJ17" s="281"/>
      <c r="AXK17" s="281"/>
      <c r="AXL17" s="281"/>
      <c r="AXM17" s="281"/>
      <c r="AXN17" s="281"/>
      <c r="AXO17" s="281"/>
      <c r="AXP17" s="281"/>
      <c r="AXQ17" s="281"/>
      <c r="AXR17" s="281"/>
      <c r="AXS17" s="281"/>
      <c r="AXT17" s="281"/>
      <c r="AXU17" s="281"/>
      <c r="AXV17" s="281"/>
      <c r="AXW17" s="281"/>
      <c r="AXX17" s="281"/>
      <c r="AXY17" s="281"/>
      <c r="AXZ17" s="281"/>
      <c r="AYA17" s="281"/>
      <c r="AYB17" s="281"/>
      <c r="AYC17" s="281"/>
      <c r="AYD17" s="281"/>
      <c r="AYE17" s="281"/>
      <c r="AYF17" s="281"/>
      <c r="AYG17" s="281"/>
      <c r="AYH17" s="281"/>
      <c r="AYI17" s="281"/>
      <c r="AYJ17" s="281"/>
      <c r="AYK17" s="281"/>
      <c r="AYL17" s="281"/>
      <c r="AYM17" s="281"/>
      <c r="AYN17" s="281"/>
      <c r="AYO17" s="281"/>
      <c r="AYP17" s="281"/>
      <c r="AYQ17" s="281"/>
      <c r="AYR17" s="281"/>
      <c r="AYS17" s="281"/>
      <c r="AYT17" s="281"/>
      <c r="AYU17" s="281"/>
      <c r="AYV17" s="281"/>
      <c r="AYW17" s="281"/>
      <c r="AYX17" s="281"/>
      <c r="AYY17" s="281"/>
      <c r="AYZ17" s="281"/>
      <c r="AZA17" s="281"/>
      <c r="AZB17" s="281"/>
      <c r="AZC17" s="281"/>
      <c r="AZD17" s="281"/>
      <c r="AZE17" s="281"/>
      <c r="AZF17" s="281"/>
      <c r="AZG17" s="281"/>
      <c r="AZH17" s="281"/>
      <c r="AZI17" s="281"/>
      <c r="AZJ17" s="281"/>
      <c r="AZK17" s="281"/>
      <c r="AZL17" s="281"/>
      <c r="AZM17" s="281"/>
      <c r="AZN17" s="281"/>
      <c r="AZO17" s="281"/>
      <c r="AZP17" s="281"/>
      <c r="AZQ17" s="281"/>
      <c r="AZR17" s="281"/>
      <c r="AZS17" s="281"/>
      <c r="AZT17" s="281"/>
      <c r="AZU17" s="281"/>
      <c r="AZV17" s="281"/>
      <c r="AZW17" s="281"/>
      <c r="AZX17" s="281"/>
      <c r="AZY17" s="281"/>
      <c r="AZZ17" s="281"/>
      <c r="BAA17" s="281"/>
      <c r="BAB17" s="281"/>
      <c r="BAC17" s="281"/>
      <c r="BAD17" s="281"/>
      <c r="BAE17" s="281"/>
      <c r="BAF17" s="281"/>
      <c r="BAG17" s="281"/>
      <c r="BAH17" s="281"/>
      <c r="BAI17" s="281"/>
      <c r="BAJ17" s="281"/>
      <c r="BAK17" s="281"/>
      <c r="BAL17" s="281"/>
      <c r="BAM17" s="281"/>
      <c r="BAN17" s="281"/>
      <c r="BAO17" s="281"/>
      <c r="BAP17" s="281"/>
      <c r="BAQ17" s="281"/>
      <c r="BAR17" s="281"/>
      <c r="BAS17" s="281"/>
      <c r="BAT17" s="281"/>
      <c r="BAU17" s="281"/>
      <c r="BAV17" s="281"/>
      <c r="BAW17" s="281"/>
      <c r="BAX17" s="281"/>
      <c r="BAY17" s="281"/>
      <c r="BAZ17" s="281"/>
      <c r="BBA17" s="281"/>
      <c r="BBB17" s="281"/>
      <c r="BBC17" s="281"/>
      <c r="BBD17" s="281"/>
      <c r="BBE17" s="281"/>
      <c r="BBF17" s="281"/>
      <c r="BBG17" s="281"/>
      <c r="BBH17" s="281"/>
      <c r="BBI17" s="281"/>
      <c r="BBJ17" s="281"/>
      <c r="BBK17" s="281"/>
      <c r="BBL17" s="281"/>
      <c r="BBM17" s="281"/>
      <c r="BBN17" s="281"/>
      <c r="BBO17" s="281"/>
      <c r="BBP17" s="281"/>
      <c r="BBQ17" s="281"/>
      <c r="BBR17" s="281"/>
      <c r="BBS17" s="281"/>
      <c r="BBT17" s="281"/>
      <c r="BBU17" s="281"/>
      <c r="BBV17" s="281"/>
      <c r="BBW17" s="281"/>
      <c r="BBX17" s="281"/>
      <c r="BBY17" s="281"/>
      <c r="BBZ17" s="281"/>
      <c r="BCA17" s="281"/>
      <c r="BCB17" s="281"/>
      <c r="BCC17" s="281"/>
      <c r="BCD17" s="281"/>
      <c r="BCE17" s="281"/>
      <c r="BCF17" s="281"/>
      <c r="BCG17" s="281"/>
      <c r="BCH17" s="281"/>
      <c r="BCI17" s="281"/>
      <c r="BCJ17" s="281"/>
      <c r="BCK17" s="281"/>
      <c r="BCL17" s="281"/>
      <c r="BCM17" s="281"/>
      <c r="BCN17" s="281"/>
      <c r="BCO17" s="281"/>
      <c r="BCP17" s="281"/>
      <c r="BCQ17" s="281"/>
      <c r="BCR17" s="281"/>
      <c r="BCS17" s="281"/>
      <c r="BCT17" s="281"/>
      <c r="BCU17" s="281"/>
      <c r="BCV17" s="281"/>
      <c r="BCW17" s="281"/>
      <c r="BCX17" s="281"/>
      <c r="BCY17" s="281"/>
      <c r="BCZ17" s="281"/>
      <c r="BDA17" s="281"/>
      <c r="BDB17" s="281"/>
      <c r="BDC17" s="281"/>
      <c r="BDD17" s="281"/>
      <c r="BDE17" s="281"/>
      <c r="BDF17" s="281"/>
      <c r="BDG17" s="281"/>
      <c r="BDH17" s="281"/>
      <c r="BDI17" s="281"/>
      <c r="BDJ17" s="281"/>
      <c r="BDK17" s="281"/>
      <c r="BDL17" s="281"/>
      <c r="BDM17" s="281"/>
      <c r="BDN17" s="281"/>
      <c r="BDO17" s="281"/>
      <c r="BDP17" s="281"/>
      <c r="BDQ17" s="281"/>
      <c r="BDR17" s="281"/>
      <c r="BDS17" s="281"/>
      <c r="BDT17" s="281"/>
      <c r="BDU17" s="281"/>
      <c r="BDV17" s="281"/>
      <c r="BDW17" s="281"/>
      <c r="BDX17" s="281"/>
      <c r="BDY17" s="281"/>
      <c r="BDZ17" s="281"/>
      <c r="BEA17" s="281"/>
      <c r="BEB17" s="281"/>
      <c r="BEC17" s="281"/>
      <c r="BED17" s="281"/>
      <c r="BEE17" s="281"/>
      <c r="BEF17" s="281"/>
      <c r="BEG17" s="281"/>
      <c r="BEH17" s="281"/>
      <c r="BEI17" s="281"/>
      <c r="BEJ17" s="281"/>
      <c r="BEK17" s="281"/>
      <c r="BEL17" s="281"/>
      <c r="BEM17" s="281"/>
      <c r="BEN17" s="281"/>
      <c r="BEO17" s="281"/>
      <c r="BEP17" s="281"/>
      <c r="BEQ17" s="281"/>
      <c r="BER17" s="281"/>
      <c r="BES17" s="281"/>
      <c r="BET17" s="281"/>
      <c r="BEU17" s="281"/>
      <c r="BEV17" s="281"/>
      <c r="BEW17" s="281"/>
      <c r="BEX17" s="281"/>
      <c r="BEY17" s="281"/>
      <c r="BEZ17" s="281"/>
      <c r="BFA17" s="281"/>
      <c r="BFB17" s="281"/>
      <c r="BFC17" s="281"/>
      <c r="BFD17" s="281"/>
      <c r="BFE17" s="281"/>
      <c r="BFF17" s="281"/>
      <c r="BFG17" s="281"/>
      <c r="BFH17" s="281"/>
      <c r="BFI17" s="281"/>
      <c r="BFJ17" s="281"/>
      <c r="BFK17" s="281"/>
      <c r="BFL17" s="281"/>
      <c r="BFM17" s="281"/>
      <c r="BFN17" s="281"/>
      <c r="BFO17" s="281"/>
      <c r="BFP17" s="281"/>
      <c r="BFQ17" s="281"/>
      <c r="BFR17" s="281"/>
      <c r="BFS17" s="281"/>
      <c r="BFT17" s="281"/>
      <c r="BFU17" s="281"/>
      <c r="BFV17" s="281"/>
      <c r="BFW17" s="281"/>
      <c r="BFX17" s="281"/>
      <c r="BFY17" s="281"/>
      <c r="BFZ17" s="281"/>
      <c r="BGA17" s="281"/>
      <c r="BGB17" s="281"/>
      <c r="BGC17" s="281"/>
      <c r="BGD17" s="281"/>
      <c r="BGE17" s="281"/>
      <c r="BGF17" s="281"/>
      <c r="BGG17" s="281"/>
      <c r="BGH17" s="281"/>
      <c r="BGI17" s="281"/>
      <c r="BGJ17" s="281"/>
      <c r="BGK17" s="281"/>
      <c r="BGL17" s="281"/>
      <c r="BGM17" s="281"/>
      <c r="BGN17" s="281"/>
      <c r="BGO17" s="281"/>
      <c r="BGP17" s="281"/>
      <c r="BGQ17" s="281"/>
      <c r="BGR17" s="281"/>
      <c r="BGS17" s="281"/>
      <c r="BGT17" s="281"/>
      <c r="BGU17" s="281"/>
      <c r="BGV17" s="281"/>
      <c r="BGW17" s="281"/>
      <c r="BGX17" s="281"/>
      <c r="BGY17" s="281"/>
      <c r="BGZ17" s="281"/>
      <c r="BHA17" s="281"/>
      <c r="BHB17" s="281"/>
      <c r="BHC17" s="281"/>
      <c r="BHD17" s="281"/>
      <c r="BHE17" s="281"/>
      <c r="BHF17" s="281"/>
      <c r="BHG17" s="281"/>
      <c r="BHH17" s="281"/>
      <c r="BHI17" s="281"/>
      <c r="BHJ17" s="281"/>
      <c r="BHK17" s="281"/>
      <c r="BHL17" s="281"/>
      <c r="BHM17" s="281"/>
      <c r="BHN17" s="281"/>
      <c r="BHO17" s="281"/>
      <c r="BHP17" s="281"/>
      <c r="BHQ17" s="281"/>
      <c r="BHR17" s="281"/>
      <c r="BHS17" s="281"/>
      <c r="BHT17" s="281"/>
      <c r="BHU17" s="281"/>
      <c r="BHV17" s="281"/>
      <c r="BHW17" s="281"/>
      <c r="BHX17" s="281"/>
      <c r="BHY17" s="281"/>
      <c r="BHZ17" s="281"/>
      <c r="BIA17" s="281"/>
      <c r="BIB17" s="281"/>
      <c r="BIC17" s="281"/>
      <c r="BID17" s="281"/>
      <c r="BIE17" s="281"/>
      <c r="BIF17" s="281"/>
      <c r="BIG17" s="281"/>
      <c r="BIH17" s="281"/>
      <c r="BII17" s="281"/>
      <c r="BIJ17" s="281"/>
      <c r="BIK17" s="281"/>
      <c r="BIL17" s="281"/>
      <c r="BIM17" s="281"/>
      <c r="BIN17" s="281"/>
      <c r="BIO17" s="281"/>
      <c r="BIP17" s="281"/>
      <c r="BIQ17" s="281"/>
      <c r="BIR17" s="281"/>
      <c r="BIS17" s="281"/>
      <c r="BIT17" s="281"/>
      <c r="BIU17" s="281"/>
      <c r="BIV17" s="281"/>
      <c r="BIW17" s="281"/>
      <c r="BIX17" s="281"/>
      <c r="BIY17" s="281"/>
      <c r="BIZ17" s="281"/>
      <c r="BJA17" s="281"/>
      <c r="BJB17" s="281"/>
      <c r="BJC17" s="281"/>
      <c r="BJD17" s="281"/>
      <c r="BJE17" s="281"/>
      <c r="BJF17" s="281"/>
      <c r="BJG17" s="281"/>
      <c r="BJH17" s="281"/>
      <c r="BJI17" s="281"/>
      <c r="BJJ17" s="281"/>
      <c r="BJK17" s="281"/>
      <c r="BJL17" s="281"/>
      <c r="BJM17" s="281"/>
      <c r="BJN17" s="281"/>
      <c r="BJO17" s="281"/>
      <c r="BJP17" s="281"/>
      <c r="BJQ17" s="281"/>
      <c r="BJR17" s="281"/>
      <c r="BJS17" s="281"/>
      <c r="BJT17" s="281"/>
      <c r="BJU17" s="281"/>
      <c r="BJV17" s="281"/>
      <c r="BJW17" s="281"/>
      <c r="BJX17" s="281"/>
      <c r="BJY17" s="281"/>
      <c r="BJZ17" s="281"/>
      <c r="BKA17" s="281"/>
      <c r="BKB17" s="281"/>
      <c r="BKC17" s="281"/>
      <c r="BKD17" s="281"/>
      <c r="BKE17" s="281"/>
      <c r="BKF17" s="281"/>
      <c r="BKG17" s="281"/>
      <c r="BKH17" s="281"/>
      <c r="BKI17" s="281"/>
      <c r="BKJ17" s="281"/>
      <c r="BKK17" s="281"/>
      <c r="BKL17" s="281"/>
      <c r="BKM17" s="281"/>
      <c r="BKN17" s="281"/>
      <c r="BKO17" s="281"/>
      <c r="BKP17" s="281"/>
      <c r="BKQ17" s="281"/>
      <c r="BKR17" s="281"/>
      <c r="BKS17" s="281"/>
      <c r="BKT17" s="281"/>
      <c r="BKU17" s="281"/>
      <c r="BKV17" s="281"/>
      <c r="BKW17" s="281"/>
      <c r="BKX17" s="281"/>
      <c r="BKY17" s="281"/>
      <c r="BKZ17" s="281"/>
      <c r="BLA17" s="281"/>
      <c r="BLB17" s="281"/>
      <c r="BLC17" s="281"/>
      <c r="BLD17" s="281"/>
      <c r="BLE17" s="281"/>
      <c r="BLF17" s="281"/>
      <c r="BLG17" s="281"/>
      <c r="BLH17" s="281"/>
      <c r="BLI17" s="281"/>
      <c r="BLJ17" s="281"/>
      <c r="BLK17" s="281"/>
      <c r="BLL17" s="281"/>
      <c r="BLM17" s="281"/>
      <c r="BLN17" s="281"/>
      <c r="BLO17" s="281"/>
      <c r="BLP17" s="281"/>
      <c r="BLQ17" s="281"/>
      <c r="BLR17" s="281"/>
      <c r="BLS17" s="281"/>
      <c r="BLT17" s="281"/>
      <c r="BLU17" s="281"/>
      <c r="BLV17" s="281"/>
      <c r="BLW17" s="281"/>
      <c r="BLX17" s="281"/>
      <c r="BLY17" s="281"/>
      <c r="BLZ17" s="281"/>
      <c r="BMA17" s="281"/>
      <c r="BMB17" s="281"/>
      <c r="BMC17" s="281"/>
      <c r="BMD17" s="281"/>
      <c r="BME17" s="281"/>
      <c r="BMF17" s="281"/>
      <c r="BMG17" s="281"/>
      <c r="BMH17" s="281"/>
      <c r="BMI17" s="281"/>
      <c r="BMJ17" s="281"/>
      <c r="BMK17" s="281"/>
      <c r="BML17" s="281"/>
      <c r="BMM17" s="281"/>
      <c r="BMN17" s="281"/>
      <c r="BMO17" s="281"/>
      <c r="BMP17" s="281"/>
      <c r="BMQ17" s="281"/>
      <c r="BMR17" s="281"/>
      <c r="BMS17" s="281"/>
      <c r="BMT17" s="281"/>
      <c r="BMU17" s="281"/>
      <c r="BMV17" s="281"/>
      <c r="BMW17" s="281"/>
      <c r="BMX17" s="281"/>
      <c r="BMY17" s="281"/>
      <c r="BMZ17" s="281"/>
      <c r="BNA17" s="281"/>
      <c r="BNB17" s="281"/>
      <c r="BNC17" s="281"/>
      <c r="BND17" s="281"/>
      <c r="BNE17" s="281"/>
      <c r="BNF17" s="281"/>
      <c r="BNG17" s="281"/>
      <c r="BNH17" s="281"/>
      <c r="BNI17" s="281"/>
      <c r="BNJ17" s="281"/>
      <c r="BNK17" s="281"/>
      <c r="BNL17" s="281"/>
      <c r="BNM17" s="281"/>
      <c r="BNN17" s="281"/>
      <c r="BNO17" s="281"/>
      <c r="BNP17" s="281"/>
      <c r="BNQ17" s="281"/>
      <c r="BNR17" s="281"/>
      <c r="BNS17" s="281"/>
      <c r="BNT17" s="281"/>
      <c r="BNU17" s="281"/>
      <c r="BNV17" s="281"/>
      <c r="BNW17" s="281"/>
      <c r="BNX17" s="281"/>
      <c r="BNY17" s="281"/>
      <c r="BNZ17" s="281"/>
      <c r="BOA17" s="281"/>
      <c r="BOB17" s="281"/>
      <c r="BOC17" s="281"/>
      <c r="BOD17" s="281"/>
      <c r="BOE17" s="281"/>
      <c r="BOF17" s="281"/>
      <c r="BOG17" s="281"/>
      <c r="BOH17" s="281"/>
      <c r="BOI17" s="281"/>
      <c r="BOJ17" s="281"/>
      <c r="BOK17" s="281"/>
      <c r="BOL17" s="281"/>
      <c r="BOM17" s="281"/>
      <c r="BON17" s="281"/>
      <c r="BOO17" s="281"/>
      <c r="BOP17" s="281"/>
      <c r="BOQ17" s="281"/>
      <c r="BOR17" s="281"/>
      <c r="BOS17" s="281"/>
      <c r="BOT17" s="281"/>
      <c r="BOU17" s="281"/>
      <c r="BOV17" s="281"/>
      <c r="BOW17" s="281"/>
      <c r="BOX17" s="281"/>
      <c r="BOY17" s="281"/>
      <c r="BOZ17" s="281"/>
      <c r="BPA17" s="281"/>
      <c r="BPB17" s="281"/>
      <c r="BPC17" s="281"/>
      <c r="BPD17" s="281"/>
      <c r="BPE17" s="281"/>
      <c r="BPF17" s="281"/>
      <c r="BPG17" s="281"/>
      <c r="BPH17" s="281"/>
      <c r="BPI17" s="281"/>
      <c r="BPJ17" s="281"/>
      <c r="BPK17" s="281"/>
      <c r="BPL17" s="281"/>
      <c r="BPM17" s="281"/>
      <c r="BPN17" s="281"/>
      <c r="BPO17" s="281"/>
      <c r="BPP17" s="281"/>
      <c r="BPQ17" s="281"/>
      <c r="BPR17" s="281"/>
      <c r="BPS17" s="281"/>
      <c r="BPT17" s="281"/>
      <c r="BPU17" s="281"/>
      <c r="BPV17" s="281"/>
      <c r="BPW17" s="281"/>
      <c r="BPX17" s="281"/>
      <c r="BPY17" s="281"/>
      <c r="BPZ17" s="281"/>
      <c r="BQA17" s="281"/>
      <c r="BQB17" s="281"/>
      <c r="BQC17" s="281"/>
      <c r="BQD17" s="281"/>
      <c r="BQE17" s="281"/>
      <c r="BQF17" s="281"/>
      <c r="BQG17" s="281"/>
      <c r="BQH17" s="281"/>
      <c r="BQI17" s="281"/>
      <c r="BQJ17" s="281"/>
      <c r="BQK17" s="281"/>
      <c r="BQL17" s="281"/>
      <c r="BQM17" s="281"/>
      <c r="BQN17" s="281"/>
      <c r="BQO17" s="281"/>
      <c r="BQP17" s="281"/>
      <c r="BQQ17" s="281"/>
      <c r="BQR17" s="281"/>
      <c r="BQS17" s="281"/>
      <c r="BQT17" s="281"/>
      <c r="BQU17" s="281"/>
      <c r="BQV17" s="281"/>
      <c r="BQW17" s="281"/>
      <c r="BQX17" s="281"/>
      <c r="BQY17" s="281"/>
      <c r="BQZ17" s="281"/>
      <c r="BRA17" s="281"/>
      <c r="BRB17" s="281"/>
      <c r="BRC17" s="281"/>
      <c r="BRD17" s="281"/>
      <c r="BRE17" s="281"/>
      <c r="BRF17" s="281"/>
      <c r="BRG17" s="281"/>
      <c r="BRH17" s="281"/>
      <c r="BRI17" s="281"/>
      <c r="BRJ17" s="281"/>
      <c r="BRK17" s="281"/>
      <c r="BRL17" s="281"/>
      <c r="BRM17" s="281"/>
      <c r="BRN17" s="281"/>
      <c r="BRO17" s="281"/>
      <c r="BRP17" s="281"/>
      <c r="BRQ17" s="281"/>
      <c r="BRR17" s="281"/>
      <c r="BRS17" s="281"/>
      <c r="BRT17" s="281"/>
      <c r="BRU17" s="281"/>
      <c r="BRV17" s="281"/>
      <c r="BRW17" s="281"/>
      <c r="BRX17" s="281"/>
      <c r="BRY17" s="281"/>
      <c r="BRZ17" s="281"/>
      <c r="BSA17" s="281"/>
      <c r="BSB17" s="281"/>
      <c r="BSC17" s="281"/>
      <c r="BSD17" s="281"/>
      <c r="BSE17" s="281"/>
      <c r="BSF17" s="281"/>
      <c r="BSG17" s="281"/>
      <c r="BSH17" s="281"/>
      <c r="BSI17" s="281"/>
      <c r="BSJ17" s="281"/>
      <c r="BSK17" s="281"/>
      <c r="BSL17" s="281"/>
      <c r="BSM17" s="281"/>
      <c r="BSN17" s="281"/>
      <c r="BSO17" s="281"/>
      <c r="BSP17" s="281"/>
      <c r="BSQ17" s="281"/>
      <c r="BSR17" s="281"/>
      <c r="BSS17" s="281"/>
      <c r="BST17" s="281"/>
      <c r="BSU17" s="281"/>
      <c r="BSV17" s="281"/>
      <c r="BSW17" s="281"/>
      <c r="BSX17" s="281"/>
      <c r="BSY17" s="281"/>
      <c r="BSZ17" s="281"/>
      <c r="BTA17" s="281"/>
      <c r="BTB17" s="281"/>
      <c r="BTC17" s="281"/>
      <c r="BTD17" s="281"/>
      <c r="BTE17" s="281"/>
      <c r="BTF17" s="281"/>
      <c r="BTG17" s="281"/>
      <c r="BTH17" s="281"/>
      <c r="BTI17" s="281"/>
      <c r="BTJ17" s="281"/>
      <c r="BTK17" s="281"/>
      <c r="BTL17" s="281"/>
      <c r="BTM17" s="281"/>
      <c r="BTN17" s="281"/>
      <c r="BTO17" s="281"/>
      <c r="BTP17" s="281"/>
      <c r="BTQ17" s="281"/>
      <c r="BTR17" s="281"/>
      <c r="BTS17" s="281"/>
      <c r="BTT17" s="281"/>
      <c r="BTU17" s="281"/>
      <c r="BTV17" s="281"/>
      <c r="BTW17" s="281"/>
      <c r="BTX17" s="281"/>
      <c r="BTY17" s="281"/>
      <c r="BTZ17" s="281"/>
      <c r="BUA17" s="281"/>
      <c r="BUB17" s="281"/>
      <c r="BUC17" s="281"/>
      <c r="BUD17" s="281"/>
      <c r="BUE17" s="281"/>
      <c r="BUF17" s="281"/>
      <c r="BUG17" s="281"/>
      <c r="BUH17" s="281"/>
      <c r="BUI17" s="281"/>
      <c r="BUJ17" s="281"/>
      <c r="BUK17" s="281"/>
      <c r="BUL17" s="281"/>
      <c r="BUM17" s="281"/>
      <c r="BUN17" s="281"/>
      <c r="BUO17" s="281"/>
      <c r="BUP17" s="281"/>
      <c r="BUQ17" s="281"/>
      <c r="BUR17" s="281"/>
      <c r="BUS17" s="281"/>
      <c r="BUT17" s="281"/>
      <c r="BUU17" s="281"/>
      <c r="BUV17" s="281"/>
      <c r="BUW17" s="281"/>
      <c r="BUX17" s="281"/>
      <c r="BUY17" s="281"/>
      <c r="BUZ17" s="281"/>
      <c r="BVA17" s="281"/>
      <c r="BVB17" s="281"/>
      <c r="BVC17" s="281"/>
      <c r="BVD17" s="281"/>
      <c r="BVE17" s="281"/>
      <c r="BVF17" s="281"/>
      <c r="BVG17" s="281"/>
      <c r="BVH17" s="281"/>
      <c r="BVI17" s="281"/>
      <c r="BVJ17" s="281"/>
      <c r="BVK17" s="281"/>
      <c r="BVL17" s="281"/>
      <c r="BVM17" s="281"/>
      <c r="BVN17" s="281"/>
      <c r="BVO17" s="281"/>
      <c r="BVP17" s="281"/>
      <c r="BVQ17" s="281"/>
      <c r="BVR17" s="281"/>
      <c r="BVS17" s="281"/>
      <c r="BVT17" s="281"/>
      <c r="BVU17" s="281"/>
      <c r="BVV17" s="281"/>
      <c r="BVW17" s="281"/>
      <c r="BVX17" s="281"/>
      <c r="BVY17" s="281"/>
      <c r="BVZ17" s="281"/>
      <c r="BWA17" s="281"/>
      <c r="BWB17" s="281"/>
      <c r="BWC17" s="281"/>
      <c r="BWD17" s="281"/>
      <c r="BWE17" s="281"/>
      <c r="BWF17" s="281"/>
      <c r="BWG17" s="281"/>
      <c r="BWH17" s="281"/>
      <c r="BWI17" s="281"/>
      <c r="BWJ17" s="281"/>
      <c r="BWK17" s="281"/>
      <c r="BWL17" s="281"/>
      <c r="BWM17" s="281"/>
      <c r="BWN17" s="281"/>
      <c r="BWO17" s="281"/>
      <c r="BWP17" s="281"/>
      <c r="BWQ17" s="281"/>
      <c r="BWR17" s="281"/>
      <c r="BWS17" s="281"/>
      <c r="BWT17" s="281"/>
      <c r="BWU17" s="281"/>
      <c r="BWV17" s="281"/>
      <c r="BWW17" s="281"/>
      <c r="BWX17" s="281"/>
      <c r="BWY17" s="281"/>
      <c r="BWZ17" s="281"/>
      <c r="BXA17" s="281"/>
      <c r="BXB17" s="281"/>
      <c r="BXC17" s="281"/>
      <c r="BXD17" s="281"/>
      <c r="BXE17" s="281"/>
      <c r="BXF17" s="281"/>
      <c r="BXG17" s="281"/>
      <c r="BXH17" s="281"/>
      <c r="BXI17" s="281"/>
      <c r="BXJ17" s="281"/>
      <c r="BXK17" s="281"/>
      <c r="BXL17" s="281"/>
      <c r="BXM17" s="281"/>
      <c r="BXN17" s="281"/>
      <c r="BXO17" s="281"/>
      <c r="BXP17" s="281"/>
      <c r="BXQ17" s="281"/>
      <c r="BXR17" s="281"/>
      <c r="BXS17" s="281"/>
      <c r="BXT17" s="281"/>
      <c r="BXU17" s="281"/>
      <c r="BXV17" s="281"/>
      <c r="BXW17" s="281"/>
      <c r="BXX17" s="281"/>
      <c r="BXY17" s="281"/>
      <c r="BXZ17" s="281"/>
      <c r="BYA17" s="281"/>
      <c r="BYB17" s="281"/>
      <c r="BYC17" s="281"/>
      <c r="BYD17" s="281"/>
      <c r="BYE17" s="281"/>
      <c r="BYF17" s="281"/>
      <c r="BYG17" s="281"/>
      <c r="BYH17" s="281"/>
      <c r="BYI17" s="281"/>
      <c r="BYJ17" s="281"/>
      <c r="BYK17" s="281"/>
      <c r="BYL17" s="281"/>
      <c r="BYM17" s="281"/>
      <c r="BYN17" s="281"/>
      <c r="BYO17" s="281"/>
      <c r="BYP17" s="281"/>
      <c r="BYQ17" s="281"/>
      <c r="BYR17" s="281"/>
      <c r="BYS17" s="281"/>
      <c r="BYT17" s="281"/>
      <c r="BYU17" s="281"/>
      <c r="BYV17" s="281"/>
      <c r="BYW17" s="281"/>
      <c r="BYX17" s="281"/>
      <c r="BYY17" s="281"/>
      <c r="BYZ17" s="281"/>
      <c r="BZA17" s="281"/>
      <c r="BZB17" s="281"/>
      <c r="BZC17" s="281"/>
      <c r="BZD17" s="281"/>
      <c r="BZE17" s="281"/>
      <c r="BZF17" s="281"/>
      <c r="BZG17" s="281"/>
      <c r="BZH17" s="281"/>
      <c r="BZI17" s="281"/>
      <c r="BZJ17" s="281"/>
      <c r="BZK17" s="281"/>
      <c r="BZL17" s="281"/>
      <c r="BZM17" s="281"/>
      <c r="BZN17" s="281"/>
      <c r="BZO17" s="281"/>
      <c r="BZP17" s="281"/>
      <c r="BZQ17" s="281"/>
      <c r="BZR17" s="281"/>
      <c r="BZS17" s="281"/>
      <c r="BZT17" s="281"/>
      <c r="BZU17" s="281"/>
      <c r="BZV17" s="281"/>
      <c r="BZW17" s="281"/>
      <c r="BZX17" s="281"/>
      <c r="BZY17" s="281"/>
      <c r="BZZ17" s="281"/>
      <c r="CAA17" s="281"/>
      <c r="CAB17" s="281"/>
      <c r="CAC17" s="281"/>
      <c r="CAD17" s="281"/>
      <c r="CAE17" s="281"/>
      <c r="CAF17" s="281"/>
      <c r="CAG17" s="281"/>
      <c r="CAH17" s="281"/>
      <c r="CAI17" s="281"/>
      <c r="CAJ17" s="281"/>
      <c r="CAK17" s="281"/>
      <c r="CAL17" s="281"/>
      <c r="CAM17" s="281"/>
      <c r="CAN17" s="281"/>
      <c r="CAO17" s="281"/>
      <c r="CAP17" s="281"/>
      <c r="CAQ17" s="281"/>
      <c r="CAR17" s="281"/>
      <c r="CAS17" s="281"/>
      <c r="CAT17" s="281"/>
      <c r="CAU17" s="281"/>
      <c r="CAV17" s="281"/>
      <c r="CAW17" s="281"/>
      <c r="CAX17" s="281"/>
      <c r="CAY17" s="281"/>
      <c r="CAZ17" s="281"/>
      <c r="CBA17" s="281"/>
      <c r="CBB17" s="281"/>
      <c r="CBC17" s="281"/>
      <c r="CBD17" s="281"/>
      <c r="CBE17" s="281"/>
      <c r="CBF17" s="281"/>
      <c r="CBG17" s="281"/>
      <c r="CBH17" s="281"/>
      <c r="CBI17" s="281"/>
      <c r="CBJ17" s="281"/>
      <c r="CBK17" s="281"/>
      <c r="CBL17" s="281"/>
      <c r="CBM17" s="281"/>
      <c r="CBN17" s="281"/>
      <c r="CBO17" s="281"/>
      <c r="CBP17" s="281"/>
      <c r="CBQ17" s="281"/>
      <c r="CBR17" s="281"/>
      <c r="CBS17" s="281"/>
      <c r="CBT17" s="281"/>
      <c r="CBU17" s="281"/>
      <c r="CBV17" s="281"/>
      <c r="CBW17" s="281"/>
      <c r="CBX17" s="281"/>
      <c r="CBY17" s="281"/>
      <c r="CBZ17" s="281"/>
      <c r="CCA17" s="281"/>
      <c r="CCB17" s="281"/>
      <c r="CCC17" s="281"/>
      <c r="CCD17" s="281"/>
      <c r="CCE17" s="281"/>
      <c r="CCF17" s="281"/>
      <c r="CCG17" s="281"/>
      <c r="CCH17" s="281"/>
      <c r="CCI17" s="281"/>
      <c r="CCJ17" s="281"/>
      <c r="CCK17" s="281"/>
      <c r="CCL17" s="281"/>
      <c r="CCM17" s="281"/>
      <c r="CCN17" s="281"/>
      <c r="CCO17" s="281"/>
      <c r="CCP17" s="281"/>
      <c r="CCQ17" s="281"/>
      <c r="CCR17" s="281"/>
      <c r="CCS17" s="281"/>
      <c r="CCT17" s="281"/>
      <c r="CCU17" s="281"/>
      <c r="CCV17" s="281"/>
      <c r="CCW17" s="281"/>
      <c r="CCX17" s="281"/>
      <c r="CCY17" s="281"/>
      <c r="CCZ17" s="281"/>
      <c r="CDA17" s="281"/>
      <c r="CDB17" s="281"/>
      <c r="CDC17" s="281"/>
      <c r="CDD17" s="281"/>
      <c r="CDE17" s="281"/>
      <c r="CDF17" s="281"/>
      <c r="CDG17" s="281"/>
      <c r="CDH17" s="281"/>
      <c r="CDI17" s="281"/>
      <c r="CDJ17" s="281"/>
      <c r="CDK17" s="281"/>
      <c r="CDL17" s="281"/>
      <c r="CDM17" s="281"/>
      <c r="CDN17" s="281"/>
      <c r="CDO17" s="281"/>
      <c r="CDP17" s="281"/>
      <c r="CDQ17" s="281"/>
      <c r="CDR17" s="281"/>
      <c r="CDS17" s="281"/>
      <c r="CDT17" s="281"/>
      <c r="CDU17" s="281"/>
      <c r="CDV17" s="281"/>
      <c r="CDW17" s="281"/>
      <c r="CDX17" s="281"/>
      <c r="CDY17" s="281"/>
      <c r="CDZ17" s="281"/>
      <c r="CEA17" s="281"/>
      <c r="CEB17" s="281"/>
      <c r="CEC17" s="281"/>
      <c r="CED17" s="281"/>
      <c r="CEE17" s="281"/>
      <c r="CEF17" s="281"/>
      <c r="CEG17" s="281"/>
      <c r="CEH17" s="281"/>
      <c r="CEI17" s="281"/>
      <c r="CEJ17" s="281"/>
      <c r="CEK17" s="281"/>
      <c r="CEL17" s="281"/>
      <c r="CEM17" s="281"/>
      <c r="CEN17" s="281"/>
      <c r="CEO17" s="281"/>
      <c r="CEP17" s="281"/>
      <c r="CEQ17" s="281"/>
      <c r="CER17" s="281"/>
      <c r="CES17" s="281"/>
      <c r="CET17" s="281"/>
      <c r="CEU17" s="281"/>
      <c r="CEV17" s="281"/>
      <c r="CEW17" s="281"/>
      <c r="CEX17" s="281"/>
      <c r="CEY17" s="281"/>
      <c r="CEZ17" s="281"/>
      <c r="CFA17" s="281"/>
      <c r="CFB17" s="281"/>
      <c r="CFC17" s="281"/>
      <c r="CFD17" s="281"/>
      <c r="CFE17" s="281"/>
      <c r="CFF17" s="281"/>
      <c r="CFG17" s="281"/>
      <c r="CFH17" s="281"/>
      <c r="CFI17" s="281"/>
      <c r="CFJ17" s="281"/>
      <c r="CFK17" s="281"/>
      <c r="CFL17" s="281"/>
      <c r="CFM17" s="281"/>
      <c r="CFN17" s="281"/>
      <c r="CFO17" s="281"/>
      <c r="CFP17" s="281"/>
      <c r="CFQ17" s="281"/>
      <c r="CFR17" s="281"/>
      <c r="CFS17" s="281"/>
      <c r="CFT17" s="281"/>
      <c r="CFU17" s="281"/>
      <c r="CFV17" s="281"/>
      <c r="CFW17" s="281"/>
      <c r="CFX17" s="281"/>
      <c r="CFY17" s="281"/>
      <c r="CFZ17" s="281"/>
      <c r="CGA17" s="281"/>
      <c r="CGB17" s="281"/>
      <c r="CGC17" s="281"/>
      <c r="CGD17" s="281"/>
      <c r="CGE17" s="281"/>
      <c r="CGF17" s="281"/>
      <c r="CGG17" s="281"/>
      <c r="CGH17" s="281"/>
      <c r="CGI17" s="281"/>
      <c r="CGJ17" s="281"/>
      <c r="CGK17" s="281"/>
      <c r="CGL17" s="281"/>
      <c r="CGM17" s="281"/>
      <c r="CGN17" s="281"/>
      <c r="CGO17" s="281"/>
      <c r="CGP17" s="281"/>
      <c r="CGQ17" s="281"/>
      <c r="CGR17" s="281"/>
      <c r="CGS17" s="281"/>
      <c r="CGT17" s="281"/>
      <c r="CGU17" s="281"/>
      <c r="CGV17" s="281"/>
      <c r="CGW17" s="281"/>
      <c r="CGX17" s="281"/>
      <c r="CGY17" s="281"/>
      <c r="CGZ17" s="281"/>
      <c r="CHA17" s="281"/>
      <c r="CHB17" s="281"/>
      <c r="CHC17" s="281"/>
      <c r="CHD17" s="281"/>
      <c r="CHE17" s="281"/>
      <c r="CHF17" s="281"/>
      <c r="CHG17" s="281"/>
      <c r="CHH17" s="281"/>
      <c r="CHI17" s="281"/>
      <c r="CHJ17" s="281"/>
      <c r="CHK17" s="281"/>
      <c r="CHL17" s="281"/>
      <c r="CHM17" s="281"/>
      <c r="CHN17" s="281"/>
      <c r="CHO17" s="281"/>
      <c r="CHP17" s="281"/>
      <c r="CHQ17" s="281"/>
      <c r="CHR17" s="281"/>
      <c r="CHS17" s="281"/>
      <c r="CHT17" s="281"/>
      <c r="CHU17" s="281"/>
      <c r="CHV17" s="281"/>
      <c r="CHW17" s="281"/>
      <c r="CHX17" s="281"/>
      <c r="CHY17" s="281"/>
      <c r="CHZ17" s="281"/>
      <c r="CIA17" s="281"/>
      <c r="CIB17" s="281"/>
      <c r="CIC17" s="281"/>
      <c r="CID17" s="281"/>
      <c r="CIE17" s="281"/>
      <c r="CIF17" s="281"/>
      <c r="CIG17" s="281"/>
      <c r="CIH17" s="281"/>
      <c r="CII17" s="281"/>
      <c r="CIJ17" s="281"/>
      <c r="CIK17" s="281"/>
      <c r="CIL17" s="281"/>
      <c r="CIM17" s="281"/>
      <c r="CIN17" s="281"/>
      <c r="CIO17" s="281"/>
      <c r="CIP17" s="281"/>
      <c r="CIQ17" s="281"/>
      <c r="CIR17" s="281"/>
      <c r="CIS17" s="281"/>
      <c r="CIT17" s="281"/>
      <c r="CIU17" s="281"/>
      <c r="CIV17" s="281"/>
      <c r="CIW17" s="281"/>
      <c r="CIX17" s="281"/>
      <c r="CIY17" s="281"/>
      <c r="CIZ17" s="281"/>
      <c r="CJA17" s="281"/>
      <c r="CJB17" s="281"/>
      <c r="CJC17" s="281"/>
      <c r="CJD17" s="281"/>
      <c r="CJE17" s="281"/>
      <c r="CJF17" s="281"/>
      <c r="CJG17" s="281"/>
      <c r="CJH17" s="281"/>
      <c r="CJI17" s="281"/>
      <c r="CJJ17" s="281"/>
      <c r="CJK17" s="281"/>
      <c r="CJL17" s="281"/>
      <c r="CJM17" s="281"/>
      <c r="CJN17" s="281"/>
      <c r="CJO17" s="281"/>
      <c r="CJP17" s="281"/>
      <c r="CJQ17" s="281"/>
      <c r="CJR17" s="281"/>
      <c r="CJS17" s="281"/>
      <c r="CJT17" s="281"/>
      <c r="CJU17" s="281"/>
      <c r="CJV17" s="281"/>
      <c r="CJW17" s="281"/>
      <c r="CJX17" s="281"/>
      <c r="CJY17" s="281"/>
      <c r="CJZ17" s="281"/>
      <c r="CKA17" s="281"/>
      <c r="CKB17" s="281"/>
      <c r="CKC17" s="281"/>
      <c r="CKD17" s="281"/>
      <c r="CKE17" s="281"/>
      <c r="CKF17" s="281"/>
      <c r="CKG17" s="281"/>
      <c r="CKH17" s="281"/>
      <c r="CKI17" s="281"/>
      <c r="CKJ17" s="281"/>
      <c r="CKK17" s="281"/>
      <c r="CKL17" s="281"/>
      <c r="CKM17" s="281"/>
      <c r="CKN17" s="281"/>
      <c r="CKO17" s="281"/>
      <c r="CKP17" s="281"/>
      <c r="CKQ17" s="281"/>
      <c r="CKR17" s="281"/>
      <c r="CKS17" s="281"/>
      <c r="CKT17" s="281"/>
      <c r="CKU17" s="281"/>
      <c r="CKV17" s="281"/>
      <c r="CKW17" s="281"/>
      <c r="CKX17" s="281"/>
      <c r="CKY17" s="281"/>
      <c r="CKZ17" s="281"/>
      <c r="CLA17" s="281"/>
      <c r="CLB17" s="281"/>
      <c r="CLC17" s="281"/>
      <c r="CLD17" s="281"/>
      <c r="CLE17" s="281"/>
      <c r="CLF17" s="281"/>
      <c r="CLG17" s="281"/>
      <c r="CLH17" s="281"/>
      <c r="CLI17" s="281"/>
      <c r="CLJ17" s="281"/>
      <c r="CLK17" s="281"/>
      <c r="CLL17" s="281"/>
      <c r="CLM17" s="281"/>
      <c r="CLN17" s="281"/>
      <c r="CLO17" s="281"/>
      <c r="CLP17" s="281"/>
      <c r="CLQ17" s="281"/>
      <c r="CLR17" s="281"/>
      <c r="CLS17" s="281"/>
      <c r="CLT17" s="281"/>
      <c r="CLU17" s="281"/>
      <c r="CLV17" s="281"/>
      <c r="CLW17" s="281"/>
      <c r="CLX17" s="281"/>
      <c r="CLY17" s="281"/>
      <c r="CLZ17" s="281"/>
      <c r="CMA17" s="281"/>
      <c r="CMB17" s="281"/>
      <c r="CMC17" s="281"/>
      <c r="CMD17" s="281"/>
      <c r="CME17" s="281"/>
      <c r="CMF17" s="281"/>
      <c r="CMG17" s="281"/>
      <c r="CMH17" s="281"/>
      <c r="CMI17" s="281"/>
      <c r="CMJ17" s="281"/>
      <c r="CMK17" s="281"/>
      <c r="CML17" s="281"/>
      <c r="CMM17" s="281"/>
      <c r="CMN17" s="281"/>
      <c r="CMO17" s="281"/>
      <c r="CMP17" s="281"/>
      <c r="CMQ17" s="281"/>
      <c r="CMR17" s="281"/>
      <c r="CMS17" s="281"/>
      <c r="CMT17" s="281"/>
      <c r="CMU17" s="281"/>
      <c r="CMV17" s="281"/>
      <c r="CMW17" s="281"/>
      <c r="CMX17" s="281"/>
      <c r="CMY17" s="281"/>
      <c r="CMZ17" s="281"/>
      <c r="CNA17" s="281"/>
      <c r="CNB17" s="281"/>
      <c r="CNC17" s="281"/>
      <c r="CND17" s="281"/>
      <c r="CNE17" s="281"/>
      <c r="CNF17" s="281"/>
      <c r="CNG17" s="281"/>
      <c r="CNH17" s="281"/>
      <c r="CNI17" s="281"/>
      <c r="CNJ17" s="281"/>
      <c r="CNK17" s="281"/>
      <c r="CNL17" s="281"/>
      <c r="CNM17" s="281"/>
      <c r="CNN17" s="281"/>
      <c r="CNO17" s="281"/>
      <c r="CNP17" s="281"/>
      <c r="CNQ17" s="281"/>
      <c r="CNR17" s="281"/>
      <c r="CNS17" s="281"/>
      <c r="CNT17" s="281"/>
      <c r="CNU17" s="281"/>
      <c r="CNV17" s="281"/>
      <c r="CNW17" s="281"/>
      <c r="CNX17" s="281"/>
      <c r="CNY17" s="281"/>
      <c r="CNZ17" s="281"/>
      <c r="COA17" s="281"/>
      <c r="COB17" s="281"/>
      <c r="COC17" s="281"/>
      <c r="COD17" s="281"/>
      <c r="COE17" s="281"/>
      <c r="COF17" s="281"/>
      <c r="COG17" s="281"/>
      <c r="COH17" s="281"/>
      <c r="COI17" s="281"/>
      <c r="COJ17" s="281"/>
      <c r="COK17" s="281"/>
      <c r="COL17" s="281"/>
      <c r="COM17" s="281"/>
      <c r="CON17" s="281"/>
      <c r="COO17" s="281"/>
      <c r="COP17" s="281"/>
      <c r="COQ17" s="281"/>
      <c r="COR17" s="281"/>
      <c r="COS17" s="281"/>
      <c r="COT17" s="281"/>
      <c r="COU17" s="281"/>
      <c r="COV17" s="281"/>
      <c r="COW17" s="281"/>
      <c r="COX17" s="281"/>
      <c r="COY17" s="281"/>
      <c r="COZ17" s="281"/>
      <c r="CPA17" s="281"/>
      <c r="CPB17" s="281"/>
      <c r="CPC17" s="281"/>
      <c r="CPD17" s="281"/>
      <c r="CPE17" s="281"/>
      <c r="CPF17" s="281"/>
      <c r="CPG17" s="281"/>
      <c r="CPH17" s="281"/>
      <c r="CPI17" s="281"/>
      <c r="CPJ17" s="281"/>
      <c r="CPK17" s="281"/>
      <c r="CPL17" s="281"/>
      <c r="CPM17" s="281"/>
      <c r="CPN17" s="281"/>
      <c r="CPO17" s="281"/>
      <c r="CPP17" s="281"/>
      <c r="CPQ17" s="281"/>
      <c r="CPR17" s="281"/>
      <c r="CPS17" s="281"/>
      <c r="CPT17" s="281"/>
      <c r="CPU17" s="281"/>
      <c r="CPV17" s="281"/>
      <c r="CPW17" s="281"/>
      <c r="CPX17" s="281"/>
      <c r="CPY17" s="281"/>
      <c r="CPZ17" s="281"/>
      <c r="CQA17" s="281"/>
      <c r="CQB17" s="281"/>
      <c r="CQC17" s="281"/>
      <c r="CQD17" s="281"/>
      <c r="CQE17" s="281"/>
      <c r="CQF17" s="281"/>
      <c r="CQG17" s="281"/>
      <c r="CQH17" s="281"/>
      <c r="CQI17" s="281"/>
      <c r="CQJ17" s="281"/>
      <c r="CQK17" s="281"/>
      <c r="CQL17" s="281"/>
      <c r="CQM17" s="281"/>
      <c r="CQN17" s="281"/>
      <c r="CQO17" s="281"/>
      <c r="CQP17" s="281"/>
      <c r="CQQ17" s="281"/>
      <c r="CQR17" s="281"/>
      <c r="CQS17" s="281"/>
      <c r="CQT17" s="281"/>
      <c r="CQU17" s="281"/>
      <c r="CQV17" s="281"/>
      <c r="CQW17" s="281"/>
      <c r="CQX17" s="281"/>
      <c r="CQY17" s="281"/>
      <c r="CQZ17" s="281"/>
      <c r="CRA17" s="281"/>
      <c r="CRB17" s="281"/>
      <c r="CRC17" s="281"/>
      <c r="CRD17" s="281"/>
      <c r="CRE17" s="281"/>
      <c r="CRF17" s="281"/>
      <c r="CRG17" s="281"/>
      <c r="CRH17" s="281"/>
      <c r="CRI17" s="281"/>
      <c r="CRJ17" s="281"/>
      <c r="CRK17" s="281"/>
      <c r="CRL17" s="281"/>
      <c r="CRM17" s="281"/>
      <c r="CRN17" s="281"/>
      <c r="CRO17" s="281"/>
      <c r="CRP17" s="281"/>
      <c r="CRQ17" s="281"/>
      <c r="CRR17" s="281"/>
      <c r="CRS17" s="281"/>
      <c r="CRT17" s="281"/>
      <c r="CRU17" s="281"/>
      <c r="CRV17" s="281"/>
      <c r="CRW17" s="281"/>
      <c r="CRX17" s="281"/>
      <c r="CRY17" s="281"/>
      <c r="CRZ17" s="281"/>
      <c r="CSA17" s="281"/>
      <c r="CSB17" s="281"/>
      <c r="CSC17" s="281"/>
      <c r="CSD17" s="281"/>
      <c r="CSE17" s="281"/>
      <c r="CSF17" s="281"/>
      <c r="CSG17" s="281"/>
      <c r="CSH17" s="281"/>
      <c r="CSI17" s="281"/>
      <c r="CSJ17" s="281"/>
      <c r="CSK17" s="281"/>
      <c r="CSL17" s="281"/>
      <c r="CSM17" s="281"/>
      <c r="CSN17" s="281"/>
      <c r="CSO17" s="281"/>
      <c r="CSP17" s="281"/>
      <c r="CSQ17" s="281"/>
      <c r="CSR17" s="281"/>
      <c r="CSS17" s="281"/>
      <c r="CST17" s="281"/>
      <c r="CSU17" s="281"/>
      <c r="CSV17" s="281"/>
      <c r="CSW17" s="281"/>
      <c r="CSX17" s="281"/>
      <c r="CSY17" s="281"/>
      <c r="CSZ17" s="281"/>
      <c r="CTA17" s="281"/>
      <c r="CTB17" s="281"/>
      <c r="CTC17" s="281"/>
      <c r="CTD17" s="281"/>
      <c r="CTE17" s="281"/>
      <c r="CTF17" s="281"/>
      <c r="CTG17" s="281"/>
      <c r="CTH17" s="281"/>
      <c r="CTI17" s="281"/>
      <c r="CTJ17" s="281"/>
      <c r="CTK17" s="281"/>
      <c r="CTL17" s="281"/>
      <c r="CTM17" s="281"/>
      <c r="CTN17" s="281"/>
      <c r="CTO17" s="281"/>
      <c r="CTP17" s="281"/>
      <c r="CTQ17" s="281"/>
      <c r="CTR17" s="281"/>
      <c r="CTS17" s="281"/>
      <c r="CTT17" s="281"/>
      <c r="CTU17" s="281"/>
      <c r="CTV17" s="281"/>
      <c r="CTW17" s="281"/>
      <c r="CTX17" s="281"/>
      <c r="CTY17" s="281"/>
      <c r="CTZ17" s="281"/>
      <c r="CUA17" s="281"/>
      <c r="CUB17" s="281"/>
      <c r="CUC17" s="281"/>
      <c r="CUD17" s="281"/>
      <c r="CUE17" s="281"/>
      <c r="CUF17" s="281"/>
      <c r="CUG17" s="281"/>
      <c r="CUH17" s="281"/>
      <c r="CUI17" s="281"/>
      <c r="CUJ17" s="281"/>
      <c r="CUK17" s="281"/>
      <c r="CUL17" s="281"/>
      <c r="CUM17" s="281"/>
      <c r="CUN17" s="281"/>
      <c r="CUO17" s="281"/>
      <c r="CUP17" s="281"/>
      <c r="CUQ17" s="281"/>
      <c r="CUR17" s="281"/>
      <c r="CUS17" s="281"/>
      <c r="CUT17" s="281"/>
      <c r="CUU17" s="281"/>
      <c r="CUV17" s="281"/>
      <c r="CUW17" s="281"/>
      <c r="CUX17" s="281"/>
      <c r="CUY17" s="281"/>
      <c r="CUZ17" s="281"/>
      <c r="CVA17" s="281"/>
      <c r="CVB17" s="281"/>
      <c r="CVC17" s="281"/>
      <c r="CVD17" s="281"/>
      <c r="CVE17" s="281"/>
      <c r="CVF17" s="281"/>
      <c r="CVG17" s="281"/>
      <c r="CVH17" s="281"/>
      <c r="CVI17" s="281"/>
      <c r="CVJ17" s="281"/>
      <c r="CVK17" s="281"/>
      <c r="CVL17" s="281"/>
      <c r="CVM17" s="281"/>
      <c r="CVN17" s="281"/>
      <c r="CVO17" s="281"/>
      <c r="CVP17" s="281"/>
      <c r="CVQ17" s="281"/>
      <c r="CVR17" s="281"/>
      <c r="CVS17" s="281"/>
      <c r="CVT17" s="281"/>
      <c r="CVU17" s="281"/>
      <c r="CVV17" s="281"/>
      <c r="CVW17" s="281"/>
      <c r="CVX17" s="281"/>
      <c r="CVY17" s="281"/>
      <c r="CVZ17" s="281"/>
      <c r="CWA17" s="281"/>
      <c r="CWB17" s="281"/>
      <c r="CWC17" s="281"/>
      <c r="CWD17" s="281"/>
      <c r="CWE17" s="281"/>
      <c r="CWF17" s="281"/>
      <c r="CWG17" s="281"/>
      <c r="CWH17" s="281"/>
      <c r="CWI17" s="281"/>
      <c r="CWJ17" s="281"/>
      <c r="CWK17" s="281"/>
      <c r="CWL17" s="281"/>
      <c r="CWM17" s="281"/>
      <c r="CWN17" s="281"/>
      <c r="CWO17" s="281"/>
      <c r="CWP17" s="281"/>
      <c r="CWQ17" s="281"/>
      <c r="CWR17" s="281"/>
      <c r="CWS17" s="281"/>
      <c r="CWT17" s="281"/>
      <c r="CWU17" s="281"/>
      <c r="CWV17" s="281"/>
      <c r="CWW17" s="281"/>
      <c r="CWX17" s="281"/>
      <c r="CWY17" s="281"/>
      <c r="CWZ17" s="281"/>
      <c r="CXA17" s="281"/>
      <c r="CXB17" s="281"/>
      <c r="CXC17" s="281"/>
      <c r="CXD17" s="281"/>
      <c r="CXE17" s="281"/>
      <c r="CXF17" s="281"/>
      <c r="CXG17" s="281"/>
      <c r="CXH17" s="281"/>
      <c r="CXI17" s="281"/>
      <c r="CXJ17" s="281"/>
      <c r="CXK17" s="281"/>
      <c r="CXL17" s="281"/>
      <c r="CXM17" s="281"/>
      <c r="CXN17" s="281"/>
      <c r="CXO17" s="281"/>
      <c r="CXP17" s="281"/>
      <c r="CXQ17" s="281"/>
      <c r="CXR17" s="281"/>
      <c r="CXS17" s="281"/>
      <c r="CXT17" s="281"/>
      <c r="CXU17" s="281"/>
      <c r="CXV17" s="281"/>
      <c r="CXW17" s="281"/>
      <c r="CXX17" s="281"/>
      <c r="CXY17" s="281"/>
      <c r="CXZ17" s="281"/>
      <c r="CYA17" s="281"/>
      <c r="CYB17" s="281"/>
      <c r="CYC17" s="281"/>
      <c r="CYD17" s="281"/>
      <c r="CYE17" s="281"/>
      <c r="CYF17" s="281"/>
      <c r="CYG17" s="281"/>
      <c r="CYH17" s="281"/>
      <c r="CYI17" s="281"/>
      <c r="CYJ17" s="281"/>
      <c r="CYK17" s="281"/>
      <c r="CYL17" s="281"/>
      <c r="CYM17" s="281"/>
      <c r="CYN17" s="281"/>
      <c r="CYO17" s="281"/>
      <c r="CYP17" s="281"/>
      <c r="CYQ17" s="281"/>
      <c r="CYR17" s="281"/>
      <c r="CYS17" s="281"/>
      <c r="CYT17" s="281"/>
      <c r="CYU17" s="281"/>
      <c r="CYV17" s="281"/>
      <c r="CYW17" s="281"/>
      <c r="CYX17" s="281"/>
      <c r="CYY17" s="281"/>
      <c r="CYZ17" s="281"/>
      <c r="CZA17" s="281"/>
      <c r="CZB17" s="281"/>
      <c r="CZC17" s="281"/>
      <c r="CZD17" s="281"/>
      <c r="CZE17" s="281"/>
      <c r="CZF17" s="281"/>
      <c r="CZG17" s="281"/>
      <c r="CZH17" s="281"/>
      <c r="CZI17" s="281"/>
      <c r="CZJ17" s="281"/>
      <c r="CZK17" s="281"/>
      <c r="CZL17" s="281"/>
      <c r="CZM17" s="281"/>
      <c r="CZN17" s="281"/>
      <c r="CZO17" s="281"/>
      <c r="CZP17" s="281"/>
      <c r="CZQ17" s="281"/>
      <c r="CZR17" s="281"/>
      <c r="CZS17" s="281"/>
      <c r="CZT17" s="281"/>
      <c r="CZU17" s="281"/>
      <c r="CZV17" s="281"/>
      <c r="CZW17" s="281"/>
      <c r="CZX17" s="281"/>
      <c r="CZY17" s="281"/>
      <c r="CZZ17" s="281"/>
      <c r="DAA17" s="281"/>
      <c r="DAB17" s="281"/>
      <c r="DAC17" s="281"/>
      <c r="DAD17" s="281"/>
      <c r="DAE17" s="281"/>
      <c r="DAF17" s="281"/>
      <c r="DAG17" s="281"/>
      <c r="DAH17" s="281"/>
      <c r="DAI17" s="281"/>
      <c r="DAJ17" s="281"/>
      <c r="DAK17" s="281"/>
      <c r="DAL17" s="281"/>
      <c r="DAM17" s="281"/>
      <c r="DAN17" s="281"/>
      <c r="DAO17" s="281"/>
      <c r="DAP17" s="281"/>
      <c r="DAQ17" s="281"/>
      <c r="DAR17" s="281"/>
      <c r="DAS17" s="281"/>
      <c r="DAT17" s="281"/>
      <c r="DAU17" s="281"/>
      <c r="DAV17" s="281"/>
      <c r="DAW17" s="281"/>
      <c r="DAX17" s="281"/>
      <c r="DAY17" s="281"/>
      <c r="DAZ17" s="281"/>
      <c r="DBA17" s="281"/>
      <c r="DBB17" s="281"/>
      <c r="DBC17" s="281"/>
      <c r="DBD17" s="281"/>
      <c r="DBE17" s="281"/>
      <c r="DBF17" s="281"/>
      <c r="DBG17" s="281"/>
      <c r="DBH17" s="281"/>
      <c r="DBI17" s="281"/>
      <c r="DBJ17" s="281"/>
      <c r="DBK17" s="281"/>
      <c r="DBL17" s="281"/>
      <c r="DBM17" s="281"/>
      <c r="DBN17" s="281"/>
      <c r="DBO17" s="281"/>
      <c r="DBP17" s="281"/>
      <c r="DBQ17" s="281"/>
      <c r="DBR17" s="281"/>
      <c r="DBS17" s="281"/>
      <c r="DBT17" s="281"/>
      <c r="DBU17" s="281"/>
      <c r="DBV17" s="281"/>
      <c r="DBW17" s="281"/>
      <c r="DBX17" s="281"/>
      <c r="DBY17" s="281"/>
      <c r="DBZ17" s="281"/>
      <c r="DCA17" s="281"/>
      <c r="DCB17" s="281"/>
      <c r="DCC17" s="281"/>
      <c r="DCD17" s="281"/>
      <c r="DCE17" s="281"/>
      <c r="DCF17" s="281"/>
      <c r="DCG17" s="281"/>
      <c r="DCH17" s="281"/>
      <c r="DCI17" s="281"/>
      <c r="DCJ17" s="281"/>
      <c r="DCK17" s="281"/>
      <c r="DCL17" s="281"/>
      <c r="DCM17" s="281"/>
      <c r="DCN17" s="281"/>
      <c r="DCO17" s="281"/>
      <c r="DCP17" s="281"/>
      <c r="DCQ17" s="281"/>
      <c r="DCR17" s="281"/>
      <c r="DCS17" s="281"/>
      <c r="DCT17" s="281"/>
      <c r="DCU17" s="281"/>
      <c r="DCV17" s="281"/>
      <c r="DCW17" s="281"/>
      <c r="DCX17" s="281"/>
      <c r="DCY17" s="281"/>
      <c r="DCZ17" s="281"/>
      <c r="DDA17" s="281"/>
      <c r="DDB17" s="281"/>
      <c r="DDC17" s="281"/>
      <c r="DDD17" s="281"/>
      <c r="DDE17" s="281"/>
      <c r="DDF17" s="281"/>
      <c r="DDG17" s="281"/>
      <c r="DDH17" s="281"/>
      <c r="DDI17" s="281"/>
      <c r="DDJ17" s="281"/>
      <c r="DDK17" s="281"/>
      <c r="DDL17" s="281"/>
      <c r="DDM17" s="281"/>
      <c r="DDN17" s="281"/>
      <c r="DDO17" s="281"/>
      <c r="DDP17" s="281"/>
      <c r="DDQ17" s="281"/>
      <c r="DDR17" s="281"/>
      <c r="DDS17" s="281"/>
      <c r="DDT17" s="281"/>
      <c r="DDU17" s="281"/>
      <c r="DDV17" s="281"/>
      <c r="DDW17" s="281"/>
      <c r="DDX17" s="281"/>
      <c r="DDY17" s="281"/>
      <c r="DDZ17" s="281"/>
      <c r="DEA17" s="281"/>
      <c r="DEB17" s="281"/>
      <c r="DEC17" s="281"/>
      <c r="DED17" s="281"/>
      <c r="DEE17" s="281"/>
      <c r="DEF17" s="281"/>
      <c r="DEG17" s="281"/>
      <c r="DEH17" s="281"/>
      <c r="DEI17" s="281"/>
      <c r="DEJ17" s="281"/>
      <c r="DEK17" s="281"/>
      <c r="DEL17" s="281"/>
      <c r="DEM17" s="281"/>
      <c r="DEN17" s="281"/>
      <c r="DEO17" s="281"/>
      <c r="DEP17" s="281"/>
      <c r="DEQ17" s="281"/>
      <c r="DER17" s="281"/>
      <c r="DES17" s="281"/>
      <c r="DET17" s="281"/>
      <c r="DEU17" s="281"/>
      <c r="DEV17" s="281"/>
      <c r="DEW17" s="281"/>
      <c r="DEX17" s="281"/>
      <c r="DEY17" s="281"/>
      <c r="DEZ17" s="281"/>
      <c r="DFA17" s="281"/>
      <c r="DFB17" s="281"/>
      <c r="DFC17" s="281"/>
      <c r="DFD17" s="281"/>
      <c r="DFE17" s="281"/>
      <c r="DFF17" s="281"/>
      <c r="DFG17" s="281"/>
      <c r="DFH17" s="281"/>
      <c r="DFI17" s="281"/>
      <c r="DFJ17" s="281"/>
      <c r="DFK17" s="281"/>
      <c r="DFL17" s="281"/>
      <c r="DFM17" s="281"/>
      <c r="DFN17" s="281"/>
      <c r="DFO17" s="281"/>
      <c r="DFP17" s="281"/>
      <c r="DFQ17" s="281"/>
      <c r="DFR17" s="281"/>
      <c r="DFS17" s="281"/>
      <c r="DFT17" s="281"/>
      <c r="DFU17" s="281"/>
      <c r="DFV17" s="281"/>
      <c r="DFW17" s="281"/>
      <c r="DFX17" s="281"/>
      <c r="DFY17" s="281"/>
      <c r="DFZ17" s="281"/>
      <c r="DGA17" s="281"/>
      <c r="DGB17" s="281"/>
      <c r="DGC17" s="281"/>
      <c r="DGD17" s="281"/>
      <c r="DGE17" s="281"/>
      <c r="DGF17" s="281"/>
      <c r="DGG17" s="281"/>
      <c r="DGH17" s="281"/>
      <c r="DGI17" s="281"/>
      <c r="DGJ17" s="281"/>
      <c r="DGK17" s="281"/>
      <c r="DGL17" s="281"/>
      <c r="DGM17" s="281"/>
      <c r="DGN17" s="281"/>
      <c r="DGO17" s="281"/>
      <c r="DGP17" s="281"/>
      <c r="DGQ17" s="281"/>
      <c r="DGR17" s="281"/>
      <c r="DGS17" s="281"/>
      <c r="DGT17" s="281"/>
      <c r="DGU17" s="281"/>
      <c r="DGV17" s="281"/>
      <c r="DGW17" s="281"/>
      <c r="DGX17" s="281"/>
      <c r="DGY17" s="281"/>
      <c r="DGZ17" s="281"/>
      <c r="DHA17" s="281"/>
      <c r="DHB17" s="281"/>
      <c r="DHC17" s="281"/>
      <c r="DHD17" s="281"/>
      <c r="DHE17" s="281"/>
      <c r="DHF17" s="281"/>
      <c r="DHG17" s="281"/>
      <c r="DHH17" s="281"/>
      <c r="DHI17" s="281"/>
      <c r="DHJ17" s="281"/>
      <c r="DHK17" s="281"/>
      <c r="DHL17" s="281"/>
      <c r="DHM17" s="281"/>
      <c r="DHN17" s="281"/>
      <c r="DHO17" s="281"/>
      <c r="DHP17" s="281"/>
      <c r="DHQ17" s="281"/>
      <c r="DHR17" s="281"/>
      <c r="DHS17" s="281"/>
      <c r="DHT17" s="281"/>
      <c r="DHU17" s="281"/>
      <c r="DHV17" s="281"/>
      <c r="DHW17" s="281"/>
      <c r="DHX17" s="281"/>
      <c r="DHY17" s="281"/>
      <c r="DHZ17" s="281"/>
      <c r="DIA17" s="281"/>
      <c r="DIB17" s="281"/>
      <c r="DIC17" s="281"/>
      <c r="DID17" s="281"/>
      <c r="DIE17" s="281"/>
      <c r="DIF17" s="281"/>
      <c r="DIG17" s="281"/>
      <c r="DIH17" s="281"/>
      <c r="DII17" s="281"/>
      <c r="DIJ17" s="281"/>
      <c r="DIK17" s="281"/>
      <c r="DIL17" s="281"/>
      <c r="DIM17" s="281"/>
      <c r="DIN17" s="281"/>
      <c r="DIO17" s="281"/>
      <c r="DIP17" s="281"/>
      <c r="DIQ17" s="281"/>
      <c r="DIR17" s="281"/>
      <c r="DIS17" s="281"/>
      <c r="DIT17" s="281"/>
      <c r="DIU17" s="281"/>
      <c r="DIV17" s="281"/>
      <c r="DIW17" s="281"/>
      <c r="DIX17" s="281"/>
      <c r="DIY17" s="281"/>
      <c r="DIZ17" s="281"/>
      <c r="DJA17" s="281"/>
      <c r="DJB17" s="281"/>
      <c r="DJC17" s="281"/>
      <c r="DJD17" s="281"/>
      <c r="DJE17" s="281"/>
      <c r="DJF17" s="281"/>
      <c r="DJG17" s="281"/>
      <c r="DJH17" s="281"/>
      <c r="DJI17" s="281"/>
      <c r="DJJ17" s="281"/>
      <c r="DJK17" s="281"/>
      <c r="DJL17" s="281"/>
      <c r="DJM17" s="281"/>
      <c r="DJN17" s="281"/>
      <c r="DJO17" s="281"/>
      <c r="DJP17" s="281"/>
      <c r="DJQ17" s="281"/>
      <c r="DJR17" s="281"/>
      <c r="DJS17" s="281"/>
      <c r="DJT17" s="281"/>
      <c r="DJU17" s="281"/>
      <c r="DJV17" s="281"/>
      <c r="DJW17" s="281"/>
      <c r="DJX17" s="281"/>
      <c r="DJY17" s="281"/>
      <c r="DJZ17" s="281"/>
      <c r="DKA17" s="281"/>
      <c r="DKB17" s="281"/>
      <c r="DKC17" s="281"/>
      <c r="DKD17" s="281"/>
      <c r="DKE17" s="281"/>
      <c r="DKF17" s="281"/>
      <c r="DKG17" s="281"/>
      <c r="DKH17" s="281"/>
      <c r="DKI17" s="281"/>
      <c r="DKJ17" s="281"/>
      <c r="DKK17" s="281"/>
      <c r="DKL17" s="281"/>
      <c r="DKM17" s="281"/>
      <c r="DKN17" s="281"/>
      <c r="DKO17" s="281"/>
      <c r="DKP17" s="281"/>
      <c r="DKQ17" s="281"/>
      <c r="DKR17" s="281"/>
      <c r="DKS17" s="281"/>
      <c r="DKT17" s="281"/>
      <c r="DKU17" s="281"/>
      <c r="DKV17" s="281"/>
      <c r="DKW17" s="281"/>
      <c r="DKX17" s="281"/>
      <c r="DKY17" s="281"/>
      <c r="DKZ17" s="281"/>
      <c r="DLA17" s="281"/>
      <c r="DLB17" s="281"/>
      <c r="DLC17" s="281"/>
      <c r="DLD17" s="281"/>
      <c r="DLE17" s="281"/>
      <c r="DLF17" s="281"/>
      <c r="DLG17" s="281"/>
      <c r="DLH17" s="281"/>
      <c r="DLI17" s="281"/>
      <c r="DLJ17" s="281"/>
      <c r="DLK17" s="281"/>
      <c r="DLL17" s="281"/>
      <c r="DLM17" s="281"/>
      <c r="DLN17" s="281"/>
      <c r="DLO17" s="281"/>
      <c r="DLP17" s="281"/>
      <c r="DLQ17" s="281"/>
      <c r="DLR17" s="281"/>
      <c r="DLS17" s="281"/>
      <c r="DLT17" s="281"/>
      <c r="DLU17" s="281"/>
      <c r="DLV17" s="281"/>
      <c r="DLW17" s="281"/>
      <c r="DLX17" s="281"/>
      <c r="DLY17" s="281"/>
      <c r="DLZ17" s="281"/>
      <c r="DMA17" s="281"/>
      <c r="DMB17" s="281"/>
      <c r="DMC17" s="281"/>
      <c r="DMD17" s="281"/>
      <c r="DME17" s="281"/>
      <c r="DMF17" s="281"/>
      <c r="DMG17" s="281"/>
      <c r="DMH17" s="281"/>
      <c r="DMI17" s="281"/>
      <c r="DMJ17" s="281"/>
      <c r="DMK17" s="281"/>
      <c r="DML17" s="281"/>
      <c r="DMM17" s="281"/>
      <c r="DMN17" s="281"/>
      <c r="DMO17" s="281"/>
      <c r="DMP17" s="281"/>
      <c r="DMQ17" s="281"/>
      <c r="DMR17" s="281"/>
      <c r="DMS17" s="281"/>
      <c r="DMT17" s="281"/>
      <c r="DMU17" s="281"/>
      <c r="DMV17" s="281"/>
      <c r="DMW17" s="281"/>
      <c r="DMX17" s="281"/>
      <c r="DMY17" s="281"/>
      <c r="DMZ17" s="281"/>
      <c r="DNA17" s="281"/>
      <c r="DNB17" s="281"/>
      <c r="DNC17" s="281"/>
      <c r="DND17" s="281"/>
      <c r="DNE17" s="281"/>
      <c r="DNF17" s="281"/>
      <c r="DNG17" s="281"/>
      <c r="DNH17" s="281"/>
      <c r="DNI17" s="281"/>
      <c r="DNJ17" s="281"/>
      <c r="DNK17" s="281"/>
      <c r="DNL17" s="281"/>
      <c r="DNM17" s="281"/>
      <c r="DNN17" s="281"/>
      <c r="DNO17" s="281"/>
      <c r="DNP17" s="281"/>
      <c r="DNQ17" s="281"/>
      <c r="DNR17" s="281"/>
      <c r="DNS17" s="281"/>
      <c r="DNT17" s="281"/>
      <c r="DNU17" s="281"/>
      <c r="DNV17" s="281"/>
      <c r="DNW17" s="281"/>
      <c r="DNX17" s="281"/>
      <c r="DNY17" s="281"/>
      <c r="DNZ17" s="281"/>
      <c r="DOA17" s="281"/>
      <c r="DOB17" s="281"/>
      <c r="DOC17" s="281"/>
      <c r="DOD17" s="281"/>
      <c r="DOE17" s="281"/>
      <c r="DOF17" s="281"/>
      <c r="DOG17" s="281"/>
      <c r="DOH17" s="281"/>
      <c r="DOI17" s="281"/>
      <c r="DOJ17" s="281"/>
      <c r="DOK17" s="281"/>
      <c r="DOL17" s="281"/>
      <c r="DOM17" s="281"/>
      <c r="DON17" s="281"/>
      <c r="DOO17" s="281"/>
      <c r="DOP17" s="281"/>
      <c r="DOQ17" s="281"/>
      <c r="DOR17" s="281"/>
      <c r="DOS17" s="281"/>
      <c r="DOT17" s="281"/>
      <c r="DOU17" s="281"/>
      <c r="DOV17" s="281"/>
      <c r="DOW17" s="281"/>
      <c r="DOX17" s="281"/>
      <c r="DOY17" s="281"/>
      <c r="DOZ17" s="281"/>
      <c r="DPA17" s="281"/>
      <c r="DPB17" s="281"/>
      <c r="DPC17" s="281"/>
      <c r="DPD17" s="281"/>
      <c r="DPE17" s="281"/>
      <c r="DPF17" s="281"/>
      <c r="DPG17" s="281"/>
      <c r="DPH17" s="281"/>
      <c r="DPI17" s="281"/>
      <c r="DPJ17" s="281"/>
      <c r="DPK17" s="281"/>
      <c r="DPL17" s="281"/>
      <c r="DPM17" s="281"/>
      <c r="DPN17" s="281"/>
      <c r="DPO17" s="281"/>
      <c r="DPP17" s="281"/>
      <c r="DPQ17" s="281"/>
      <c r="DPR17" s="281"/>
      <c r="DPS17" s="281"/>
      <c r="DPT17" s="281"/>
      <c r="DPU17" s="281"/>
      <c r="DPV17" s="281"/>
      <c r="DPW17" s="281"/>
      <c r="DPX17" s="281"/>
      <c r="DPY17" s="281"/>
      <c r="DPZ17" s="281"/>
      <c r="DQA17" s="281"/>
      <c r="DQB17" s="281"/>
      <c r="DQC17" s="281"/>
      <c r="DQD17" s="281"/>
      <c r="DQE17" s="281"/>
      <c r="DQF17" s="281"/>
      <c r="DQG17" s="281"/>
      <c r="DQH17" s="281"/>
      <c r="DQI17" s="281"/>
      <c r="DQJ17" s="281"/>
      <c r="DQK17" s="281"/>
      <c r="DQL17" s="281"/>
      <c r="DQM17" s="281"/>
      <c r="DQN17" s="281"/>
      <c r="DQO17" s="281"/>
      <c r="DQP17" s="281"/>
      <c r="DQQ17" s="281"/>
      <c r="DQR17" s="281"/>
      <c r="DQS17" s="281"/>
      <c r="DQT17" s="281"/>
      <c r="DQU17" s="281"/>
      <c r="DQV17" s="281"/>
      <c r="DQW17" s="281"/>
      <c r="DQX17" s="281"/>
      <c r="DQY17" s="281"/>
      <c r="DQZ17" s="281"/>
      <c r="DRA17" s="281"/>
      <c r="DRB17" s="281"/>
      <c r="DRC17" s="281"/>
      <c r="DRD17" s="281"/>
      <c r="DRE17" s="281"/>
      <c r="DRF17" s="281"/>
      <c r="DRG17" s="281"/>
      <c r="DRH17" s="281"/>
      <c r="DRI17" s="281"/>
      <c r="DRJ17" s="281"/>
      <c r="DRK17" s="281"/>
      <c r="DRL17" s="281"/>
      <c r="DRM17" s="281"/>
      <c r="DRN17" s="281"/>
      <c r="DRO17" s="281"/>
      <c r="DRP17" s="281"/>
      <c r="DRQ17" s="281"/>
      <c r="DRR17" s="281"/>
      <c r="DRS17" s="281"/>
      <c r="DRT17" s="281"/>
      <c r="DRU17" s="281"/>
      <c r="DRV17" s="281"/>
      <c r="DRW17" s="281"/>
      <c r="DRX17" s="281"/>
      <c r="DRY17" s="281"/>
      <c r="DRZ17" s="281"/>
      <c r="DSA17" s="281"/>
      <c r="DSB17" s="281"/>
      <c r="DSC17" s="281"/>
      <c r="DSD17" s="281"/>
      <c r="DSE17" s="281"/>
      <c r="DSF17" s="281"/>
      <c r="DSG17" s="281"/>
      <c r="DSH17" s="281"/>
      <c r="DSI17" s="281"/>
      <c r="DSJ17" s="281"/>
      <c r="DSK17" s="281"/>
      <c r="DSL17" s="281"/>
      <c r="DSM17" s="281"/>
      <c r="DSN17" s="281"/>
      <c r="DSO17" s="281"/>
      <c r="DSP17" s="281"/>
      <c r="DSQ17" s="281"/>
      <c r="DSR17" s="281"/>
      <c r="DSS17" s="281"/>
      <c r="DST17" s="281"/>
      <c r="DSU17" s="281"/>
      <c r="DSV17" s="281"/>
      <c r="DSW17" s="281"/>
      <c r="DSX17" s="281"/>
      <c r="DSY17" s="281"/>
      <c r="DSZ17" s="281"/>
      <c r="DTA17" s="281"/>
      <c r="DTB17" s="281"/>
      <c r="DTC17" s="281"/>
      <c r="DTD17" s="281"/>
      <c r="DTE17" s="281"/>
      <c r="DTF17" s="281"/>
      <c r="DTG17" s="281"/>
      <c r="DTH17" s="281"/>
      <c r="DTI17" s="281"/>
      <c r="DTJ17" s="281"/>
      <c r="DTK17" s="281"/>
      <c r="DTL17" s="281"/>
      <c r="DTM17" s="281"/>
      <c r="DTN17" s="281"/>
      <c r="DTO17" s="281"/>
      <c r="DTP17" s="281"/>
      <c r="DTQ17" s="281"/>
      <c r="DTR17" s="281"/>
      <c r="DTS17" s="281"/>
      <c r="DTT17" s="281"/>
      <c r="DTU17" s="281"/>
      <c r="DTV17" s="281"/>
      <c r="DTW17" s="281"/>
      <c r="DTX17" s="281"/>
      <c r="DTY17" s="281"/>
      <c r="DTZ17" s="281"/>
      <c r="DUA17" s="281"/>
      <c r="DUB17" s="281"/>
      <c r="DUC17" s="281"/>
      <c r="DUD17" s="281"/>
      <c r="DUE17" s="281"/>
      <c r="DUF17" s="281"/>
      <c r="DUG17" s="281"/>
      <c r="DUH17" s="281"/>
      <c r="DUI17" s="281"/>
      <c r="DUJ17" s="281"/>
      <c r="DUK17" s="281"/>
      <c r="DUL17" s="281"/>
      <c r="DUM17" s="281"/>
      <c r="DUN17" s="281"/>
      <c r="DUO17" s="281"/>
      <c r="DUP17" s="281"/>
      <c r="DUQ17" s="281"/>
      <c r="DUR17" s="281"/>
      <c r="DUS17" s="281"/>
      <c r="DUT17" s="281"/>
      <c r="DUU17" s="281"/>
      <c r="DUV17" s="281"/>
      <c r="DUW17" s="281"/>
      <c r="DUX17" s="281"/>
      <c r="DUY17" s="281"/>
      <c r="DUZ17" s="281"/>
      <c r="DVA17" s="281"/>
      <c r="DVB17" s="281"/>
      <c r="DVC17" s="281"/>
      <c r="DVD17" s="281"/>
      <c r="DVE17" s="281"/>
      <c r="DVF17" s="281"/>
      <c r="DVG17" s="281"/>
      <c r="DVH17" s="281"/>
      <c r="DVI17" s="281"/>
      <c r="DVJ17" s="281"/>
      <c r="DVK17" s="281"/>
      <c r="DVL17" s="281"/>
      <c r="DVM17" s="281"/>
      <c r="DVN17" s="281"/>
      <c r="DVO17" s="281"/>
      <c r="DVP17" s="281"/>
      <c r="DVQ17" s="281"/>
      <c r="DVR17" s="281"/>
      <c r="DVS17" s="281"/>
      <c r="DVT17" s="281"/>
      <c r="DVU17" s="281"/>
      <c r="DVV17" s="281"/>
      <c r="DVW17" s="281"/>
      <c r="DVX17" s="281"/>
      <c r="DVY17" s="281"/>
      <c r="DVZ17" s="281"/>
      <c r="DWA17" s="281"/>
      <c r="DWB17" s="281"/>
      <c r="DWC17" s="281"/>
      <c r="DWD17" s="281"/>
      <c r="DWE17" s="281"/>
      <c r="DWF17" s="281"/>
      <c r="DWG17" s="281"/>
      <c r="DWH17" s="281"/>
      <c r="DWI17" s="281"/>
      <c r="DWJ17" s="281"/>
      <c r="DWK17" s="281"/>
      <c r="DWL17" s="281"/>
      <c r="DWM17" s="281"/>
      <c r="DWN17" s="281"/>
      <c r="DWO17" s="281"/>
      <c r="DWP17" s="281"/>
      <c r="DWQ17" s="281"/>
      <c r="DWR17" s="281"/>
      <c r="DWS17" s="281"/>
      <c r="DWT17" s="281"/>
      <c r="DWU17" s="281"/>
      <c r="DWV17" s="281"/>
      <c r="DWW17" s="281"/>
      <c r="DWX17" s="281"/>
      <c r="DWY17" s="281"/>
      <c r="DWZ17" s="281"/>
      <c r="DXA17" s="281"/>
      <c r="DXB17" s="281"/>
      <c r="DXC17" s="281"/>
      <c r="DXD17" s="281"/>
      <c r="DXE17" s="281"/>
      <c r="DXF17" s="281"/>
      <c r="DXG17" s="281"/>
      <c r="DXH17" s="281"/>
      <c r="DXI17" s="281"/>
      <c r="DXJ17" s="281"/>
      <c r="DXK17" s="281"/>
      <c r="DXL17" s="281"/>
      <c r="DXM17" s="281"/>
      <c r="DXN17" s="281"/>
      <c r="DXO17" s="281"/>
      <c r="DXP17" s="281"/>
      <c r="DXQ17" s="281"/>
      <c r="DXR17" s="281"/>
      <c r="DXS17" s="281"/>
      <c r="DXT17" s="281"/>
      <c r="DXU17" s="281"/>
      <c r="DXV17" s="281"/>
      <c r="DXW17" s="281"/>
      <c r="DXX17" s="281"/>
      <c r="DXY17" s="281"/>
      <c r="DXZ17" s="281"/>
      <c r="DYA17" s="281"/>
      <c r="DYB17" s="281"/>
      <c r="DYC17" s="281"/>
      <c r="DYD17" s="281"/>
      <c r="DYE17" s="281"/>
      <c r="DYF17" s="281"/>
      <c r="DYG17" s="281"/>
      <c r="DYH17" s="281"/>
      <c r="DYI17" s="281"/>
      <c r="DYJ17" s="281"/>
      <c r="DYK17" s="281"/>
      <c r="DYL17" s="281"/>
      <c r="DYM17" s="281"/>
      <c r="DYN17" s="281"/>
      <c r="DYO17" s="281"/>
      <c r="DYP17" s="281"/>
      <c r="DYQ17" s="281"/>
      <c r="DYR17" s="281"/>
      <c r="DYS17" s="281"/>
      <c r="DYT17" s="281"/>
      <c r="DYU17" s="281"/>
      <c r="DYV17" s="281"/>
      <c r="DYW17" s="281"/>
      <c r="DYX17" s="281"/>
      <c r="DYY17" s="281"/>
      <c r="DYZ17" s="281"/>
      <c r="DZA17" s="281"/>
      <c r="DZB17" s="281"/>
      <c r="DZC17" s="281"/>
      <c r="DZD17" s="281"/>
      <c r="DZE17" s="281"/>
      <c r="DZF17" s="281"/>
      <c r="DZG17" s="281"/>
      <c r="DZH17" s="281"/>
      <c r="DZI17" s="281"/>
      <c r="DZJ17" s="281"/>
      <c r="DZK17" s="281"/>
      <c r="DZL17" s="281"/>
      <c r="DZM17" s="281"/>
      <c r="DZN17" s="281"/>
      <c r="DZO17" s="281"/>
      <c r="DZP17" s="281"/>
      <c r="DZQ17" s="281"/>
      <c r="DZR17" s="281"/>
      <c r="DZS17" s="281"/>
      <c r="DZT17" s="281"/>
      <c r="DZU17" s="281"/>
      <c r="DZV17" s="281"/>
      <c r="DZW17" s="281"/>
      <c r="DZX17" s="281"/>
      <c r="DZY17" s="281"/>
      <c r="DZZ17" s="281"/>
      <c r="EAA17" s="281"/>
      <c r="EAB17" s="281"/>
      <c r="EAC17" s="281"/>
      <c r="EAD17" s="281"/>
      <c r="EAE17" s="281"/>
      <c r="EAF17" s="281"/>
      <c r="EAG17" s="281"/>
      <c r="EAH17" s="281"/>
      <c r="EAI17" s="281"/>
      <c r="EAJ17" s="281"/>
      <c r="EAK17" s="281"/>
      <c r="EAL17" s="281"/>
      <c r="EAM17" s="281"/>
      <c r="EAN17" s="281"/>
      <c r="EAO17" s="281"/>
      <c r="EAP17" s="281"/>
      <c r="EAQ17" s="281"/>
      <c r="EAR17" s="281"/>
      <c r="EAS17" s="281"/>
      <c r="EAT17" s="281"/>
      <c r="EAU17" s="281"/>
      <c r="EAV17" s="281"/>
      <c r="EAW17" s="281"/>
      <c r="EAX17" s="281"/>
      <c r="EAY17" s="281"/>
      <c r="EAZ17" s="281"/>
      <c r="EBA17" s="281"/>
      <c r="EBB17" s="281"/>
      <c r="EBC17" s="281"/>
      <c r="EBD17" s="281"/>
      <c r="EBE17" s="281"/>
      <c r="EBF17" s="281"/>
      <c r="EBG17" s="281"/>
      <c r="EBH17" s="281"/>
      <c r="EBI17" s="281"/>
      <c r="EBJ17" s="281"/>
      <c r="EBK17" s="281"/>
      <c r="EBL17" s="281"/>
      <c r="EBM17" s="281"/>
      <c r="EBN17" s="281"/>
      <c r="EBO17" s="281"/>
      <c r="EBP17" s="281"/>
      <c r="EBQ17" s="281"/>
      <c r="EBR17" s="281"/>
      <c r="EBS17" s="281"/>
      <c r="EBT17" s="281"/>
      <c r="EBU17" s="281"/>
      <c r="EBV17" s="281"/>
      <c r="EBW17" s="281"/>
      <c r="EBX17" s="281"/>
      <c r="EBY17" s="281"/>
      <c r="EBZ17" s="281"/>
      <c r="ECA17" s="281"/>
      <c r="ECB17" s="281"/>
      <c r="ECC17" s="281"/>
      <c r="ECD17" s="281"/>
      <c r="ECE17" s="281"/>
      <c r="ECF17" s="281"/>
      <c r="ECG17" s="281"/>
      <c r="ECH17" s="281"/>
      <c r="ECI17" s="281"/>
      <c r="ECJ17" s="281"/>
      <c r="ECK17" s="281"/>
      <c r="ECL17" s="281"/>
      <c r="ECM17" s="281"/>
      <c r="ECN17" s="281"/>
      <c r="ECO17" s="281"/>
      <c r="ECP17" s="281"/>
      <c r="ECQ17" s="281"/>
      <c r="ECR17" s="281"/>
      <c r="ECS17" s="281"/>
      <c r="ECT17" s="281"/>
      <c r="ECU17" s="281"/>
      <c r="ECV17" s="281"/>
      <c r="ECW17" s="281"/>
      <c r="ECX17" s="281"/>
      <c r="ECY17" s="281"/>
      <c r="ECZ17" s="281"/>
      <c r="EDA17" s="281"/>
      <c r="EDB17" s="281"/>
      <c r="EDC17" s="281"/>
      <c r="EDD17" s="281"/>
      <c r="EDE17" s="281"/>
      <c r="EDF17" s="281"/>
      <c r="EDG17" s="281"/>
      <c r="EDH17" s="281"/>
      <c r="EDI17" s="281"/>
      <c r="EDJ17" s="281"/>
      <c r="EDK17" s="281"/>
      <c r="EDL17" s="281"/>
      <c r="EDM17" s="281"/>
      <c r="EDN17" s="281"/>
      <c r="EDO17" s="281"/>
      <c r="EDP17" s="281"/>
      <c r="EDQ17" s="281"/>
      <c r="EDR17" s="281"/>
      <c r="EDS17" s="281"/>
      <c r="EDT17" s="281"/>
      <c r="EDU17" s="281"/>
      <c r="EDV17" s="281"/>
      <c r="EDW17" s="281"/>
      <c r="EDX17" s="281"/>
      <c r="EDY17" s="281"/>
      <c r="EDZ17" s="281"/>
      <c r="EEA17" s="281"/>
      <c r="EEB17" s="281"/>
      <c r="EEC17" s="281"/>
      <c r="EED17" s="281"/>
      <c r="EEE17" s="281"/>
      <c r="EEF17" s="281"/>
      <c r="EEG17" s="281"/>
      <c r="EEH17" s="281"/>
      <c r="EEI17" s="281"/>
      <c r="EEJ17" s="281"/>
      <c r="EEK17" s="281"/>
      <c r="EEL17" s="281"/>
      <c r="EEM17" s="281"/>
      <c r="EEN17" s="281"/>
      <c r="EEO17" s="281"/>
      <c r="EEP17" s="281"/>
      <c r="EEQ17" s="281"/>
      <c r="EER17" s="281"/>
      <c r="EES17" s="281"/>
      <c r="EET17" s="281"/>
      <c r="EEU17" s="281"/>
      <c r="EEV17" s="281"/>
      <c r="EEW17" s="281"/>
      <c r="EEX17" s="281"/>
      <c r="EEY17" s="281"/>
      <c r="EEZ17" s="281"/>
      <c r="EFA17" s="281"/>
      <c r="EFB17" s="281"/>
      <c r="EFC17" s="281"/>
      <c r="EFD17" s="281"/>
      <c r="EFE17" s="281"/>
      <c r="EFF17" s="281"/>
      <c r="EFG17" s="281"/>
      <c r="EFH17" s="281"/>
      <c r="EFI17" s="281"/>
      <c r="EFJ17" s="281"/>
      <c r="EFK17" s="281"/>
      <c r="EFL17" s="281"/>
      <c r="EFM17" s="281"/>
      <c r="EFN17" s="281"/>
      <c r="EFO17" s="281"/>
      <c r="EFP17" s="281"/>
      <c r="EFQ17" s="281"/>
      <c r="EFR17" s="281"/>
      <c r="EFS17" s="281"/>
      <c r="EFT17" s="281"/>
      <c r="EFU17" s="281"/>
      <c r="EFV17" s="281"/>
      <c r="EFW17" s="281"/>
      <c r="EFX17" s="281"/>
      <c r="EFY17" s="281"/>
      <c r="EFZ17" s="281"/>
      <c r="EGA17" s="281"/>
      <c r="EGB17" s="281"/>
      <c r="EGC17" s="281"/>
      <c r="EGD17" s="281"/>
      <c r="EGE17" s="281"/>
      <c r="EGF17" s="281"/>
      <c r="EGG17" s="281"/>
      <c r="EGH17" s="281"/>
      <c r="EGI17" s="281"/>
      <c r="EGJ17" s="281"/>
      <c r="EGK17" s="281"/>
      <c r="EGL17" s="281"/>
      <c r="EGM17" s="281"/>
      <c r="EGN17" s="281"/>
      <c r="EGO17" s="281"/>
      <c r="EGP17" s="281"/>
      <c r="EGQ17" s="281"/>
      <c r="EGR17" s="281"/>
      <c r="EGS17" s="281"/>
      <c r="EGT17" s="281"/>
      <c r="EGU17" s="281"/>
      <c r="EGV17" s="281"/>
      <c r="EGW17" s="281"/>
      <c r="EGX17" s="281"/>
      <c r="EGY17" s="281"/>
      <c r="EGZ17" s="281"/>
      <c r="EHA17" s="281"/>
      <c r="EHB17" s="281"/>
      <c r="EHC17" s="281"/>
      <c r="EHD17" s="281"/>
      <c r="EHE17" s="281"/>
      <c r="EHF17" s="281"/>
      <c r="EHG17" s="281"/>
      <c r="EHH17" s="281"/>
      <c r="EHI17" s="281"/>
      <c r="EHJ17" s="281"/>
      <c r="EHK17" s="281"/>
      <c r="EHL17" s="281"/>
      <c r="EHM17" s="281"/>
      <c r="EHN17" s="281"/>
      <c r="EHO17" s="281"/>
      <c r="EHP17" s="281"/>
      <c r="EHQ17" s="281"/>
      <c r="EHR17" s="281"/>
      <c r="EHS17" s="281"/>
      <c r="EHT17" s="281"/>
      <c r="EHU17" s="281"/>
      <c r="EHV17" s="281"/>
      <c r="EHW17" s="281"/>
      <c r="EHX17" s="281"/>
      <c r="EHY17" s="281"/>
      <c r="EHZ17" s="281"/>
      <c r="EIA17" s="281"/>
      <c r="EIB17" s="281"/>
      <c r="EIC17" s="281"/>
      <c r="EID17" s="281"/>
      <c r="EIE17" s="281"/>
      <c r="EIF17" s="281"/>
      <c r="EIG17" s="281"/>
      <c r="EIH17" s="281"/>
      <c r="EII17" s="281"/>
      <c r="EIJ17" s="281"/>
      <c r="EIK17" s="281"/>
      <c r="EIL17" s="281"/>
      <c r="EIM17" s="281"/>
      <c r="EIN17" s="281"/>
      <c r="EIO17" s="281"/>
      <c r="EIP17" s="281"/>
      <c r="EIQ17" s="281"/>
      <c r="EIR17" s="281"/>
      <c r="EIS17" s="281"/>
      <c r="EIT17" s="281"/>
      <c r="EIU17" s="281"/>
      <c r="EIV17" s="281"/>
      <c r="EIW17" s="281"/>
      <c r="EIX17" s="281"/>
      <c r="EIY17" s="281"/>
      <c r="EIZ17" s="281"/>
      <c r="EJA17" s="281"/>
      <c r="EJB17" s="281"/>
      <c r="EJC17" s="281"/>
      <c r="EJD17" s="281"/>
      <c r="EJE17" s="281"/>
      <c r="EJF17" s="281"/>
      <c r="EJG17" s="281"/>
      <c r="EJH17" s="281"/>
      <c r="EJI17" s="281"/>
      <c r="EJJ17" s="281"/>
      <c r="EJK17" s="281"/>
      <c r="EJL17" s="281"/>
      <c r="EJM17" s="281"/>
      <c r="EJN17" s="281"/>
      <c r="EJO17" s="281"/>
      <c r="EJP17" s="281"/>
      <c r="EJQ17" s="281"/>
      <c r="EJR17" s="281"/>
      <c r="EJS17" s="281"/>
      <c r="EJT17" s="281"/>
      <c r="EJU17" s="281"/>
      <c r="EJV17" s="281"/>
      <c r="EJW17" s="281"/>
      <c r="EJX17" s="281"/>
      <c r="EJY17" s="281"/>
      <c r="EJZ17" s="281"/>
      <c r="EKA17" s="281"/>
      <c r="EKB17" s="281"/>
      <c r="EKC17" s="281"/>
      <c r="EKD17" s="281"/>
      <c r="EKE17" s="281"/>
      <c r="EKF17" s="281"/>
      <c r="EKG17" s="281"/>
      <c r="EKH17" s="281"/>
      <c r="EKI17" s="281"/>
      <c r="EKJ17" s="281"/>
      <c r="EKK17" s="281"/>
      <c r="EKL17" s="281"/>
      <c r="EKM17" s="281"/>
      <c r="EKN17" s="281"/>
      <c r="EKO17" s="281"/>
      <c r="EKP17" s="281"/>
      <c r="EKQ17" s="281"/>
      <c r="EKR17" s="281"/>
      <c r="EKS17" s="281"/>
      <c r="EKT17" s="281"/>
      <c r="EKU17" s="281"/>
      <c r="EKV17" s="281"/>
      <c r="EKW17" s="281"/>
      <c r="EKX17" s="281"/>
      <c r="EKY17" s="281"/>
      <c r="EKZ17" s="281"/>
      <c r="ELA17" s="281"/>
      <c r="ELB17" s="281"/>
      <c r="ELC17" s="281"/>
      <c r="ELD17" s="281"/>
      <c r="ELE17" s="281"/>
      <c r="ELF17" s="281"/>
      <c r="ELG17" s="281"/>
      <c r="ELH17" s="281"/>
      <c r="ELI17" s="281"/>
      <c r="ELJ17" s="281"/>
      <c r="ELK17" s="281"/>
      <c r="ELL17" s="281"/>
      <c r="ELM17" s="281"/>
      <c r="ELN17" s="281"/>
      <c r="ELO17" s="281"/>
      <c r="ELP17" s="281"/>
      <c r="ELQ17" s="281"/>
      <c r="ELR17" s="281"/>
      <c r="ELS17" s="281"/>
      <c r="ELT17" s="281"/>
      <c r="ELU17" s="281"/>
      <c r="ELV17" s="281"/>
      <c r="ELW17" s="281"/>
      <c r="ELX17" s="281"/>
      <c r="ELY17" s="281"/>
      <c r="ELZ17" s="281"/>
      <c r="EMA17" s="281"/>
      <c r="EMB17" s="281"/>
      <c r="EMC17" s="281"/>
      <c r="EMD17" s="281"/>
      <c r="EME17" s="281"/>
      <c r="EMF17" s="281"/>
      <c r="EMG17" s="281"/>
      <c r="EMH17" s="281"/>
      <c r="EMI17" s="281"/>
      <c r="EMJ17" s="281"/>
      <c r="EMK17" s="281"/>
      <c r="EML17" s="281"/>
      <c r="EMM17" s="281"/>
      <c r="EMN17" s="281"/>
      <c r="EMO17" s="281"/>
      <c r="EMP17" s="281"/>
      <c r="EMQ17" s="281"/>
      <c r="EMR17" s="281"/>
      <c r="EMS17" s="281"/>
      <c r="EMT17" s="281"/>
      <c r="EMU17" s="281"/>
      <c r="EMV17" s="281"/>
      <c r="EMW17" s="281"/>
      <c r="EMX17" s="281"/>
      <c r="EMY17" s="281"/>
      <c r="EMZ17" s="281"/>
      <c r="ENA17" s="281"/>
      <c r="ENB17" s="281"/>
      <c r="ENC17" s="281"/>
      <c r="END17" s="281"/>
      <c r="ENE17" s="281"/>
      <c r="ENF17" s="281"/>
      <c r="ENG17" s="281"/>
      <c r="ENH17" s="281"/>
      <c r="ENI17" s="281"/>
      <c r="ENJ17" s="281"/>
      <c r="ENK17" s="281"/>
      <c r="ENL17" s="281"/>
      <c r="ENM17" s="281"/>
      <c r="ENN17" s="281"/>
      <c r="ENO17" s="281"/>
      <c r="ENP17" s="281"/>
      <c r="ENQ17" s="281"/>
      <c r="ENR17" s="281"/>
      <c r="ENS17" s="281"/>
      <c r="ENT17" s="281"/>
      <c r="ENU17" s="281"/>
      <c r="ENV17" s="281"/>
      <c r="ENW17" s="281"/>
      <c r="ENX17" s="281"/>
      <c r="ENY17" s="281"/>
      <c r="ENZ17" s="281"/>
      <c r="EOA17" s="281"/>
      <c r="EOB17" s="281"/>
      <c r="EOC17" s="281"/>
      <c r="EOD17" s="281"/>
      <c r="EOE17" s="281"/>
      <c r="EOF17" s="281"/>
      <c r="EOG17" s="281"/>
      <c r="EOH17" s="281"/>
      <c r="EOI17" s="281"/>
      <c r="EOJ17" s="281"/>
      <c r="EOK17" s="281"/>
      <c r="EOL17" s="281"/>
      <c r="EOM17" s="281"/>
      <c r="EON17" s="281"/>
      <c r="EOO17" s="281"/>
      <c r="EOP17" s="281"/>
      <c r="EOQ17" s="281"/>
      <c r="EOR17" s="281"/>
      <c r="EOS17" s="281"/>
      <c r="EOT17" s="281"/>
      <c r="EOU17" s="281"/>
      <c r="EOV17" s="281"/>
      <c r="EOW17" s="281"/>
      <c r="EOX17" s="281"/>
      <c r="EOY17" s="281"/>
      <c r="EOZ17" s="281"/>
      <c r="EPA17" s="281"/>
      <c r="EPB17" s="281"/>
      <c r="EPC17" s="281"/>
      <c r="EPD17" s="281"/>
      <c r="EPE17" s="281"/>
      <c r="EPF17" s="281"/>
      <c r="EPG17" s="281"/>
      <c r="EPH17" s="281"/>
      <c r="EPI17" s="281"/>
      <c r="EPJ17" s="281"/>
      <c r="EPK17" s="281"/>
      <c r="EPL17" s="281"/>
      <c r="EPM17" s="281"/>
      <c r="EPN17" s="281"/>
      <c r="EPO17" s="281"/>
      <c r="EPP17" s="281"/>
      <c r="EPQ17" s="281"/>
      <c r="EPR17" s="281"/>
      <c r="EPS17" s="281"/>
      <c r="EPT17" s="281"/>
      <c r="EPU17" s="281"/>
      <c r="EPV17" s="281"/>
      <c r="EPW17" s="281"/>
      <c r="EPX17" s="281"/>
      <c r="EPY17" s="281"/>
      <c r="EPZ17" s="281"/>
      <c r="EQA17" s="281"/>
      <c r="EQB17" s="281"/>
      <c r="EQC17" s="281"/>
      <c r="EQD17" s="281"/>
      <c r="EQE17" s="281"/>
      <c r="EQF17" s="281"/>
      <c r="EQG17" s="281"/>
      <c r="EQH17" s="281"/>
      <c r="EQI17" s="281"/>
      <c r="EQJ17" s="281"/>
      <c r="EQK17" s="281"/>
      <c r="EQL17" s="281"/>
      <c r="EQM17" s="281"/>
      <c r="EQN17" s="281"/>
      <c r="EQO17" s="281"/>
      <c r="EQP17" s="281"/>
      <c r="EQQ17" s="281"/>
      <c r="EQR17" s="281"/>
      <c r="EQS17" s="281"/>
      <c r="EQT17" s="281"/>
      <c r="EQU17" s="281"/>
      <c r="EQV17" s="281"/>
      <c r="EQW17" s="281"/>
      <c r="EQX17" s="281"/>
      <c r="EQY17" s="281"/>
      <c r="EQZ17" s="281"/>
      <c r="ERA17" s="281"/>
      <c r="ERB17" s="281"/>
      <c r="ERC17" s="281"/>
      <c r="ERD17" s="281"/>
      <c r="ERE17" s="281"/>
      <c r="ERF17" s="281"/>
      <c r="ERG17" s="281"/>
      <c r="ERH17" s="281"/>
      <c r="ERI17" s="281"/>
      <c r="ERJ17" s="281"/>
      <c r="ERK17" s="281"/>
      <c r="ERL17" s="281"/>
      <c r="ERM17" s="281"/>
      <c r="ERN17" s="281"/>
      <c r="ERO17" s="281"/>
      <c r="ERP17" s="281"/>
      <c r="ERQ17" s="281"/>
      <c r="ERR17" s="281"/>
      <c r="ERS17" s="281"/>
      <c r="ERT17" s="281"/>
      <c r="ERU17" s="281"/>
      <c r="ERV17" s="281"/>
      <c r="ERW17" s="281"/>
      <c r="ERX17" s="281"/>
      <c r="ERY17" s="281"/>
      <c r="ERZ17" s="281"/>
      <c r="ESA17" s="281"/>
      <c r="ESB17" s="281"/>
      <c r="ESC17" s="281"/>
      <c r="ESD17" s="281"/>
      <c r="ESE17" s="281"/>
      <c r="ESF17" s="281"/>
      <c r="ESG17" s="281"/>
      <c r="ESH17" s="281"/>
      <c r="ESI17" s="281"/>
      <c r="ESJ17" s="281"/>
      <c r="ESK17" s="281"/>
      <c r="ESL17" s="281"/>
      <c r="ESM17" s="281"/>
      <c r="ESN17" s="281"/>
      <c r="ESO17" s="281"/>
      <c r="ESP17" s="281"/>
      <c r="ESQ17" s="281"/>
      <c r="ESR17" s="281"/>
      <c r="ESS17" s="281"/>
      <c r="EST17" s="281"/>
      <c r="ESU17" s="281"/>
      <c r="ESV17" s="281"/>
      <c r="ESW17" s="281"/>
      <c r="ESX17" s="281"/>
      <c r="ESY17" s="281"/>
      <c r="ESZ17" s="281"/>
      <c r="ETA17" s="281"/>
      <c r="ETB17" s="281"/>
      <c r="ETC17" s="281"/>
      <c r="ETD17" s="281"/>
      <c r="ETE17" s="281"/>
      <c r="ETF17" s="281"/>
      <c r="ETG17" s="281"/>
      <c r="ETH17" s="281"/>
      <c r="ETI17" s="281"/>
      <c r="ETJ17" s="281"/>
      <c r="ETK17" s="281"/>
      <c r="ETL17" s="281"/>
      <c r="ETM17" s="281"/>
      <c r="ETN17" s="281"/>
      <c r="ETO17" s="281"/>
      <c r="ETP17" s="281"/>
      <c r="ETQ17" s="281"/>
      <c r="ETR17" s="281"/>
      <c r="ETS17" s="281"/>
      <c r="ETT17" s="281"/>
      <c r="ETU17" s="281"/>
      <c r="ETV17" s="281"/>
      <c r="ETW17" s="281"/>
      <c r="ETX17" s="281"/>
      <c r="ETY17" s="281"/>
      <c r="ETZ17" s="281"/>
      <c r="EUA17" s="281"/>
      <c r="EUB17" s="281"/>
      <c r="EUC17" s="281"/>
      <c r="EUD17" s="281"/>
      <c r="EUE17" s="281"/>
      <c r="EUF17" s="281"/>
      <c r="EUG17" s="281"/>
      <c r="EUH17" s="281"/>
      <c r="EUI17" s="281"/>
      <c r="EUJ17" s="281"/>
      <c r="EUK17" s="281"/>
      <c r="EUL17" s="281"/>
      <c r="EUM17" s="281"/>
      <c r="EUN17" s="281"/>
      <c r="EUO17" s="281"/>
      <c r="EUP17" s="281"/>
      <c r="EUQ17" s="281"/>
      <c r="EUR17" s="281"/>
      <c r="EUS17" s="281"/>
      <c r="EUT17" s="281"/>
      <c r="EUU17" s="281"/>
      <c r="EUV17" s="281"/>
      <c r="EUW17" s="281"/>
      <c r="EUX17" s="281"/>
      <c r="EUY17" s="281"/>
      <c r="EUZ17" s="281"/>
      <c r="EVA17" s="281"/>
      <c r="EVB17" s="281"/>
      <c r="EVC17" s="281"/>
      <c r="EVD17" s="281"/>
      <c r="EVE17" s="281"/>
      <c r="EVF17" s="281"/>
      <c r="EVG17" s="281"/>
      <c r="EVH17" s="281"/>
      <c r="EVI17" s="281"/>
      <c r="EVJ17" s="281"/>
      <c r="EVK17" s="281"/>
      <c r="EVL17" s="281"/>
      <c r="EVM17" s="281"/>
      <c r="EVN17" s="281"/>
      <c r="EVO17" s="281"/>
      <c r="EVP17" s="281"/>
      <c r="EVQ17" s="281"/>
      <c r="EVR17" s="281"/>
      <c r="EVS17" s="281"/>
      <c r="EVT17" s="281"/>
      <c r="EVU17" s="281"/>
      <c r="EVV17" s="281"/>
      <c r="EVW17" s="281"/>
      <c r="EVX17" s="281"/>
      <c r="EVY17" s="281"/>
      <c r="EVZ17" s="281"/>
      <c r="EWA17" s="281"/>
      <c r="EWB17" s="281"/>
      <c r="EWC17" s="281"/>
      <c r="EWD17" s="281"/>
      <c r="EWE17" s="281"/>
      <c r="EWF17" s="281"/>
      <c r="EWG17" s="281"/>
      <c r="EWH17" s="281"/>
      <c r="EWI17" s="281"/>
      <c r="EWJ17" s="281"/>
      <c r="EWK17" s="281"/>
      <c r="EWL17" s="281"/>
      <c r="EWM17" s="281"/>
      <c r="EWN17" s="281"/>
      <c r="EWO17" s="281"/>
      <c r="EWP17" s="281"/>
      <c r="EWQ17" s="281"/>
      <c r="EWR17" s="281"/>
      <c r="EWS17" s="281"/>
      <c r="EWT17" s="281"/>
      <c r="EWU17" s="281"/>
      <c r="EWV17" s="281"/>
      <c r="EWW17" s="281"/>
      <c r="EWX17" s="281"/>
      <c r="EWY17" s="281"/>
      <c r="EWZ17" s="281"/>
      <c r="EXA17" s="281"/>
      <c r="EXB17" s="281"/>
      <c r="EXC17" s="281"/>
      <c r="EXD17" s="281"/>
      <c r="EXE17" s="281"/>
      <c r="EXF17" s="281"/>
      <c r="EXG17" s="281"/>
      <c r="EXH17" s="281"/>
      <c r="EXI17" s="281"/>
      <c r="EXJ17" s="281"/>
      <c r="EXK17" s="281"/>
      <c r="EXL17" s="281"/>
      <c r="EXM17" s="281"/>
      <c r="EXN17" s="281"/>
      <c r="EXO17" s="281"/>
      <c r="EXP17" s="281"/>
      <c r="EXQ17" s="281"/>
      <c r="EXR17" s="281"/>
      <c r="EXS17" s="281"/>
      <c r="EXT17" s="281"/>
      <c r="EXU17" s="281"/>
      <c r="EXV17" s="281"/>
      <c r="EXW17" s="281"/>
      <c r="EXX17" s="281"/>
      <c r="EXY17" s="281"/>
      <c r="EXZ17" s="281"/>
      <c r="EYA17" s="281"/>
      <c r="EYB17" s="281"/>
      <c r="EYC17" s="281"/>
      <c r="EYD17" s="281"/>
      <c r="EYE17" s="281"/>
      <c r="EYF17" s="281"/>
      <c r="EYG17" s="281"/>
      <c r="EYH17" s="281"/>
      <c r="EYI17" s="281"/>
      <c r="EYJ17" s="281"/>
      <c r="EYK17" s="281"/>
      <c r="EYL17" s="281"/>
      <c r="EYM17" s="281"/>
      <c r="EYN17" s="281"/>
      <c r="EYO17" s="281"/>
      <c r="EYP17" s="281"/>
      <c r="EYQ17" s="281"/>
      <c r="EYR17" s="281"/>
      <c r="EYS17" s="281"/>
      <c r="EYT17" s="281"/>
      <c r="EYU17" s="281"/>
      <c r="EYV17" s="281"/>
      <c r="EYW17" s="281"/>
      <c r="EYX17" s="281"/>
      <c r="EYY17" s="281"/>
      <c r="EYZ17" s="281"/>
      <c r="EZA17" s="281"/>
      <c r="EZB17" s="281"/>
      <c r="EZC17" s="281"/>
      <c r="EZD17" s="281"/>
      <c r="EZE17" s="281"/>
      <c r="EZF17" s="281"/>
      <c r="EZG17" s="281"/>
      <c r="EZH17" s="281"/>
      <c r="EZI17" s="281"/>
      <c r="EZJ17" s="281"/>
      <c r="EZK17" s="281"/>
      <c r="EZL17" s="281"/>
      <c r="EZM17" s="281"/>
      <c r="EZN17" s="281"/>
      <c r="EZO17" s="281"/>
      <c r="EZP17" s="281"/>
      <c r="EZQ17" s="281"/>
      <c r="EZR17" s="281"/>
      <c r="EZS17" s="281"/>
      <c r="EZT17" s="281"/>
      <c r="EZU17" s="281"/>
      <c r="EZV17" s="281"/>
      <c r="EZW17" s="281"/>
      <c r="EZX17" s="281"/>
      <c r="EZY17" s="281"/>
      <c r="EZZ17" s="281"/>
      <c r="FAA17" s="281"/>
      <c r="FAB17" s="281"/>
      <c r="FAC17" s="281"/>
      <c r="FAD17" s="281"/>
      <c r="FAE17" s="281"/>
      <c r="FAF17" s="281"/>
      <c r="FAG17" s="281"/>
      <c r="FAH17" s="281"/>
      <c r="FAI17" s="281"/>
      <c r="FAJ17" s="281"/>
      <c r="FAK17" s="281"/>
      <c r="FAL17" s="281"/>
      <c r="FAM17" s="281"/>
      <c r="FAN17" s="281"/>
      <c r="FAO17" s="281"/>
      <c r="FAP17" s="281"/>
      <c r="FAQ17" s="281"/>
      <c r="FAR17" s="281"/>
      <c r="FAS17" s="281"/>
      <c r="FAT17" s="281"/>
      <c r="FAU17" s="281"/>
      <c r="FAV17" s="281"/>
      <c r="FAW17" s="281"/>
      <c r="FAX17" s="281"/>
      <c r="FAY17" s="281"/>
      <c r="FAZ17" s="281"/>
      <c r="FBA17" s="281"/>
      <c r="FBB17" s="281"/>
      <c r="FBC17" s="281"/>
      <c r="FBD17" s="281"/>
      <c r="FBE17" s="281"/>
      <c r="FBF17" s="281"/>
      <c r="FBG17" s="281"/>
      <c r="FBH17" s="281"/>
      <c r="FBI17" s="281"/>
      <c r="FBJ17" s="281"/>
      <c r="FBK17" s="281"/>
      <c r="FBL17" s="281"/>
      <c r="FBM17" s="281"/>
      <c r="FBN17" s="281"/>
      <c r="FBO17" s="281"/>
      <c r="FBP17" s="281"/>
      <c r="FBQ17" s="281"/>
      <c r="FBR17" s="281"/>
      <c r="FBS17" s="281"/>
      <c r="FBT17" s="281"/>
      <c r="FBU17" s="281"/>
      <c r="FBV17" s="281"/>
      <c r="FBW17" s="281"/>
      <c r="FBX17" s="281"/>
      <c r="FBY17" s="281"/>
      <c r="FBZ17" s="281"/>
      <c r="FCA17" s="281"/>
      <c r="FCB17" s="281"/>
      <c r="FCC17" s="281"/>
      <c r="FCD17" s="281"/>
      <c r="FCE17" s="281"/>
      <c r="FCF17" s="281"/>
      <c r="FCG17" s="281"/>
      <c r="FCH17" s="281"/>
      <c r="FCI17" s="281"/>
      <c r="FCJ17" s="281"/>
      <c r="FCK17" s="281"/>
      <c r="FCL17" s="281"/>
      <c r="FCM17" s="281"/>
      <c r="FCN17" s="281"/>
      <c r="FCO17" s="281"/>
      <c r="FCP17" s="281"/>
      <c r="FCQ17" s="281"/>
      <c r="FCR17" s="281"/>
      <c r="FCS17" s="281"/>
      <c r="FCT17" s="281"/>
      <c r="FCU17" s="281"/>
      <c r="FCV17" s="281"/>
      <c r="FCW17" s="281"/>
      <c r="FCX17" s="281"/>
      <c r="FCY17" s="281"/>
      <c r="FCZ17" s="281"/>
      <c r="FDA17" s="281"/>
      <c r="FDB17" s="281"/>
      <c r="FDC17" s="281"/>
      <c r="FDD17" s="281"/>
      <c r="FDE17" s="281"/>
      <c r="FDF17" s="281"/>
      <c r="FDG17" s="281"/>
      <c r="FDH17" s="281"/>
      <c r="FDI17" s="281"/>
      <c r="FDJ17" s="281"/>
      <c r="FDK17" s="281"/>
      <c r="FDL17" s="281"/>
      <c r="FDM17" s="281"/>
      <c r="FDN17" s="281"/>
      <c r="FDO17" s="281"/>
      <c r="FDP17" s="281"/>
      <c r="FDQ17" s="281"/>
      <c r="FDR17" s="281"/>
      <c r="FDS17" s="281"/>
      <c r="FDT17" s="281"/>
      <c r="FDU17" s="281"/>
      <c r="FDV17" s="281"/>
      <c r="FDW17" s="281"/>
      <c r="FDX17" s="281"/>
      <c r="FDY17" s="281"/>
      <c r="FDZ17" s="281"/>
      <c r="FEA17" s="281"/>
      <c r="FEB17" s="281"/>
      <c r="FEC17" s="281"/>
      <c r="FED17" s="281"/>
      <c r="FEE17" s="281"/>
      <c r="FEF17" s="281"/>
      <c r="FEG17" s="281"/>
      <c r="FEH17" s="281"/>
      <c r="FEI17" s="281"/>
      <c r="FEJ17" s="281"/>
      <c r="FEK17" s="281"/>
      <c r="FEL17" s="281"/>
      <c r="FEM17" s="281"/>
      <c r="FEN17" s="281"/>
      <c r="FEO17" s="281"/>
      <c r="FEP17" s="281"/>
      <c r="FEQ17" s="281"/>
      <c r="FER17" s="281"/>
      <c r="FES17" s="281"/>
      <c r="FET17" s="281"/>
      <c r="FEU17" s="281"/>
      <c r="FEV17" s="281"/>
      <c r="FEW17" s="281"/>
      <c r="FEX17" s="281"/>
      <c r="FEY17" s="281"/>
      <c r="FEZ17" s="281"/>
      <c r="FFA17" s="281"/>
      <c r="FFB17" s="281"/>
      <c r="FFC17" s="281"/>
      <c r="FFD17" s="281"/>
      <c r="FFE17" s="281"/>
      <c r="FFF17" s="281"/>
      <c r="FFG17" s="281"/>
      <c r="FFH17" s="281"/>
      <c r="FFI17" s="281"/>
      <c r="FFJ17" s="281"/>
      <c r="FFK17" s="281"/>
      <c r="FFL17" s="281"/>
      <c r="FFM17" s="281"/>
      <c r="FFN17" s="281"/>
      <c r="FFO17" s="281"/>
      <c r="FFP17" s="281"/>
      <c r="FFQ17" s="281"/>
      <c r="FFR17" s="281"/>
      <c r="FFS17" s="281"/>
      <c r="FFT17" s="281"/>
      <c r="FFU17" s="281"/>
      <c r="FFV17" s="281"/>
      <c r="FFW17" s="281"/>
      <c r="FFX17" s="281"/>
      <c r="FFY17" s="281"/>
      <c r="FFZ17" s="281"/>
      <c r="FGA17" s="281"/>
      <c r="FGB17" s="281"/>
      <c r="FGC17" s="281"/>
      <c r="FGD17" s="281"/>
      <c r="FGE17" s="281"/>
      <c r="FGF17" s="281"/>
      <c r="FGG17" s="281"/>
      <c r="FGH17" s="281"/>
      <c r="FGI17" s="281"/>
      <c r="FGJ17" s="281"/>
      <c r="FGK17" s="281"/>
      <c r="FGL17" s="281"/>
      <c r="FGM17" s="281"/>
      <c r="FGN17" s="281"/>
      <c r="FGO17" s="281"/>
      <c r="FGP17" s="281"/>
      <c r="FGQ17" s="281"/>
      <c r="FGR17" s="281"/>
      <c r="FGS17" s="281"/>
      <c r="FGT17" s="281"/>
      <c r="FGU17" s="281"/>
      <c r="FGV17" s="281"/>
      <c r="FGW17" s="281"/>
      <c r="FGX17" s="281"/>
      <c r="FGY17" s="281"/>
      <c r="FGZ17" s="281"/>
      <c r="FHA17" s="281"/>
      <c r="FHB17" s="281"/>
      <c r="FHC17" s="281"/>
      <c r="FHD17" s="281"/>
      <c r="FHE17" s="281"/>
      <c r="FHF17" s="281"/>
      <c r="FHG17" s="281"/>
      <c r="FHH17" s="281"/>
      <c r="FHI17" s="281"/>
      <c r="FHJ17" s="281"/>
      <c r="FHK17" s="281"/>
      <c r="FHL17" s="281"/>
      <c r="FHM17" s="281"/>
      <c r="FHN17" s="281"/>
      <c r="FHO17" s="281"/>
      <c r="FHP17" s="281"/>
      <c r="FHQ17" s="281"/>
      <c r="FHR17" s="281"/>
      <c r="FHS17" s="281"/>
      <c r="FHT17" s="281"/>
      <c r="FHU17" s="281"/>
      <c r="FHV17" s="281"/>
      <c r="FHW17" s="281"/>
      <c r="FHX17" s="281"/>
      <c r="FHY17" s="281"/>
      <c r="FHZ17" s="281"/>
      <c r="FIA17" s="281"/>
      <c r="FIB17" s="281"/>
      <c r="FIC17" s="281"/>
      <c r="FID17" s="281"/>
      <c r="FIE17" s="281"/>
      <c r="FIF17" s="281"/>
      <c r="FIG17" s="281"/>
      <c r="FIH17" s="281"/>
      <c r="FII17" s="281"/>
      <c r="FIJ17" s="281"/>
      <c r="FIK17" s="281"/>
      <c r="FIL17" s="281"/>
      <c r="FIM17" s="281"/>
      <c r="FIN17" s="281"/>
      <c r="FIO17" s="281"/>
      <c r="FIP17" s="281"/>
      <c r="FIQ17" s="281"/>
      <c r="FIR17" s="281"/>
      <c r="FIS17" s="281"/>
      <c r="FIT17" s="281"/>
      <c r="FIU17" s="281"/>
      <c r="FIV17" s="281"/>
      <c r="FIW17" s="281"/>
      <c r="FIX17" s="281"/>
      <c r="FIY17" s="281"/>
      <c r="FIZ17" s="281"/>
      <c r="FJA17" s="281"/>
      <c r="FJB17" s="281"/>
      <c r="FJC17" s="281"/>
      <c r="FJD17" s="281"/>
      <c r="FJE17" s="281"/>
      <c r="FJF17" s="281"/>
      <c r="FJG17" s="281"/>
      <c r="FJH17" s="281"/>
      <c r="FJI17" s="281"/>
      <c r="FJJ17" s="281"/>
      <c r="FJK17" s="281"/>
      <c r="FJL17" s="281"/>
      <c r="FJM17" s="281"/>
      <c r="FJN17" s="281"/>
      <c r="FJO17" s="281"/>
      <c r="FJP17" s="281"/>
      <c r="FJQ17" s="281"/>
      <c r="FJR17" s="281"/>
      <c r="FJS17" s="281"/>
      <c r="FJT17" s="281"/>
      <c r="FJU17" s="281"/>
      <c r="FJV17" s="281"/>
      <c r="FJW17" s="281"/>
      <c r="FJX17" s="281"/>
      <c r="FJY17" s="281"/>
      <c r="FJZ17" s="281"/>
      <c r="FKA17" s="281"/>
      <c r="FKB17" s="281"/>
      <c r="FKC17" s="281"/>
      <c r="FKD17" s="281"/>
      <c r="FKE17" s="281"/>
      <c r="FKF17" s="281"/>
      <c r="FKG17" s="281"/>
      <c r="FKH17" s="281"/>
      <c r="FKI17" s="281"/>
      <c r="FKJ17" s="281"/>
      <c r="FKK17" s="281"/>
      <c r="FKL17" s="281"/>
      <c r="FKM17" s="281"/>
      <c r="FKN17" s="281"/>
      <c r="FKO17" s="281"/>
      <c r="FKP17" s="281"/>
      <c r="FKQ17" s="281"/>
      <c r="FKR17" s="281"/>
      <c r="FKS17" s="281"/>
      <c r="FKT17" s="281"/>
      <c r="FKU17" s="281"/>
      <c r="FKV17" s="281"/>
      <c r="FKW17" s="281"/>
      <c r="FKX17" s="281"/>
      <c r="FKY17" s="281"/>
      <c r="FKZ17" s="281"/>
      <c r="FLA17" s="281"/>
      <c r="FLB17" s="281"/>
      <c r="FLC17" s="281"/>
      <c r="FLD17" s="281"/>
      <c r="FLE17" s="281"/>
      <c r="FLF17" s="281"/>
      <c r="FLG17" s="281"/>
      <c r="FLH17" s="281"/>
      <c r="FLI17" s="281"/>
      <c r="FLJ17" s="281"/>
      <c r="FLK17" s="281"/>
      <c r="FLL17" s="281"/>
      <c r="FLM17" s="281"/>
      <c r="FLN17" s="281"/>
      <c r="FLO17" s="281"/>
      <c r="FLP17" s="281"/>
      <c r="FLQ17" s="281"/>
      <c r="FLR17" s="281"/>
      <c r="FLS17" s="281"/>
      <c r="FLT17" s="281"/>
      <c r="FLU17" s="281"/>
      <c r="FLV17" s="281"/>
      <c r="FLW17" s="281"/>
      <c r="FLX17" s="281"/>
      <c r="FLY17" s="281"/>
      <c r="FLZ17" s="281"/>
      <c r="FMA17" s="281"/>
      <c r="FMB17" s="281"/>
      <c r="FMC17" s="281"/>
      <c r="FMD17" s="281"/>
      <c r="FME17" s="281"/>
      <c r="FMF17" s="281"/>
      <c r="FMG17" s="281"/>
      <c r="FMH17" s="281"/>
      <c r="FMI17" s="281"/>
      <c r="FMJ17" s="281"/>
      <c r="FMK17" s="281"/>
      <c r="FML17" s="281"/>
      <c r="FMM17" s="281"/>
      <c r="FMN17" s="281"/>
      <c r="FMO17" s="281"/>
      <c r="FMP17" s="281"/>
      <c r="FMQ17" s="281"/>
      <c r="FMR17" s="281"/>
      <c r="FMS17" s="281"/>
      <c r="FMT17" s="281"/>
      <c r="FMU17" s="281"/>
      <c r="FMV17" s="281"/>
      <c r="FMW17" s="281"/>
      <c r="FMX17" s="281"/>
      <c r="FMY17" s="281"/>
      <c r="FMZ17" s="281"/>
      <c r="FNA17" s="281"/>
      <c r="FNB17" s="281"/>
      <c r="FNC17" s="281"/>
      <c r="FND17" s="281"/>
      <c r="FNE17" s="281"/>
      <c r="FNF17" s="281"/>
      <c r="FNG17" s="281"/>
      <c r="FNH17" s="281"/>
      <c r="FNI17" s="281"/>
      <c r="FNJ17" s="281"/>
      <c r="FNK17" s="281"/>
      <c r="FNL17" s="281"/>
      <c r="FNM17" s="281"/>
      <c r="FNN17" s="281"/>
      <c r="FNO17" s="281"/>
      <c r="FNP17" s="281"/>
      <c r="FNQ17" s="281"/>
      <c r="FNR17" s="281"/>
      <c r="FNS17" s="281"/>
      <c r="FNT17" s="281"/>
      <c r="FNU17" s="281"/>
      <c r="FNV17" s="281"/>
      <c r="FNW17" s="281"/>
      <c r="FNX17" s="281"/>
      <c r="FNY17" s="281"/>
      <c r="FNZ17" s="281"/>
      <c r="FOA17" s="281"/>
      <c r="FOB17" s="281"/>
      <c r="FOC17" s="281"/>
      <c r="FOD17" s="281"/>
      <c r="FOE17" s="281"/>
      <c r="FOF17" s="281"/>
      <c r="FOG17" s="281"/>
      <c r="FOH17" s="281"/>
      <c r="FOI17" s="281"/>
      <c r="FOJ17" s="281"/>
      <c r="FOK17" s="281"/>
      <c r="FOL17" s="281"/>
      <c r="FOM17" s="281"/>
      <c r="FON17" s="281"/>
      <c r="FOO17" s="281"/>
      <c r="FOP17" s="281"/>
      <c r="FOQ17" s="281"/>
      <c r="FOR17" s="281"/>
      <c r="FOS17" s="281"/>
      <c r="FOT17" s="281"/>
      <c r="FOU17" s="281"/>
      <c r="FOV17" s="281"/>
      <c r="FOW17" s="281"/>
      <c r="FOX17" s="281"/>
      <c r="FOY17" s="281"/>
      <c r="FOZ17" s="281"/>
      <c r="FPA17" s="281"/>
      <c r="FPB17" s="281"/>
      <c r="FPC17" s="281"/>
      <c r="FPD17" s="281"/>
      <c r="FPE17" s="281"/>
      <c r="FPF17" s="281"/>
      <c r="FPG17" s="281"/>
      <c r="FPH17" s="281"/>
      <c r="FPI17" s="281"/>
      <c r="FPJ17" s="281"/>
      <c r="FPK17" s="281"/>
      <c r="FPL17" s="281"/>
      <c r="FPM17" s="281"/>
      <c r="FPN17" s="281"/>
      <c r="FPO17" s="281"/>
      <c r="FPP17" s="281"/>
      <c r="FPQ17" s="281"/>
      <c r="FPR17" s="281"/>
      <c r="FPS17" s="281"/>
      <c r="FPT17" s="281"/>
      <c r="FPU17" s="281"/>
      <c r="FPV17" s="281"/>
      <c r="FPW17" s="281"/>
      <c r="FPX17" s="281"/>
      <c r="FPY17" s="281"/>
      <c r="FPZ17" s="281"/>
      <c r="FQA17" s="281"/>
      <c r="FQB17" s="281"/>
      <c r="FQC17" s="281"/>
      <c r="FQD17" s="281"/>
      <c r="FQE17" s="281"/>
      <c r="FQF17" s="281"/>
      <c r="FQG17" s="281"/>
      <c r="FQH17" s="281"/>
      <c r="FQI17" s="281"/>
      <c r="FQJ17" s="281"/>
      <c r="FQK17" s="281"/>
      <c r="FQL17" s="281"/>
      <c r="FQM17" s="281"/>
      <c r="FQN17" s="281"/>
      <c r="FQO17" s="281"/>
      <c r="FQP17" s="281"/>
      <c r="FQQ17" s="281"/>
      <c r="FQR17" s="281"/>
      <c r="FQS17" s="281"/>
      <c r="FQT17" s="281"/>
      <c r="FQU17" s="281"/>
      <c r="FQV17" s="281"/>
      <c r="FQW17" s="281"/>
      <c r="FQX17" s="281"/>
      <c r="FQY17" s="281"/>
      <c r="FQZ17" s="281"/>
      <c r="FRA17" s="281"/>
      <c r="FRB17" s="281"/>
      <c r="FRC17" s="281"/>
      <c r="FRD17" s="281"/>
      <c r="FRE17" s="281"/>
      <c r="FRF17" s="281"/>
      <c r="FRG17" s="281"/>
      <c r="FRH17" s="281"/>
      <c r="FRI17" s="281"/>
      <c r="FRJ17" s="281"/>
      <c r="FRK17" s="281"/>
      <c r="FRL17" s="281"/>
      <c r="FRM17" s="281"/>
      <c r="FRN17" s="281"/>
      <c r="FRO17" s="281"/>
      <c r="FRP17" s="281"/>
      <c r="FRQ17" s="281"/>
      <c r="FRR17" s="281"/>
      <c r="FRS17" s="281"/>
      <c r="FRT17" s="281"/>
      <c r="FRU17" s="281"/>
      <c r="FRV17" s="281"/>
      <c r="FRW17" s="281"/>
      <c r="FRX17" s="281"/>
      <c r="FRY17" s="281"/>
      <c r="FRZ17" s="281"/>
      <c r="FSA17" s="281"/>
      <c r="FSB17" s="281"/>
      <c r="FSC17" s="281"/>
      <c r="FSD17" s="281"/>
      <c r="FSE17" s="281"/>
      <c r="FSF17" s="281"/>
      <c r="FSG17" s="281"/>
      <c r="FSH17" s="281"/>
      <c r="FSI17" s="281"/>
      <c r="FSJ17" s="281"/>
      <c r="FSK17" s="281"/>
      <c r="FSL17" s="281"/>
      <c r="FSM17" s="281"/>
      <c r="FSN17" s="281"/>
      <c r="FSO17" s="281"/>
      <c r="FSP17" s="281"/>
      <c r="FSQ17" s="281"/>
      <c r="FSR17" s="281"/>
      <c r="FSS17" s="281"/>
      <c r="FST17" s="281"/>
      <c r="FSU17" s="281"/>
      <c r="FSV17" s="281"/>
      <c r="FSW17" s="281"/>
      <c r="FSX17" s="281"/>
      <c r="FSY17" s="281"/>
      <c r="FSZ17" s="281"/>
      <c r="FTA17" s="281"/>
      <c r="FTB17" s="281"/>
      <c r="FTC17" s="281"/>
      <c r="FTD17" s="281"/>
      <c r="FTE17" s="281"/>
      <c r="FTF17" s="281"/>
      <c r="FTG17" s="281"/>
      <c r="FTH17" s="281"/>
      <c r="FTI17" s="281"/>
      <c r="FTJ17" s="281"/>
      <c r="FTK17" s="281"/>
      <c r="FTL17" s="281"/>
      <c r="FTM17" s="281"/>
      <c r="FTN17" s="281"/>
      <c r="FTO17" s="281"/>
      <c r="FTP17" s="281"/>
      <c r="FTQ17" s="281"/>
      <c r="FTR17" s="281"/>
      <c r="FTS17" s="281"/>
      <c r="FTT17" s="281"/>
      <c r="FTU17" s="281"/>
      <c r="FTV17" s="281"/>
      <c r="FTW17" s="281"/>
      <c r="FTX17" s="281"/>
      <c r="FTY17" s="281"/>
      <c r="FTZ17" s="281"/>
      <c r="FUA17" s="281"/>
      <c r="FUB17" s="281"/>
      <c r="FUC17" s="281"/>
      <c r="FUD17" s="281"/>
      <c r="FUE17" s="281"/>
      <c r="FUF17" s="281"/>
      <c r="FUG17" s="281"/>
      <c r="FUH17" s="281"/>
      <c r="FUI17" s="281"/>
      <c r="FUJ17" s="281"/>
      <c r="FUK17" s="281"/>
      <c r="FUL17" s="281"/>
      <c r="FUM17" s="281"/>
      <c r="FUN17" s="281"/>
      <c r="FUO17" s="281"/>
      <c r="FUP17" s="281"/>
      <c r="FUQ17" s="281"/>
      <c r="FUR17" s="281"/>
      <c r="FUS17" s="281"/>
      <c r="FUT17" s="281"/>
      <c r="FUU17" s="281"/>
      <c r="FUV17" s="281"/>
      <c r="FUW17" s="281"/>
      <c r="FUX17" s="281"/>
      <c r="FUY17" s="281"/>
      <c r="FUZ17" s="281"/>
      <c r="FVA17" s="281"/>
      <c r="FVB17" s="281"/>
      <c r="FVC17" s="281"/>
      <c r="FVD17" s="281"/>
      <c r="FVE17" s="281"/>
      <c r="FVF17" s="281"/>
      <c r="FVG17" s="281"/>
      <c r="FVH17" s="281"/>
      <c r="FVI17" s="281"/>
      <c r="FVJ17" s="281"/>
      <c r="FVK17" s="281"/>
      <c r="FVL17" s="281"/>
      <c r="FVM17" s="281"/>
      <c r="FVN17" s="281"/>
      <c r="FVO17" s="281"/>
      <c r="FVP17" s="281"/>
      <c r="FVQ17" s="281"/>
      <c r="FVR17" s="281"/>
      <c r="FVS17" s="281"/>
      <c r="FVT17" s="281"/>
      <c r="FVU17" s="281"/>
      <c r="FVV17" s="281"/>
      <c r="FVW17" s="281"/>
      <c r="FVX17" s="281"/>
      <c r="FVY17" s="281"/>
      <c r="FVZ17" s="281"/>
      <c r="FWA17" s="281"/>
      <c r="FWB17" s="281"/>
      <c r="FWC17" s="281"/>
      <c r="FWD17" s="281"/>
      <c r="FWE17" s="281"/>
      <c r="FWF17" s="281"/>
      <c r="FWG17" s="281"/>
      <c r="FWH17" s="281"/>
      <c r="FWI17" s="281"/>
      <c r="FWJ17" s="281"/>
      <c r="FWK17" s="281"/>
      <c r="FWL17" s="281"/>
      <c r="FWM17" s="281"/>
      <c r="FWN17" s="281"/>
      <c r="FWO17" s="281"/>
      <c r="FWP17" s="281"/>
      <c r="FWQ17" s="281"/>
      <c r="FWR17" s="281"/>
      <c r="FWS17" s="281"/>
      <c r="FWT17" s="281"/>
      <c r="FWU17" s="281"/>
      <c r="FWV17" s="281"/>
      <c r="FWW17" s="281"/>
      <c r="FWX17" s="281"/>
      <c r="FWY17" s="281"/>
      <c r="FWZ17" s="281"/>
      <c r="FXA17" s="281"/>
      <c r="FXB17" s="281"/>
      <c r="FXC17" s="281"/>
      <c r="FXD17" s="281"/>
      <c r="FXE17" s="281"/>
      <c r="FXF17" s="281"/>
      <c r="FXG17" s="281"/>
      <c r="FXH17" s="281"/>
      <c r="FXI17" s="281"/>
      <c r="FXJ17" s="281"/>
      <c r="FXK17" s="281"/>
      <c r="FXL17" s="281"/>
      <c r="FXM17" s="281"/>
      <c r="FXN17" s="281"/>
      <c r="FXO17" s="281"/>
      <c r="FXP17" s="281"/>
      <c r="FXQ17" s="281"/>
      <c r="FXR17" s="281"/>
      <c r="FXS17" s="281"/>
      <c r="FXT17" s="281"/>
      <c r="FXU17" s="281"/>
      <c r="FXV17" s="281"/>
      <c r="FXW17" s="281"/>
      <c r="FXX17" s="281"/>
      <c r="FXY17" s="281"/>
      <c r="FXZ17" s="281"/>
      <c r="FYA17" s="281"/>
      <c r="FYB17" s="281"/>
      <c r="FYC17" s="281"/>
      <c r="FYD17" s="281"/>
      <c r="FYE17" s="281"/>
      <c r="FYF17" s="281"/>
      <c r="FYG17" s="281"/>
      <c r="FYH17" s="281"/>
      <c r="FYI17" s="281"/>
      <c r="FYJ17" s="281"/>
      <c r="FYK17" s="281"/>
      <c r="FYL17" s="281"/>
      <c r="FYM17" s="281"/>
      <c r="FYN17" s="281"/>
      <c r="FYO17" s="281"/>
      <c r="FYP17" s="281"/>
      <c r="FYQ17" s="281"/>
      <c r="FYR17" s="281"/>
      <c r="FYS17" s="281"/>
      <c r="FYT17" s="281"/>
      <c r="FYU17" s="281"/>
      <c r="FYV17" s="281"/>
      <c r="FYW17" s="281"/>
      <c r="FYX17" s="281"/>
      <c r="FYY17" s="281"/>
      <c r="FYZ17" s="281"/>
      <c r="FZA17" s="281"/>
      <c r="FZB17" s="281"/>
      <c r="FZC17" s="281"/>
      <c r="FZD17" s="281"/>
      <c r="FZE17" s="281"/>
      <c r="FZF17" s="281"/>
      <c r="FZG17" s="281"/>
      <c r="FZH17" s="281"/>
      <c r="FZI17" s="281"/>
      <c r="FZJ17" s="281"/>
      <c r="FZK17" s="281"/>
      <c r="FZL17" s="281"/>
      <c r="FZM17" s="281"/>
      <c r="FZN17" s="281"/>
      <c r="FZO17" s="281"/>
      <c r="FZP17" s="281"/>
      <c r="FZQ17" s="281"/>
      <c r="FZR17" s="281"/>
      <c r="FZS17" s="281"/>
      <c r="FZT17" s="281"/>
      <c r="FZU17" s="281"/>
      <c r="FZV17" s="281"/>
      <c r="FZW17" s="281"/>
      <c r="FZX17" s="281"/>
      <c r="FZY17" s="281"/>
      <c r="FZZ17" s="281"/>
      <c r="GAA17" s="281"/>
      <c r="GAB17" s="281"/>
      <c r="GAC17" s="281"/>
      <c r="GAD17" s="281"/>
      <c r="GAE17" s="281"/>
      <c r="GAF17" s="281"/>
      <c r="GAG17" s="281"/>
      <c r="GAH17" s="281"/>
      <c r="GAI17" s="281"/>
      <c r="GAJ17" s="281"/>
      <c r="GAK17" s="281"/>
      <c r="GAL17" s="281"/>
      <c r="GAM17" s="281"/>
      <c r="GAN17" s="281"/>
      <c r="GAO17" s="281"/>
      <c r="GAP17" s="281"/>
      <c r="GAQ17" s="281"/>
      <c r="GAR17" s="281"/>
      <c r="GAS17" s="281"/>
      <c r="GAT17" s="281"/>
      <c r="GAU17" s="281"/>
      <c r="GAV17" s="281"/>
      <c r="GAW17" s="281"/>
      <c r="GAX17" s="281"/>
      <c r="GAY17" s="281"/>
      <c r="GAZ17" s="281"/>
      <c r="GBA17" s="281"/>
      <c r="GBB17" s="281"/>
      <c r="GBC17" s="281"/>
      <c r="GBD17" s="281"/>
      <c r="GBE17" s="281"/>
      <c r="GBF17" s="281"/>
      <c r="GBG17" s="281"/>
      <c r="GBH17" s="281"/>
      <c r="GBI17" s="281"/>
      <c r="GBJ17" s="281"/>
      <c r="GBK17" s="281"/>
      <c r="GBL17" s="281"/>
      <c r="GBM17" s="281"/>
      <c r="GBN17" s="281"/>
      <c r="GBO17" s="281"/>
      <c r="GBP17" s="281"/>
      <c r="GBQ17" s="281"/>
      <c r="GBR17" s="281"/>
      <c r="GBS17" s="281"/>
      <c r="GBT17" s="281"/>
      <c r="GBU17" s="281"/>
      <c r="GBV17" s="281"/>
      <c r="GBW17" s="281"/>
      <c r="GBX17" s="281"/>
      <c r="GBY17" s="281"/>
      <c r="GBZ17" s="281"/>
      <c r="GCA17" s="281"/>
      <c r="GCB17" s="281"/>
      <c r="GCC17" s="281"/>
      <c r="GCD17" s="281"/>
      <c r="GCE17" s="281"/>
      <c r="GCF17" s="281"/>
      <c r="GCG17" s="281"/>
      <c r="GCH17" s="281"/>
      <c r="GCI17" s="281"/>
      <c r="GCJ17" s="281"/>
      <c r="GCK17" s="281"/>
      <c r="GCL17" s="281"/>
      <c r="GCM17" s="281"/>
      <c r="GCN17" s="281"/>
      <c r="GCO17" s="281"/>
      <c r="GCP17" s="281"/>
      <c r="GCQ17" s="281"/>
      <c r="GCR17" s="281"/>
      <c r="GCS17" s="281"/>
      <c r="GCT17" s="281"/>
      <c r="GCU17" s="281"/>
      <c r="GCV17" s="281"/>
      <c r="GCW17" s="281"/>
      <c r="GCX17" s="281"/>
      <c r="GCY17" s="281"/>
      <c r="GCZ17" s="281"/>
      <c r="GDA17" s="281"/>
      <c r="GDB17" s="281"/>
      <c r="GDC17" s="281"/>
      <c r="GDD17" s="281"/>
      <c r="GDE17" s="281"/>
      <c r="GDF17" s="281"/>
      <c r="GDG17" s="281"/>
      <c r="GDH17" s="281"/>
      <c r="GDI17" s="281"/>
      <c r="GDJ17" s="281"/>
      <c r="GDK17" s="281"/>
      <c r="GDL17" s="281"/>
      <c r="GDM17" s="281"/>
      <c r="GDN17" s="281"/>
      <c r="GDO17" s="281"/>
      <c r="GDP17" s="281"/>
      <c r="GDQ17" s="281"/>
      <c r="GDR17" s="281"/>
      <c r="GDS17" s="281"/>
      <c r="GDT17" s="281"/>
      <c r="GDU17" s="281"/>
      <c r="GDV17" s="281"/>
      <c r="GDW17" s="281"/>
      <c r="GDX17" s="281"/>
      <c r="GDY17" s="281"/>
      <c r="GDZ17" s="281"/>
      <c r="GEA17" s="281"/>
      <c r="GEB17" s="281"/>
      <c r="GEC17" s="281"/>
      <c r="GED17" s="281"/>
      <c r="GEE17" s="281"/>
      <c r="GEF17" s="281"/>
      <c r="GEG17" s="281"/>
      <c r="GEH17" s="281"/>
      <c r="GEI17" s="281"/>
      <c r="GEJ17" s="281"/>
      <c r="GEK17" s="281"/>
      <c r="GEL17" s="281"/>
      <c r="GEM17" s="281"/>
      <c r="GEN17" s="281"/>
      <c r="GEO17" s="281"/>
      <c r="GEP17" s="281"/>
      <c r="GEQ17" s="281"/>
      <c r="GER17" s="281"/>
      <c r="GES17" s="281"/>
      <c r="GET17" s="281"/>
      <c r="GEU17" s="281"/>
      <c r="GEV17" s="281"/>
      <c r="GEW17" s="281"/>
      <c r="GEX17" s="281"/>
      <c r="GEY17" s="281"/>
      <c r="GEZ17" s="281"/>
      <c r="GFA17" s="281"/>
      <c r="GFB17" s="281"/>
      <c r="GFC17" s="281"/>
      <c r="GFD17" s="281"/>
      <c r="GFE17" s="281"/>
      <c r="GFF17" s="281"/>
      <c r="GFG17" s="281"/>
      <c r="GFH17" s="281"/>
      <c r="GFI17" s="281"/>
      <c r="GFJ17" s="281"/>
      <c r="GFK17" s="281"/>
      <c r="GFL17" s="281"/>
      <c r="GFM17" s="281"/>
      <c r="GFN17" s="281"/>
      <c r="GFO17" s="281"/>
      <c r="GFP17" s="281"/>
      <c r="GFQ17" s="281"/>
      <c r="GFR17" s="281"/>
      <c r="GFS17" s="281"/>
      <c r="GFT17" s="281"/>
      <c r="GFU17" s="281"/>
      <c r="GFV17" s="281"/>
      <c r="GFW17" s="281"/>
      <c r="GFX17" s="281"/>
      <c r="GFY17" s="281"/>
      <c r="GFZ17" s="281"/>
      <c r="GGA17" s="281"/>
      <c r="GGB17" s="281"/>
      <c r="GGC17" s="281"/>
      <c r="GGD17" s="281"/>
      <c r="GGE17" s="281"/>
      <c r="GGF17" s="281"/>
      <c r="GGG17" s="281"/>
      <c r="GGH17" s="281"/>
      <c r="GGI17" s="281"/>
      <c r="GGJ17" s="281"/>
      <c r="GGK17" s="281"/>
      <c r="GGL17" s="281"/>
      <c r="GGM17" s="281"/>
      <c r="GGN17" s="281"/>
      <c r="GGO17" s="281"/>
      <c r="GGP17" s="281"/>
      <c r="GGQ17" s="281"/>
      <c r="GGR17" s="281"/>
      <c r="GGS17" s="281"/>
      <c r="GGT17" s="281"/>
      <c r="GGU17" s="281"/>
      <c r="GGV17" s="281"/>
      <c r="GGW17" s="281"/>
      <c r="GGX17" s="281"/>
      <c r="GGY17" s="281"/>
      <c r="GGZ17" s="281"/>
      <c r="GHA17" s="281"/>
      <c r="GHB17" s="281"/>
      <c r="GHC17" s="281"/>
      <c r="GHD17" s="281"/>
      <c r="GHE17" s="281"/>
      <c r="GHF17" s="281"/>
      <c r="GHG17" s="281"/>
      <c r="GHH17" s="281"/>
      <c r="GHI17" s="281"/>
      <c r="GHJ17" s="281"/>
      <c r="GHK17" s="281"/>
      <c r="GHL17" s="281"/>
      <c r="GHM17" s="281"/>
      <c r="GHN17" s="281"/>
      <c r="GHO17" s="281"/>
      <c r="GHP17" s="281"/>
      <c r="GHQ17" s="281"/>
      <c r="GHR17" s="281"/>
      <c r="GHS17" s="281"/>
      <c r="GHT17" s="281"/>
      <c r="GHU17" s="281"/>
      <c r="GHV17" s="281"/>
      <c r="GHW17" s="281"/>
      <c r="GHX17" s="281"/>
      <c r="GHY17" s="281"/>
      <c r="GHZ17" s="281"/>
      <c r="GIA17" s="281"/>
      <c r="GIB17" s="281"/>
      <c r="GIC17" s="281"/>
      <c r="GID17" s="281"/>
      <c r="GIE17" s="281"/>
      <c r="GIF17" s="281"/>
      <c r="GIG17" s="281"/>
      <c r="GIH17" s="281"/>
      <c r="GII17" s="281"/>
      <c r="GIJ17" s="281"/>
      <c r="GIK17" s="281"/>
      <c r="GIL17" s="281"/>
      <c r="GIM17" s="281"/>
      <c r="GIN17" s="281"/>
      <c r="GIO17" s="281"/>
      <c r="GIP17" s="281"/>
      <c r="GIQ17" s="281"/>
      <c r="GIR17" s="281"/>
      <c r="GIS17" s="281"/>
      <c r="GIT17" s="281"/>
      <c r="GIU17" s="281"/>
      <c r="GIV17" s="281"/>
      <c r="GIW17" s="281"/>
      <c r="GIX17" s="281"/>
      <c r="GIY17" s="281"/>
      <c r="GIZ17" s="281"/>
      <c r="GJA17" s="281"/>
      <c r="GJB17" s="281"/>
      <c r="GJC17" s="281"/>
      <c r="GJD17" s="281"/>
      <c r="GJE17" s="281"/>
      <c r="GJF17" s="281"/>
      <c r="GJG17" s="281"/>
      <c r="GJH17" s="281"/>
      <c r="GJI17" s="281"/>
      <c r="GJJ17" s="281"/>
      <c r="GJK17" s="281"/>
      <c r="GJL17" s="281"/>
      <c r="GJM17" s="281"/>
      <c r="GJN17" s="281"/>
      <c r="GJO17" s="281"/>
      <c r="GJP17" s="281"/>
      <c r="GJQ17" s="281"/>
      <c r="GJR17" s="281"/>
      <c r="GJS17" s="281"/>
      <c r="GJT17" s="281"/>
      <c r="GJU17" s="281"/>
      <c r="GJV17" s="281"/>
      <c r="GJW17" s="281"/>
      <c r="GJX17" s="281"/>
      <c r="GJY17" s="281"/>
      <c r="GJZ17" s="281"/>
      <c r="GKA17" s="281"/>
      <c r="GKB17" s="281"/>
      <c r="GKC17" s="281"/>
      <c r="GKD17" s="281"/>
      <c r="GKE17" s="281"/>
      <c r="GKF17" s="281"/>
      <c r="GKG17" s="281"/>
      <c r="GKH17" s="281"/>
      <c r="GKI17" s="281"/>
      <c r="GKJ17" s="281"/>
      <c r="GKK17" s="281"/>
      <c r="GKL17" s="281"/>
      <c r="GKM17" s="281"/>
      <c r="GKN17" s="281"/>
      <c r="GKO17" s="281"/>
      <c r="GKP17" s="281"/>
      <c r="GKQ17" s="281"/>
      <c r="GKR17" s="281"/>
      <c r="GKS17" s="281"/>
      <c r="GKT17" s="281"/>
      <c r="GKU17" s="281"/>
      <c r="GKV17" s="281"/>
      <c r="GKW17" s="281"/>
      <c r="GKX17" s="281"/>
      <c r="GKY17" s="281"/>
      <c r="GKZ17" s="281"/>
      <c r="GLA17" s="281"/>
      <c r="GLB17" s="281"/>
      <c r="GLC17" s="281"/>
      <c r="GLD17" s="281"/>
      <c r="GLE17" s="281"/>
      <c r="GLF17" s="281"/>
      <c r="GLG17" s="281"/>
      <c r="GLH17" s="281"/>
      <c r="GLI17" s="281"/>
      <c r="GLJ17" s="281"/>
      <c r="GLK17" s="281"/>
      <c r="GLL17" s="281"/>
      <c r="GLM17" s="281"/>
      <c r="GLN17" s="281"/>
      <c r="GLO17" s="281"/>
      <c r="GLP17" s="281"/>
      <c r="GLQ17" s="281"/>
      <c r="GLR17" s="281"/>
      <c r="GLS17" s="281"/>
      <c r="GLT17" s="281"/>
      <c r="GLU17" s="281"/>
      <c r="GLV17" s="281"/>
      <c r="GLW17" s="281"/>
      <c r="GLX17" s="281"/>
      <c r="GLY17" s="281"/>
      <c r="GLZ17" s="281"/>
      <c r="GMA17" s="281"/>
      <c r="GMB17" s="281"/>
      <c r="GMC17" s="281"/>
      <c r="GMD17" s="281"/>
      <c r="GME17" s="281"/>
      <c r="GMF17" s="281"/>
      <c r="GMG17" s="281"/>
      <c r="GMH17" s="281"/>
      <c r="GMI17" s="281"/>
      <c r="GMJ17" s="281"/>
      <c r="GMK17" s="281"/>
      <c r="GML17" s="281"/>
      <c r="GMM17" s="281"/>
      <c r="GMN17" s="281"/>
      <c r="GMO17" s="281"/>
      <c r="GMP17" s="281"/>
      <c r="GMQ17" s="281"/>
      <c r="GMR17" s="281"/>
      <c r="GMS17" s="281"/>
      <c r="GMT17" s="281"/>
      <c r="GMU17" s="281"/>
      <c r="GMV17" s="281"/>
      <c r="GMW17" s="281"/>
      <c r="GMX17" s="281"/>
      <c r="GMY17" s="281"/>
      <c r="GMZ17" s="281"/>
      <c r="GNA17" s="281"/>
      <c r="GNB17" s="281"/>
      <c r="GNC17" s="281"/>
      <c r="GND17" s="281"/>
      <c r="GNE17" s="281"/>
      <c r="GNF17" s="281"/>
      <c r="GNG17" s="281"/>
      <c r="GNH17" s="281"/>
      <c r="GNI17" s="281"/>
      <c r="GNJ17" s="281"/>
      <c r="GNK17" s="281"/>
      <c r="GNL17" s="281"/>
      <c r="GNM17" s="281"/>
      <c r="GNN17" s="281"/>
      <c r="GNO17" s="281"/>
      <c r="GNP17" s="281"/>
      <c r="GNQ17" s="281"/>
      <c r="GNR17" s="281"/>
      <c r="GNS17" s="281"/>
      <c r="GNT17" s="281"/>
      <c r="GNU17" s="281"/>
      <c r="GNV17" s="281"/>
      <c r="GNW17" s="281"/>
      <c r="GNX17" s="281"/>
      <c r="GNY17" s="281"/>
      <c r="GNZ17" s="281"/>
      <c r="GOA17" s="281"/>
      <c r="GOB17" s="281"/>
      <c r="GOC17" s="281"/>
      <c r="GOD17" s="281"/>
      <c r="GOE17" s="281"/>
      <c r="GOF17" s="281"/>
      <c r="GOG17" s="281"/>
      <c r="GOH17" s="281"/>
      <c r="GOI17" s="281"/>
      <c r="GOJ17" s="281"/>
      <c r="GOK17" s="281"/>
      <c r="GOL17" s="281"/>
      <c r="GOM17" s="281"/>
      <c r="GON17" s="281"/>
      <c r="GOO17" s="281"/>
      <c r="GOP17" s="281"/>
      <c r="GOQ17" s="281"/>
      <c r="GOR17" s="281"/>
      <c r="GOS17" s="281"/>
      <c r="GOT17" s="281"/>
      <c r="GOU17" s="281"/>
      <c r="GOV17" s="281"/>
      <c r="GOW17" s="281"/>
      <c r="GOX17" s="281"/>
      <c r="GOY17" s="281"/>
      <c r="GOZ17" s="281"/>
      <c r="GPA17" s="281"/>
      <c r="GPB17" s="281"/>
      <c r="GPC17" s="281"/>
      <c r="GPD17" s="281"/>
      <c r="GPE17" s="281"/>
      <c r="GPF17" s="281"/>
      <c r="GPG17" s="281"/>
      <c r="GPH17" s="281"/>
      <c r="GPI17" s="281"/>
      <c r="GPJ17" s="281"/>
      <c r="GPK17" s="281"/>
      <c r="GPL17" s="281"/>
      <c r="GPM17" s="281"/>
      <c r="GPN17" s="281"/>
      <c r="GPO17" s="281"/>
      <c r="GPP17" s="281"/>
      <c r="GPQ17" s="281"/>
      <c r="GPR17" s="281"/>
      <c r="GPS17" s="281"/>
      <c r="GPT17" s="281"/>
      <c r="GPU17" s="281"/>
      <c r="GPV17" s="281"/>
      <c r="GPW17" s="281"/>
      <c r="GPX17" s="281"/>
      <c r="GPY17" s="281"/>
      <c r="GPZ17" s="281"/>
      <c r="GQA17" s="281"/>
      <c r="GQB17" s="281"/>
      <c r="GQC17" s="281"/>
      <c r="GQD17" s="281"/>
      <c r="GQE17" s="281"/>
      <c r="GQF17" s="281"/>
      <c r="GQG17" s="281"/>
      <c r="GQH17" s="281"/>
      <c r="GQI17" s="281"/>
      <c r="GQJ17" s="281"/>
      <c r="GQK17" s="281"/>
      <c r="GQL17" s="281"/>
      <c r="GQM17" s="281"/>
      <c r="GQN17" s="281"/>
      <c r="GQO17" s="281"/>
      <c r="GQP17" s="281"/>
      <c r="GQQ17" s="281"/>
      <c r="GQR17" s="281"/>
      <c r="GQS17" s="281"/>
      <c r="GQT17" s="281"/>
      <c r="GQU17" s="281"/>
      <c r="GQV17" s="281"/>
      <c r="GQW17" s="281"/>
      <c r="GQX17" s="281"/>
      <c r="GQY17" s="281"/>
      <c r="GQZ17" s="281"/>
      <c r="GRA17" s="281"/>
      <c r="GRB17" s="281"/>
      <c r="GRC17" s="281"/>
      <c r="GRD17" s="281"/>
      <c r="GRE17" s="281"/>
      <c r="GRF17" s="281"/>
      <c r="GRG17" s="281"/>
      <c r="GRH17" s="281"/>
      <c r="GRI17" s="281"/>
      <c r="GRJ17" s="281"/>
      <c r="GRK17" s="281"/>
      <c r="GRL17" s="281"/>
      <c r="GRM17" s="281"/>
      <c r="GRN17" s="281"/>
      <c r="GRO17" s="281"/>
      <c r="GRP17" s="281"/>
      <c r="GRQ17" s="281"/>
      <c r="GRR17" s="281"/>
      <c r="GRS17" s="281"/>
      <c r="GRT17" s="281"/>
      <c r="GRU17" s="281"/>
      <c r="GRV17" s="281"/>
      <c r="GRW17" s="281"/>
      <c r="GRX17" s="281"/>
      <c r="GRY17" s="281"/>
      <c r="GRZ17" s="281"/>
      <c r="GSA17" s="281"/>
      <c r="GSB17" s="281"/>
      <c r="GSC17" s="281"/>
      <c r="GSD17" s="281"/>
      <c r="GSE17" s="281"/>
      <c r="GSF17" s="281"/>
      <c r="GSG17" s="281"/>
      <c r="GSH17" s="281"/>
      <c r="GSI17" s="281"/>
      <c r="GSJ17" s="281"/>
      <c r="GSK17" s="281"/>
      <c r="GSL17" s="281"/>
      <c r="GSM17" s="281"/>
      <c r="GSN17" s="281"/>
      <c r="GSO17" s="281"/>
      <c r="GSP17" s="281"/>
      <c r="GSQ17" s="281"/>
      <c r="GSR17" s="281"/>
      <c r="GSS17" s="281"/>
      <c r="GST17" s="281"/>
      <c r="GSU17" s="281"/>
      <c r="GSV17" s="281"/>
      <c r="GSW17" s="281"/>
      <c r="GSX17" s="281"/>
      <c r="GSY17" s="281"/>
      <c r="GSZ17" s="281"/>
      <c r="GTA17" s="281"/>
      <c r="GTB17" s="281"/>
      <c r="GTC17" s="281"/>
      <c r="GTD17" s="281"/>
      <c r="GTE17" s="281"/>
      <c r="GTF17" s="281"/>
      <c r="GTG17" s="281"/>
      <c r="GTH17" s="281"/>
      <c r="GTI17" s="281"/>
      <c r="GTJ17" s="281"/>
      <c r="GTK17" s="281"/>
      <c r="GTL17" s="281"/>
      <c r="GTM17" s="281"/>
      <c r="GTN17" s="281"/>
      <c r="GTO17" s="281"/>
      <c r="GTP17" s="281"/>
      <c r="GTQ17" s="281"/>
      <c r="GTR17" s="281"/>
      <c r="GTS17" s="281"/>
      <c r="GTT17" s="281"/>
      <c r="GTU17" s="281"/>
      <c r="GTV17" s="281"/>
      <c r="GTW17" s="281"/>
      <c r="GTX17" s="281"/>
      <c r="GTY17" s="281"/>
      <c r="GTZ17" s="281"/>
      <c r="GUA17" s="281"/>
      <c r="GUB17" s="281"/>
      <c r="GUC17" s="281"/>
      <c r="GUD17" s="281"/>
      <c r="GUE17" s="281"/>
      <c r="GUF17" s="281"/>
      <c r="GUG17" s="281"/>
      <c r="GUH17" s="281"/>
      <c r="GUI17" s="281"/>
      <c r="GUJ17" s="281"/>
      <c r="GUK17" s="281"/>
      <c r="GUL17" s="281"/>
      <c r="GUM17" s="281"/>
      <c r="GUN17" s="281"/>
      <c r="GUO17" s="281"/>
      <c r="GUP17" s="281"/>
      <c r="GUQ17" s="281"/>
      <c r="GUR17" s="281"/>
      <c r="GUS17" s="281"/>
      <c r="GUT17" s="281"/>
      <c r="GUU17" s="281"/>
      <c r="GUV17" s="281"/>
      <c r="GUW17" s="281"/>
      <c r="GUX17" s="281"/>
      <c r="GUY17" s="281"/>
      <c r="GUZ17" s="281"/>
      <c r="GVA17" s="281"/>
      <c r="GVB17" s="281"/>
      <c r="GVC17" s="281"/>
      <c r="GVD17" s="281"/>
      <c r="GVE17" s="281"/>
      <c r="GVF17" s="281"/>
      <c r="GVG17" s="281"/>
      <c r="GVH17" s="281"/>
      <c r="GVI17" s="281"/>
      <c r="GVJ17" s="281"/>
      <c r="GVK17" s="281"/>
      <c r="GVL17" s="281"/>
      <c r="GVM17" s="281"/>
      <c r="GVN17" s="281"/>
      <c r="GVO17" s="281"/>
      <c r="GVP17" s="281"/>
      <c r="GVQ17" s="281"/>
      <c r="GVR17" s="281"/>
      <c r="GVS17" s="281"/>
      <c r="GVT17" s="281"/>
      <c r="GVU17" s="281"/>
      <c r="GVV17" s="281"/>
      <c r="GVW17" s="281"/>
      <c r="GVX17" s="281"/>
      <c r="GVY17" s="281"/>
      <c r="GVZ17" s="281"/>
      <c r="GWA17" s="281"/>
      <c r="GWB17" s="281"/>
      <c r="GWC17" s="281"/>
      <c r="GWD17" s="281"/>
      <c r="GWE17" s="281"/>
      <c r="GWF17" s="281"/>
      <c r="GWG17" s="281"/>
      <c r="GWH17" s="281"/>
      <c r="GWI17" s="281"/>
      <c r="GWJ17" s="281"/>
      <c r="GWK17" s="281"/>
      <c r="GWL17" s="281"/>
      <c r="GWM17" s="281"/>
      <c r="GWN17" s="281"/>
      <c r="GWO17" s="281"/>
      <c r="GWP17" s="281"/>
      <c r="GWQ17" s="281"/>
      <c r="GWR17" s="281"/>
      <c r="GWS17" s="281"/>
      <c r="GWT17" s="281"/>
      <c r="GWU17" s="281"/>
      <c r="GWV17" s="281"/>
      <c r="GWW17" s="281"/>
      <c r="GWX17" s="281"/>
      <c r="GWY17" s="281"/>
      <c r="GWZ17" s="281"/>
      <c r="GXA17" s="281"/>
      <c r="GXB17" s="281"/>
      <c r="GXC17" s="281"/>
      <c r="GXD17" s="281"/>
      <c r="GXE17" s="281"/>
      <c r="GXF17" s="281"/>
      <c r="GXG17" s="281"/>
      <c r="GXH17" s="281"/>
      <c r="GXI17" s="281"/>
      <c r="GXJ17" s="281"/>
      <c r="GXK17" s="281"/>
      <c r="GXL17" s="281"/>
      <c r="GXM17" s="281"/>
      <c r="GXN17" s="281"/>
      <c r="GXO17" s="281"/>
      <c r="GXP17" s="281"/>
      <c r="GXQ17" s="281"/>
      <c r="GXR17" s="281"/>
      <c r="GXS17" s="281"/>
      <c r="GXT17" s="281"/>
      <c r="GXU17" s="281"/>
      <c r="GXV17" s="281"/>
      <c r="GXW17" s="281"/>
      <c r="GXX17" s="281"/>
      <c r="GXY17" s="281"/>
      <c r="GXZ17" s="281"/>
      <c r="GYA17" s="281"/>
      <c r="GYB17" s="281"/>
      <c r="GYC17" s="281"/>
      <c r="GYD17" s="281"/>
      <c r="GYE17" s="281"/>
      <c r="GYF17" s="281"/>
      <c r="GYG17" s="281"/>
      <c r="GYH17" s="281"/>
      <c r="GYI17" s="281"/>
      <c r="GYJ17" s="281"/>
      <c r="GYK17" s="281"/>
      <c r="GYL17" s="281"/>
      <c r="GYM17" s="281"/>
      <c r="GYN17" s="281"/>
      <c r="GYO17" s="281"/>
      <c r="GYP17" s="281"/>
      <c r="GYQ17" s="281"/>
      <c r="GYR17" s="281"/>
      <c r="GYS17" s="281"/>
      <c r="GYT17" s="281"/>
      <c r="GYU17" s="281"/>
      <c r="GYV17" s="281"/>
      <c r="GYW17" s="281"/>
      <c r="GYX17" s="281"/>
      <c r="GYY17" s="281"/>
      <c r="GYZ17" s="281"/>
      <c r="GZA17" s="281"/>
      <c r="GZB17" s="281"/>
      <c r="GZC17" s="281"/>
      <c r="GZD17" s="281"/>
      <c r="GZE17" s="281"/>
      <c r="GZF17" s="281"/>
      <c r="GZG17" s="281"/>
      <c r="GZH17" s="281"/>
      <c r="GZI17" s="281"/>
      <c r="GZJ17" s="281"/>
      <c r="GZK17" s="281"/>
      <c r="GZL17" s="281"/>
      <c r="GZM17" s="281"/>
      <c r="GZN17" s="281"/>
      <c r="GZO17" s="281"/>
      <c r="GZP17" s="281"/>
      <c r="GZQ17" s="281"/>
      <c r="GZR17" s="281"/>
      <c r="GZS17" s="281"/>
      <c r="GZT17" s="281"/>
      <c r="GZU17" s="281"/>
      <c r="GZV17" s="281"/>
      <c r="GZW17" s="281"/>
      <c r="GZX17" s="281"/>
      <c r="GZY17" s="281"/>
      <c r="GZZ17" s="281"/>
      <c r="HAA17" s="281"/>
      <c r="HAB17" s="281"/>
      <c r="HAC17" s="281"/>
      <c r="HAD17" s="281"/>
      <c r="HAE17" s="281"/>
      <c r="HAF17" s="281"/>
      <c r="HAG17" s="281"/>
      <c r="HAH17" s="281"/>
      <c r="HAI17" s="281"/>
      <c r="HAJ17" s="281"/>
      <c r="HAK17" s="281"/>
      <c r="HAL17" s="281"/>
      <c r="HAM17" s="281"/>
      <c r="HAN17" s="281"/>
      <c r="HAO17" s="281"/>
      <c r="HAP17" s="281"/>
      <c r="HAQ17" s="281"/>
      <c r="HAR17" s="281"/>
      <c r="HAS17" s="281"/>
      <c r="HAT17" s="281"/>
      <c r="HAU17" s="281"/>
      <c r="HAV17" s="281"/>
      <c r="HAW17" s="281"/>
      <c r="HAX17" s="281"/>
      <c r="HAY17" s="281"/>
      <c r="HAZ17" s="281"/>
      <c r="HBA17" s="281"/>
      <c r="HBB17" s="281"/>
      <c r="HBC17" s="281"/>
      <c r="HBD17" s="281"/>
      <c r="HBE17" s="281"/>
      <c r="HBF17" s="281"/>
      <c r="HBG17" s="281"/>
      <c r="HBH17" s="281"/>
      <c r="HBI17" s="281"/>
      <c r="HBJ17" s="281"/>
      <c r="HBK17" s="281"/>
      <c r="HBL17" s="281"/>
      <c r="HBM17" s="281"/>
      <c r="HBN17" s="281"/>
      <c r="HBO17" s="281"/>
      <c r="HBP17" s="281"/>
      <c r="HBQ17" s="281"/>
      <c r="HBR17" s="281"/>
      <c r="HBS17" s="281"/>
      <c r="HBT17" s="281"/>
      <c r="HBU17" s="281"/>
      <c r="HBV17" s="281"/>
      <c r="HBW17" s="281"/>
      <c r="HBX17" s="281"/>
      <c r="HBY17" s="281"/>
      <c r="HBZ17" s="281"/>
      <c r="HCA17" s="281"/>
      <c r="HCB17" s="281"/>
      <c r="HCC17" s="281"/>
      <c r="HCD17" s="281"/>
      <c r="HCE17" s="281"/>
      <c r="HCF17" s="281"/>
      <c r="HCG17" s="281"/>
      <c r="HCH17" s="281"/>
      <c r="HCI17" s="281"/>
      <c r="HCJ17" s="281"/>
      <c r="HCK17" s="281"/>
      <c r="HCL17" s="281"/>
      <c r="HCM17" s="281"/>
      <c r="HCN17" s="281"/>
      <c r="HCO17" s="281"/>
      <c r="HCP17" s="281"/>
      <c r="HCQ17" s="281"/>
      <c r="HCR17" s="281"/>
      <c r="HCS17" s="281"/>
      <c r="HCT17" s="281"/>
      <c r="HCU17" s="281"/>
      <c r="HCV17" s="281"/>
      <c r="HCW17" s="281"/>
      <c r="HCX17" s="281"/>
      <c r="HCY17" s="281"/>
      <c r="HCZ17" s="281"/>
      <c r="HDA17" s="281"/>
      <c r="HDB17" s="281"/>
      <c r="HDC17" s="281"/>
      <c r="HDD17" s="281"/>
      <c r="HDE17" s="281"/>
      <c r="HDF17" s="281"/>
      <c r="HDG17" s="281"/>
      <c r="HDH17" s="281"/>
      <c r="HDI17" s="281"/>
      <c r="HDJ17" s="281"/>
      <c r="HDK17" s="281"/>
      <c r="HDL17" s="281"/>
      <c r="HDM17" s="281"/>
      <c r="HDN17" s="281"/>
      <c r="HDO17" s="281"/>
      <c r="HDP17" s="281"/>
      <c r="HDQ17" s="281"/>
      <c r="HDR17" s="281"/>
      <c r="HDS17" s="281"/>
      <c r="HDT17" s="281"/>
      <c r="HDU17" s="281"/>
      <c r="HDV17" s="281"/>
      <c r="HDW17" s="281"/>
      <c r="HDX17" s="281"/>
      <c r="HDY17" s="281"/>
      <c r="HDZ17" s="281"/>
      <c r="HEA17" s="281"/>
      <c r="HEB17" s="281"/>
      <c r="HEC17" s="281"/>
      <c r="HED17" s="281"/>
      <c r="HEE17" s="281"/>
      <c r="HEF17" s="281"/>
      <c r="HEG17" s="281"/>
      <c r="HEH17" s="281"/>
      <c r="HEI17" s="281"/>
      <c r="HEJ17" s="281"/>
      <c r="HEK17" s="281"/>
      <c r="HEL17" s="281"/>
      <c r="HEM17" s="281"/>
      <c r="HEN17" s="281"/>
      <c r="HEO17" s="281"/>
      <c r="HEP17" s="281"/>
      <c r="HEQ17" s="281"/>
      <c r="HER17" s="281"/>
      <c r="HES17" s="281"/>
      <c r="HET17" s="281"/>
      <c r="HEU17" s="281"/>
      <c r="HEV17" s="281"/>
      <c r="HEW17" s="281"/>
      <c r="HEX17" s="281"/>
      <c r="HEY17" s="281"/>
      <c r="HEZ17" s="281"/>
      <c r="HFA17" s="281"/>
      <c r="HFB17" s="281"/>
      <c r="HFC17" s="281"/>
      <c r="HFD17" s="281"/>
      <c r="HFE17" s="281"/>
      <c r="HFF17" s="281"/>
      <c r="HFG17" s="281"/>
      <c r="HFH17" s="281"/>
      <c r="HFI17" s="281"/>
      <c r="HFJ17" s="281"/>
      <c r="HFK17" s="281"/>
      <c r="HFL17" s="281"/>
      <c r="HFM17" s="281"/>
      <c r="HFN17" s="281"/>
      <c r="HFO17" s="281"/>
      <c r="HFP17" s="281"/>
      <c r="HFQ17" s="281"/>
      <c r="HFR17" s="281"/>
      <c r="HFS17" s="281"/>
      <c r="HFT17" s="281"/>
      <c r="HFU17" s="281"/>
      <c r="HFV17" s="281"/>
      <c r="HFW17" s="281"/>
      <c r="HFX17" s="281"/>
      <c r="HFY17" s="281"/>
      <c r="HFZ17" s="281"/>
      <c r="HGA17" s="281"/>
      <c r="HGB17" s="281"/>
      <c r="HGC17" s="281"/>
      <c r="HGD17" s="281"/>
      <c r="HGE17" s="281"/>
      <c r="HGF17" s="281"/>
      <c r="HGG17" s="281"/>
      <c r="HGH17" s="281"/>
      <c r="HGI17" s="281"/>
      <c r="HGJ17" s="281"/>
      <c r="HGK17" s="281"/>
      <c r="HGL17" s="281"/>
      <c r="HGM17" s="281"/>
      <c r="HGN17" s="281"/>
      <c r="HGO17" s="281"/>
      <c r="HGP17" s="281"/>
      <c r="HGQ17" s="281"/>
      <c r="HGR17" s="281"/>
      <c r="HGS17" s="281"/>
      <c r="HGT17" s="281"/>
      <c r="HGU17" s="281"/>
      <c r="HGV17" s="281"/>
      <c r="HGW17" s="281"/>
      <c r="HGX17" s="281"/>
      <c r="HGY17" s="281"/>
      <c r="HGZ17" s="281"/>
      <c r="HHA17" s="281"/>
      <c r="HHB17" s="281"/>
      <c r="HHC17" s="281"/>
      <c r="HHD17" s="281"/>
      <c r="HHE17" s="281"/>
      <c r="HHF17" s="281"/>
      <c r="HHG17" s="281"/>
      <c r="HHH17" s="281"/>
      <c r="HHI17" s="281"/>
      <c r="HHJ17" s="281"/>
      <c r="HHK17" s="281"/>
      <c r="HHL17" s="281"/>
      <c r="HHM17" s="281"/>
      <c r="HHN17" s="281"/>
      <c r="HHO17" s="281"/>
      <c r="HHP17" s="281"/>
      <c r="HHQ17" s="281"/>
      <c r="HHR17" s="281"/>
      <c r="HHS17" s="281"/>
      <c r="HHT17" s="281"/>
      <c r="HHU17" s="281"/>
      <c r="HHV17" s="281"/>
      <c r="HHW17" s="281"/>
      <c r="HHX17" s="281"/>
      <c r="HHY17" s="281"/>
      <c r="HHZ17" s="281"/>
      <c r="HIA17" s="281"/>
      <c r="HIB17" s="281"/>
      <c r="HIC17" s="281"/>
      <c r="HID17" s="281"/>
      <c r="HIE17" s="281"/>
      <c r="HIF17" s="281"/>
      <c r="HIG17" s="281"/>
      <c r="HIH17" s="281"/>
      <c r="HII17" s="281"/>
      <c r="HIJ17" s="281"/>
      <c r="HIK17" s="281"/>
      <c r="HIL17" s="281"/>
      <c r="HIM17" s="281"/>
      <c r="HIN17" s="281"/>
      <c r="HIO17" s="281"/>
      <c r="HIP17" s="281"/>
      <c r="HIQ17" s="281"/>
      <c r="HIR17" s="281"/>
      <c r="HIS17" s="281"/>
      <c r="HIT17" s="281"/>
      <c r="HIU17" s="281"/>
      <c r="HIV17" s="281"/>
      <c r="HIW17" s="281"/>
      <c r="HIX17" s="281"/>
      <c r="HIY17" s="281"/>
      <c r="HIZ17" s="281"/>
      <c r="HJA17" s="281"/>
      <c r="HJB17" s="281"/>
      <c r="HJC17" s="281"/>
      <c r="HJD17" s="281"/>
      <c r="HJE17" s="281"/>
      <c r="HJF17" s="281"/>
      <c r="HJG17" s="281"/>
      <c r="HJH17" s="281"/>
      <c r="HJI17" s="281"/>
      <c r="HJJ17" s="281"/>
      <c r="HJK17" s="281"/>
      <c r="HJL17" s="281"/>
      <c r="HJM17" s="281"/>
      <c r="HJN17" s="281"/>
      <c r="HJO17" s="281"/>
      <c r="HJP17" s="281"/>
      <c r="HJQ17" s="281"/>
      <c r="HJR17" s="281"/>
      <c r="HJS17" s="281"/>
      <c r="HJT17" s="281"/>
      <c r="HJU17" s="281"/>
      <c r="HJV17" s="281"/>
      <c r="HJW17" s="281"/>
      <c r="HJX17" s="281"/>
      <c r="HJY17" s="281"/>
      <c r="HJZ17" s="281"/>
      <c r="HKA17" s="281"/>
      <c r="HKB17" s="281"/>
      <c r="HKC17" s="281"/>
      <c r="HKD17" s="281"/>
      <c r="HKE17" s="281"/>
      <c r="HKF17" s="281"/>
      <c r="HKG17" s="281"/>
      <c r="HKH17" s="281"/>
      <c r="HKI17" s="281"/>
      <c r="HKJ17" s="281"/>
      <c r="HKK17" s="281"/>
      <c r="HKL17" s="281"/>
      <c r="HKM17" s="281"/>
      <c r="HKN17" s="281"/>
      <c r="HKO17" s="281"/>
      <c r="HKP17" s="281"/>
      <c r="HKQ17" s="281"/>
      <c r="HKR17" s="281"/>
      <c r="HKS17" s="281"/>
      <c r="HKT17" s="281"/>
      <c r="HKU17" s="281"/>
      <c r="HKV17" s="281"/>
      <c r="HKW17" s="281"/>
      <c r="HKX17" s="281"/>
      <c r="HKY17" s="281"/>
      <c r="HKZ17" s="281"/>
      <c r="HLA17" s="281"/>
      <c r="HLB17" s="281"/>
      <c r="HLC17" s="281"/>
      <c r="HLD17" s="281"/>
      <c r="HLE17" s="281"/>
      <c r="HLF17" s="281"/>
      <c r="HLG17" s="281"/>
      <c r="HLH17" s="281"/>
      <c r="HLI17" s="281"/>
      <c r="HLJ17" s="281"/>
      <c r="HLK17" s="281"/>
      <c r="HLL17" s="281"/>
      <c r="HLM17" s="281"/>
      <c r="HLN17" s="281"/>
      <c r="HLO17" s="281"/>
      <c r="HLP17" s="281"/>
      <c r="HLQ17" s="281"/>
      <c r="HLR17" s="281"/>
      <c r="HLS17" s="281"/>
      <c r="HLT17" s="281"/>
      <c r="HLU17" s="281"/>
      <c r="HLV17" s="281"/>
      <c r="HLW17" s="281"/>
      <c r="HLX17" s="281"/>
      <c r="HLY17" s="281"/>
      <c r="HLZ17" s="281"/>
      <c r="HMA17" s="281"/>
      <c r="HMB17" s="281"/>
      <c r="HMC17" s="281"/>
      <c r="HMD17" s="281"/>
      <c r="HME17" s="281"/>
      <c r="HMF17" s="281"/>
      <c r="HMG17" s="281"/>
      <c r="HMH17" s="281"/>
      <c r="HMI17" s="281"/>
      <c r="HMJ17" s="281"/>
      <c r="HMK17" s="281"/>
      <c r="HML17" s="281"/>
      <c r="HMM17" s="281"/>
      <c r="HMN17" s="281"/>
      <c r="HMO17" s="281"/>
      <c r="HMP17" s="281"/>
      <c r="HMQ17" s="281"/>
      <c r="HMR17" s="281"/>
      <c r="HMS17" s="281"/>
      <c r="HMT17" s="281"/>
      <c r="HMU17" s="281"/>
      <c r="HMV17" s="281"/>
      <c r="HMW17" s="281"/>
      <c r="HMX17" s="281"/>
      <c r="HMY17" s="281"/>
      <c r="HMZ17" s="281"/>
      <c r="HNA17" s="281"/>
      <c r="HNB17" s="281"/>
      <c r="HNC17" s="281"/>
      <c r="HND17" s="281"/>
      <c r="HNE17" s="281"/>
      <c r="HNF17" s="281"/>
      <c r="HNG17" s="281"/>
      <c r="HNH17" s="281"/>
      <c r="HNI17" s="281"/>
      <c r="HNJ17" s="281"/>
      <c r="HNK17" s="281"/>
      <c r="HNL17" s="281"/>
      <c r="HNM17" s="281"/>
      <c r="HNN17" s="281"/>
      <c r="HNO17" s="281"/>
      <c r="HNP17" s="281"/>
      <c r="HNQ17" s="281"/>
      <c r="HNR17" s="281"/>
      <c r="HNS17" s="281"/>
      <c r="HNT17" s="281"/>
      <c r="HNU17" s="281"/>
      <c r="HNV17" s="281"/>
      <c r="HNW17" s="281"/>
      <c r="HNX17" s="281"/>
      <c r="HNY17" s="281"/>
      <c r="HNZ17" s="281"/>
      <c r="HOA17" s="281"/>
      <c r="HOB17" s="281"/>
      <c r="HOC17" s="281"/>
      <c r="HOD17" s="281"/>
      <c r="HOE17" s="281"/>
      <c r="HOF17" s="281"/>
      <c r="HOG17" s="281"/>
      <c r="HOH17" s="281"/>
      <c r="HOI17" s="281"/>
      <c r="HOJ17" s="281"/>
      <c r="HOK17" s="281"/>
      <c r="HOL17" s="281"/>
      <c r="HOM17" s="281"/>
      <c r="HON17" s="281"/>
      <c r="HOO17" s="281"/>
      <c r="HOP17" s="281"/>
      <c r="HOQ17" s="281"/>
      <c r="HOR17" s="281"/>
      <c r="HOS17" s="281"/>
      <c r="HOT17" s="281"/>
      <c r="HOU17" s="281"/>
      <c r="HOV17" s="281"/>
      <c r="HOW17" s="281"/>
      <c r="HOX17" s="281"/>
      <c r="HOY17" s="281"/>
      <c r="HOZ17" s="281"/>
      <c r="HPA17" s="281"/>
      <c r="HPB17" s="281"/>
      <c r="HPC17" s="281"/>
      <c r="HPD17" s="281"/>
      <c r="HPE17" s="281"/>
      <c r="HPF17" s="281"/>
      <c r="HPG17" s="281"/>
      <c r="HPH17" s="281"/>
      <c r="HPI17" s="281"/>
      <c r="HPJ17" s="281"/>
      <c r="HPK17" s="281"/>
      <c r="HPL17" s="281"/>
      <c r="HPM17" s="281"/>
      <c r="HPN17" s="281"/>
      <c r="HPO17" s="281"/>
      <c r="HPP17" s="281"/>
      <c r="HPQ17" s="281"/>
      <c r="HPR17" s="281"/>
      <c r="HPS17" s="281"/>
      <c r="HPT17" s="281"/>
      <c r="HPU17" s="281"/>
      <c r="HPV17" s="281"/>
      <c r="HPW17" s="281"/>
      <c r="HPX17" s="281"/>
      <c r="HPY17" s="281"/>
      <c r="HPZ17" s="281"/>
      <c r="HQA17" s="281"/>
      <c r="HQB17" s="281"/>
      <c r="HQC17" s="281"/>
      <c r="HQD17" s="281"/>
      <c r="HQE17" s="281"/>
      <c r="HQF17" s="281"/>
      <c r="HQG17" s="281"/>
      <c r="HQH17" s="281"/>
      <c r="HQI17" s="281"/>
      <c r="HQJ17" s="281"/>
      <c r="HQK17" s="281"/>
      <c r="HQL17" s="281"/>
      <c r="HQM17" s="281"/>
      <c r="HQN17" s="281"/>
      <c r="HQO17" s="281"/>
      <c r="HQP17" s="281"/>
      <c r="HQQ17" s="281"/>
      <c r="HQR17" s="281"/>
      <c r="HQS17" s="281"/>
      <c r="HQT17" s="281"/>
      <c r="HQU17" s="281"/>
      <c r="HQV17" s="281"/>
      <c r="HQW17" s="281"/>
      <c r="HQX17" s="281"/>
      <c r="HQY17" s="281"/>
      <c r="HQZ17" s="281"/>
      <c r="HRA17" s="281"/>
      <c r="HRB17" s="281"/>
      <c r="HRC17" s="281"/>
      <c r="HRD17" s="281"/>
      <c r="HRE17" s="281"/>
      <c r="HRF17" s="281"/>
      <c r="HRG17" s="281"/>
      <c r="HRH17" s="281"/>
      <c r="HRI17" s="281"/>
      <c r="HRJ17" s="281"/>
      <c r="HRK17" s="281"/>
      <c r="HRL17" s="281"/>
      <c r="HRM17" s="281"/>
      <c r="HRN17" s="281"/>
      <c r="HRO17" s="281"/>
      <c r="HRP17" s="281"/>
      <c r="HRQ17" s="281"/>
      <c r="HRR17" s="281"/>
      <c r="HRS17" s="281"/>
      <c r="HRT17" s="281"/>
      <c r="HRU17" s="281"/>
      <c r="HRV17" s="281"/>
      <c r="HRW17" s="281"/>
      <c r="HRX17" s="281"/>
      <c r="HRY17" s="281"/>
      <c r="HRZ17" s="281"/>
      <c r="HSA17" s="281"/>
      <c r="HSB17" s="281"/>
      <c r="HSC17" s="281"/>
      <c r="HSD17" s="281"/>
      <c r="HSE17" s="281"/>
      <c r="HSF17" s="281"/>
      <c r="HSG17" s="281"/>
      <c r="HSH17" s="281"/>
      <c r="HSI17" s="281"/>
      <c r="HSJ17" s="281"/>
      <c r="HSK17" s="281"/>
      <c r="HSL17" s="281"/>
      <c r="HSM17" s="281"/>
      <c r="HSN17" s="281"/>
      <c r="HSO17" s="281"/>
      <c r="HSP17" s="281"/>
      <c r="HSQ17" s="281"/>
      <c r="HSR17" s="281"/>
      <c r="HSS17" s="281"/>
      <c r="HST17" s="281"/>
      <c r="HSU17" s="281"/>
      <c r="HSV17" s="281"/>
      <c r="HSW17" s="281"/>
      <c r="HSX17" s="281"/>
      <c r="HSY17" s="281"/>
      <c r="HSZ17" s="281"/>
      <c r="HTA17" s="281"/>
      <c r="HTB17" s="281"/>
      <c r="HTC17" s="281"/>
      <c r="HTD17" s="281"/>
      <c r="HTE17" s="281"/>
      <c r="HTF17" s="281"/>
      <c r="HTG17" s="281"/>
      <c r="HTH17" s="281"/>
      <c r="HTI17" s="281"/>
      <c r="HTJ17" s="281"/>
      <c r="HTK17" s="281"/>
      <c r="HTL17" s="281"/>
      <c r="HTM17" s="281"/>
      <c r="HTN17" s="281"/>
      <c r="HTO17" s="281"/>
      <c r="HTP17" s="281"/>
      <c r="HTQ17" s="281"/>
      <c r="HTR17" s="281"/>
      <c r="HTS17" s="281"/>
      <c r="HTT17" s="281"/>
      <c r="HTU17" s="281"/>
      <c r="HTV17" s="281"/>
      <c r="HTW17" s="281"/>
      <c r="HTX17" s="281"/>
      <c r="HTY17" s="281"/>
      <c r="HTZ17" s="281"/>
      <c r="HUA17" s="281"/>
      <c r="HUB17" s="281"/>
      <c r="HUC17" s="281"/>
      <c r="HUD17" s="281"/>
      <c r="HUE17" s="281"/>
      <c r="HUF17" s="281"/>
      <c r="HUG17" s="281"/>
      <c r="HUH17" s="281"/>
      <c r="HUI17" s="281"/>
      <c r="HUJ17" s="281"/>
      <c r="HUK17" s="281"/>
      <c r="HUL17" s="281"/>
      <c r="HUM17" s="281"/>
      <c r="HUN17" s="281"/>
      <c r="HUO17" s="281"/>
      <c r="HUP17" s="281"/>
      <c r="HUQ17" s="281"/>
      <c r="HUR17" s="281"/>
      <c r="HUS17" s="281"/>
      <c r="HUT17" s="281"/>
      <c r="HUU17" s="281"/>
      <c r="HUV17" s="281"/>
      <c r="HUW17" s="281"/>
      <c r="HUX17" s="281"/>
      <c r="HUY17" s="281"/>
      <c r="HUZ17" s="281"/>
      <c r="HVA17" s="281"/>
      <c r="HVB17" s="281"/>
      <c r="HVC17" s="281"/>
      <c r="HVD17" s="281"/>
      <c r="HVE17" s="281"/>
      <c r="HVF17" s="281"/>
      <c r="HVG17" s="281"/>
      <c r="HVH17" s="281"/>
      <c r="HVI17" s="281"/>
      <c r="HVJ17" s="281"/>
      <c r="HVK17" s="281"/>
      <c r="HVL17" s="281"/>
      <c r="HVM17" s="281"/>
      <c r="HVN17" s="281"/>
      <c r="HVO17" s="281"/>
      <c r="HVP17" s="281"/>
      <c r="HVQ17" s="281"/>
      <c r="HVR17" s="281"/>
      <c r="HVS17" s="281"/>
      <c r="HVT17" s="281"/>
      <c r="HVU17" s="281"/>
      <c r="HVV17" s="281"/>
      <c r="HVW17" s="281"/>
      <c r="HVX17" s="281"/>
      <c r="HVY17" s="281"/>
      <c r="HVZ17" s="281"/>
      <c r="HWA17" s="281"/>
      <c r="HWB17" s="281"/>
      <c r="HWC17" s="281"/>
      <c r="HWD17" s="281"/>
      <c r="HWE17" s="281"/>
      <c r="HWF17" s="281"/>
      <c r="HWG17" s="281"/>
      <c r="HWH17" s="281"/>
      <c r="HWI17" s="281"/>
      <c r="HWJ17" s="281"/>
      <c r="HWK17" s="281"/>
      <c r="HWL17" s="281"/>
      <c r="HWM17" s="281"/>
      <c r="HWN17" s="281"/>
      <c r="HWO17" s="281"/>
      <c r="HWP17" s="281"/>
      <c r="HWQ17" s="281"/>
      <c r="HWR17" s="281"/>
      <c r="HWS17" s="281"/>
      <c r="HWT17" s="281"/>
      <c r="HWU17" s="281"/>
      <c r="HWV17" s="281"/>
      <c r="HWW17" s="281"/>
      <c r="HWX17" s="281"/>
      <c r="HWY17" s="281"/>
      <c r="HWZ17" s="281"/>
      <c r="HXA17" s="281"/>
      <c r="HXB17" s="281"/>
      <c r="HXC17" s="281"/>
      <c r="HXD17" s="281"/>
      <c r="HXE17" s="281"/>
      <c r="HXF17" s="281"/>
      <c r="HXG17" s="281"/>
      <c r="HXH17" s="281"/>
      <c r="HXI17" s="281"/>
      <c r="HXJ17" s="281"/>
      <c r="HXK17" s="281"/>
      <c r="HXL17" s="281"/>
      <c r="HXM17" s="281"/>
      <c r="HXN17" s="281"/>
      <c r="HXO17" s="281"/>
      <c r="HXP17" s="281"/>
      <c r="HXQ17" s="281"/>
      <c r="HXR17" s="281"/>
      <c r="HXS17" s="281"/>
      <c r="HXT17" s="281"/>
      <c r="HXU17" s="281"/>
      <c r="HXV17" s="281"/>
      <c r="HXW17" s="281"/>
      <c r="HXX17" s="281"/>
      <c r="HXY17" s="281"/>
      <c r="HXZ17" s="281"/>
      <c r="HYA17" s="281"/>
      <c r="HYB17" s="281"/>
      <c r="HYC17" s="281"/>
      <c r="HYD17" s="281"/>
      <c r="HYE17" s="281"/>
      <c r="HYF17" s="281"/>
      <c r="HYG17" s="281"/>
      <c r="HYH17" s="281"/>
      <c r="HYI17" s="281"/>
      <c r="HYJ17" s="281"/>
      <c r="HYK17" s="281"/>
      <c r="HYL17" s="281"/>
      <c r="HYM17" s="281"/>
      <c r="HYN17" s="281"/>
      <c r="HYO17" s="281"/>
      <c r="HYP17" s="281"/>
      <c r="HYQ17" s="281"/>
      <c r="HYR17" s="281"/>
      <c r="HYS17" s="281"/>
      <c r="HYT17" s="281"/>
      <c r="HYU17" s="281"/>
      <c r="HYV17" s="281"/>
      <c r="HYW17" s="281"/>
      <c r="HYX17" s="281"/>
      <c r="HYY17" s="281"/>
      <c r="HYZ17" s="281"/>
      <c r="HZA17" s="281"/>
      <c r="HZB17" s="281"/>
      <c r="HZC17" s="281"/>
      <c r="HZD17" s="281"/>
      <c r="HZE17" s="281"/>
      <c r="HZF17" s="281"/>
      <c r="HZG17" s="281"/>
      <c r="HZH17" s="281"/>
      <c r="HZI17" s="281"/>
      <c r="HZJ17" s="281"/>
      <c r="HZK17" s="281"/>
      <c r="HZL17" s="281"/>
      <c r="HZM17" s="281"/>
      <c r="HZN17" s="281"/>
      <c r="HZO17" s="281"/>
      <c r="HZP17" s="281"/>
      <c r="HZQ17" s="281"/>
      <c r="HZR17" s="281"/>
      <c r="HZS17" s="281"/>
      <c r="HZT17" s="281"/>
      <c r="HZU17" s="281"/>
      <c r="HZV17" s="281"/>
      <c r="HZW17" s="281"/>
      <c r="HZX17" s="281"/>
      <c r="HZY17" s="281"/>
      <c r="HZZ17" s="281"/>
      <c r="IAA17" s="281"/>
      <c r="IAB17" s="281"/>
      <c r="IAC17" s="281"/>
      <c r="IAD17" s="281"/>
      <c r="IAE17" s="281"/>
      <c r="IAF17" s="281"/>
      <c r="IAG17" s="281"/>
      <c r="IAH17" s="281"/>
      <c r="IAI17" s="281"/>
      <c r="IAJ17" s="281"/>
      <c r="IAK17" s="281"/>
      <c r="IAL17" s="281"/>
      <c r="IAM17" s="281"/>
      <c r="IAN17" s="281"/>
      <c r="IAO17" s="281"/>
      <c r="IAP17" s="281"/>
      <c r="IAQ17" s="281"/>
      <c r="IAR17" s="281"/>
      <c r="IAS17" s="281"/>
      <c r="IAT17" s="281"/>
      <c r="IAU17" s="281"/>
      <c r="IAV17" s="281"/>
      <c r="IAW17" s="281"/>
      <c r="IAX17" s="281"/>
      <c r="IAY17" s="281"/>
      <c r="IAZ17" s="281"/>
      <c r="IBA17" s="281"/>
      <c r="IBB17" s="281"/>
      <c r="IBC17" s="281"/>
      <c r="IBD17" s="281"/>
      <c r="IBE17" s="281"/>
      <c r="IBF17" s="281"/>
      <c r="IBG17" s="281"/>
      <c r="IBH17" s="281"/>
      <c r="IBI17" s="281"/>
      <c r="IBJ17" s="281"/>
      <c r="IBK17" s="281"/>
      <c r="IBL17" s="281"/>
      <c r="IBM17" s="281"/>
      <c r="IBN17" s="281"/>
      <c r="IBO17" s="281"/>
      <c r="IBP17" s="281"/>
      <c r="IBQ17" s="281"/>
      <c r="IBR17" s="281"/>
      <c r="IBS17" s="281"/>
      <c r="IBT17" s="281"/>
      <c r="IBU17" s="281"/>
      <c r="IBV17" s="281"/>
      <c r="IBW17" s="281"/>
      <c r="IBX17" s="281"/>
      <c r="IBY17" s="281"/>
      <c r="IBZ17" s="281"/>
      <c r="ICA17" s="281"/>
      <c r="ICB17" s="281"/>
      <c r="ICC17" s="281"/>
      <c r="ICD17" s="281"/>
      <c r="ICE17" s="281"/>
      <c r="ICF17" s="281"/>
      <c r="ICG17" s="281"/>
      <c r="ICH17" s="281"/>
      <c r="ICI17" s="281"/>
      <c r="ICJ17" s="281"/>
      <c r="ICK17" s="281"/>
      <c r="ICL17" s="281"/>
      <c r="ICM17" s="281"/>
      <c r="ICN17" s="281"/>
      <c r="ICO17" s="281"/>
      <c r="ICP17" s="281"/>
      <c r="ICQ17" s="281"/>
      <c r="ICR17" s="281"/>
      <c r="ICS17" s="281"/>
      <c r="ICT17" s="281"/>
      <c r="ICU17" s="281"/>
      <c r="ICV17" s="281"/>
      <c r="ICW17" s="281"/>
      <c r="ICX17" s="281"/>
      <c r="ICY17" s="281"/>
      <c r="ICZ17" s="281"/>
      <c r="IDA17" s="281"/>
      <c r="IDB17" s="281"/>
      <c r="IDC17" s="281"/>
      <c r="IDD17" s="281"/>
      <c r="IDE17" s="281"/>
      <c r="IDF17" s="281"/>
      <c r="IDG17" s="281"/>
      <c r="IDH17" s="281"/>
      <c r="IDI17" s="281"/>
      <c r="IDJ17" s="281"/>
      <c r="IDK17" s="281"/>
      <c r="IDL17" s="281"/>
      <c r="IDM17" s="281"/>
      <c r="IDN17" s="281"/>
      <c r="IDO17" s="281"/>
      <c r="IDP17" s="281"/>
      <c r="IDQ17" s="281"/>
      <c r="IDR17" s="281"/>
      <c r="IDS17" s="281"/>
      <c r="IDT17" s="281"/>
      <c r="IDU17" s="281"/>
      <c r="IDV17" s="281"/>
      <c r="IDW17" s="281"/>
      <c r="IDX17" s="281"/>
      <c r="IDY17" s="281"/>
      <c r="IDZ17" s="281"/>
      <c r="IEA17" s="281"/>
      <c r="IEB17" s="281"/>
      <c r="IEC17" s="281"/>
      <c r="IED17" s="281"/>
      <c r="IEE17" s="281"/>
      <c r="IEF17" s="281"/>
      <c r="IEG17" s="281"/>
      <c r="IEH17" s="281"/>
      <c r="IEI17" s="281"/>
      <c r="IEJ17" s="281"/>
      <c r="IEK17" s="281"/>
      <c r="IEL17" s="281"/>
      <c r="IEM17" s="281"/>
      <c r="IEN17" s="281"/>
      <c r="IEO17" s="281"/>
      <c r="IEP17" s="281"/>
      <c r="IEQ17" s="281"/>
      <c r="IER17" s="281"/>
      <c r="IES17" s="281"/>
      <c r="IET17" s="281"/>
      <c r="IEU17" s="281"/>
      <c r="IEV17" s="281"/>
      <c r="IEW17" s="281"/>
      <c r="IEX17" s="281"/>
      <c r="IEY17" s="281"/>
      <c r="IEZ17" s="281"/>
      <c r="IFA17" s="281"/>
      <c r="IFB17" s="281"/>
      <c r="IFC17" s="281"/>
      <c r="IFD17" s="281"/>
      <c r="IFE17" s="281"/>
      <c r="IFF17" s="281"/>
      <c r="IFG17" s="281"/>
      <c r="IFH17" s="281"/>
      <c r="IFI17" s="281"/>
      <c r="IFJ17" s="281"/>
      <c r="IFK17" s="281"/>
      <c r="IFL17" s="281"/>
      <c r="IFM17" s="281"/>
      <c r="IFN17" s="281"/>
      <c r="IFO17" s="281"/>
      <c r="IFP17" s="281"/>
      <c r="IFQ17" s="281"/>
      <c r="IFR17" s="281"/>
      <c r="IFS17" s="281"/>
      <c r="IFT17" s="281"/>
      <c r="IFU17" s="281"/>
      <c r="IFV17" s="281"/>
      <c r="IFW17" s="281"/>
      <c r="IFX17" s="281"/>
      <c r="IFY17" s="281"/>
      <c r="IFZ17" s="281"/>
      <c r="IGA17" s="281"/>
      <c r="IGB17" s="281"/>
      <c r="IGC17" s="281"/>
      <c r="IGD17" s="281"/>
      <c r="IGE17" s="281"/>
      <c r="IGF17" s="281"/>
      <c r="IGG17" s="281"/>
      <c r="IGH17" s="281"/>
      <c r="IGI17" s="281"/>
      <c r="IGJ17" s="281"/>
      <c r="IGK17" s="281"/>
      <c r="IGL17" s="281"/>
      <c r="IGM17" s="281"/>
      <c r="IGN17" s="281"/>
      <c r="IGO17" s="281"/>
      <c r="IGP17" s="281"/>
      <c r="IGQ17" s="281"/>
      <c r="IGR17" s="281"/>
      <c r="IGS17" s="281"/>
      <c r="IGT17" s="281"/>
      <c r="IGU17" s="281"/>
      <c r="IGV17" s="281"/>
      <c r="IGW17" s="281"/>
      <c r="IGX17" s="281"/>
      <c r="IGY17" s="281"/>
      <c r="IGZ17" s="281"/>
      <c r="IHA17" s="281"/>
      <c r="IHB17" s="281"/>
      <c r="IHC17" s="281"/>
      <c r="IHD17" s="281"/>
      <c r="IHE17" s="281"/>
      <c r="IHF17" s="281"/>
      <c r="IHG17" s="281"/>
      <c r="IHH17" s="281"/>
      <c r="IHI17" s="281"/>
      <c r="IHJ17" s="281"/>
      <c r="IHK17" s="281"/>
      <c r="IHL17" s="281"/>
      <c r="IHM17" s="281"/>
      <c r="IHN17" s="281"/>
      <c r="IHO17" s="281"/>
      <c r="IHP17" s="281"/>
      <c r="IHQ17" s="281"/>
      <c r="IHR17" s="281"/>
      <c r="IHS17" s="281"/>
      <c r="IHT17" s="281"/>
      <c r="IHU17" s="281"/>
      <c r="IHV17" s="281"/>
      <c r="IHW17" s="281"/>
      <c r="IHX17" s="281"/>
      <c r="IHY17" s="281"/>
      <c r="IHZ17" s="281"/>
      <c r="IIA17" s="281"/>
      <c r="IIB17" s="281"/>
      <c r="IIC17" s="281"/>
      <c r="IID17" s="281"/>
      <c r="IIE17" s="281"/>
      <c r="IIF17" s="281"/>
      <c r="IIG17" s="281"/>
      <c r="IIH17" s="281"/>
      <c r="III17" s="281"/>
      <c r="IIJ17" s="281"/>
      <c r="IIK17" s="281"/>
      <c r="IIL17" s="281"/>
      <c r="IIM17" s="281"/>
      <c r="IIN17" s="281"/>
      <c r="IIO17" s="281"/>
      <c r="IIP17" s="281"/>
      <c r="IIQ17" s="281"/>
      <c r="IIR17" s="281"/>
      <c r="IIS17" s="281"/>
      <c r="IIT17" s="281"/>
      <c r="IIU17" s="281"/>
      <c r="IIV17" s="281"/>
      <c r="IIW17" s="281"/>
      <c r="IIX17" s="281"/>
      <c r="IIY17" s="281"/>
      <c r="IIZ17" s="281"/>
      <c r="IJA17" s="281"/>
      <c r="IJB17" s="281"/>
      <c r="IJC17" s="281"/>
      <c r="IJD17" s="281"/>
      <c r="IJE17" s="281"/>
      <c r="IJF17" s="281"/>
      <c r="IJG17" s="281"/>
      <c r="IJH17" s="281"/>
      <c r="IJI17" s="281"/>
      <c r="IJJ17" s="281"/>
      <c r="IJK17" s="281"/>
      <c r="IJL17" s="281"/>
      <c r="IJM17" s="281"/>
      <c r="IJN17" s="281"/>
      <c r="IJO17" s="281"/>
      <c r="IJP17" s="281"/>
      <c r="IJQ17" s="281"/>
      <c r="IJR17" s="281"/>
      <c r="IJS17" s="281"/>
      <c r="IJT17" s="281"/>
      <c r="IJU17" s="281"/>
      <c r="IJV17" s="281"/>
      <c r="IJW17" s="281"/>
      <c r="IJX17" s="281"/>
      <c r="IJY17" s="281"/>
      <c r="IJZ17" s="281"/>
      <c r="IKA17" s="281"/>
      <c r="IKB17" s="281"/>
      <c r="IKC17" s="281"/>
      <c r="IKD17" s="281"/>
      <c r="IKE17" s="281"/>
      <c r="IKF17" s="281"/>
      <c r="IKG17" s="281"/>
      <c r="IKH17" s="281"/>
      <c r="IKI17" s="281"/>
      <c r="IKJ17" s="281"/>
      <c r="IKK17" s="281"/>
      <c r="IKL17" s="281"/>
      <c r="IKM17" s="281"/>
      <c r="IKN17" s="281"/>
      <c r="IKO17" s="281"/>
      <c r="IKP17" s="281"/>
      <c r="IKQ17" s="281"/>
      <c r="IKR17" s="281"/>
      <c r="IKS17" s="281"/>
      <c r="IKT17" s="281"/>
      <c r="IKU17" s="281"/>
      <c r="IKV17" s="281"/>
      <c r="IKW17" s="281"/>
      <c r="IKX17" s="281"/>
      <c r="IKY17" s="281"/>
      <c r="IKZ17" s="281"/>
      <c r="ILA17" s="281"/>
      <c r="ILB17" s="281"/>
      <c r="ILC17" s="281"/>
      <c r="ILD17" s="281"/>
      <c r="ILE17" s="281"/>
      <c r="ILF17" s="281"/>
      <c r="ILG17" s="281"/>
      <c r="ILH17" s="281"/>
      <c r="ILI17" s="281"/>
      <c r="ILJ17" s="281"/>
      <c r="ILK17" s="281"/>
      <c r="ILL17" s="281"/>
      <c r="ILM17" s="281"/>
      <c r="ILN17" s="281"/>
      <c r="ILO17" s="281"/>
      <c r="ILP17" s="281"/>
      <c r="ILQ17" s="281"/>
      <c r="ILR17" s="281"/>
      <c r="ILS17" s="281"/>
      <c r="ILT17" s="281"/>
      <c r="ILU17" s="281"/>
      <c r="ILV17" s="281"/>
      <c r="ILW17" s="281"/>
      <c r="ILX17" s="281"/>
      <c r="ILY17" s="281"/>
      <c r="ILZ17" s="281"/>
      <c r="IMA17" s="281"/>
      <c r="IMB17" s="281"/>
      <c r="IMC17" s="281"/>
      <c r="IMD17" s="281"/>
      <c r="IME17" s="281"/>
      <c r="IMF17" s="281"/>
      <c r="IMG17" s="281"/>
      <c r="IMH17" s="281"/>
      <c r="IMI17" s="281"/>
      <c r="IMJ17" s="281"/>
      <c r="IMK17" s="281"/>
      <c r="IML17" s="281"/>
      <c r="IMM17" s="281"/>
      <c r="IMN17" s="281"/>
      <c r="IMO17" s="281"/>
      <c r="IMP17" s="281"/>
      <c r="IMQ17" s="281"/>
      <c r="IMR17" s="281"/>
      <c r="IMS17" s="281"/>
      <c r="IMT17" s="281"/>
      <c r="IMU17" s="281"/>
      <c r="IMV17" s="281"/>
      <c r="IMW17" s="281"/>
      <c r="IMX17" s="281"/>
      <c r="IMY17" s="281"/>
      <c r="IMZ17" s="281"/>
      <c r="INA17" s="281"/>
      <c r="INB17" s="281"/>
      <c r="INC17" s="281"/>
      <c r="IND17" s="281"/>
      <c r="INE17" s="281"/>
      <c r="INF17" s="281"/>
      <c r="ING17" s="281"/>
      <c r="INH17" s="281"/>
      <c r="INI17" s="281"/>
      <c r="INJ17" s="281"/>
      <c r="INK17" s="281"/>
      <c r="INL17" s="281"/>
      <c r="INM17" s="281"/>
      <c r="INN17" s="281"/>
      <c r="INO17" s="281"/>
      <c r="INP17" s="281"/>
      <c r="INQ17" s="281"/>
      <c r="INR17" s="281"/>
      <c r="INS17" s="281"/>
      <c r="INT17" s="281"/>
      <c r="INU17" s="281"/>
      <c r="INV17" s="281"/>
      <c r="INW17" s="281"/>
      <c r="INX17" s="281"/>
      <c r="INY17" s="281"/>
      <c r="INZ17" s="281"/>
      <c r="IOA17" s="281"/>
      <c r="IOB17" s="281"/>
      <c r="IOC17" s="281"/>
      <c r="IOD17" s="281"/>
      <c r="IOE17" s="281"/>
      <c r="IOF17" s="281"/>
      <c r="IOG17" s="281"/>
      <c r="IOH17" s="281"/>
      <c r="IOI17" s="281"/>
      <c r="IOJ17" s="281"/>
      <c r="IOK17" s="281"/>
      <c r="IOL17" s="281"/>
      <c r="IOM17" s="281"/>
      <c r="ION17" s="281"/>
      <c r="IOO17" s="281"/>
      <c r="IOP17" s="281"/>
      <c r="IOQ17" s="281"/>
      <c r="IOR17" s="281"/>
      <c r="IOS17" s="281"/>
      <c r="IOT17" s="281"/>
      <c r="IOU17" s="281"/>
      <c r="IOV17" s="281"/>
      <c r="IOW17" s="281"/>
      <c r="IOX17" s="281"/>
      <c r="IOY17" s="281"/>
      <c r="IOZ17" s="281"/>
      <c r="IPA17" s="281"/>
      <c r="IPB17" s="281"/>
      <c r="IPC17" s="281"/>
      <c r="IPD17" s="281"/>
      <c r="IPE17" s="281"/>
      <c r="IPF17" s="281"/>
      <c r="IPG17" s="281"/>
      <c r="IPH17" s="281"/>
      <c r="IPI17" s="281"/>
      <c r="IPJ17" s="281"/>
      <c r="IPK17" s="281"/>
      <c r="IPL17" s="281"/>
      <c r="IPM17" s="281"/>
      <c r="IPN17" s="281"/>
      <c r="IPO17" s="281"/>
      <c r="IPP17" s="281"/>
      <c r="IPQ17" s="281"/>
      <c r="IPR17" s="281"/>
      <c r="IPS17" s="281"/>
      <c r="IPT17" s="281"/>
      <c r="IPU17" s="281"/>
      <c r="IPV17" s="281"/>
      <c r="IPW17" s="281"/>
      <c r="IPX17" s="281"/>
      <c r="IPY17" s="281"/>
      <c r="IPZ17" s="281"/>
      <c r="IQA17" s="281"/>
      <c r="IQB17" s="281"/>
      <c r="IQC17" s="281"/>
      <c r="IQD17" s="281"/>
      <c r="IQE17" s="281"/>
      <c r="IQF17" s="281"/>
      <c r="IQG17" s="281"/>
      <c r="IQH17" s="281"/>
      <c r="IQI17" s="281"/>
      <c r="IQJ17" s="281"/>
      <c r="IQK17" s="281"/>
      <c r="IQL17" s="281"/>
      <c r="IQM17" s="281"/>
      <c r="IQN17" s="281"/>
      <c r="IQO17" s="281"/>
      <c r="IQP17" s="281"/>
      <c r="IQQ17" s="281"/>
      <c r="IQR17" s="281"/>
      <c r="IQS17" s="281"/>
      <c r="IQT17" s="281"/>
      <c r="IQU17" s="281"/>
      <c r="IQV17" s="281"/>
      <c r="IQW17" s="281"/>
      <c r="IQX17" s="281"/>
      <c r="IQY17" s="281"/>
      <c r="IQZ17" s="281"/>
      <c r="IRA17" s="281"/>
      <c r="IRB17" s="281"/>
      <c r="IRC17" s="281"/>
      <c r="IRD17" s="281"/>
      <c r="IRE17" s="281"/>
      <c r="IRF17" s="281"/>
      <c r="IRG17" s="281"/>
      <c r="IRH17" s="281"/>
      <c r="IRI17" s="281"/>
      <c r="IRJ17" s="281"/>
      <c r="IRK17" s="281"/>
      <c r="IRL17" s="281"/>
      <c r="IRM17" s="281"/>
      <c r="IRN17" s="281"/>
      <c r="IRO17" s="281"/>
      <c r="IRP17" s="281"/>
      <c r="IRQ17" s="281"/>
      <c r="IRR17" s="281"/>
      <c r="IRS17" s="281"/>
      <c r="IRT17" s="281"/>
      <c r="IRU17" s="281"/>
      <c r="IRV17" s="281"/>
      <c r="IRW17" s="281"/>
      <c r="IRX17" s="281"/>
      <c r="IRY17" s="281"/>
      <c r="IRZ17" s="281"/>
      <c r="ISA17" s="281"/>
      <c r="ISB17" s="281"/>
      <c r="ISC17" s="281"/>
      <c r="ISD17" s="281"/>
      <c r="ISE17" s="281"/>
      <c r="ISF17" s="281"/>
      <c r="ISG17" s="281"/>
      <c r="ISH17" s="281"/>
      <c r="ISI17" s="281"/>
      <c r="ISJ17" s="281"/>
      <c r="ISK17" s="281"/>
      <c r="ISL17" s="281"/>
      <c r="ISM17" s="281"/>
      <c r="ISN17" s="281"/>
      <c r="ISO17" s="281"/>
      <c r="ISP17" s="281"/>
      <c r="ISQ17" s="281"/>
      <c r="ISR17" s="281"/>
      <c r="ISS17" s="281"/>
      <c r="IST17" s="281"/>
      <c r="ISU17" s="281"/>
      <c r="ISV17" s="281"/>
      <c r="ISW17" s="281"/>
      <c r="ISX17" s="281"/>
      <c r="ISY17" s="281"/>
      <c r="ISZ17" s="281"/>
      <c r="ITA17" s="281"/>
      <c r="ITB17" s="281"/>
      <c r="ITC17" s="281"/>
      <c r="ITD17" s="281"/>
      <c r="ITE17" s="281"/>
      <c r="ITF17" s="281"/>
      <c r="ITG17" s="281"/>
      <c r="ITH17" s="281"/>
      <c r="ITI17" s="281"/>
      <c r="ITJ17" s="281"/>
      <c r="ITK17" s="281"/>
      <c r="ITL17" s="281"/>
      <c r="ITM17" s="281"/>
      <c r="ITN17" s="281"/>
      <c r="ITO17" s="281"/>
      <c r="ITP17" s="281"/>
      <c r="ITQ17" s="281"/>
      <c r="ITR17" s="281"/>
      <c r="ITS17" s="281"/>
      <c r="ITT17" s="281"/>
      <c r="ITU17" s="281"/>
      <c r="ITV17" s="281"/>
      <c r="ITW17" s="281"/>
      <c r="ITX17" s="281"/>
      <c r="ITY17" s="281"/>
      <c r="ITZ17" s="281"/>
      <c r="IUA17" s="281"/>
      <c r="IUB17" s="281"/>
      <c r="IUC17" s="281"/>
      <c r="IUD17" s="281"/>
      <c r="IUE17" s="281"/>
      <c r="IUF17" s="281"/>
      <c r="IUG17" s="281"/>
      <c r="IUH17" s="281"/>
      <c r="IUI17" s="281"/>
      <c r="IUJ17" s="281"/>
      <c r="IUK17" s="281"/>
      <c r="IUL17" s="281"/>
      <c r="IUM17" s="281"/>
      <c r="IUN17" s="281"/>
      <c r="IUO17" s="281"/>
      <c r="IUP17" s="281"/>
      <c r="IUQ17" s="281"/>
      <c r="IUR17" s="281"/>
      <c r="IUS17" s="281"/>
      <c r="IUT17" s="281"/>
      <c r="IUU17" s="281"/>
      <c r="IUV17" s="281"/>
      <c r="IUW17" s="281"/>
      <c r="IUX17" s="281"/>
      <c r="IUY17" s="281"/>
      <c r="IUZ17" s="281"/>
      <c r="IVA17" s="281"/>
      <c r="IVB17" s="281"/>
      <c r="IVC17" s="281"/>
      <c r="IVD17" s="281"/>
      <c r="IVE17" s="281"/>
      <c r="IVF17" s="281"/>
      <c r="IVG17" s="281"/>
      <c r="IVH17" s="281"/>
      <c r="IVI17" s="281"/>
      <c r="IVJ17" s="281"/>
      <c r="IVK17" s="281"/>
      <c r="IVL17" s="281"/>
      <c r="IVM17" s="281"/>
      <c r="IVN17" s="281"/>
      <c r="IVO17" s="281"/>
      <c r="IVP17" s="281"/>
      <c r="IVQ17" s="281"/>
      <c r="IVR17" s="281"/>
      <c r="IVS17" s="281"/>
      <c r="IVT17" s="281"/>
      <c r="IVU17" s="281"/>
      <c r="IVV17" s="281"/>
      <c r="IVW17" s="281"/>
      <c r="IVX17" s="281"/>
      <c r="IVY17" s="281"/>
      <c r="IVZ17" s="281"/>
      <c r="IWA17" s="281"/>
      <c r="IWB17" s="281"/>
      <c r="IWC17" s="281"/>
      <c r="IWD17" s="281"/>
      <c r="IWE17" s="281"/>
      <c r="IWF17" s="281"/>
      <c r="IWG17" s="281"/>
      <c r="IWH17" s="281"/>
      <c r="IWI17" s="281"/>
      <c r="IWJ17" s="281"/>
      <c r="IWK17" s="281"/>
      <c r="IWL17" s="281"/>
      <c r="IWM17" s="281"/>
      <c r="IWN17" s="281"/>
      <c r="IWO17" s="281"/>
      <c r="IWP17" s="281"/>
      <c r="IWQ17" s="281"/>
      <c r="IWR17" s="281"/>
      <c r="IWS17" s="281"/>
      <c r="IWT17" s="281"/>
      <c r="IWU17" s="281"/>
      <c r="IWV17" s="281"/>
      <c r="IWW17" s="281"/>
      <c r="IWX17" s="281"/>
      <c r="IWY17" s="281"/>
      <c r="IWZ17" s="281"/>
      <c r="IXA17" s="281"/>
      <c r="IXB17" s="281"/>
      <c r="IXC17" s="281"/>
      <c r="IXD17" s="281"/>
      <c r="IXE17" s="281"/>
      <c r="IXF17" s="281"/>
      <c r="IXG17" s="281"/>
      <c r="IXH17" s="281"/>
      <c r="IXI17" s="281"/>
      <c r="IXJ17" s="281"/>
      <c r="IXK17" s="281"/>
      <c r="IXL17" s="281"/>
      <c r="IXM17" s="281"/>
      <c r="IXN17" s="281"/>
      <c r="IXO17" s="281"/>
      <c r="IXP17" s="281"/>
      <c r="IXQ17" s="281"/>
      <c r="IXR17" s="281"/>
      <c r="IXS17" s="281"/>
      <c r="IXT17" s="281"/>
      <c r="IXU17" s="281"/>
      <c r="IXV17" s="281"/>
      <c r="IXW17" s="281"/>
      <c r="IXX17" s="281"/>
      <c r="IXY17" s="281"/>
      <c r="IXZ17" s="281"/>
      <c r="IYA17" s="281"/>
      <c r="IYB17" s="281"/>
      <c r="IYC17" s="281"/>
      <c r="IYD17" s="281"/>
      <c r="IYE17" s="281"/>
      <c r="IYF17" s="281"/>
      <c r="IYG17" s="281"/>
      <c r="IYH17" s="281"/>
      <c r="IYI17" s="281"/>
      <c r="IYJ17" s="281"/>
      <c r="IYK17" s="281"/>
      <c r="IYL17" s="281"/>
      <c r="IYM17" s="281"/>
      <c r="IYN17" s="281"/>
      <c r="IYO17" s="281"/>
      <c r="IYP17" s="281"/>
      <c r="IYQ17" s="281"/>
      <c r="IYR17" s="281"/>
      <c r="IYS17" s="281"/>
      <c r="IYT17" s="281"/>
      <c r="IYU17" s="281"/>
      <c r="IYV17" s="281"/>
      <c r="IYW17" s="281"/>
      <c r="IYX17" s="281"/>
      <c r="IYY17" s="281"/>
      <c r="IYZ17" s="281"/>
      <c r="IZA17" s="281"/>
      <c r="IZB17" s="281"/>
      <c r="IZC17" s="281"/>
      <c r="IZD17" s="281"/>
      <c r="IZE17" s="281"/>
      <c r="IZF17" s="281"/>
      <c r="IZG17" s="281"/>
      <c r="IZH17" s="281"/>
      <c r="IZI17" s="281"/>
      <c r="IZJ17" s="281"/>
      <c r="IZK17" s="281"/>
      <c r="IZL17" s="281"/>
      <c r="IZM17" s="281"/>
      <c r="IZN17" s="281"/>
      <c r="IZO17" s="281"/>
      <c r="IZP17" s="281"/>
      <c r="IZQ17" s="281"/>
      <c r="IZR17" s="281"/>
      <c r="IZS17" s="281"/>
      <c r="IZT17" s="281"/>
      <c r="IZU17" s="281"/>
      <c r="IZV17" s="281"/>
      <c r="IZW17" s="281"/>
      <c r="IZX17" s="281"/>
      <c r="IZY17" s="281"/>
      <c r="IZZ17" s="281"/>
      <c r="JAA17" s="281"/>
      <c r="JAB17" s="281"/>
      <c r="JAC17" s="281"/>
      <c r="JAD17" s="281"/>
      <c r="JAE17" s="281"/>
      <c r="JAF17" s="281"/>
      <c r="JAG17" s="281"/>
      <c r="JAH17" s="281"/>
      <c r="JAI17" s="281"/>
      <c r="JAJ17" s="281"/>
      <c r="JAK17" s="281"/>
      <c r="JAL17" s="281"/>
      <c r="JAM17" s="281"/>
      <c r="JAN17" s="281"/>
      <c r="JAO17" s="281"/>
      <c r="JAP17" s="281"/>
      <c r="JAQ17" s="281"/>
      <c r="JAR17" s="281"/>
      <c r="JAS17" s="281"/>
      <c r="JAT17" s="281"/>
      <c r="JAU17" s="281"/>
      <c r="JAV17" s="281"/>
      <c r="JAW17" s="281"/>
      <c r="JAX17" s="281"/>
      <c r="JAY17" s="281"/>
      <c r="JAZ17" s="281"/>
      <c r="JBA17" s="281"/>
      <c r="JBB17" s="281"/>
      <c r="JBC17" s="281"/>
      <c r="JBD17" s="281"/>
      <c r="JBE17" s="281"/>
      <c r="JBF17" s="281"/>
      <c r="JBG17" s="281"/>
      <c r="JBH17" s="281"/>
      <c r="JBI17" s="281"/>
      <c r="JBJ17" s="281"/>
      <c r="JBK17" s="281"/>
      <c r="JBL17" s="281"/>
      <c r="JBM17" s="281"/>
      <c r="JBN17" s="281"/>
      <c r="JBO17" s="281"/>
      <c r="JBP17" s="281"/>
      <c r="JBQ17" s="281"/>
      <c r="JBR17" s="281"/>
      <c r="JBS17" s="281"/>
      <c r="JBT17" s="281"/>
      <c r="JBU17" s="281"/>
      <c r="JBV17" s="281"/>
      <c r="JBW17" s="281"/>
      <c r="JBX17" s="281"/>
      <c r="JBY17" s="281"/>
      <c r="JBZ17" s="281"/>
      <c r="JCA17" s="281"/>
      <c r="JCB17" s="281"/>
      <c r="JCC17" s="281"/>
      <c r="JCD17" s="281"/>
      <c r="JCE17" s="281"/>
      <c r="JCF17" s="281"/>
      <c r="JCG17" s="281"/>
      <c r="JCH17" s="281"/>
      <c r="JCI17" s="281"/>
      <c r="JCJ17" s="281"/>
      <c r="JCK17" s="281"/>
      <c r="JCL17" s="281"/>
      <c r="JCM17" s="281"/>
      <c r="JCN17" s="281"/>
      <c r="JCO17" s="281"/>
      <c r="JCP17" s="281"/>
      <c r="JCQ17" s="281"/>
      <c r="JCR17" s="281"/>
      <c r="JCS17" s="281"/>
      <c r="JCT17" s="281"/>
      <c r="JCU17" s="281"/>
      <c r="JCV17" s="281"/>
      <c r="JCW17" s="281"/>
      <c r="JCX17" s="281"/>
      <c r="JCY17" s="281"/>
      <c r="JCZ17" s="281"/>
      <c r="JDA17" s="281"/>
      <c r="JDB17" s="281"/>
      <c r="JDC17" s="281"/>
      <c r="JDD17" s="281"/>
      <c r="JDE17" s="281"/>
      <c r="JDF17" s="281"/>
      <c r="JDG17" s="281"/>
      <c r="JDH17" s="281"/>
      <c r="JDI17" s="281"/>
      <c r="JDJ17" s="281"/>
      <c r="JDK17" s="281"/>
      <c r="JDL17" s="281"/>
      <c r="JDM17" s="281"/>
      <c r="JDN17" s="281"/>
      <c r="JDO17" s="281"/>
      <c r="JDP17" s="281"/>
      <c r="JDQ17" s="281"/>
      <c r="JDR17" s="281"/>
      <c r="JDS17" s="281"/>
      <c r="JDT17" s="281"/>
      <c r="JDU17" s="281"/>
      <c r="JDV17" s="281"/>
      <c r="JDW17" s="281"/>
      <c r="JDX17" s="281"/>
      <c r="JDY17" s="281"/>
      <c r="JDZ17" s="281"/>
      <c r="JEA17" s="281"/>
      <c r="JEB17" s="281"/>
      <c r="JEC17" s="281"/>
      <c r="JED17" s="281"/>
      <c r="JEE17" s="281"/>
      <c r="JEF17" s="281"/>
      <c r="JEG17" s="281"/>
      <c r="JEH17" s="281"/>
      <c r="JEI17" s="281"/>
      <c r="JEJ17" s="281"/>
      <c r="JEK17" s="281"/>
      <c r="JEL17" s="281"/>
      <c r="JEM17" s="281"/>
      <c r="JEN17" s="281"/>
      <c r="JEO17" s="281"/>
      <c r="JEP17" s="281"/>
      <c r="JEQ17" s="281"/>
      <c r="JER17" s="281"/>
      <c r="JES17" s="281"/>
      <c r="JET17" s="281"/>
      <c r="JEU17" s="281"/>
      <c r="JEV17" s="281"/>
      <c r="JEW17" s="281"/>
      <c r="JEX17" s="281"/>
      <c r="JEY17" s="281"/>
      <c r="JEZ17" s="281"/>
      <c r="JFA17" s="281"/>
      <c r="JFB17" s="281"/>
      <c r="JFC17" s="281"/>
      <c r="JFD17" s="281"/>
      <c r="JFE17" s="281"/>
      <c r="JFF17" s="281"/>
      <c r="JFG17" s="281"/>
      <c r="JFH17" s="281"/>
      <c r="JFI17" s="281"/>
      <c r="JFJ17" s="281"/>
      <c r="JFK17" s="281"/>
      <c r="JFL17" s="281"/>
      <c r="JFM17" s="281"/>
      <c r="JFN17" s="281"/>
      <c r="JFO17" s="281"/>
      <c r="JFP17" s="281"/>
      <c r="JFQ17" s="281"/>
      <c r="JFR17" s="281"/>
      <c r="JFS17" s="281"/>
      <c r="JFT17" s="281"/>
      <c r="JFU17" s="281"/>
      <c r="JFV17" s="281"/>
      <c r="JFW17" s="281"/>
      <c r="JFX17" s="281"/>
      <c r="JFY17" s="281"/>
      <c r="JFZ17" s="281"/>
      <c r="JGA17" s="281"/>
      <c r="JGB17" s="281"/>
      <c r="JGC17" s="281"/>
      <c r="JGD17" s="281"/>
      <c r="JGE17" s="281"/>
      <c r="JGF17" s="281"/>
      <c r="JGG17" s="281"/>
      <c r="JGH17" s="281"/>
      <c r="JGI17" s="281"/>
      <c r="JGJ17" s="281"/>
      <c r="JGK17" s="281"/>
      <c r="JGL17" s="281"/>
      <c r="JGM17" s="281"/>
      <c r="JGN17" s="281"/>
      <c r="JGO17" s="281"/>
      <c r="JGP17" s="281"/>
      <c r="JGQ17" s="281"/>
      <c r="JGR17" s="281"/>
      <c r="JGS17" s="281"/>
      <c r="JGT17" s="281"/>
      <c r="JGU17" s="281"/>
      <c r="JGV17" s="281"/>
      <c r="JGW17" s="281"/>
      <c r="JGX17" s="281"/>
      <c r="JGY17" s="281"/>
      <c r="JGZ17" s="281"/>
      <c r="JHA17" s="281"/>
      <c r="JHB17" s="281"/>
      <c r="JHC17" s="281"/>
      <c r="JHD17" s="281"/>
      <c r="JHE17" s="281"/>
      <c r="JHF17" s="281"/>
      <c r="JHG17" s="281"/>
      <c r="JHH17" s="281"/>
      <c r="JHI17" s="281"/>
      <c r="JHJ17" s="281"/>
      <c r="JHK17" s="281"/>
      <c r="JHL17" s="281"/>
      <c r="JHM17" s="281"/>
      <c r="JHN17" s="281"/>
      <c r="JHO17" s="281"/>
      <c r="JHP17" s="281"/>
      <c r="JHQ17" s="281"/>
      <c r="JHR17" s="281"/>
      <c r="JHS17" s="281"/>
      <c r="JHT17" s="281"/>
      <c r="JHU17" s="281"/>
      <c r="JHV17" s="281"/>
      <c r="JHW17" s="281"/>
      <c r="JHX17" s="281"/>
      <c r="JHY17" s="281"/>
      <c r="JHZ17" s="281"/>
      <c r="JIA17" s="281"/>
      <c r="JIB17" s="281"/>
      <c r="JIC17" s="281"/>
      <c r="JID17" s="281"/>
      <c r="JIE17" s="281"/>
      <c r="JIF17" s="281"/>
      <c r="JIG17" s="281"/>
      <c r="JIH17" s="281"/>
      <c r="JII17" s="281"/>
      <c r="JIJ17" s="281"/>
      <c r="JIK17" s="281"/>
      <c r="JIL17" s="281"/>
      <c r="JIM17" s="281"/>
      <c r="JIN17" s="281"/>
      <c r="JIO17" s="281"/>
      <c r="JIP17" s="281"/>
      <c r="JIQ17" s="281"/>
      <c r="JIR17" s="281"/>
      <c r="JIS17" s="281"/>
      <c r="JIT17" s="281"/>
      <c r="JIU17" s="281"/>
      <c r="JIV17" s="281"/>
      <c r="JIW17" s="281"/>
      <c r="JIX17" s="281"/>
      <c r="JIY17" s="281"/>
      <c r="JIZ17" s="281"/>
      <c r="JJA17" s="281"/>
      <c r="JJB17" s="281"/>
      <c r="JJC17" s="281"/>
      <c r="JJD17" s="281"/>
      <c r="JJE17" s="281"/>
      <c r="JJF17" s="281"/>
      <c r="JJG17" s="281"/>
      <c r="JJH17" s="281"/>
      <c r="JJI17" s="281"/>
      <c r="JJJ17" s="281"/>
      <c r="JJK17" s="281"/>
      <c r="JJL17" s="281"/>
      <c r="JJM17" s="281"/>
      <c r="JJN17" s="281"/>
      <c r="JJO17" s="281"/>
      <c r="JJP17" s="281"/>
      <c r="JJQ17" s="281"/>
      <c r="JJR17" s="281"/>
      <c r="JJS17" s="281"/>
      <c r="JJT17" s="281"/>
      <c r="JJU17" s="281"/>
      <c r="JJV17" s="281"/>
      <c r="JJW17" s="281"/>
      <c r="JJX17" s="281"/>
      <c r="JJY17" s="281"/>
      <c r="JJZ17" s="281"/>
      <c r="JKA17" s="281"/>
      <c r="JKB17" s="281"/>
      <c r="JKC17" s="281"/>
      <c r="JKD17" s="281"/>
      <c r="JKE17" s="281"/>
      <c r="JKF17" s="281"/>
      <c r="JKG17" s="281"/>
      <c r="JKH17" s="281"/>
      <c r="JKI17" s="281"/>
      <c r="JKJ17" s="281"/>
      <c r="JKK17" s="281"/>
      <c r="JKL17" s="281"/>
      <c r="JKM17" s="281"/>
      <c r="JKN17" s="281"/>
      <c r="JKO17" s="281"/>
      <c r="JKP17" s="281"/>
      <c r="JKQ17" s="281"/>
      <c r="JKR17" s="281"/>
      <c r="JKS17" s="281"/>
      <c r="JKT17" s="281"/>
      <c r="JKU17" s="281"/>
      <c r="JKV17" s="281"/>
      <c r="JKW17" s="281"/>
      <c r="JKX17" s="281"/>
      <c r="JKY17" s="281"/>
      <c r="JKZ17" s="281"/>
      <c r="JLA17" s="281"/>
      <c r="JLB17" s="281"/>
      <c r="JLC17" s="281"/>
      <c r="JLD17" s="281"/>
      <c r="JLE17" s="281"/>
      <c r="JLF17" s="281"/>
      <c r="JLG17" s="281"/>
      <c r="JLH17" s="281"/>
      <c r="JLI17" s="281"/>
      <c r="JLJ17" s="281"/>
      <c r="JLK17" s="281"/>
      <c r="JLL17" s="281"/>
      <c r="JLM17" s="281"/>
      <c r="JLN17" s="281"/>
      <c r="JLO17" s="281"/>
      <c r="JLP17" s="281"/>
      <c r="JLQ17" s="281"/>
      <c r="JLR17" s="281"/>
      <c r="JLS17" s="281"/>
      <c r="JLT17" s="281"/>
      <c r="JLU17" s="281"/>
      <c r="JLV17" s="281"/>
      <c r="JLW17" s="281"/>
      <c r="JLX17" s="281"/>
      <c r="JLY17" s="281"/>
      <c r="JLZ17" s="281"/>
      <c r="JMA17" s="281"/>
      <c r="JMB17" s="281"/>
      <c r="JMC17" s="281"/>
      <c r="JMD17" s="281"/>
      <c r="JME17" s="281"/>
      <c r="JMF17" s="281"/>
      <c r="JMG17" s="281"/>
      <c r="JMH17" s="281"/>
      <c r="JMI17" s="281"/>
      <c r="JMJ17" s="281"/>
      <c r="JMK17" s="281"/>
      <c r="JML17" s="281"/>
      <c r="JMM17" s="281"/>
      <c r="JMN17" s="281"/>
      <c r="JMO17" s="281"/>
      <c r="JMP17" s="281"/>
      <c r="JMQ17" s="281"/>
      <c r="JMR17" s="281"/>
      <c r="JMS17" s="281"/>
      <c r="JMT17" s="281"/>
      <c r="JMU17" s="281"/>
      <c r="JMV17" s="281"/>
      <c r="JMW17" s="281"/>
      <c r="JMX17" s="281"/>
      <c r="JMY17" s="281"/>
      <c r="JMZ17" s="281"/>
      <c r="JNA17" s="281"/>
      <c r="JNB17" s="281"/>
      <c r="JNC17" s="281"/>
      <c r="JND17" s="281"/>
      <c r="JNE17" s="281"/>
      <c r="JNF17" s="281"/>
      <c r="JNG17" s="281"/>
      <c r="JNH17" s="281"/>
      <c r="JNI17" s="281"/>
      <c r="JNJ17" s="281"/>
      <c r="JNK17" s="281"/>
      <c r="JNL17" s="281"/>
      <c r="JNM17" s="281"/>
      <c r="JNN17" s="281"/>
      <c r="JNO17" s="281"/>
      <c r="JNP17" s="281"/>
      <c r="JNQ17" s="281"/>
      <c r="JNR17" s="281"/>
      <c r="JNS17" s="281"/>
      <c r="JNT17" s="281"/>
      <c r="JNU17" s="281"/>
      <c r="JNV17" s="281"/>
      <c r="JNW17" s="281"/>
      <c r="JNX17" s="281"/>
      <c r="JNY17" s="281"/>
      <c r="JNZ17" s="281"/>
      <c r="JOA17" s="281"/>
      <c r="JOB17" s="281"/>
      <c r="JOC17" s="281"/>
      <c r="JOD17" s="281"/>
      <c r="JOE17" s="281"/>
      <c r="JOF17" s="281"/>
      <c r="JOG17" s="281"/>
      <c r="JOH17" s="281"/>
      <c r="JOI17" s="281"/>
      <c r="JOJ17" s="281"/>
      <c r="JOK17" s="281"/>
      <c r="JOL17" s="281"/>
      <c r="JOM17" s="281"/>
      <c r="JON17" s="281"/>
      <c r="JOO17" s="281"/>
      <c r="JOP17" s="281"/>
      <c r="JOQ17" s="281"/>
      <c r="JOR17" s="281"/>
      <c r="JOS17" s="281"/>
      <c r="JOT17" s="281"/>
      <c r="JOU17" s="281"/>
      <c r="JOV17" s="281"/>
      <c r="JOW17" s="281"/>
      <c r="JOX17" s="281"/>
      <c r="JOY17" s="281"/>
      <c r="JOZ17" s="281"/>
      <c r="JPA17" s="281"/>
      <c r="JPB17" s="281"/>
      <c r="JPC17" s="281"/>
      <c r="JPD17" s="281"/>
      <c r="JPE17" s="281"/>
      <c r="JPF17" s="281"/>
      <c r="JPG17" s="281"/>
      <c r="JPH17" s="281"/>
      <c r="JPI17" s="281"/>
      <c r="JPJ17" s="281"/>
      <c r="JPK17" s="281"/>
      <c r="JPL17" s="281"/>
      <c r="JPM17" s="281"/>
      <c r="JPN17" s="281"/>
      <c r="JPO17" s="281"/>
      <c r="JPP17" s="281"/>
      <c r="JPQ17" s="281"/>
      <c r="JPR17" s="281"/>
      <c r="JPS17" s="281"/>
      <c r="JPT17" s="281"/>
      <c r="JPU17" s="281"/>
      <c r="JPV17" s="281"/>
      <c r="JPW17" s="281"/>
      <c r="JPX17" s="281"/>
      <c r="JPY17" s="281"/>
      <c r="JPZ17" s="281"/>
      <c r="JQA17" s="281"/>
      <c r="JQB17" s="281"/>
      <c r="JQC17" s="281"/>
      <c r="JQD17" s="281"/>
      <c r="JQE17" s="281"/>
      <c r="JQF17" s="281"/>
      <c r="JQG17" s="281"/>
      <c r="JQH17" s="281"/>
      <c r="JQI17" s="281"/>
      <c r="JQJ17" s="281"/>
      <c r="JQK17" s="281"/>
      <c r="JQL17" s="281"/>
      <c r="JQM17" s="281"/>
      <c r="JQN17" s="281"/>
      <c r="JQO17" s="281"/>
      <c r="JQP17" s="281"/>
      <c r="JQQ17" s="281"/>
      <c r="JQR17" s="281"/>
      <c r="JQS17" s="281"/>
      <c r="JQT17" s="281"/>
      <c r="JQU17" s="281"/>
      <c r="JQV17" s="281"/>
      <c r="JQW17" s="281"/>
      <c r="JQX17" s="281"/>
      <c r="JQY17" s="281"/>
      <c r="JQZ17" s="281"/>
      <c r="JRA17" s="281"/>
      <c r="JRB17" s="281"/>
      <c r="JRC17" s="281"/>
      <c r="JRD17" s="281"/>
      <c r="JRE17" s="281"/>
      <c r="JRF17" s="281"/>
      <c r="JRG17" s="281"/>
      <c r="JRH17" s="281"/>
      <c r="JRI17" s="281"/>
      <c r="JRJ17" s="281"/>
      <c r="JRK17" s="281"/>
      <c r="JRL17" s="281"/>
      <c r="JRM17" s="281"/>
      <c r="JRN17" s="281"/>
      <c r="JRO17" s="281"/>
      <c r="JRP17" s="281"/>
      <c r="JRQ17" s="281"/>
      <c r="JRR17" s="281"/>
      <c r="JRS17" s="281"/>
      <c r="JRT17" s="281"/>
      <c r="JRU17" s="281"/>
      <c r="JRV17" s="281"/>
      <c r="JRW17" s="281"/>
      <c r="JRX17" s="281"/>
      <c r="JRY17" s="281"/>
      <c r="JRZ17" s="281"/>
      <c r="JSA17" s="281"/>
      <c r="JSB17" s="281"/>
      <c r="JSC17" s="281"/>
      <c r="JSD17" s="281"/>
      <c r="JSE17" s="281"/>
      <c r="JSF17" s="281"/>
      <c r="JSG17" s="281"/>
      <c r="JSH17" s="281"/>
      <c r="JSI17" s="281"/>
      <c r="JSJ17" s="281"/>
      <c r="JSK17" s="281"/>
      <c r="JSL17" s="281"/>
      <c r="JSM17" s="281"/>
      <c r="JSN17" s="281"/>
      <c r="JSO17" s="281"/>
      <c r="JSP17" s="281"/>
      <c r="JSQ17" s="281"/>
      <c r="JSR17" s="281"/>
      <c r="JSS17" s="281"/>
      <c r="JST17" s="281"/>
      <c r="JSU17" s="281"/>
      <c r="JSV17" s="281"/>
      <c r="JSW17" s="281"/>
      <c r="JSX17" s="281"/>
      <c r="JSY17" s="281"/>
      <c r="JSZ17" s="281"/>
      <c r="JTA17" s="281"/>
      <c r="JTB17" s="281"/>
      <c r="JTC17" s="281"/>
      <c r="JTD17" s="281"/>
      <c r="JTE17" s="281"/>
      <c r="JTF17" s="281"/>
      <c r="JTG17" s="281"/>
      <c r="JTH17" s="281"/>
      <c r="JTI17" s="281"/>
      <c r="JTJ17" s="281"/>
      <c r="JTK17" s="281"/>
      <c r="JTL17" s="281"/>
      <c r="JTM17" s="281"/>
      <c r="JTN17" s="281"/>
      <c r="JTO17" s="281"/>
      <c r="JTP17" s="281"/>
      <c r="JTQ17" s="281"/>
      <c r="JTR17" s="281"/>
      <c r="JTS17" s="281"/>
      <c r="JTT17" s="281"/>
      <c r="JTU17" s="281"/>
      <c r="JTV17" s="281"/>
      <c r="JTW17" s="281"/>
      <c r="JTX17" s="281"/>
      <c r="JTY17" s="281"/>
      <c r="JTZ17" s="281"/>
      <c r="JUA17" s="281"/>
      <c r="JUB17" s="281"/>
      <c r="JUC17" s="281"/>
      <c r="JUD17" s="281"/>
      <c r="JUE17" s="281"/>
      <c r="JUF17" s="281"/>
      <c r="JUG17" s="281"/>
      <c r="JUH17" s="281"/>
      <c r="JUI17" s="281"/>
      <c r="JUJ17" s="281"/>
      <c r="JUK17" s="281"/>
      <c r="JUL17" s="281"/>
      <c r="JUM17" s="281"/>
      <c r="JUN17" s="281"/>
      <c r="JUO17" s="281"/>
      <c r="JUP17" s="281"/>
      <c r="JUQ17" s="281"/>
      <c r="JUR17" s="281"/>
      <c r="JUS17" s="281"/>
      <c r="JUT17" s="281"/>
      <c r="JUU17" s="281"/>
      <c r="JUV17" s="281"/>
      <c r="JUW17" s="281"/>
      <c r="JUX17" s="281"/>
      <c r="JUY17" s="281"/>
      <c r="JUZ17" s="281"/>
      <c r="JVA17" s="281"/>
      <c r="JVB17" s="281"/>
      <c r="JVC17" s="281"/>
      <c r="JVD17" s="281"/>
      <c r="JVE17" s="281"/>
      <c r="JVF17" s="281"/>
      <c r="JVG17" s="281"/>
      <c r="JVH17" s="281"/>
      <c r="JVI17" s="281"/>
      <c r="JVJ17" s="281"/>
      <c r="JVK17" s="281"/>
      <c r="JVL17" s="281"/>
      <c r="JVM17" s="281"/>
      <c r="JVN17" s="281"/>
      <c r="JVO17" s="281"/>
      <c r="JVP17" s="281"/>
      <c r="JVQ17" s="281"/>
      <c r="JVR17" s="281"/>
      <c r="JVS17" s="281"/>
      <c r="JVT17" s="281"/>
      <c r="JVU17" s="281"/>
      <c r="JVV17" s="281"/>
      <c r="JVW17" s="281"/>
      <c r="JVX17" s="281"/>
      <c r="JVY17" s="281"/>
      <c r="JVZ17" s="281"/>
      <c r="JWA17" s="281"/>
      <c r="JWB17" s="281"/>
      <c r="JWC17" s="281"/>
      <c r="JWD17" s="281"/>
      <c r="JWE17" s="281"/>
      <c r="JWF17" s="281"/>
      <c r="JWG17" s="281"/>
      <c r="JWH17" s="281"/>
      <c r="JWI17" s="281"/>
      <c r="JWJ17" s="281"/>
      <c r="JWK17" s="281"/>
      <c r="JWL17" s="281"/>
      <c r="JWM17" s="281"/>
      <c r="JWN17" s="281"/>
      <c r="JWO17" s="281"/>
      <c r="JWP17" s="281"/>
      <c r="JWQ17" s="281"/>
      <c r="JWR17" s="281"/>
      <c r="JWS17" s="281"/>
      <c r="JWT17" s="281"/>
      <c r="JWU17" s="281"/>
      <c r="JWV17" s="281"/>
      <c r="JWW17" s="281"/>
      <c r="JWX17" s="281"/>
      <c r="JWY17" s="281"/>
      <c r="JWZ17" s="281"/>
      <c r="JXA17" s="281"/>
      <c r="JXB17" s="281"/>
      <c r="JXC17" s="281"/>
      <c r="JXD17" s="281"/>
      <c r="JXE17" s="281"/>
      <c r="JXF17" s="281"/>
      <c r="JXG17" s="281"/>
      <c r="JXH17" s="281"/>
      <c r="JXI17" s="281"/>
      <c r="JXJ17" s="281"/>
      <c r="JXK17" s="281"/>
      <c r="JXL17" s="281"/>
      <c r="JXM17" s="281"/>
      <c r="JXN17" s="281"/>
      <c r="JXO17" s="281"/>
      <c r="JXP17" s="281"/>
      <c r="JXQ17" s="281"/>
      <c r="JXR17" s="281"/>
      <c r="JXS17" s="281"/>
      <c r="JXT17" s="281"/>
      <c r="JXU17" s="281"/>
      <c r="JXV17" s="281"/>
      <c r="JXW17" s="281"/>
      <c r="JXX17" s="281"/>
      <c r="JXY17" s="281"/>
      <c r="JXZ17" s="281"/>
      <c r="JYA17" s="281"/>
      <c r="JYB17" s="281"/>
      <c r="JYC17" s="281"/>
      <c r="JYD17" s="281"/>
      <c r="JYE17" s="281"/>
      <c r="JYF17" s="281"/>
      <c r="JYG17" s="281"/>
      <c r="JYH17" s="281"/>
      <c r="JYI17" s="281"/>
      <c r="JYJ17" s="281"/>
      <c r="JYK17" s="281"/>
      <c r="JYL17" s="281"/>
      <c r="JYM17" s="281"/>
      <c r="JYN17" s="281"/>
      <c r="JYO17" s="281"/>
      <c r="JYP17" s="281"/>
      <c r="JYQ17" s="281"/>
      <c r="JYR17" s="281"/>
      <c r="JYS17" s="281"/>
      <c r="JYT17" s="281"/>
      <c r="JYU17" s="281"/>
      <c r="JYV17" s="281"/>
      <c r="JYW17" s="281"/>
      <c r="JYX17" s="281"/>
      <c r="JYY17" s="281"/>
      <c r="JYZ17" s="281"/>
      <c r="JZA17" s="281"/>
      <c r="JZB17" s="281"/>
      <c r="JZC17" s="281"/>
      <c r="JZD17" s="281"/>
      <c r="JZE17" s="281"/>
      <c r="JZF17" s="281"/>
      <c r="JZG17" s="281"/>
      <c r="JZH17" s="281"/>
      <c r="JZI17" s="281"/>
      <c r="JZJ17" s="281"/>
      <c r="JZK17" s="281"/>
      <c r="JZL17" s="281"/>
      <c r="JZM17" s="281"/>
      <c r="JZN17" s="281"/>
      <c r="JZO17" s="281"/>
      <c r="JZP17" s="281"/>
      <c r="JZQ17" s="281"/>
      <c r="JZR17" s="281"/>
      <c r="JZS17" s="281"/>
      <c r="JZT17" s="281"/>
      <c r="JZU17" s="281"/>
      <c r="JZV17" s="281"/>
      <c r="JZW17" s="281"/>
      <c r="JZX17" s="281"/>
      <c r="JZY17" s="281"/>
      <c r="JZZ17" s="281"/>
      <c r="KAA17" s="281"/>
      <c r="KAB17" s="281"/>
      <c r="KAC17" s="281"/>
      <c r="KAD17" s="281"/>
      <c r="KAE17" s="281"/>
      <c r="KAF17" s="281"/>
      <c r="KAG17" s="281"/>
      <c r="KAH17" s="281"/>
      <c r="KAI17" s="281"/>
      <c r="KAJ17" s="281"/>
      <c r="KAK17" s="281"/>
      <c r="KAL17" s="281"/>
      <c r="KAM17" s="281"/>
      <c r="KAN17" s="281"/>
      <c r="KAO17" s="281"/>
      <c r="KAP17" s="281"/>
      <c r="KAQ17" s="281"/>
      <c r="KAR17" s="281"/>
      <c r="KAS17" s="281"/>
      <c r="KAT17" s="281"/>
      <c r="KAU17" s="281"/>
      <c r="KAV17" s="281"/>
      <c r="KAW17" s="281"/>
      <c r="KAX17" s="281"/>
      <c r="KAY17" s="281"/>
      <c r="KAZ17" s="281"/>
      <c r="KBA17" s="281"/>
      <c r="KBB17" s="281"/>
      <c r="KBC17" s="281"/>
      <c r="KBD17" s="281"/>
      <c r="KBE17" s="281"/>
      <c r="KBF17" s="281"/>
      <c r="KBG17" s="281"/>
      <c r="KBH17" s="281"/>
      <c r="KBI17" s="281"/>
      <c r="KBJ17" s="281"/>
      <c r="KBK17" s="281"/>
      <c r="KBL17" s="281"/>
      <c r="KBM17" s="281"/>
      <c r="KBN17" s="281"/>
      <c r="KBO17" s="281"/>
      <c r="KBP17" s="281"/>
      <c r="KBQ17" s="281"/>
      <c r="KBR17" s="281"/>
      <c r="KBS17" s="281"/>
      <c r="KBT17" s="281"/>
      <c r="KBU17" s="281"/>
      <c r="KBV17" s="281"/>
      <c r="KBW17" s="281"/>
      <c r="KBX17" s="281"/>
      <c r="KBY17" s="281"/>
      <c r="KBZ17" s="281"/>
      <c r="KCA17" s="281"/>
      <c r="KCB17" s="281"/>
      <c r="KCC17" s="281"/>
      <c r="KCD17" s="281"/>
      <c r="KCE17" s="281"/>
      <c r="KCF17" s="281"/>
      <c r="KCG17" s="281"/>
      <c r="KCH17" s="281"/>
      <c r="KCI17" s="281"/>
      <c r="KCJ17" s="281"/>
      <c r="KCK17" s="281"/>
      <c r="KCL17" s="281"/>
      <c r="KCM17" s="281"/>
      <c r="KCN17" s="281"/>
      <c r="KCO17" s="281"/>
      <c r="KCP17" s="281"/>
      <c r="KCQ17" s="281"/>
      <c r="KCR17" s="281"/>
      <c r="KCS17" s="281"/>
      <c r="KCT17" s="281"/>
      <c r="KCU17" s="281"/>
      <c r="KCV17" s="281"/>
      <c r="KCW17" s="281"/>
      <c r="KCX17" s="281"/>
      <c r="KCY17" s="281"/>
      <c r="KCZ17" s="281"/>
      <c r="KDA17" s="281"/>
      <c r="KDB17" s="281"/>
      <c r="KDC17" s="281"/>
      <c r="KDD17" s="281"/>
      <c r="KDE17" s="281"/>
      <c r="KDF17" s="281"/>
      <c r="KDG17" s="281"/>
      <c r="KDH17" s="281"/>
      <c r="KDI17" s="281"/>
      <c r="KDJ17" s="281"/>
      <c r="KDK17" s="281"/>
      <c r="KDL17" s="281"/>
      <c r="KDM17" s="281"/>
      <c r="KDN17" s="281"/>
      <c r="KDO17" s="281"/>
      <c r="KDP17" s="281"/>
      <c r="KDQ17" s="281"/>
      <c r="KDR17" s="281"/>
      <c r="KDS17" s="281"/>
      <c r="KDT17" s="281"/>
      <c r="KDU17" s="281"/>
      <c r="KDV17" s="281"/>
      <c r="KDW17" s="281"/>
      <c r="KDX17" s="281"/>
      <c r="KDY17" s="281"/>
      <c r="KDZ17" s="281"/>
      <c r="KEA17" s="281"/>
      <c r="KEB17" s="281"/>
      <c r="KEC17" s="281"/>
      <c r="KED17" s="281"/>
      <c r="KEE17" s="281"/>
      <c r="KEF17" s="281"/>
      <c r="KEG17" s="281"/>
      <c r="KEH17" s="281"/>
      <c r="KEI17" s="281"/>
      <c r="KEJ17" s="281"/>
      <c r="KEK17" s="281"/>
      <c r="KEL17" s="281"/>
      <c r="KEM17" s="281"/>
      <c r="KEN17" s="281"/>
      <c r="KEO17" s="281"/>
      <c r="KEP17" s="281"/>
      <c r="KEQ17" s="281"/>
      <c r="KER17" s="281"/>
      <c r="KES17" s="281"/>
      <c r="KET17" s="281"/>
      <c r="KEU17" s="281"/>
      <c r="KEV17" s="281"/>
      <c r="KEW17" s="281"/>
      <c r="KEX17" s="281"/>
      <c r="KEY17" s="281"/>
      <c r="KEZ17" s="281"/>
      <c r="KFA17" s="281"/>
      <c r="KFB17" s="281"/>
      <c r="KFC17" s="281"/>
      <c r="KFD17" s="281"/>
      <c r="KFE17" s="281"/>
      <c r="KFF17" s="281"/>
      <c r="KFG17" s="281"/>
      <c r="KFH17" s="281"/>
      <c r="KFI17" s="281"/>
      <c r="KFJ17" s="281"/>
      <c r="KFK17" s="281"/>
      <c r="KFL17" s="281"/>
      <c r="KFM17" s="281"/>
      <c r="KFN17" s="281"/>
      <c r="KFO17" s="281"/>
      <c r="KFP17" s="281"/>
      <c r="KFQ17" s="281"/>
      <c r="KFR17" s="281"/>
      <c r="KFS17" s="281"/>
      <c r="KFT17" s="281"/>
      <c r="KFU17" s="281"/>
      <c r="KFV17" s="281"/>
      <c r="KFW17" s="281"/>
      <c r="KFX17" s="281"/>
      <c r="KFY17" s="281"/>
      <c r="KFZ17" s="281"/>
      <c r="KGA17" s="281"/>
      <c r="KGB17" s="281"/>
      <c r="KGC17" s="281"/>
      <c r="KGD17" s="281"/>
      <c r="KGE17" s="281"/>
      <c r="KGF17" s="281"/>
      <c r="KGG17" s="281"/>
      <c r="KGH17" s="281"/>
      <c r="KGI17" s="281"/>
      <c r="KGJ17" s="281"/>
      <c r="KGK17" s="281"/>
      <c r="KGL17" s="281"/>
      <c r="KGM17" s="281"/>
      <c r="KGN17" s="281"/>
      <c r="KGO17" s="281"/>
      <c r="KGP17" s="281"/>
      <c r="KGQ17" s="281"/>
      <c r="KGR17" s="281"/>
      <c r="KGS17" s="281"/>
      <c r="KGT17" s="281"/>
      <c r="KGU17" s="281"/>
      <c r="KGV17" s="281"/>
      <c r="KGW17" s="281"/>
      <c r="KGX17" s="281"/>
      <c r="KGY17" s="281"/>
      <c r="KGZ17" s="281"/>
      <c r="KHA17" s="281"/>
      <c r="KHB17" s="281"/>
      <c r="KHC17" s="281"/>
      <c r="KHD17" s="281"/>
      <c r="KHE17" s="281"/>
      <c r="KHF17" s="281"/>
      <c r="KHG17" s="281"/>
      <c r="KHH17" s="281"/>
      <c r="KHI17" s="281"/>
      <c r="KHJ17" s="281"/>
      <c r="KHK17" s="281"/>
      <c r="KHL17" s="281"/>
      <c r="KHM17" s="281"/>
      <c r="KHN17" s="281"/>
      <c r="KHO17" s="281"/>
      <c r="KHP17" s="281"/>
      <c r="KHQ17" s="281"/>
      <c r="KHR17" s="281"/>
      <c r="KHS17" s="281"/>
      <c r="KHT17" s="281"/>
      <c r="KHU17" s="281"/>
      <c r="KHV17" s="281"/>
      <c r="KHW17" s="281"/>
      <c r="KHX17" s="281"/>
      <c r="KHY17" s="281"/>
      <c r="KHZ17" s="281"/>
      <c r="KIA17" s="281"/>
      <c r="KIB17" s="281"/>
      <c r="KIC17" s="281"/>
      <c r="KID17" s="281"/>
      <c r="KIE17" s="281"/>
      <c r="KIF17" s="281"/>
      <c r="KIG17" s="281"/>
      <c r="KIH17" s="281"/>
      <c r="KII17" s="281"/>
      <c r="KIJ17" s="281"/>
      <c r="KIK17" s="281"/>
      <c r="KIL17" s="281"/>
      <c r="KIM17" s="281"/>
      <c r="KIN17" s="281"/>
      <c r="KIO17" s="281"/>
      <c r="KIP17" s="281"/>
      <c r="KIQ17" s="281"/>
      <c r="KIR17" s="281"/>
      <c r="KIS17" s="281"/>
      <c r="KIT17" s="281"/>
      <c r="KIU17" s="281"/>
      <c r="KIV17" s="281"/>
      <c r="KIW17" s="281"/>
      <c r="KIX17" s="281"/>
      <c r="KIY17" s="281"/>
      <c r="KIZ17" s="281"/>
      <c r="KJA17" s="281"/>
      <c r="KJB17" s="281"/>
      <c r="KJC17" s="281"/>
      <c r="KJD17" s="281"/>
      <c r="KJE17" s="281"/>
      <c r="KJF17" s="281"/>
      <c r="KJG17" s="281"/>
      <c r="KJH17" s="281"/>
      <c r="KJI17" s="281"/>
      <c r="KJJ17" s="281"/>
      <c r="KJK17" s="281"/>
      <c r="KJL17" s="281"/>
      <c r="KJM17" s="281"/>
      <c r="KJN17" s="281"/>
      <c r="KJO17" s="281"/>
      <c r="KJP17" s="281"/>
      <c r="KJQ17" s="281"/>
      <c r="KJR17" s="281"/>
      <c r="KJS17" s="281"/>
      <c r="KJT17" s="281"/>
      <c r="KJU17" s="281"/>
      <c r="KJV17" s="281"/>
      <c r="KJW17" s="281"/>
      <c r="KJX17" s="281"/>
      <c r="KJY17" s="281"/>
      <c r="KJZ17" s="281"/>
      <c r="KKA17" s="281"/>
      <c r="KKB17" s="281"/>
      <c r="KKC17" s="281"/>
      <c r="KKD17" s="281"/>
      <c r="KKE17" s="281"/>
      <c r="KKF17" s="281"/>
      <c r="KKG17" s="281"/>
      <c r="KKH17" s="281"/>
      <c r="KKI17" s="281"/>
      <c r="KKJ17" s="281"/>
      <c r="KKK17" s="281"/>
      <c r="KKL17" s="281"/>
      <c r="KKM17" s="281"/>
      <c r="KKN17" s="281"/>
      <c r="KKO17" s="281"/>
      <c r="KKP17" s="281"/>
      <c r="KKQ17" s="281"/>
      <c r="KKR17" s="281"/>
      <c r="KKS17" s="281"/>
      <c r="KKT17" s="281"/>
      <c r="KKU17" s="281"/>
      <c r="KKV17" s="281"/>
      <c r="KKW17" s="281"/>
      <c r="KKX17" s="281"/>
      <c r="KKY17" s="281"/>
      <c r="KKZ17" s="281"/>
      <c r="KLA17" s="281"/>
      <c r="KLB17" s="281"/>
      <c r="KLC17" s="281"/>
      <c r="KLD17" s="281"/>
      <c r="KLE17" s="281"/>
      <c r="KLF17" s="281"/>
      <c r="KLG17" s="281"/>
      <c r="KLH17" s="281"/>
      <c r="KLI17" s="281"/>
      <c r="KLJ17" s="281"/>
      <c r="KLK17" s="281"/>
      <c r="KLL17" s="281"/>
      <c r="KLM17" s="281"/>
      <c r="KLN17" s="281"/>
      <c r="KLO17" s="281"/>
      <c r="KLP17" s="281"/>
      <c r="KLQ17" s="281"/>
      <c r="KLR17" s="281"/>
      <c r="KLS17" s="281"/>
      <c r="KLT17" s="281"/>
      <c r="KLU17" s="281"/>
      <c r="KLV17" s="281"/>
      <c r="KLW17" s="281"/>
      <c r="KLX17" s="281"/>
      <c r="KLY17" s="281"/>
      <c r="KLZ17" s="281"/>
      <c r="KMA17" s="281"/>
      <c r="KMB17" s="281"/>
      <c r="KMC17" s="281"/>
      <c r="KMD17" s="281"/>
      <c r="KME17" s="281"/>
      <c r="KMF17" s="281"/>
      <c r="KMG17" s="281"/>
      <c r="KMH17" s="281"/>
      <c r="KMI17" s="281"/>
      <c r="KMJ17" s="281"/>
      <c r="KMK17" s="281"/>
      <c r="KML17" s="281"/>
      <c r="KMM17" s="281"/>
      <c r="KMN17" s="281"/>
      <c r="KMO17" s="281"/>
      <c r="KMP17" s="281"/>
      <c r="KMQ17" s="281"/>
      <c r="KMR17" s="281"/>
      <c r="KMS17" s="281"/>
      <c r="KMT17" s="281"/>
      <c r="KMU17" s="281"/>
      <c r="KMV17" s="281"/>
      <c r="KMW17" s="281"/>
      <c r="KMX17" s="281"/>
      <c r="KMY17" s="281"/>
      <c r="KMZ17" s="281"/>
      <c r="KNA17" s="281"/>
      <c r="KNB17" s="281"/>
      <c r="KNC17" s="281"/>
      <c r="KND17" s="281"/>
      <c r="KNE17" s="281"/>
      <c r="KNF17" s="281"/>
      <c r="KNG17" s="281"/>
      <c r="KNH17" s="281"/>
      <c r="KNI17" s="281"/>
      <c r="KNJ17" s="281"/>
      <c r="KNK17" s="281"/>
      <c r="KNL17" s="281"/>
      <c r="KNM17" s="281"/>
      <c r="KNN17" s="281"/>
      <c r="KNO17" s="281"/>
      <c r="KNP17" s="281"/>
      <c r="KNQ17" s="281"/>
      <c r="KNR17" s="281"/>
      <c r="KNS17" s="281"/>
      <c r="KNT17" s="281"/>
      <c r="KNU17" s="281"/>
      <c r="KNV17" s="281"/>
      <c r="KNW17" s="281"/>
      <c r="KNX17" s="281"/>
      <c r="KNY17" s="281"/>
      <c r="KNZ17" s="281"/>
      <c r="KOA17" s="281"/>
      <c r="KOB17" s="281"/>
      <c r="KOC17" s="281"/>
      <c r="KOD17" s="281"/>
      <c r="KOE17" s="281"/>
      <c r="KOF17" s="281"/>
      <c r="KOG17" s="281"/>
      <c r="KOH17" s="281"/>
      <c r="KOI17" s="281"/>
      <c r="KOJ17" s="281"/>
      <c r="KOK17" s="281"/>
      <c r="KOL17" s="281"/>
      <c r="KOM17" s="281"/>
      <c r="KON17" s="281"/>
      <c r="KOO17" s="281"/>
      <c r="KOP17" s="281"/>
      <c r="KOQ17" s="281"/>
      <c r="KOR17" s="281"/>
      <c r="KOS17" s="281"/>
      <c r="KOT17" s="281"/>
      <c r="KOU17" s="281"/>
      <c r="KOV17" s="281"/>
      <c r="KOW17" s="281"/>
      <c r="KOX17" s="281"/>
      <c r="KOY17" s="281"/>
      <c r="KOZ17" s="281"/>
      <c r="KPA17" s="281"/>
      <c r="KPB17" s="281"/>
      <c r="KPC17" s="281"/>
      <c r="KPD17" s="281"/>
      <c r="KPE17" s="281"/>
      <c r="KPF17" s="281"/>
      <c r="KPG17" s="281"/>
      <c r="KPH17" s="281"/>
      <c r="KPI17" s="281"/>
      <c r="KPJ17" s="281"/>
      <c r="KPK17" s="281"/>
      <c r="KPL17" s="281"/>
      <c r="KPM17" s="281"/>
      <c r="KPN17" s="281"/>
      <c r="KPO17" s="281"/>
      <c r="KPP17" s="281"/>
      <c r="KPQ17" s="281"/>
      <c r="KPR17" s="281"/>
      <c r="KPS17" s="281"/>
      <c r="KPT17" s="281"/>
      <c r="KPU17" s="281"/>
      <c r="KPV17" s="281"/>
      <c r="KPW17" s="281"/>
      <c r="KPX17" s="281"/>
      <c r="KPY17" s="281"/>
      <c r="KPZ17" s="281"/>
      <c r="KQA17" s="281"/>
      <c r="KQB17" s="281"/>
      <c r="KQC17" s="281"/>
      <c r="KQD17" s="281"/>
      <c r="KQE17" s="281"/>
      <c r="KQF17" s="281"/>
      <c r="KQG17" s="281"/>
      <c r="KQH17" s="281"/>
      <c r="KQI17" s="281"/>
      <c r="KQJ17" s="281"/>
      <c r="KQK17" s="281"/>
      <c r="KQL17" s="281"/>
      <c r="KQM17" s="281"/>
      <c r="KQN17" s="281"/>
      <c r="KQO17" s="281"/>
      <c r="KQP17" s="281"/>
      <c r="KQQ17" s="281"/>
      <c r="KQR17" s="281"/>
      <c r="KQS17" s="281"/>
      <c r="KQT17" s="281"/>
      <c r="KQU17" s="281"/>
      <c r="KQV17" s="281"/>
      <c r="KQW17" s="281"/>
      <c r="KQX17" s="281"/>
      <c r="KQY17" s="281"/>
      <c r="KQZ17" s="281"/>
      <c r="KRA17" s="281"/>
      <c r="KRB17" s="281"/>
      <c r="KRC17" s="281"/>
      <c r="KRD17" s="281"/>
      <c r="KRE17" s="281"/>
      <c r="KRF17" s="281"/>
      <c r="KRG17" s="281"/>
      <c r="KRH17" s="281"/>
      <c r="KRI17" s="281"/>
      <c r="KRJ17" s="281"/>
      <c r="KRK17" s="281"/>
      <c r="KRL17" s="281"/>
      <c r="KRM17" s="281"/>
      <c r="KRN17" s="281"/>
      <c r="KRO17" s="281"/>
      <c r="KRP17" s="281"/>
      <c r="KRQ17" s="281"/>
      <c r="KRR17" s="281"/>
      <c r="KRS17" s="281"/>
      <c r="KRT17" s="281"/>
      <c r="KRU17" s="281"/>
      <c r="KRV17" s="281"/>
      <c r="KRW17" s="281"/>
      <c r="KRX17" s="281"/>
      <c r="KRY17" s="281"/>
      <c r="KRZ17" s="281"/>
      <c r="KSA17" s="281"/>
      <c r="KSB17" s="281"/>
      <c r="KSC17" s="281"/>
      <c r="KSD17" s="281"/>
      <c r="KSE17" s="281"/>
      <c r="KSF17" s="281"/>
      <c r="KSG17" s="281"/>
      <c r="KSH17" s="281"/>
      <c r="KSI17" s="281"/>
      <c r="KSJ17" s="281"/>
      <c r="KSK17" s="281"/>
      <c r="KSL17" s="281"/>
      <c r="KSM17" s="281"/>
      <c r="KSN17" s="281"/>
      <c r="KSO17" s="281"/>
      <c r="KSP17" s="281"/>
      <c r="KSQ17" s="281"/>
      <c r="KSR17" s="281"/>
      <c r="KSS17" s="281"/>
      <c r="KST17" s="281"/>
      <c r="KSU17" s="281"/>
      <c r="KSV17" s="281"/>
      <c r="KSW17" s="281"/>
      <c r="KSX17" s="281"/>
      <c r="KSY17" s="281"/>
      <c r="KSZ17" s="281"/>
      <c r="KTA17" s="281"/>
      <c r="KTB17" s="281"/>
      <c r="KTC17" s="281"/>
      <c r="KTD17" s="281"/>
      <c r="KTE17" s="281"/>
      <c r="KTF17" s="281"/>
      <c r="KTG17" s="281"/>
      <c r="KTH17" s="281"/>
      <c r="KTI17" s="281"/>
      <c r="KTJ17" s="281"/>
      <c r="KTK17" s="281"/>
      <c r="KTL17" s="281"/>
      <c r="KTM17" s="281"/>
      <c r="KTN17" s="281"/>
      <c r="KTO17" s="281"/>
      <c r="KTP17" s="281"/>
      <c r="KTQ17" s="281"/>
      <c r="KTR17" s="281"/>
      <c r="KTS17" s="281"/>
      <c r="KTT17" s="281"/>
      <c r="KTU17" s="281"/>
      <c r="KTV17" s="281"/>
      <c r="KTW17" s="281"/>
      <c r="KTX17" s="281"/>
      <c r="KTY17" s="281"/>
      <c r="KTZ17" s="281"/>
      <c r="KUA17" s="281"/>
      <c r="KUB17" s="281"/>
      <c r="KUC17" s="281"/>
      <c r="KUD17" s="281"/>
      <c r="KUE17" s="281"/>
      <c r="KUF17" s="281"/>
      <c r="KUG17" s="281"/>
      <c r="KUH17" s="281"/>
      <c r="KUI17" s="281"/>
      <c r="KUJ17" s="281"/>
      <c r="KUK17" s="281"/>
      <c r="KUL17" s="281"/>
      <c r="KUM17" s="281"/>
      <c r="KUN17" s="281"/>
      <c r="KUO17" s="281"/>
      <c r="KUP17" s="281"/>
      <c r="KUQ17" s="281"/>
      <c r="KUR17" s="281"/>
      <c r="KUS17" s="281"/>
      <c r="KUT17" s="281"/>
      <c r="KUU17" s="281"/>
      <c r="KUV17" s="281"/>
      <c r="KUW17" s="281"/>
      <c r="KUX17" s="281"/>
      <c r="KUY17" s="281"/>
      <c r="KUZ17" s="281"/>
      <c r="KVA17" s="281"/>
      <c r="KVB17" s="281"/>
      <c r="KVC17" s="281"/>
      <c r="KVD17" s="281"/>
      <c r="KVE17" s="281"/>
      <c r="KVF17" s="281"/>
      <c r="KVG17" s="281"/>
      <c r="KVH17" s="281"/>
      <c r="KVI17" s="281"/>
      <c r="KVJ17" s="281"/>
      <c r="KVK17" s="281"/>
      <c r="KVL17" s="281"/>
      <c r="KVM17" s="281"/>
      <c r="KVN17" s="281"/>
      <c r="KVO17" s="281"/>
      <c r="KVP17" s="281"/>
      <c r="KVQ17" s="281"/>
      <c r="KVR17" s="281"/>
      <c r="KVS17" s="281"/>
      <c r="KVT17" s="281"/>
      <c r="KVU17" s="281"/>
      <c r="KVV17" s="281"/>
      <c r="KVW17" s="281"/>
      <c r="KVX17" s="281"/>
      <c r="KVY17" s="281"/>
      <c r="KVZ17" s="281"/>
      <c r="KWA17" s="281"/>
      <c r="KWB17" s="281"/>
      <c r="KWC17" s="281"/>
      <c r="KWD17" s="281"/>
      <c r="KWE17" s="281"/>
      <c r="KWF17" s="281"/>
      <c r="KWG17" s="281"/>
      <c r="KWH17" s="281"/>
      <c r="KWI17" s="281"/>
      <c r="KWJ17" s="281"/>
      <c r="KWK17" s="281"/>
      <c r="KWL17" s="281"/>
      <c r="KWM17" s="281"/>
      <c r="KWN17" s="281"/>
      <c r="KWO17" s="281"/>
      <c r="KWP17" s="281"/>
      <c r="KWQ17" s="281"/>
      <c r="KWR17" s="281"/>
      <c r="KWS17" s="281"/>
      <c r="KWT17" s="281"/>
      <c r="KWU17" s="281"/>
      <c r="KWV17" s="281"/>
      <c r="KWW17" s="281"/>
      <c r="KWX17" s="281"/>
      <c r="KWY17" s="281"/>
      <c r="KWZ17" s="281"/>
      <c r="KXA17" s="281"/>
      <c r="KXB17" s="281"/>
      <c r="KXC17" s="281"/>
      <c r="KXD17" s="281"/>
      <c r="KXE17" s="281"/>
      <c r="KXF17" s="281"/>
      <c r="KXG17" s="281"/>
      <c r="KXH17" s="281"/>
      <c r="KXI17" s="281"/>
      <c r="KXJ17" s="281"/>
      <c r="KXK17" s="281"/>
      <c r="KXL17" s="281"/>
      <c r="KXM17" s="281"/>
      <c r="KXN17" s="281"/>
      <c r="KXO17" s="281"/>
      <c r="KXP17" s="281"/>
      <c r="KXQ17" s="281"/>
      <c r="KXR17" s="281"/>
      <c r="KXS17" s="281"/>
      <c r="KXT17" s="281"/>
      <c r="KXU17" s="281"/>
      <c r="KXV17" s="281"/>
      <c r="KXW17" s="281"/>
      <c r="KXX17" s="281"/>
      <c r="KXY17" s="281"/>
      <c r="KXZ17" s="281"/>
      <c r="KYA17" s="281"/>
      <c r="KYB17" s="281"/>
      <c r="KYC17" s="281"/>
      <c r="KYD17" s="281"/>
      <c r="KYE17" s="281"/>
      <c r="KYF17" s="281"/>
      <c r="KYG17" s="281"/>
      <c r="KYH17" s="281"/>
      <c r="KYI17" s="281"/>
      <c r="KYJ17" s="281"/>
      <c r="KYK17" s="281"/>
      <c r="KYL17" s="281"/>
      <c r="KYM17" s="281"/>
      <c r="KYN17" s="281"/>
      <c r="KYO17" s="281"/>
      <c r="KYP17" s="281"/>
      <c r="KYQ17" s="281"/>
      <c r="KYR17" s="281"/>
      <c r="KYS17" s="281"/>
      <c r="KYT17" s="281"/>
      <c r="KYU17" s="281"/>
      <c r="KYV17" s="281"/>
      <c r="KYW17" s="281"/>
      <c r="KYX17" s="281"/>
      <c r="KYY17" s="281"/>
      <c r="KYZ17" s="281"/>
      <c r="KZA17" s="281"/>
      <c r="KZB17" s="281"/>
      <c r="KZC17" s="281"/>
      <c r="KZD17" s="281"/>
      <c r="KZE17" s="281"/>
      <c r="KZF17" s="281"/>
      <c r="KZG17" s="281"/>
      <c r="KZH17" s="281"/>
      <c r="KZI17" s="281"/>
      <c r="KZJ17" s="281"/>
      <c r="KZK17" s="281"/>
      <c r="KZL17" s="281"/>
      <c r="KZM17" s="281"/>
      <c r="KZN17" s="281"/>
      <c r="KZO17" s="281"/>
      <c r="KZP17" s="281"/>
      <c r="KZQ17" s="281"/>
      <c r="KZR17" s="281"/>
      <c r="KZS17" s="281"/>
      <c r="KZT17" s="281"/>
      <c r="KZU17" s="281"/>
      <c r="KZV17" s="281"/>
      <c r="KZW17" s="281"/>
      <c r="KZX17" s="281"/>
      <c r="KZY17" s="281"/>
      <c r="KZZ17" s="281"/>
      <c r="LAA17" s="281"/>
      <c r="LAB17" s="281"/>
      <c r="LAC17" s="281"/>
      <c r="LAD17" s="281"/>
      <c r="LAE17" s="281"/>
      <c r="LAF17" s="281"/>
      <c r="LAG17" s="281"/>
      <c r="LAH17" s="281"/>
      <c r="LAI17" s="281"/>
      <c r="LAJ17" s="281"/>
      <c r="LAK17" s="281"/>
      <c r="LAL17" s="281"/>
      <c r="LAM17" s="281"/>
      <c r="LAN17" s="281"/>
      <c r="LAO17" s="281"/>
      <c r="LAP17" s="281"/>
      <c r="LAQ17" s="281"/>
      <c r="LAR17" s="281"/>
      <c r="LAS17" s="281"/>
      <c r="LAT17" s="281"/>
      <c r="LAU17" s="281"/>
      <c r="LAV17" s="281"/>
      <c r="LAW17" s="281"/>
      <c r="LAX17" s="281"/>
      <c r="LAY17" s="281"/>
      <c r="LAZ17" s="281"/>
      <c r="LBA17" s="281"/>
      <c r="LBB17" s="281"/>
      <c r="LBC17" s="281"/>
      <c r="LBD17" s="281"/>
      <c r="LBE17" s="281"/>
      <c r="LBF17" s="281"/>
      <c r="LBG17" s="281"/>
      <c r="LBH17" s="281"/>
      <c r="LBI17" s="281"/>
      <c r="LBJ17" s="281"/>
      <c r="LBK17" s="281"/>
      <c r="LBL17" s="281"/>
      <c r="LBM17" s="281"/>
      <c r="LBN17" s="281"/>
      <c r="LBO17" s="281"/>
      <c r="LBP17" s="281"/>
      <c r="LBQ17" s="281"/>
      <c r="LBR17" s="281"/>
      <c r="LBS17" s="281"/>
      <c r="LBT17" s="281"/>
      <c r="LBU17" s="281"/>
      <c r="LBV17" s="281"/>
      <c r="LBW17" s="281"/>
      <c r="LBX17" s="281"/>
      <c r="LBY17" s="281"/>
      <c r="LBZ17" s="281"/>
      <c r="LCA17" s="281"/>
      <c r="LCB17" s="281"/>
      <c r="LCC17" s="281"/>
      <c r="LCD17" s="281"/>
      <c r="LCE17" s="281"/>
      <c r="LCF17" s="281"/>
      <c r="LCG17" s="281"/>
      <c r="LCH17" s="281"/>
      <c r="LCI17" s="281"/>
      <c r="LCJ17" s="281"/>
      <c r="LCK17" s="281"/>
      <c r="LCL17" s="281"/>
      <c r="LCM17" s="281"/>
      <c r="LCN17" s="281"/>
      <c r="LCO17" s="281"/>
      <c r="LCP17" s="281"/>
      <c r="LCQ17" s="281"/>
      <c r="LCR17" s="281"/>
      <c r="LCS17" s="281"/>
      <c r="LCT17" s="281"/>
      <c r="LCU17" s="281"/>
      <c r="LCV17" s="281"/>
      <c r="LCW17" s="281"/>
      <c r="LCX17" s="281"/>
      <c r="LCY17" s="281"/>
      <c r="LCZ17" s="281"/>
      <c r="LDA17" s="281"/>
      <c r="LDB17" s="281"/>
      <c r="LDC17" s="281"/>
      <c r="LDD17" s="281"/>
      <c r="LDE17" s="281"/>
      <c r="LDF17" s="281"/>
      <c r="LDG17" s="281"/>
      <c r="LDH17" s="281"/>
      <c r="LDI17" s="281"/>
      <c r="LDJ17" s="281"/>
      <c r="LDK17" s="281"/>
      <c r="LDL17" s="281"/>
      <c r="LDM17" s="281"/>
      <c r="LDN17" s="281"/>
      <c r="LDO17" s="281"/>
      <c r="LDP17" s="281"/>
      <c r="LDQ17" s="281"/>
      <c r="LDR17" s="281"/>
      <c r="LDS17" s="281"/>
      <c r="LDT17" s="281"/>
      <c r="LDU17" s="281"/>
      <c r="LDV17" s="281"/>
      <c r="LDW17" s="281"/>
      <c r="LDX17" s="281"/>
      <c r="LDY17" s="281"/>
      <c r="LDZ17" s="281"/>
      <c r="LEA17" s="281"/>
      <c r="LEB17" s="281"/>
      <c r="LEC17" s="281"/>
      <c r="LED17" s="281"/>
      <c r="LEE17" s="281"/>
      <c r="LEF17" s="281"/>
      <c r="LEG17" s="281"/>
      <c r="LEH17" s="281"/>
      <c r="LEI17" s="281"/>
      <c r="LEJ17" s="281"/>
      <c r="LEK17" s="281"/>
      <c r="LEL17" s="281"/>
      <c r="LEM17" s="281"/>
      <c r="LEN17" s="281"/>
      <c r="LEO17" s="281"/>
      <c r="LEP17" s="281"/>
      <c r="LEQ17" s="281"/>
      <c r="LER17" s="281"/>
      <c r="LES17" s="281"/>
      <c r="LET17" s="281"/>
      <c r="LEU17" s="281"/>
      <c r="LEV17" s="281"/>
      <c r="LEW17" s="281"/>
      <c r="LEX17" s="281"/>
      <c r="LEY17" s="281"/>
      <c r="LEZ17" s="281"/>
      <c r="LFA17" s="281"/>
      <c r="LFB17" s="281"/>
      <c r="LFC17" s="281"/>
      <c r="LFD17" s="281"/>
      <c r="LFE17" s="281"/>
      <c r="LFF17" s="281"/>
      <c r="LFG17" s="281"/>
      <c r="LFH17" s="281"/>
      <c r="LFI17" s="281"/>
      <c r="LFJ17" s="281"/>
      <c r="LFK17" s="281"/>
      <c r="LFL17" s="281"/>
      <c r="LFM17" s="281"/>
      <c r="LFN17" s="281"/>
      <c r="LFO17" s="281"/>
      <c r="LFP17" s="281"/>
      <c r="LFQ17" s="281"/>
      <c r="LFR17" s="281"/>
      <c r="LFS17" s="281"/>
      <c r="LFT17" s="281"/>
      <c r="LFU17" s="281"/>
      <c r="LFV17" s="281"/>
      <c r="LFW17" s="281"/>
      <c r="LFX17" s="281"/>
      <c r="LFY17" s="281"/>
      <c r="LFZ17" s="281"/>
      <c r="LGA17" s="281"/>
      <c r="LGB17" s="281"/>
      <c r="LGC17" s="281"/>
      <c r="LGD17" s="281"/>
      <c r="LGE17" s="281"/>
      <c r="LGF17" s="281"/>
      <c r="LGG17" s="281"/>
      <c r="LGH17" s="281"/>
      <c r="LGI17" s="281"/>
      <c r="LGJ17" s="281"/>
      <c r="LGK17" s="281"/>
      <c r="LGL17" s="281"/>
      <c r="LGM17" s="281"/>
      <c r="LGN17" s="281"/>
      <c r="LGO17" s="281"/>
      <c r="LGP17" s="281"/>
      <c r="LGQ17" s="281"/>
      <c r="LGR17" s="281"/>
      <c r="LGS17" s="281"/>
      <c r="LGT17" s="281"/>
      <c r="LGU17" s="281"/>
      <c r="LGV17" s="281"/>
      <c r="LGW17" s="281"/>
      <c r="LGX17" s="281"/>
      <c r="LGY17" s="281"/>
      <c r="LGZ17" s="281"/>
      <c r="LHA17" s="281"/>
      <c r="LHB17" s="281"/>
      <c r="LHC17" s="281"/>
      <c r="LHD17" s="281"/>
      <c r="LHE17" s="281"/>
      <c r="LHF17" s="281"/>
      <c r="LHG17" s="281"/>
      <c r="LHH17" s="281"/>
      <c r="LHI17" s="281"/>
      <c r="LHJ17" s="281"/>
      <c r="LHK17" s="281"/>
      <c r="LHL17" s="281"/>
      <c r="LHM17" s="281"/>
      <c r="LHN17" s="281"/>
      <c r="LHO17" s="281"/>
      <c r="LHP17" s="281"/>
      <c r="LHQ17" s="281"/>
      <c r="LHR17" s="281"/>
      <c r="LHS17" s="281"/>
      <c r="LHT17" s="281"/>
      <c r="LHU17" s="281"/>
      <c r="LHV17" s="281"/>
      <c r="LHW17" s="281"/>
      <c r="LHX17" s="281"/>
      <c r="LHY17" s="281"/>
      <c r="LHZ17" s="281"/>
      <c r="LIA17" s="281"/>
      <c r="LIB17" s="281"/>
      <c r="LIC17" s="281"/>
      <c r="LID17" s="281"/>
      <c r="LIE17" s="281"/>
      <c r="LIF17" s="281"/>
      <c r="LIG17" s="281"/>
      <c r="LIH17" s="281"/>
      <c r="LII17" s="281"/>
      <c r="LIJ17" s="281"/>
      <c r="LIK17" s="281"/>
      <c r="LIL17" s="281"/>
      <c r="LIM17" s="281"/>
      <c r="LIN17" s="281"/>
      <c r="LIO17" s="281"/>
      <c r="LIP17" s="281"/>
      <c r="LIQ17" s="281"/>
      <c r="LIR17" s="281"/>
      <c r="LIS17" s="281"/>
      <c r="LIT17" s="281"/>
      <c r="LIU17" s="281"/>
      <c r="LIV17" s="281"/>
      <c r="LIW17" s="281"/>
      <c r="LIX17" s="281"/>
      <c r="LIY17" s="281"/>
      <c r="LIZ17" s="281"/>
      <c r="LJA17" s="281"/>
      <c r="LJB17" s="281"/>
      <c r="LJC17" s="281"/>
      <c r="LJD17" s="281"/>
      <c r="LJE17" s="281"/>
      <c r="LJF17" s="281"/>
      <c r="LJG17" s="281"/>
      <c r="LJH17" s="281"/>
      <c r="LJI17" s="281"/>
      <c r="LJJ17" s="281"/>
      <c r="LJK17" s="281"/>
      <c r="LJL17" s="281"/>
      <c r="LJM17" s="281"/>
      <c r="LJN17" s="281"/>
      <c r="LJO17" s="281"/>
      <c r="LJP17" s="281"/>
      <c r="LJQ17" s="281"/>
      <c r="LJR17" s="281"/>
      <c r="LJS17" s="281"/>
      <c r="LJT17" s="281"/>
      <c r="LJU17" s="281"/>
      <c r="LJV17" s="281"/>
      <c r="LJW17" s="281"/>
      <c r="LJX17" s="281"/>
      <c r="LJY17" s="281"/>
      <c r="LJZ17" s="281"/>
      <c r="LKA17" s="281"/>
      <c r="LKB17" s="281"/>
      <c r="LKC17" s="281"/>
      <c r="LKD17" s="281"/>
      <c r="LKE17" s="281"/>
      <c r="LKF17" s="281"/>
      <c r="LKG17" s="281"/>
      <c r="LKH17" s="281"/>
      <c r="LKI17" s="281"/>
      <c r="LKJ17" s="281"/>
      <c r="LKK17" s="281"/>
      <c r="LKL17" s="281"/>
      <c r="LKM17" s="281"/>
      <c r="LKN17" s="281"/>
      <c r="LKO17" s="281"/>
      <c r="LKP17" s="281"/>
      <c r="LKQ17" s="281"/>
      <c r="LKR17" s="281"/>
      <c r="LKS17" s="281"/>
      <c r="LKT17" s="281"/>
      <c r="LKU17" s="281"/>
      <c r="LKV17" s="281"/>
      <c r="LKW17" s="281"/>
      <c r="LKX17" s="281"/>
      <c r="LKY17" s="281"/>
      <c r="LKZ17" s="281"/>
      <c r="LLA17" s="281"/>
      <c r="LLB17" s="281"/>
      <c r="LLC17" s="281"/>
      <c r="LLD17" s="281"/>
      <c r="LLE17" s="281"/>
      <c r="LLF17" s="281"/>
      <c r="LLG17" s="281"/>
      <c r="LLH17" s="281"/>
      <c r="LLI17" s="281"/>
      <c r="LLJ17" s="281"/>
      <c r="LLK17" s="281"/>
      <c r="LLL17" s="281"/>
      <c r="LLM17" s="281"/>
      <c r="LLN17" s="281"/>
      <c r="LLO17" s="281"/>
      <c r="LLP17" s="281"/>
      <c r="LLQ17" s="281"/>
      <c r="LLR17" s="281"/>
      <c r="LLS17" s="281"/>
      <c r="LLT17" s="281"/>
      <c r="LLU17" s="281"/>
      <c r="LLV17" s="281"/>
      <c r="LLW17" s="281"/>
      <c r="LLX17" s="281"/>
      <c r="LLY17" s="281"/>
      <c r="LLZ17" s="281"/>
      <c r="LMA17" s="281"/>
      <c r="LMB17" s="281"/>
      <c r="LMC17" s="281"/>
      <c r="LMD17" s="281"/>
      <c r="LME17" s="281"/>
      <c r="LMF17" s="281"/>
      <c r="LMG17" s="281"/>
      <c r="LMH17" s="281"/>
      <c r="LMI17" s="281"/>
      <c r="LMJ17" s="281"/>
      <c r="LMK17" s="281"/>
      <c r="LML17" s="281"/>
      <c r="LMM17" s="281"/>
      <c r="LMN17" s="281"/>
      <c r="LMO17" s="281"/>
      <c r="LMP17" s="281"/>
      <c r="LMQ17" s="281"/>
      <c r="LMR17" s="281"/>
      <c r="LMS17" s="281"/>
      <c r="LMT17" s="281"/>
      <c r="LMU17" s="281"/>
      <c r="LMV17" s="281"/>
      <c r="LMW17" s="281"/>
      <c r="LMX17" s="281"/>
      <c r="LMY17" s="281"/>
      <c r="LMZ17" s="281"/>
      <c r="LNA17" s="281"/>
      <c r="LNB17" s="281"/>
      <c r="LNC17" s="281"/>
      <c r="LND17" s="281"/>
      <c r="LNE17" s="281"/>
      <c r="LNF17" s="281"/>
      <c r="LNG17" s="281"/>
      <c r="LNH17" s="281"/>
      <c r="LNI17" s="281"/>
      <c r="LNJ17" s="281"/>
      <c r="LNK17" s="281"/>
      <c r="LNL17" s="281"/>
      <c r="LNM17" s="281"/>
      <c r="LNN17" s="281"/>
      <c r="LNO17" s="281"/>
      <c r="LNP17" s="281"/>
      <c r="LNQ17" s="281"/>
      <c r="LNR17" s="281"/>
      <c r="LNS17" s="281"/>
      <c r="LNT17" s="281"/>
      <c r="LNU17" s="281"/>
      <c r="LNV17" s="281"/>
      <c r="LNW17" s="281"/>
      <c r="LNX17" s="281"/>
      <c r="LNY17" s="281"/>
      <c r="LNZ17" s="281"/>
      <c r="LOA17" s="281"/>
      <c r="LOB17" s="281"/>
      <c r="LOC17" s="281"/>
      <c r="LOD17" s="281"/>
      <c r="LOE17" s="281"/>
      <c r="LOF17" s="281"/>
      <c r="LOG17" s="281"/>
      <c r="LOH17" s="281"/>
      <c r="LOI17" s="281"/>
      <c r="LOJ17" s="281"/>
      <c r="LOK17" s="281"/>
      <c r="LOL17" s="281"/>
      <c r="LOM17" s="281"/>
      <c r="LON17" s="281"/>
      <c r="LOO17" s="281"/>
      <c r="LOP17" s="281"/>
      <c r="LOQ17" s="281"/>
      <c r="LOR17" s="281"/>
      <c r="LOS17" s="281"/>
      <c r="LOT17" s="281"/>
      <c r="LOU17" s="281"/>
      <c r="LOV17" s="281"/>
      <c r="LOW17" s="281"/>
      <c r="LOX17" s="281"/>
      <c r="LOY17" s="281"/>
      <c r="LOZ17" s="281"/>
      <c r="LPA17" s="281"/>
      <c r="LPB17" s="281"/>
      <c r="LPC17" s="281"/>
      <c r="LPD17" s="281"/>
      <c r="LPE17" s="281"/>
      <c r="LPF17" s="281"/>
      <c r="LPG17" s="281"/>
      <c r="LPH17" s="281"/>
      <c r="LPI17" s="281"/>
      <c r="LPJ17" s="281"/>
      <c r="LPK17" s="281"/>
      <c r="LPL17" s="281"/>
      <c r="LPM17" s="281"/>
      <c r="LPN17" s="281"/>
      <c r="LPO17" s="281"/>
      <c r="LPP17" s="281"/>
      <c r="LPQ17" s="281"/>
      <c r="LPR17" s="281"/>
      <c r="LPS17" s="281"/>
      <c r="LPT17" s="281"/>
      <c r="LPU17" s="281"/>
      <c r="LPV17" s="281"/>
      <c r="LPW17" s="281"/>
      <c r="LPX17" s="281"/>
      <c r="LPY17" s="281"/>
      <c r="LPZ17" s="281"/>
      <c r="LQA17" s="281"/>
      <c r="LQB17" s="281"/>
      <c r="LQC17" s="281"/>
      <c r="LQD17" s="281"/>
      <c r="LQE17" s="281"/>
      <c r="LQF17" s="281"/>
      <c r="LQG17" s="281"/>
      <c r="LQH17" s="281"/>
      <c r="LQI17" s="281"/>
      <c r="LQJ17" s="281"/>
      <c r="LQK17" s="281"/>
      <c r="LQL17" s="281"/>
      <c r="LQM17" s="281"/>
      <c r="LQN17" s="281"/>
      <c r="LQO17" s="281"/>
      <c r="LQP17" s="281"/>
      <c r="LQQ17" s="281"/>
      <c r="LQR17" s="281"/>
      <c r="LQS17" s="281"/>
      <c r="LQT17" s="281"/>
      <c r="LQU17" s="281"/>
      <c r="LQV17" s="281"/>
      <c r="LQW17" s="281"/>
      <c r="LQX17" s="281"/>
      <c r="LQY17" s="281"/>
      <c r="LQZ17" s="281"/>
      <c r="LRA17" s="281"/>
      <c r="LRB17" s="281"/>
      <c r="LRC17" s="281"/>
      <c r="LRD17" s="281"/>
      <c r="LRE17" s="281"/>
      <c r="LRF17" s="281"/>
      <c r="LRG17" s="281"/>
      <c r="LRH17" s="281"/>
      <c r="LRI17" s="281"/>
      <c r="LRJ17" s="281"/>
      <c r="LRK17" s="281"/>
      <c r="LRL17" s="281"/>
      <c r="LRM17" s="281"/>
      <c r="LRN17" s="281"/>
      <c r="LRO17" s="281"/>
      <c r="LRP17" s="281"/>
      <c r="LRQ17" s="281"/>
      <c r="LRR17" s="281"/>
      <c r="LRS17" s="281"/>
      <c r="LRT17" s="281"/>
      <c r="LRU17" s="281"/>
      <c r="LRV17" s="281"/>
      <c r="LRW17" s="281"/>
      <c r="LRX17" s="281"/>
      <c r="LRY17" s="281"/>
      <c r="LRZ17" s="281"/>
      <c r="LSA17" s="281"/>
      <c r="LSB17" s="281"/>
      <c r="LSC17" s="281"/>
      <c r="LSD17" s="281"/>
      <c r="LSE17" s="281"/>
      <c r="LSF17" s="281"/>
      <c r="LSG17" s="281"/>
      <c r="LSH17" s="281"/>
      <c r="LSI17" s="281"/>
      <c r="LSJ17" s="281"/>
      <c r="LSK17" s="281"/>
      <c r="LSL17" s="281"/>
      <c r="LSM17" s="281"/>
      <c r="LSN17" s="281"/>
      <c r="LSO17" s="281"/>
      <c r="LSP17" s="281"/>
      <c r="LSQ17" s="281"/>
      <c r="LSR17" s="281"/>
      <c r="LSS17" s="281"/>
      <c r="LST17" s="281"/>
      <c r="LSU17" s="281"/>
      <c r="LSV17" s="281"/>
      <c r="LSW17" s="281"/>
      <c r="LSX17" s="281"/>
      <c r="LSY17" s="281"/>
      <c r="LSZ17" s="281"/>
      <c r="LTA17" s="281"/>
      <c r="LTB17" s="281"/>
      <c r="LTC17" s="281"/>
      <c r="LTD17" s="281"/>
      <c r="LTE17" s="281"/>
      <c r="LTF17" s="281"/>
      <c r="LTG17" s="281"/>
      <c r="LTH17" s="281"/>
      <c r="LTI17" s="281"/>
      <c r="LTJ17" s="281"/>
      <c r="LTK17" s="281"/>
      <c r="LTL17" s="281"/>
      <c r="LTM17" s="281"/>
      <c r="LTN17" s="281"/>
      <c r="LTO17" s="281"/>
      <c r="LTP17" s="281"/>
      <c r="LTQ17" s="281"/>
      <c r="LTR17" s="281"/>
      <c r="LTS17" s="281"/>
      <c r="LTT17" s="281"/>
      <c r="LTU17" s="281"/>
      <c r="LTV17" s="281"/>
      <c r="LTW17" s="281"/>
      <c r="LTX17" s="281"/>
      <c r="LTY17" s="281"/>
      <c r="LTZ17" s="281"/>
      <c r="LUA17" s="281"/>
      <c r="LUB17" s="281"/>
      <c r="LUC17" s="281"/>
      <c r="LUD17" s="281"/>
      <c r="LUE17" s="281"/>
      <c r="LUF17" s="281"/>
      <c r="LUG17" s="281"/>
      <c r="LUH17" s="281"/>
      <c r="LUI17" s="281"/>
      <c r="LUJ17" s="281"/>
      <c r="LUK17" s="281"/>
      <c r="LUL17" s="281"/>
      <c r="LUM17" s="281"/>
      <c r="LUN17" s="281"/>
      <c r="LUO17" s="281"/>
      <c r="LUP17" s="281"/>
      <c r="LUQ17" s="281"/>
      <c r="LUR17" s="281"/>
      <c r="LUS17" s="281"/>
      <c r="LUT17" s="281"/>
      <c r="LUU17" s="281"/>
      <c r="LUV17" s="281"/>
      <c r="LUW17" s="281"/>
      <c r="LUX17" s="281"/>
      <c r="LUY17" s="281"/>
      <c r="LUZ17" s="281"/>
      <c r="LVA17" s="281"/>
      <c r="LVB17" s="281"/>
      <c r="LVC17" s="281"/>
      <c r="LVD17" s="281"/>
      <c r="LVE17" s="281"/>
      <c r="LVF17" s="281"/>
      <c r="LVG17" s="281"/>
      <c r="LVH17" s="281"/>
      <c r="LVI17" s="281"/>
      <c r="LVJ17" s="281"/>
      <c r="LVK17" s="281"/>
      <c r="LVL17" s="281"/>
      <c r="LVM17" s="281"/>
      <c r="LVN17" s="281"/>
      <c r="LVO17" s="281"/>
      <c r="LVP17" s="281"/>
      <c r="LVQ17" s="281"/>
      <c r="LVR17" s="281"/>
      <c r="LVS17" s="281"/>
      <c r="LVT17" s="281"/>
      <c r="LVU17" s="281"/>
      <c r="LVV17" s="281"/>
      <c r="LVW17" s="281"/>
      <c r="LVX17" s="281"/>
      <c r="LVY17" s="281"/>
      <c r="LVZ17" s="281"/>
      <c r="LWA17" s="281"/>
      <c r="LWB17" s="281"/>
      <c r="LWC17" s="281"/>
      <c r="LWD17" s="281"/>
      <c r="LWE17" s="281"/>
      <c r="LWF17" s="281"/>
      <c r="LWG17" s="281"/>
      <c r="LWH17" s="281"/>
      <c r="LWI17" s="281"/>
      <c r="LWJ17" s="281"/>
      <c r="LWK17" s="281"/>
      <c r="LWL17" s="281"/>
      <c r="LWM17" s="281"/>
      <c r="LWN17" s="281"/>
      <c r="LWO17" s="281"/>
      <c r="LWP17" s="281"/>
      <c r="LWQ17" s="281"/>
      <c r="LWR17" s="281"/>
      <c r="LWS17" s="281"/>
      <c r="LWT17" s="281"/>
      <c r="LWU17" s="281"/>
      <c r="LWV17" s="281"/>
      <c r="LWW17" s="281"/>
      <c r="LWX17" s="281"/>
      <c r="LWY17" s="281"/>
      <c r="LWZ17" s="281"/>
      <c r="LXA17" s="281"/>
      <c r="LXB17" s="281"/>
      <c r="LXC17" s="281"/>
      <c r="LXD17" s="281"/>
      <c r="LXE17" s="281"/>
      <c r="LXF17" s="281"/>
      <c r="LXG17" s="281"/>
      <c r="LXH17" s="281"/>
      <c r="LXI17" s="281"/>
      <c r="LXJ17" s="281"/>
      <c r="LXK17" s="281"/>
      <c r="LXL17" s="281"/>
      <c r="LXM17" s="281"/>
      <c r="LXN17" s="281"/>
      <c r="LXO17" s="281"/>
      <c r="LXP17" s="281"/>
      <c r="LXQ17" s="281"/>
      <c r="LXR17" s="281"/>
      <c r="LXS17" s="281"/>
      <c r="LXT17" s="281"/>
      <c r="LXU17" s="281"/>
      <c r="LXV17" s="281"/>
      <c r="LXW17" s="281"/>
      <c r="LXX17" s="281"/>
      <c r="LXY17" s="281"/>
      <c r="LXZ17" s="281"/>
      <c r="LYA17" s="281"/>
      <c r="LYB17" s="281"/>
      <c r="LYC17" s="281"/>
      <c r="LYD17" s="281"/>
      <c r="LYE17" s="281"/>
      <c r="LYF17" s="281"/>
      <c r="LYG17" s="281"/>
      <c r="LYH17" s="281"/>
      <c r="LYI17" s="281"/>
      <c r="LYJ17" s="281"/>
      <c r="LYK17" s="281"/>
      <c r="LYL17" s="281"/>
      <c r="LYM17" s="281"/>
      <c r="LYN17" s="281"/>
      <c r="LYO17" s="281"/>
      <c r="LYP17" s="281"/>
      <c r="LYQ17" s="281"/>
      <c r="LYR17" s="281"/>
      <c r="LYS17" s="281"/>
      <c r="LYT17" s="281"/>
      <c r="LYU17" s="281"/>
      <c r="LYV17" s="281"/>
      <c r="LYW17" s="281"/>
      <c r="LYX17" s="281"/>
      <c r="LYY17" s="281"/>
      <c r="LYZ17" s="281"/>
      <c r="LZA17" s="281"/>
      <c r="LZB17" s="281"/>
      <c r="LZC17" s="281"/>
      <c r="LZD17" s="281"/>
      <c r="LZE17" s="281"/>
      <c r="LZF17" s="281"/>
      <c r="LZG17" s="281"/>
      <c r="LZH17" s="281"/>
      <c r="LZI17" s="281"/>
      <c r="LZJ17" s="281"/>
      <c r="LZK17" s="281"/>
      <c r="LZL17" s="281"/>
      <c r="LZM17" s="281"/>
      <c r="LZN17" s="281"/>
      <c r="LZO17" s="281"/>
      <c r="LZP17" s="281"/>
      <c r="LZQ17" s="281"/>
      <c r="LZR17" s="281"/>
      <c r="LZS17" s="281"/>
      <c r="LZT17" s="281"/>
      <c r="LZU17" s="281"/>
      <c r="LZV17" s="281"/>
      <c r="LZW17" s="281"/>
      <c r="LZX17" s="281"/>
      <c r="LZY17" s="281"/>
      <c r="LZZ17" s="281"/>
      <c r="MAA17" s="281"/>
      <c r="MAB17" s="281"/>
      <c r="MAC17" s="281"/>
      <c r="MAD17" s="281"/>
      <c r="MAE17" s="281"/>
      <c r="MAF17" s="281"/>
      <c r="MAG17" s="281"/>
      <c r="MAH17" s="281"/>
      <c r="MAI17" s="281"/>
      <c r="MAJ17" s="281"/>
      <c r="MAK17" s="281"/>
      <c r="MAL17" s="281"/>
      <c r="MAM17" s="281"/>
      <c r="MAN17" s="281"/>
      <c r="MAO17" s="281"/>
      <c r="MAP17" s="281"/>
      <c r="MAQ17" s="281"/>
      <c r="MAR17" s="281"/>
      <c r="MAS17" s="281"/>
      <c r="MAT17" s="281"/>
      <c r="MAU17" s="281"/>
      <c r="MAV17" s="281"/>
      <c r="MAW17" s="281"/>
      <c r="MAX17" s="281"/>
      <c r="MAY17" s="281"/>
      <c r="MAZ17" s="281"/>
      <c r="MBA17" s="281"/>
      <c r="MBB17" s="281"/>
      <c r="MBC17" s="281"/>
      <c r="MBD17" s="281"/>
      <c r="MBE17" s="281"/>
      <c r="MBF17" s="281"/>
      <c r="MBG17" s="281"/>
      <c r="MBH17" s="281"/>
      <c r="MBI17" s="281"/>
      <c r="MBJ17" s="281"/>
      <c r="MBK17" s="281"/>
      <c r="MBL17" s="281"/>
      <c r="MBM17" s="281"/>
      <c r="MBN17" s="281"/>
      <c r="MBO17" s="281"/>
      <c r="MBP17" s="281"/>
      <c r="MBQ17" s="281"/>
      <c r="MBR17" s="281"/>
      <c r="MBS17" s="281"/>
      <c r="MBT17" s="281"/>
      <c r="MBU17" s="281"/>
      <c r="MBV17" s="281"/>
      <c r="MBW17" s="281"/>
      <c r="MBX17" s="281"/>
      <c r="MBY17" s="281"/>
      <c r="MBZ17" s="281"/>
      <c r="MCA17" s="281"/>
      <c r="MCB17" s="281"/>
      <c r="MCC17" s="281"/>
      <c r="MCD17" s="281"/>
      <c r="MCE17" s="281"/>
      <c r="MCF17" s="281"/>
      <c r="MCG17" s="281"/>
      <c r="MCH17" s="281"/>
      <c r="MCI17" s="281"/>
      <c r="MCJ17" s="281"/>
      <c r="MCK17" s="281"/>
      <c r="MCL17" s="281"/>
      <c r="MCM17" s="281"/>
      <c r="MCN17" s="281"/>
      <c r="MCO17" s="281"/>
      <c r="MCP17" s="281"/>
      <c r="MCQ17" s="281"/>
      <c r="MCR17" s="281"/>
      <c r="MCS17" s="281"/>
      <c r="MCT17" s="281"/>
      <c r="MCU17" s="281"/>
      <c r="MCV17" s="281"/>
      <c r="MCW17" s="281"/>
      <c r="MCX17" s="281"/>
      <c r="MCY17" s="281"/>
      <c r="MCZ17" s="281"/>
      <c r="MDA17" s="281"/>
      <c r="MDB17" s="281"/>
      <c r="MDC17" s="281"/>
      <c r="MDD17" s="281"/>
      <c r="MDE17" s="281"/>
      <c r="MDF17" s="281"/>
      <c r="MDG17" s="281"/>
      <c r="MDH17" s="281"/>
      <c r="MDI17" s="281"/>
      <c r="MDJ17" s="281"/>
      <c r="MDK17" s="281"/>
      <c r="MDL17" s="281"/>
      <c r="MDM17" s="281"/>
      <c r="MDN17" s="281"/>
      <c r="MDO17" s="281"/>
      <c r="MDP17" s="281"/>
      <c r="MDQ17" s="281"/>
      <c r="MDR17" s="281"/>
      <c r="MDS17" s="281"/>
      <c r="MDT17" s="281"/>
      <c r="MDU17" s="281"/>
      <c r="MDV17" s="281"/>
      <c r="MDW17" s="281"/>
      <c r="MDX17" s="281"/>
      <c r="MDY17" s="281"/>
      <c r="MDZ17" s="281"/>
      <c r="MEA17" s="281"/>
      <c r="MEB17" s="281"/>
      <c r="MEC17" s="281"/>
      <c r="MED17" s="281"/>
      <c r="MEE17" s="281"/>
      <c r="MEF17" s="281"/>
      <c r="MEG17" s="281"/>
      <c r="MEH17" s="281"/>
      <c r="MEI17" s="281"/>
      <c r="MEJ17" s="281"/>
      <c r="MEK17" s="281"/>
      <c r="MEL17" s="281"/>
      <c r="MEM17" s="281"/>
      <c r="MEN17" s="281"/>
      <c r="MEO17" s="281"/>
      <c r="MEP17" s="281"/>
      <c r="MEQ17" s="281"/>
      <c r="MER17" s="281"/>
      <c r="MES17" s="281"/>
      <c r="MET17" s="281"/>
      <c r="MEU17" s="281"/>
      <c r="MEV17" s="281"/>
      <c r="MEW17" s="281"/>
      <c r="MEX17" s="281"/>
      <c r="MEY17" s="281"/>
      <c r="MEZ17" s="281"/>
      <c r="MFA17" s="281"/>
      <c r="MFB17" s="281"/>
      <c r="MFC17" s="281"/>
      <c r="MFD17" s="281"/>
      <c r="MFE17" s="281"/>
      <c r="MFF17" s="281"/>
      <c r="MFG17" s="281"/>
      <c r="MFH17" s="281"/>
      <c r="MFI17" s="281"/>
      <c r="MFJ17" s="281"/>
      <c r="MFK17" s="281"/>
      <c r="MFL17" s="281"/>
      <c r="MFM17" s="281"/>
      <c r="MFN17" s="281"/>
      <c r="MFO17" s="281"/>
      <c r="MFP17" s="281"/>
      <c r="MFQ17" s="281"/>
      <c r="MFR17" s="281"/>
      <c r="MFS17" s="281"/>
      <c r="MFT17" s="281"/>
      <c r="MFU17" s="281"/>
      <c r="MFV17" s="281"/>
      <c r="MFW17" s="281"/>
      <c r="MFX17" s="281"/>
      <c r="MFY17" s="281"/>
      <c r="MFZ17" s="281"/>
      <c r="MGA17" s="281"/>
      <c r="MGB17" s="281"/>
      <c r="MGC17" s="281"/>
      <c r="MGD17" s="281"/>
      <c r="MGE17" s="281"/>
      <c r="MGF17" s="281"/>
      <c r="MGG17" s="281"/>
      <c r="MGH17" s="281"/>
      <c r="MGI17" s="281"/>
      <c r="MGJ17" s="281"/>
      <c r="MGK17" s="281"/>
      <c r="MGL17" s="281"/>
      <c r="MGM17" s="281"/>
      <c r="MGN17" s="281"/>
      <c r="MGO17" s="281"/>
      <c r="MGP17" s="281"/>
      <c r="MGQ17" s="281"/>
      <c r="MGR17" s="281"/>
      <c r="MGS17" s="281"/>
      <c r="MGT17" s="281"/>
      <c r="MGU17" s="281"/>
      <c r="MGV17" s="281"/>
      <c r="MGW17" s="281"/>
      <c r="MGX17" s="281"/>
      <c r="MGY17" s="281"/>
      <c r="MGZ17" s="281"/>
      <c r="MHA17" s="281"/>
      <c r="MHB17" s="281"/>
      <c r="MHC17" s="281"/>
      <c r="MHD17" s="281"/>
      <c r="MHE17" s="281"/>
      <c r="MHF17" s="281"/>
      <c r="MHG17" s="281"/>
      <c r="MHH17" s="281"/>
      <c r="MHI17" s="281"/>
      <c r="MHJ17" s="281"/>
      <c r="MHK17" s="281"/>
      <c r="MHL17" s="281"/>
      <c r="MHM17" s="281"/>
      <c r="MHN17" s="281"/>
      <c r="MHO17" s="281"/>
      <c r="MHP17" s="281"/>
      <c r="MHQ17" s="281"/>
      <c r="MHR17" s="281"/>
      <c r="MHS17" s="281"/>
      <c r="MHT17" s="281"/>
      <c r="MHU17" s="281"/>
      <c r="MHV17" s="281"/>
      <c r="MHW17" s="281"/>
      <c r="MHX17" s="281"/>
      <c r="MHY17" s="281"/>
      <c r="MHZ17" s="281"/>
      <c r="MIA17" s="281"/>
      <c r="MIB17" s="281"/>
      <c r="MIC17" s="281"/>
      <c r="MID17" s="281"/>
      <c r="MIE17" s="281"/>
      <c r="MIF17" s="281"/>
      <c r="MIG17" s="281"/>
      <c r="MIH17" s="281"/>
      <c r="MII17" s="281"/>
      <c r="MIJ17" s="281"/>
      <c r="MIK17" s="281"/>
      <c r="MIL17" s="281"/>
      <c r="MIM17" s="281"/>
      <c r="MIN17" s="281"/>
      <c r="MIO17" s="281"/>
      <c r="MIP17" s="281"/>
      <c r="MIQ17" s="281"/>
      <c r="MIR17" s="281"/>
      <c r="MIS17" s="281"/>
      <c r="MIT17" s="281"/>
      <c r="MIU17" s="281"/>
      <c r="MIV17" s="281"/>
      <c r="MIW17" s="281"/>
      <c r="MIX17" s="281"/>
      <c r="MIY17" s="281"/>
      <c r="MIZ17" s="281"/>
      <c r="MJA17" s="281"/>
      <c r="MJB17" s="281"/>
      <c r="MJC17" s="281"/>
      <c r="MJD17" s="281"/>
      <c r="MJE17" s="281"/>
      <c r="MJF17" s="281"/>
      <c r="MJG17" s="281"/>
      <c r="MJH17" s="281"/>
      <c r="MJI17" s="281"/>
      <c r="MJJ17" s="281"/>
      <c r="MJK17" s="281"/>
      <c r="MJL17" s="281"/>
      <c r="MJM17" s="281"/>
      <c r="MJN17" s="281"/>
      <c r="MJO17" s="281"/>
      <c r="MJP17" s="281"/>
      <c r="MJQ17" s="281"/>
      <c r="MJR17" s="281"/>
      <c r="MJS17" s="281"/>
      <c r="MJT17" s="281"/>
      <c r="MJU17" s="281"/>
      <c r="MJV17" s="281"/>
      <c r="MJW17" s="281"/>
      <c r="MJX17" s="281"/>
      <c r="MJY17" s="281"/>
      <c r="MJZ17" s="281"/>
      <c r="MKA17" s="281"/>
      <c r="MKB17" s="281"/>
      <c r="MKC17" s="281"/>
      <c r="MKD17" s="281"/>
      <c r="MKE17" s="281"/>
      <c r="MKF17" s="281"/>
      <c r="MKG17" s="281"/>
      <c r="MKH17" s="281"/>
      <c r="MKI17" s="281"/>
      <c r="MKJ17" s="281"/>
      <c r="MKK17" s="281"/>
      <c r="MKL17" s="281"/>
      <c r="MKM17" s="281"/>
      <c r="MKN17" s="281"/>
      <c r="MKO17" s="281"/>
      <c r="MKP17" s="281"/>
      <c r="MKQ17" s="281"/>
      <c r="MKR17" s="281"/>
      <c r="MKS17" s="281"/>
      <c r="MKT17" s="281"/>
      <c r="MKU17" s="281"/>
      <c r="MKV17" s="281"/>
      <c r="MKW17" s="281"/>
      <c r="MKX17" s="281"/>
      <c r="MKY17" s="281"/>
      <c r="MKZ17" s="281"/>
      <c r="MLA17" s="281"/>
      <c r="MLB17" s="281"/>
      <c r="MLC17" s="281"/>
      <c r="MLD17" s="281"/>
      <c r="MLE17" s="281"/>
      <c r="MLF17" s="281"/>
      <c r="MLG17" s="281"/>
      <c r="MLH17" s="281"/>
      <c r="MLI17" s="281"/>
      <c r="MLJ17" s="281"/>
      <c r="MLK17" s="281"/>
      <c r="MLL17" s="281"/>
      <c r="MLM17" s="281"/>
      <c r="MLN17" s="281"/>
      <c r="MLO17" s="281"/>
      <c r="MLP17" s="281"/>
      <c r="MLQ17" s="281"/>
      <c r="MLR17" s="281"/>
      <c r="MLS17" s="281"/>
      <c r="MLT17" s="281"/>
      <c r="MLU17" s="281"/>
      <c r="MLV17" s="281"/>
      <c r="MLW17" s="281"/>
      <c r="MLX17" s="281"/>
      <c r="MLY17" s="281"/>
      <c r="MLZ17" s="281"/>
      <c r="MMA17" s="281"/>
      <c r="MMB17" s="281"/>
      <c r="MMC17" s="281"/>
      <c r="MMD17" s="281"/>
      <c r="MME17" s="281"/>
      <c r="MMF17" s="281"/>
      <c r="MMG17" s="281"/>
      <c r="MMH17" s="281"/>
      <c r="MMI17" s="281"/>
      <c r="MMJ17" s="281"/>
      <c r="MMK17" s="281"/>
      <c r="MML17" s="281"/>
      <c r="MMM17" s="281"/>
      <c r="MMN17" s="281"/>
      <c r="MMO17" s="281"/>
      <c r="MMP17" s="281"/>
      <c r="MMQ17" s="281"/>
      <c r="MMR17" s="281"/>
      <c r="MMS17" s="281"/>
      <c r="MMT17" s="281"/>
      <c r="MMU17" s="281"/>
      <c r="MMV17" s="281"/>
      <c r="MMW17" s="281"/>
      <c r="MMX17" s="281"/>
      <c r="MMY17" s="281"/>
      <c r="MMZ17" s="281"/>
      <c r="MNA17" s="281"/>
      <c r="MNB17" s="281"/>
      <c r="MNC17" s="281"/>
      <c r="MND17" s="281"/>
      <c r="MNE17" s="281"/>
      <c r="MNF17" s="281"/>
      <c r="MNG17" s="281"/>
      <c r="MNH17" s="281"/>
      <c r="MNI17" s="281"/>
      <c r="MNJ17" s="281"/>
      <c r="MNK17" s="281"/>
      <c r="MNL17" s="281"/>
      <c r="MNM17" s="281"/>
      <c r="MNN17" s="281"/>
      <c r="MNO17" s="281"/>
      <c r="MNP17" s="281"/>
      <c r="MNQ17" s="281"/>
      <c r="MNR17" s="281"/>
      <c r="MNS17" s="281"/>
      <c r="MNT17" s="281"/>
      <c r="MNU17" s="281"/>
      <c r="MNV17" s="281"/>
      <c r="MNW17" s="281"/>
      <c r="MNX17" s="281"/>
      <c r="MNY17" s="281"/>
      <c r="MNZ17" s="281"/>
      <c r="MOA17" s="281"/>
      <c r="MOB17" s="281"/>
      <c r="MOC17" s="281"/>
      <c r="MOD17" s="281"/>
      <c r="MOE17" s="281"/>
      <c r="MOF17" s="281"/>
      <c r="MOG17" s="281"/>
      <c r="MOH17" s="281"/>
      <c r="MOI17" s="281"/>
      <c r="MOJ17" s="281"/>
      <c r="MOK17" s="281"/>
      <c r="MOL17" s="281"/>
      <c r="MOM17" s="281"/>
      <c r="MON17" s="281"/>
      <c r="MOO17" s="281"/>
      <c r="MOP17" s="281"/>
      <c r="MOQ17" s="281"/>
      <c r="MOR17" s="281"/>
      <c r="MOS17" s="281"/>
      <c r="MOT17" s="281"/>
      <c r="MOU17" s="281"/>
      <c r="MOV17" s="281"/>
      <c r="MOW17" s="281"/>
      <c r="MOX17" s="281"/>
      <c r="MOY17" s="281"/>
      <c r="MOZ17" s="281"/>
      <c r="MPA17" s="281"/>
      <c r="MPB17" s="281"/>
      <c r="MPC17" s="281"/>
      <c r="MPD17" s="281"/>
      <c r="MPE17" s="281"/>
      <c r="MPF17" s="281"/>
      <c r="MPG17" s="281"/>
      <c r="MPH17" s="281"/>
      <c r="MPI17" s="281"/>
      <c r="MPJ17" s="281"/>
      <c r="MPK17" s="281"/>
      <c r="MPL17" s="281"/>
      <c r="MPM17" s="281"/>
      <c r="MPN17" s="281"/>
      <c r="MPO17" s="281"/>
      <c r="MPP17" s="281"/>
      <c r="MPQ17" s="281"/>
      <c r="MPR17" s="281"/>
      <c r="MPS17" s="281"/>
      <c r="MPT17" s="281"/>
      <c r="MPU17" s="281"/>
      <c r="MPV17" s="281"/>
      <c r="MPW17" s="281"/>
      <c r="MPX17" s="281"/>
      <c r="MPY17" s="281"/>
      <c r="MPZ17" s="281"/>
      <c r="MQA17" s="281"/>
      <c r="MQB17" s="281"/>
      <c r="MQC17" s="281"/>
      <c r="MQD17" s="281"/>
      <c r="MQE17" s="281"/>
      <c r="MQF17" s="281"/>
      <c r="MQG17" s="281"/>
      <c r="MQH17" s="281"/>
      <c r="MQI17" s="281"/>
      <c r="MQJ17" s="281"/>
      <c r="MQK17" s="281"/>
      <c r="MQL17" s="281"/>
      <c r="MQM17" s="281"/>
      <c r="MQN17" s="281"/>
      <c r="MQO17" s="281"/>
      <c r="MQP17" s="281"/>
      <c r="MQQ17" s="281"/>
      <c r="MQR17" s="281"/>
      <c r="MQS17" s="281"/>
      <c r="MQT17" s="281"/>
      <c r="MQU17" s="281"/>
      <c r="MQV17" s="281"/>
      <c r="MQW17" s="281"/>
      <c r="MQX17" s="281"/>
      <c r="MQY17" s="281"/>
      <c r="MQZ17" s="281"/>
      <c r="MRA17" s="281"/>
      <c r="MRB17" s="281"/>
      <c r="MRC17" s="281"/>
      <c r="MRD17" s="281"/>
      <c r="MRE17" s="281"/>
      <c r="MRF17" s="281"/>
      <c r="MRG17" s="281"/>
      <c r="MRH17" s="281"/>
      <c r="MRI17" s="281"/>
      <c r="MRJ17" s="281"/>
      <c r="MRK17" s="281"/>
      <c r="MRL17" s="281"/>
      <c r="MRM17" s="281"/>
      <c r="MRN17" s="281"/>
      <c r="MRO17" s="281"/>
      <c r="MRP17" s="281"/>
      <c r="MRQ17" s="281"/>
      <c r="MRR17" s="281"/>
      <c r="MRS17" s="281"/>
      <c r="MRT17" s="281"/>
      <c r="MRU17" s="281"/>
      <c r="MRV17" s="281"/>
      <c r="MRW17" s="281"/>
      <c r="MRX17" s="281"/>
      <c r="MRY17" s="281"/>
      <c r="MRZ17" s="281"/>
      <c r="MSA17" s="281"/>
      <c r="MSB17" s="281"/>
      <c r="MSC17" s="281"/>
      <c r="MSD17" s="281"/>
      <c r="MSE17" s="281"/>
      <c r="MSF17" s="281"/>
      <c r="MSG17" s="281"/>
      <c r="MSH17" s="281"/>
      <c r="MSI17" s="281"/>
      <c r="MSJ17" s="281"/>
      <c r="MSK17" s="281"/>
      <c r="MSL17" s="281"/>
      <c r="MSM17" s="281"/>
      <c r="MSN17" s="281"/>
      <c r="MSO17" s="281"/>
      <c r="MSP17" s="281"/>
      <c r="MSQ17" s="281"/>
      <c r="MSR17" s="281"/>
      <c r="MSS17" s="281"/>
      <c r="MST17" s="281"/>
      <c r="MSU17" s="281"/>
      <c r="MSV17" s="281"/>
      <c r="MSW17" s="281"/>
      <c r="MSX17" s="281"/>
      <c r="MSY17" s="281"/>
      <c r="MSZ17" s="281"/>
      <c r="MTA17" s="281"/>
      <c r="MTB17" s="281"/>
      <c r="MTC17" s="281"/>
      <c r="MTD17" s="281"/>
      <c r="MTE17" s="281"/>
      <c r="MTF17" s="281"/>
      <c r="MTG17" s="281"/>
      <c r="MTH17" s="281"/>
      <c r="MTI17" s="281"/>
      <c r="MTJ17" s="281"/>
      <c r="MTK17" s="281"/>
      <c r="MTL17" s="281"/>
      <c r="MTM17" s="281"/>
      <c r="MTN17" s="281"/>
      <c r="MTO17" s="281"/>
      <c r="MTP17" s="281"/>
      <c r="MTQ17" s="281"/>
      <c r="MTR17" s="281"/>
      <c r="MTS17" s="281"/>
      <c r="MTT17" s="281"/>
      <c r="MTU17" s="281"/>
      <c r="MTV17" s="281"/>
      <c r="MTW17" s="281"/>
      <c r="MTX17" s="281"/>
      <c r="MTY17" s="281"/>
      <c r="MTZ17" s="281"/>
      <c r="MUA17" s="281"/>
      <c r="MUB17" s="281"/>
      <c r="MUC17" s="281"/>
      <c r="MUD17" s="281"/>
      <c r="MUE17" s="281"/>
      <c r="MUF17" s="281"/>
      <c r="MUG17" s="281"/>
      <c r="MUH17" s="281"/>
      <c r="MUI17" s="281"/>
      <c r="MUJ17" s="281"/>
      <c r="MUK17" s="281"/>
      <c r="MUL17" s="281"/>
      <c r="MUM17" s="281"/>
      <c r="MUN17" s="281"/>
      <c r="MUO17" s="281"/>
      <c r="MUP17" s="281"/>
      <c r="MUQ17" s="281"/>
      <c r="MUR17" s="281"/>
      <c r="MUS17" s="281"/>
      <c r="MUT17" s="281"/>
      <c r="MUU17" s="281"/>
      <c r="MUV17" s="281"/>
      <c r="MUW17" s="281"/>
      <c r="MUX17" s="281"/>
      <c r="MUY17" s="281"/>
      <c r="MUZ17" s="281"/>
      <c r="MVA17" s="281"/>
      <c r="MVB17" s="281"/>
      <c r="MVC17" s="281"/>
      <c r="MVD17" s="281"/>
      <c r="MVE17" s="281"/>
      <c r="MVF17" s="281"/>
      <c r="MVG17" s="281"/>
      <c r="MVH17" s="281"/>
      <c r="MVI17" s="281"/>
      <c r="MVJ17" s="281"/>
      <c r="MVK17" s="281"/>
      <c r="MVL17" s="281"/>
      <c r="MVM17" s="281"/>
      <c r="MVN17" s="281"/>
      <c r="MVO17" s="281"/>
      <c r="MVP17" s="281"/>
      <c r="MVQ17" s="281"/>
      <c r="MVR17" s="281"/>
      <c r="MVS17" s="281"/>
      <c r="MVT17" s="281"/>
      <c r="MVU17" s="281"/>
      <c r="MVV17" s="281"/>
      <c r="MVW17" s="281"/>
      <c r="MVX17" s="281"/>
      <c r="MVY17" s="281"/>
      <c r="MVZ17" s="281"/>
      <c r="MWA17" s="281"/>
      <c r="MWB17" s="281"/>
      <c r="MWC17" s="281"/>
      <c r="MWD17" s="281"/>
      <c r="MWE17" s="281"/>
      <c r="MWF17" s="281"/>
      <c r="MWG17" s="281"/>
      <c r="MWH17" s="281"/>
      <c r="MWI17" s="281"/>
      <c r="MWJ17" s="281"/>
      <c r="MWK17" s="281"/>
      <c r="MWL17" s="281"/>
      <c r="MWM17" s="281"/>
      <c r="MWN17" s="281"/>
      <c r="MWO17" s="281"/>
      <c r="MWP17" s="281"/>
      <c r="MWQ17" s="281"/>
      <c r="MWR17" s="281"/>
      <c r="MWS17" s="281"/>
      <c r="MWT17" s="281"/>
      <c r="MWU17" s="281"/>
      <c r="MWV17" s="281"/>
      <c r="MWW17" s="281"/>
      <c r="MWX17" s="281"/>
      <c r="MWY17" s="281"/>
      <c r="MWZ17" s="281"/>
      <c r="MXA17" s="281"/>
      <c r="MXB17" s="281"/>
      <c r="MXC17" s="281"/>
      <c r="MXD17" s="281"/>
      <c r="MXE17" s="281"/>
      <c r="MXF17" s="281"/>
      <c r="MXG17" s="281"/>
      <c r="MXH17" s="281"/>
      <c r="MXI17" s="281"/>
      <c r="MXJ17" s="281"/>
      <c r="MXK17" s="281"/>
      <c r="MXL17" s="281"/>
      <c r="MXM17" s="281"/>
      <c r="MXN17" s="281"/>
      <c r="MXO17" s="281"/>
      <c r="MXP17" s="281"/>
      <c r="MXQ17" s="281"/>
      <c r="MXR17" s="281"/>
      <c r="MXS17" s="281"/>
      <c r="MXT17" s="281"/>
      <c r="MXU17" s="281"/>
      <c r="MXV17" s="281"/>
      <c r="MXW17" s="281"/>
      <c r="MXX17" s="281"/>
      <c r="MXY17" s="281"/>
      <c r="MXZ17" s="281"/>
      <c r="MYA17" s="281"/>
      <c r="MYB17" s="281"/>
      <c r="MYC17" s="281"/>
      <c r="MYD17" s="281"/>
      <c r="MYE17" s="281"/>
      <c r="MYF17" s="281"/>
      <c r="MYG17" s="281"/>
      <c r="MYH17" s="281"/>
      <c r="MYI17" s="281"/>
      <c r="MYJ17" s="281"/>
      <c r="MYK17" s="281"/>
      <c r="MYL17" s="281"/>
      <c r="MYM17" s="281"/>
      <c r="MYN17" s="281"/>
      <c r="MYO17" s="281"/>
      <c r="MYP17" s="281"/>
      <c r="MYQ17" s="281"/>
      <c r="MYR17" s="281"/>
      <c r="MYS17" s="281"/>
      <c r="MYT17" s="281"/>
      <c r="MYU17" s="281"/>
      <c r="MYV17" s="281"/>
      <c r="MYW17" s="281"/>
      <c r="MYX17" s="281"/>
      <c r="MYY17" s="281"/>
      <c r="MYZ17" s="281"/>
      <c r="MZA17" s="281"/>
      <c r="MZB17" s="281"/>
      <c r="MZC17" s="281"/>
      <c r="MZD17" s="281"/>
      <c r="MZE17" s="281"/>
      <c r="MZF17" s="281"/>
      <c r="MZG17" s="281"/>
      <c r="MZH17" s="281"/>
      <c r="MZI17" s="281"/>
      <c r="MZJ17" s="281"/>
      <c r="MZK17" s="281"/>
      <c r="MZL17" s="281"/>
      <c r="MZM17" s="281"/>
      <c r="MZN17" s="281"/>
      <c r="MZO17" s="281"/>
      <c r="MZP17" s="281"/>
      <c r="MZQ17" s="281"/>
      <c r="MZR17" s="281"/>
      <c r="MZS17" s="281"/>
      <c r="MZT17" s="281"/>
      <c r="MZU17" s="281"/>
      <c r="MZV17" s="281"/>
      <c r="MZW17" s="281"/>
      <c r="MZX17" s="281"/>
      <c r="MZY17" s="281"/>
      <c r="MZZ17" s="281"/>
      <c r="NAA17" s="281"/>
      <c r="NAB17" s="281"/>
      <c r="NAC17" s="281"/>
      <c r="NAD17" s="281"/>
      <c r="NAE17" s="281"/>
      <c r="NAF17" s="281"/>
      <c r="NAG17" s="281"/>
      <c r="NAH17" s="281"/>
      <c r="NAI17" s="281"/>
      <c r="NAJ17" s="281"/>
      <c r="NAK17" s="281"/>
      <c r="NAL17" s="281"/>
      <c r="NAM17" s="281"/>
      <c r="NAN17" s="281"/>
      <c r="NAO17" s="281"/>
      <c r="NAP17" s="281"/>
      <c r="NAQ17" s="281"/>
      <c r="NAR17" s="281"/>
      <c r="NAS17" s="281"/>
      <c r="NAT17" s="281"/>
      <c r="NAU17" s="281"/>
      <c r="NAV17" s="281"/>
      <c r="NAW17" s="281"/>
      <c r="NAX17" s="281"/>
      <c r="NAY17" s="281"/>
      <c r="NAZ17" s="281"/>
      <c r="NBA17" s="281"/>
      <c r="NBB17" s="281"/>
      <c r="NBC17" s="281"/>
      <c r="NBD17" s="281"/>
      <c r="NBE17" s="281"/>
      <c r="NBF17" s="281"/>
      <c r="NBG17" s="281"/>
      <c r="NBH17" s="281"/>
      <c r="NBI17" s="281"/>
      <c r="NBJ17" s="281"/>
      <c r="NBK17" s="281"/>
      <c r="NBL17" s="281"/>
      <c r="NBM17" s="281"/>
      <c r="NBN17" s="281"/>
      <c r="NBO17" s="281"/>
      <c r="NBP17" s="281"/>
      <c r="NBQ17" s="281"/>
      <c r="NBR17" s="281"/>
      <c r="NBS17" s="281"/>
      <c r="NBT17" s="281"/>
      <c r="NBU17" s="281"/>
      <c r="NBV17" s="281"/>
      <c r="NBW17" s="281"/>
      <c r="NBX17" s="281"/>
      <c r="NBY17" s="281"/>
      <c r="NBZ17" s="281"/>
      <c r="NCA17" s="281"/>
      <c r="NCB17" s="281"/>
      <c r="NCC17" s="281"/>
      <c r="NCD17" s="281"/>
      <c r="NCE17" s="281"/>
      <c r="NCF17" s="281"/>
      <c r="NCG17" s="281"/>
      <c r="NCH17" s="281"/>
      <c r="NCI17" s="281"/>
      <c r="NCJ17" s="281"/>
      <c r="NCK17" s="281"/>
      <c r="NCL17" s="281"/>
      <c r="NCM17" s="281"/>
      <c r="NCN17" s="281"/>
      <c r="NCO17" s="281"/>
      <c r="NCP17" s="281"/>
      <c r="NCQ17" s="281"/>
      <c r="NCR17" s="281"/>
      <c r="NCS17" s="281"/>
      <c r="NCT17" s="281"/>
      <c r="NCU17" s="281"/>
      <c r="NCV17" s="281"/>
      <c r="NCW17" s="281"/>
      <c r="NCX17" s="281"/>
      <c r="NCY17" s="281"/>
      <c r="NCZ17" s="281"/>
      <c r="NDA17" s="281"/>
      <c r="NDB17" s="281"/>
      <c r="NDC17" s="281"/>
      <c r="NDD17" s="281"/>
      <c r="NDE17" s="281"/>
      <c r="NDF17" s="281"/>
      <c r="NDG17" s="281"/>
      <c r="NDH17" s="281"/>
      <c r="NDI17" s="281"/>
      <c r="NDJ17" s="281"/>
      <c r="NDK17" s="281"/>
      <c r="NDL17" s="281"/>
      <c r="NDM17" s="281"/>
      <c r="NDN17" s="281"/>
      <c r="NDO17" s="281"/>
      <c r="NDP17" s="281"/>
      <c r="NDQ17" s="281"/>
      <c r="NDR17" s="281"/>
      <c r="NDS17" s="281"/>
      <c r="NDT17" s="281"/>
      <c r="NDU17" s="281"/>
      <c r="NDV17" s="281"/>
      <c r="NDW17" s="281"/>
      <c r="NDX17" s="281"/>
      <c r="NDY17" s="281"/>
      <c r="NDZ17" s="281"/>
      <c r="NEA17" s="281"/>
      <c r="NEB17" s="281"/>
      <c r="NEC17" s="281"/>
      <c r="NED17" s="281"/>
      <c r="NEE17" s="281"/>
      <c r="NEF17" s="281"/>
      <c r="NEG17" s="281"/>
      <c r="NEH17" s="281"/>
      <c r="NEI17" s="281"/>
      <c r="NEJ17" s="281"/>
      <c r="NEK17" s="281"/>
      <c r="NEL17" s="281"/>
      <c r="NEM17" s="281"/>
      <c r="NEN17" s="281"/>
      <c r="NEO17" s="281"/>
      <c r="NEP17" s="281"/>
      <c r="NEQ17" s="281"/>
      <c r="NER17" s="281"/>
      <c r="NES17" s="281"/>
      <c r="NET17" s="281"/>
      <c r="NEU17" s="281"/>
      <c r="NEV17" s="281"/>
      <c r="NEW17" s="281"/>
      <c r="NEX17" s="281"/>
      <c r="NEY17" s="281"/>
      <c r="NEZ17" s="281"/>
      <c r="NFA17" s="281"/>
      <c r="NFB17" s="281"/>
      <c r="NFC17" s="281"/>
      <c r="NFD17" s="281"/>
      <c r="NFE17" s="281"/>
      <c r="NFF17" s="281"/>
      <c r="NFG17" s="281"/>
      <c r="NFH17" s="281"/>
      <c r="NFI17" s="281"/>
      <c r="NFJ17" s="281"/>
      <c r="NFK17" s="281"/>
      <c r="NFL17" s="281"/>
      <c r="NFM17" s="281"/>
      <c r="NFN17" s="281"/>
      <c r="NFO17" s="281"/>
      <c r="NFP17" s="281"/>
      <c r="NFQ17" s="281"/>
      <c r="NFR17" s="281"/>
      <c r="NFS17" s="281"/>
      <c r="NFT17" s="281"/>
      <c r="NFU17" s="281"/>
      <c r="NFV17" s="281"/>
      <c r="NFW17" s="281"/>
      <c r="NFX17" s="281"/>
      <c r="NFY17" s="281"/>
      <c r="NFZ17" s="281"/>
      <c r="NGA17" s="281"/>
      <c r="NGB17" s="281"/>
      <c r="NGC17" s="281"/>
      <c r="NGD17" s="281"/>
      <c r="NGE17" s="281"/>
      <c r="NGF17" s="281"/>
      <c r="NGG17" s="281"/>
      <c r="NGH17" s="281"/>
      <c r="NGI17" s="281"/>
      <c r="NGJ17" s="281"/>
      <c r="NGK17" s="281"/>
      <c r="NGL17" s="281"/>
      <c r="NGM17" s="281"/>
      <c r="NGN17" s="281"/>
      <c r="NGO17" s="281"/>
      <c r="NGP17" s="281"/>
      <c r="NGQ17" s="281"/>
      <c r="NGR17" s="281"/>
      <c r="NGS17" s="281"/>
      <c r="NGT17" s="281"/>
      <c r="NGU17" s="281"/>
      <c r="NGV17" s="281"/>
      <c r="NGW17" s="281"/>
      <c r="NGX17" s="281"/>
      <c r="NGY17" s="281"/>
      <c r="NGZ17" s="281"/>
      <c r="NHA17" s="281"/>
      <c r="NHB17" s="281"/>
      <c r="NHC17" s="281"/>
      <c r="NHD17" s="281"/>
      <c r="NHE17" s="281"/>
      <c r="NHF17" s="281"/>
      <c r="NHG17" s="281"/>
      <c r="NHH17" s="281"/>
      <c r="NHI17" s="281"/>
      <c r="NHJ17" s="281"/>
      <c r="NHK17" s="281"/>
      <c r="NHL17" s="281"/>
      <c r="NHM17" s="281"/>
      <c r="NHN17" s="281"/>
      <c r="NHO17" s="281"/>
      <c r="NHP17" s="281"/>
      <c r="NHQ17" s="281"/>
      <c r="NHR17" s="281"/>
      <c r="NHS17" s="281"/>
      <c r="NHT17" s="281"/>
      <c r="NHU17" s="281"/>
      <c r="NHV17" s="281"/>
      <c r="NHW17" s="281"/>
      <c r="NHX17" s="281"/>
      <c r="NHY17" s="281"/>
      <c r="NHZ17" s="281"/>
      <c r="NIA17" s="281"/>
      <c r="NIB17" s="281"/>
      <c r="NIC17" s="281"/>
      <c r="NID17" s="281"/>
      <c r="NIE17" s="281"/>
      <c r="NIF17" s="281"/>
      <c r="NIG17" s="281"/>
      <c r="NIH17" s="281"/>
      <c r="NII17" s="281"/>
      <c r="NIJ17" s="281"/>
      <c r="NIK17" s="281"/>
      <c r="NIL17" s="281"/>
      <c r="NIM17" s="281"/>
      <c r="NIN17" s="281"/>
      <c r="NIO17" s="281"/>
      <c r="NIP17" s="281"/>
      <c r="NIQ17" s="281"/>
      <c r="NIR17" s="281"/>
      <c r="NIS17" s="281"/>
      <c r="NIT17" s="281"/>
      <c r="NIU17" s="281"/>
      <c r="NIV17" s="281"/>
      <c r="NIW17" s="281"/>
      <c r="NIX17" s="281"/>
      <c r="NIY17" s="281"/>
      <c r="NIZ17" s="281"/>
      <c r="NJA17" s="281"/>
      <c r="NJB17" s="281"/>
      <c r="NJC17" s="281"/>
      <c r="NJD17" s="281"/>
      <c r="NJE17" s="281"/>
      <c r="NJF17" s="281"/>
      <c r="NJG17" s="281"/>
      <c r="NJH17" s="281"/>
      <c r="NJI17" s="281"/>
      <c r="NJJ17" s="281"/>
      <c r="NJK17" s="281"/>
      <c r="NJL17" s="281"/>
      <c r="NJM17" s="281"/>
      <c r="NJN17" s="281"/>
      <c r="NJO17" s="281"/>
      <c r="NJP17" s="281"/>
      <c r="NJQ17" s="281"/>
      <c r="NJR17" s="281"/>
      <c r="NJS17" s="281"/>
      <c r="NJT17" s="281"/>
      <c r="NJU17" s="281"/>
      <c r="NJV17" s="281"/>
      <c r="NJW17" s="281"/>
      <c r="NJX17" s="281"/>
      <c r="NJY17" s="281"/>
      <c r="NJZ17" s="281"/>
      <c r="NKA17" s="281"/>
      <c r="NKB17" s="281"/>
      <c r="NKC17" s="281"/>
      <c r="NKD17" s="281"/>
      <c r="NKE17" s="281"/>
      <c r="NKF17" s="281"/>
      <c r="NKG17" s="281"/>
      <c r="NKH17" s="281"/>
      <c r="NKI17" s="281"/>
      <c r="NKJ17" s="281"/>
      <c r="NKK17" s="281"/>
      <c r="NKL17" s="281"/>
      <c r="NKM17" s="281"/>
      <c r="NKN17" s="281"/>
      <c r="NKO17" s="281"/>
      <c r="NKP17" s="281"/>
      <c r="NKQ17" s="281"/>
      <c r="NKR17" s="281"/>
      <c r="NKS17" s="281"/>
      <c r="NKT17" s="281"/>
      <c r="NKU17" s="281"/>
      <c r="NKV17" s="281"/>
      <c r="NKW17" s="281"/>
      <c r="NKX17" s="281"/>
      <c r="NKY17" s="281"/>
      <c r="NKZ17" s="281"/>
      <c r="NLA17" s="281"/>
      <c r="NLB17" s="281"/>
      <c r="NLC17" s="281"/>
      <c r="NLD17" s="281"/>
      <c r="NLE17" s="281"/>
      <c r="NLF17" s="281"/>
      <c r="NLG17" s="281"/>
      <c r="NLH17" s="281"/>
      <c r="NLI17" s="281"/>
      <c r="NLJ17" s="281"/>
      <c r="NLK17" s="281"/>
      <c r="NLL17" s="281"/>
      <c r="NLM17" s="281"/>
      <c r="NLN17" s="281"/>
      <c r="NLO17" s="281"/>
      <c r="NLP17" s="281"/>
      <c r="NLQ17" s="281"/>
      <c r="NLR17" s="281"/>
      <c r="NLS17" s="281"/>
      <c r="NLT17" s="281"/>
      <c r="NLU17" s="281"/>
      <c r="NLV17" s="281"/>
      <c r="NLW17" s="281"/>
      <c r="NLX17" s="281"/>
      <c r="NLY17" s="281"/>
      <c r="NLZ17" s="281"/>
      <c r="NMA17" s="281"/>
      <c r="NMB17" s="281"/>
      <c r="NMC17" s="281"/>
      <c r="NMD17" s="281"/>
      <c r="NME17" s="281"/>
      <c r="NMF17" s="281"/>
      <c r="NMG17" s="281"/>
      <c r="NMH17" s="281"/>
      <c r="NMI17" s="281"/>
      <c r="NMJ17" s="281"/>
      <c r="NMK17" s="281"/>
      <c r="NML17" s="281"/>
      <c r="NMM17" s="281"/>
      <c r="NMN17" s="281"/>
      <c r="NMO17" s="281"/>
      <c r="NMP17" s="281"/>
      <c r="NMQ17" s="281"/>
      <c r="NMR17" s="281"/>
      <c r="NMS17" s="281"/>
      <c r="NMT17" s="281"/>
      <c r="NMU17" s="281"/>
      <c r="NMV17" s="281"/>
      <c r="NMW17" s="281"/>
      <c r="NMX17" s="281"/>
      <c r="NMY17" s="281"/>
      <c r="NMZ17" s="281"/>
      <c r="NNA17" s="281"/>
      <c r="NNB17" s="281"/>
      <c r="NNC17" s="281"/>
      <c r="NND17" s="281"/>
      <c r="NNE17" s="281"/>
      <c r="NNF17" s="281"/>
      <c r="NNG17" s="281"/>
      <c r="NNH17" s="281"/>
      <c r="NNI17" s="281"/>
      <c r="NNJ17" s="281"/>
      <c r="NNK17" s="281"/>
      <c r="NNL17" s="281"/>
      <c r="NNM17" s="281"/>
      <c r="NNN17" s="281"/>
      <c r="NNO17" s="281"/>
      <c r="NNP17" s="281"/>
      <c r="NNQ17" s="281"/>
      <c r="NNR17" s="281"/>
      <c r="NNS17" s="281"/>
      <c r="NNT17" s="281"/>
      <c r="NNU17" s="281"/>
      <c r="NNV17" s="281"/>
      <c r="NNW17" s="281"/>
      <c r="NNX17" s="281"/>
      <c r="NNY17" s="281"/>
      <c r="NNZ17" s="281"/>
      <c r="NOA17" s="281"/>
      <c r="NOB17" s="281"/>
      <c r="NOC17" s="281"/>
      <c r="NOD17" s="281"/>
      <c r="NOE17" s="281"/>
      <c r="NOF17" s="281"/>
      <c r="NOG17" s="281"/>
      <c r="NOH17" s="281"/>
      <c r="NOI17" s="281"/>
      <c r="NOJ17" s="281"/>
      <c r="NOK17" s="281"/>
      <c r="NOL17" s="281"/>
      <c r="NOM17" s="281"/>
      <c r="NON17" s="281"/>
      <c r="NOO17" s="281"/>
      <c r="NOP17" s="281"/>
      <c r="NOQ17" s="281"/>
      <c r="NOR17" s="281"/>
      <c r="NOS17" s="281"/>
      <c r="NOT17" s="281"/>
      <c r="NOU17" s="281"/>
      <c r="NOV17" s="281"/>
      <c r="NOW17" s="281"/>
      <c r="NOX17" s="281"/>
      <c r="NOY17" s="281"/>
      <c r="NOZ17" s="281"/>
      <c r="NPA17" s="281"/>
      <c r="NPB17" s="281"/>
      <c r="NPC17" s="281"/>
      <c r="NPD17" s="281"/>
      <c r="NPE17" s="281"/>
      <c r="NPF17" s="281"/>
      <c r="NPG17" s="281"/>
      <c r="NPH17" s="281"/>
      <c r="NPI17" s="281"/>
      <c r="NPJ17" s="281"/>
      <c r="NPK17" s="281"/>
      <c r="NPL17" s="281"/>
      <c r="NPM17" s="281"/>
      <c r="NPN17" s="281"/>
      <c r="NPO17" s="281"/>
      <c r="NPP17" s="281"/>
      <c r="NPQ17" s="281"/>
      <c r="NPR17" s="281"/>
      <c r="NPS17" s="281"/>
      <c r="NPT17" s="281"/>
      <c r="NPU17" s="281"/>
      <c r="NPV17" s="281"/>
      <c r="NPW17" s="281"/>
      <c r="NPX17" s="281"/>
      <c r="NPY17" s="281"/>
      <c r="NPZ17" s="281"/>
      <c r="NQA17" s="281"/>
      <c r="NQB17" s="281"/>
      <c r="NQC17" s="281"/>
      <c r="NQD17" s="281"/>
      <c r="NQE17" s="281"/>
      <c r="NQF17" s="281"/>
      <c r="NQG17" s="281"/>
      <c r="NQH17" s="281"/>
      <c r="NQI17" s="281"/>
      <c r="NQJ17" s="281"/>
      <c r="NQK17" s="281"/>
      <c r="NQL17" s="281"/>
      <c r="NQM17" s="281"/>
      <c r="NQN17" s="281"/>
      <c r="NQO17" s="281"/>
      <c r="NQP17" s="281"/>
      <c r="NQQ17" s="281"/>
      <c r="NQR17" s="281"/>
      <c r="NQS17" s="281"/>
      <c r="NQT17" s="281"/>
      <c r="NQU17" s="281"/>
      <c r="NQV17" s="281"/>
      <c r="NQW17" s="281"/>
      <c r="NQX17" s="281"/>
      <c r="NQY17" s="281"/>
      <c r="NQZ17" s="281"/>
      <c r="NRA17" s="281"/>
      <c r="NRB17" s="281"/>
      <c r="NRC17" s="281"/>
      <c r="NRD17" s="281"/>
      <c r="NRE17" s="281"/>
      <c r="NRF17" s="281"/>
      <c r="NRG17" s="281"/>
      <c r="NRH17" s="281"/>
      <c r="NRI17" s="281"/>
      <c r="NRJ17" s="281"/>
      <c r="NRK17" s="281"/>
      <c r="NRL17" s="281"/>
      <c r="NRM17" s="281"/>
      <c r="NRN17" s="281"/>
      <c r="NRO17" s="281"/>
      <c r="NRP17" s="281"/>
      <c r="NRQ17" s="281"/>
      <c r="NRR17" s="281"/>
      <c r="NRS17" s="281"/>
      <c r="NRT17" s="281"/>
      <c r="NRU17" s="281"/>
      <c r="NRV17" s="281"/>
      <c r="NRW17" s="281"/>
      <c r="NRX17" s="281"/>
      <c r="NRY17" s="281"/>
      <c r="NRZ17" s="281"/>
      <c r="NSA17" s="281"/>
      <c r="NSB17" s="281"/>
      <c r="NSC17" s="281"/>
      <c r="NSD17" s="281"/>
      <c r="NSE17" s="281"/>
      <c r="NSF17" s="281"/>
      <c r="NSG17" s="281"/>
      <c r="NSH17" s="281"/>
      <c r="NSI17" s="281"/>
      <c r="NSJ17" s="281"/>
      <c r="NSK17" s="281"/>
      <c r="NSL17" s="281"/>
      <c r="NSM17" s="281"/>
      <c r="NSN17" s="281"/>
      <c r="NSO17" s="281"/>
      <c r="NSP17" s="281"/>
      <c r="NSQ17" s="281"/>
      <c r="NSR17" s="281"/>
      <c r="NSS17" s="281"/>
      <c r="NST17" s="281"/>
      <c r="NSU17" s="281"/>
      <c r="NSV17" s="281"/>
      <c r="NSW17" s="281"/>
      <c r="NSX17" s="281"/>
      <c r="NSY17" s="281"/>
      <c r="NSZ17" s="281"/>
      <c r="NTA17" s="281"/>
      <c r="NTB17" s="281"/>
      <c r="NTC17" s="281"/>
      <c r="NTD17" s="281"/>
      <c r="NTE17" s="281"/>
      <c r="NTF17" s="281"/>
      <c r="NTG17" s="281"/>
      <c r="NTH17" s="281"/>
      <c r="NTI17" s="281"/>
      <c r="NTJ17" s="281"/>
      <c r="NTK17" s="281"/>
      <c r="NTL17" s="281"/>
      <c r="NTM17" s="281"/>
      <c r="NTN17" s="281"/>
      <c r="NTO17" s="281"/>
      <c r="NTP17" s="281"/>
      <c r="NTQ17" s="281"/>
      <c r="NTR17" s="281"/>
      <c r="NTS17" s="281"/>
      <c r="NTT17" s="281"/>
      <c r="NTU17" s="281"/>
      <c r="NTV17" s="281"/>
      <c r="NTW17" s="281"/>
      <c r="NTX17" s="281"/>
      <c r="NTY17" s="281"/>
      <c r="NTZ17" s="281"/>
      <c r="NUA17" s="281"/>
      <c r="NUB17" s="281"/>
      <c r="NUC17" s="281"/>
      <c r="NUD17" s="281"/>
      <c r="NUE17" s="281"/>
      <c r="NUF17" s="281"/>
      <c r="NUG17" s="281"/>
      <c r="NUH17" s="281"/>
      <c r="NUI17" s="281"/>
      <c r="NUJ17" s="281"/>
      <c r="NUK17" s="281"/>
      <c r="NUL17" s="281"/>
      <c r="NUM17" s="281"/>
      <c r="NUN17" s="281"/>
      <c r="NUO17" s="281"/>
      <c r="NUP17" s="281"/>
      <c r="NUQ17" s="281"/>
      <c r="NUR17" s="281"/>
      <c r="NUS17" s="281"/>
      <c r="NUT17" s="281"/>
      <c r="NUU17" s="281"/>
      <c r="NUV17" s="281"/>
      <c r="NUW17" s="281"/>
      <c r="NUX17" s="281"/>
      <c r="NUY17" s="281"/>
      <c r="NUZ17" s="281"/>
      <c r="NVA17" s="281"/>
      <c r="NVB17" s="281"/>
      <c r="NVC17" s="281"/>
      <c r="NVD17" s="281"/>
      <c r="NVE17" s="281"/>
      <c r="NVF17" s="281"/>
      <c r="NVG17" s="281"/>
      <c r="NVH17" s="281"/>
      <c r="NVI17" s="281"/>
      <c r="NVJ17" s="281"/>
      <c r="NVK17" s="281"/>
      <c r="NVL17" s="281"/>
      <c r="NVM17" s="281"/>
      <c r="NVN17" s="281"/>
      <c r="NVO17" s="281"/>
      <c r="NVP17" s="281"/>
      <c r="NVQ17" s="281"/>
      <c r="NVR17" s="281"/>
      <c r="NVS17" s="281"/>
      <c r="NVT17" s="281"/>
      <c r="NVU17" s="281"/>
      <c r="NVV17" s="281"/>
      <c r="NVW17" s="281"/>
      <c r="NVX17" s="281"/>
      <c r="NVY17" s="281"/>
      <c r="NVZ17" s="281"/>
      <c r="NWA17" s="281"/>
      <c r="NWB17" s="281"/>
      <c r="NWC17" s="281"/>
      <c r="NWD17" s="281"/>
      <c r="NWE17" s="281"/>
      <c r="NWF17" s="281"/>
      <c r="NWG17" s="281"/>
      <c r="NWH17" s="281"/>
      <c r="NWI17" s="281"/>
      <c r="NWJ17" s="281"/>
      <c r="NWK17" s="281"/>
      <c r="NWL17" s="281"/>
      <c r="NWM17" s="281"/>
      <c r="NWN17" s="281"/>
      <c r="NWO17" s="281"/>
      <c r="NWP17" s="281"/>
      <c r="NWQ17" s="281"/>
      <c r="NWR17" s="281"/>
      <c r="NWS17" s="281"/>
      <c r="NWT17" s="281"/>
      <c r="NWU17" s="281"/>
      <c r="NWV17" s="281"/>
      <c r="NWW17" s="281"/>
      <c r="NWX17" s="281"/>
      <c r="NWY17" s="281"/>
      <c r="NWZ17" s="281"/>
      <c r="NXA17" s="281"/>
      <c r="NXB17" s="281"/>
      <c r="NXC17" s="281"/>
      <c r="NXD17" s="281"/>
      <c r="NXE17" s="281"/>
      <c r="NXF17" s="281"/>
      <c r="NXG17" s="281"/>
      <c r="NXH17" s="281"/>
      <c r="NXI17" s="281"/>
      <c r="NXJ17" s="281"/>
      <c r="NXK17" s="281"/>
      <c r="NXL17" s="281"/>
      <c r="NXM17" s="281"/>
      <c r="NXN17" s="281"/>
      <c r="NXO17" s="281"/>
      <c r="NXP17" s="281"/>
      <c r="NXQ17" s="281"/>
      <c r="NXR17" s="281"/>
      <c r="NXS17" s="281"/>
      <c r="NXT17" s="281"/>
      <c r="NXU17" s="281"/>
      <c r="NXV17" s="281"/>
      <c r="NXW17" s="281"/>
      <c r="NXX17" s="281"/>
      <c r="NXY17" s="281"/>
      <c r="NXZ17" s="281"/>
      <c r="NYA17" s="281"/>
      <c r="NYB17" s="281"/>
      <c r="NYC17" s="281"/>
      <c r="NYD17" s="281"/>
      <c r="NYE17" s="281"/>
      <c r="NYF17" s="281"/>
      <c r="NYG17" s="281"/>
      <c r="NYH17" s="281"/>
      <c r="NYI17" s="281"/>
      <c r="NYJ17" s="281"/>
      <c r="NYK17" s="281"/>
      <c r="NYL17" s="281"/>
      <c r="NYM17" s="281"/>
      <c r="NYN17" s="281"/>
      <c r="NYO17" s="281"/>
      <c r="NYP17" s="281"/>
      <c r="NYQ17" s="281"/>
      <c r="NYR17" s="281"/>
      <c r="NYS17" s="281"/>
      <c r="NYT17" s="281"/>
      <c r="NYU17" s="281"/>
      <c r="NYV17" s="281"/>
      <c r="NYW17" s="281"/>
      <c r="NYX17" s="281"/>
      <c r="NYY17" s="281"/>
      <c r="NYZ17" s="281"/>
      <c r="NZA17" s="281"/>
      <c r="NZB17" s="281"/>
      <c r="NZC17" s="281"/>
      <c r="NZD17" s="281"/>
      <c r="NZE17" s="281"/>
      <c r="NZF17" s="281"/>
      <c r="NZG17" s="281"/>
      <c r="NZH17" s="281"/>
      <c r="NZI17" s="281"/>
      <c r="NZJ17" s="281"/>
      <c r="NZK17" s="281"/>
      <c r="NZL17" s="281"/>
      <c r="NZM17" s="281"/>
      <c r="NZN17" s="281"/>
      <c r="NZO17" s="281"/>
      <c r="NZP17" s="281"/>
      <c r="NZQ17" s="281"/>
      <c r="NZR17" s="281"/>
      <c r="NZS17" s="281"/>
      <c r="NZT17" s="281"/>
      <c r="NZU17" s="281"/>
      <c r="NZV17" s="281"/>
      <c r="NZW17" s="281"/>
      <c r="NZX17" s="281"/>
      <c r="NZY17" s="281"/>
      <c r="NZZ17" s="281"/>
      <c r="OAA17" s="281"/>
      <c r="OAB17" s="281"/>
      <c r="OAC17" s="281"/>
      <c r="OAD17" s="281"/>
      <c r="OAE17" s="281"/>
      <c r="OAF17" s="281"/>
      <c r="OAG17" s="281"/>
      <c r="OAH17" s="281"/>
      <c r="OAI17" s="281"/>
      <c r="OAJ17" s="281"/>
      <c r="OAK17" s="281"/>
      <c r="OAL17" s="281"/>
      <c r="OAM17" s="281"/>
      <c r="OAN17" s="281"/>
      <c r="OAO17" s="281"/>
      <c r="OAP17" s="281"/>
      <c r="OAQ17" s="281"/>
      <c r="OAR17" s="281"/>
      <c r="OAS17" s="281"/>
      <c r="OAT17" s="281"/>
      <c r="OAU17" s="281"/>
      <c r="OAV17" s="281"/>
      <c r="OAW17" s="281"/>
      <c r="OAX17" s="281"/>
      <c r="OAY17" s="281"/>
      <c r="OAZ17" s="281"/>
      <c r="OBA17" s="281"/>
      <c r="OBB17" s="281"/>
      <c r="OBC17" s="281"/>
      <c r="OBD17" s="281"/>
      <c r="OBE17" s="281"/>
      <c r="OBF17" s="281"/>
      <c r="OBG17" s="281"/>
      <c r="OBH17" s="281"/>
      <c r="OBI17" s="281"/>
      <c r="OBJ17" s="281"/>
      <c r="OBK17" s="281"/>
      <c r="OBL17" s="281"/>
      <c r="OBM17" s="281"/>
      <c r="OBN17" s="281"/>
      <c r="OBO17" s="281"/>
      <c r="OBP17" s="281"/>
      <c r="OBQ17" s="281"/>
      <c r="OBR17" s="281"/>
      <c r="OBS17" s="281"/>
      <c r="OBT17" s="281"/>
      <c r="OBU17" s="281"/>
      <c r="OBV17" s="281"/>
      <c r="OBW17" s="281"/>
      <c r="OBX17" s="281"/>
      <c r="OBY17" s="281"/>
      <c r="OBZ17" s="281"/>
      <c r="OCA17" s="281"/>
      <c r="OCB17" s="281"/>
      <c r="OCC17" s="281"/>
      <c r="OCD17" s="281"/>
      <c r="OCE17" s="281"/>
      <c r="OCF17" s="281"/>
      <c r="OCG17" s="281"/>
      <c r="OCH17" s="281"/>
      <c r="OCI17" s="281"/>
      <c r="OCJ17" s="281"/>
      <c r="OCK17" s="281"/>
      <c r="OCL17" s="281"/>
      <c r="OCM17" s="281"/>
      <c r="OCN17" s="281"/>
      <c r="OCO17" s="281"/>
      <c r="OCP17" s="281"/>
      <c r="OCQ17" s="281"/>
      <c r="OCR17" s="281"/>
      <c r="OCS17" s="281"/>
      <c r="OCT17" s="281"/>
      <c r="OCU17" s="281"/>
      <c r="OCV17" s="281"/>
      <c r="OCW17" s="281"/>
      <c r="OCX17" s="281"/>
      <c r="OCY17" s="281"/>
      <c r="OCZ17" s="281"/>
      <c r="ODA17" s="281"/>
      <c r="ODB17" s="281"/>
      <c r="ODC17" s="281"/>
      <c r="ODD17" s="281"/>
      <c r="ODE17" s="281"/>
      <c r="ODF17" s="281"/>
      <c r="ODG17" s="281"/>
      <c r="ODH17" s="281"/>
      <c r="ODI17" s="281"/>
      <c r="ODJ17" s="281"/>
      <c r="ODK17" s="281"/>
      <c r="ODL17" s="281"/>
      <c r="ODM17" s="281"/>
      <c r="ODN17" s="281"/>
      <c r="ODO17" s="281"/>
      <c r="ODP17" s="281"/>
      <c r="ODQ17" s="281"/>
      <c r="ODR17" s="281"/>
      <c r="ODS17" s="281"/>
      <c r="ODT17" s="281"/>
      <c r="ODU17" s="281"/>
      <c r="ODV17" s="281"/>
      <c r="ODW17" s="281"/>
      <c r="ODX17" s="281"/>
      <c r="ODY17" s="281"/>
      <c r="ODZ17" s="281"/>
      <c r="OEA17" s="281"/>
      <c r="OEB17" s="281"/>
      <c r="OEC17" s="281"/>
      <c r="OED17" s="281"/>
      <c r="OEE17" s="281"/>
      <c r="OEF17" s="281"/>
      <c r="OEG17" s="281"/>
      <c r="OEH17" s="281"/>
      <c r="OEI17" s="281"/>
      <c r="OEJ17" s="281"/>
      <c r="OEK17" s="281"/>
      <c r="OEL17" s="281"/>
      <c r="OEM17" s="281"/>
      <c r="OEN17" s="281"/>
      <c r="OEO17" s="281"/>
      <c r="OEP17" s="281"/>
      <c r="OEQ17" s="281"/>
      <c r="OER17" s="281"/>
      <c r="OES17" s="281"/>
      <c r="OET17" s="281"/>
      <c r="OEU17" s="281"/>
      <c r="OEV17" s="281"/>
      <c r="OEW17" s="281"/>
      <c r="OEX17" s="281"/>
      <c r="OEY17" s="281"/>
      <c r="OEZ17" s="281"/>
      <c r="OFA17" s="281"/>
      <c r="OFB17" s="281"/>
      <c r="OFC17" s="281"/>
      <c r="OFD17" s="281"/>
      <c r="OFE17" s="281"/>
      <c r="OFF17" s="281"/>
      <c r="OFG17" s="281"/>
      <c r="OFH17" s="281"/>
      <c r="OFI17" s="281"/>
      <c r="OFJ17" s="281"/>
      <c r="OFK17" s="281"/>
      <c r="OFL17" s="281"/>
      <c r="OFM17" s="281"/>
      <c r="OFN17" s="281"/>
      <c r="OFO17" s="281"/>
      <c r="OFP17" s="281"/>
      <c r="OFQ17" s="281"/>
      <c r="OFR17" s="281"/>
      <c r="OFS17" s="281"/>
      <c r="OFT17" s="281"/>
      <c r="OFU17" s="281"/>
      <c r="OFV17" s="281"/>
      <c r="OFW17" s="281"/>
      <c r="OFX17" s="281"/>
      <c r="OFY17" s="281"/>
      <c r="OFZ17" s="281"/>
      <c r="OGA17" s="281"/>
      <c r="OGB17" s="281"/>
      <c r="OGC17" s="281"/>
      <c r="OGD17" s="281"/>
      <c r="OGE17" s="281"/>
      <c r="OGF17" s="281"/>
      <c r="OGG17" s="281"/>
      <c r="OGH17" s="281"/>
      <c r="OGI17" s="281"/>
      <c r="OGJ17" s="281"/>
      <c r="OGK17" s="281"/>
      <c r="OGL17" s="281"/>
      <c r="OGM17" s="281"/>
      <c r="OGN17" s="281"/>
      <c r="OGO17" s="281"/>
      <c r="OGP17" s="281"/>
      <c r="OGQ17" s="281"/>
      <c r="OGR17" s="281"/>
      <c r="OGS17" s="281"/>
      <c r="OGT17" s="281"/>
      <c r="OGU17" s="281"/>
      <c r="OGV17" s="281"/>
      <c r="OGW17" s="281"/>
      <c r="OGX17" s="281"/>
      <c r="OGY17" s="281"/>
      <c r="OGZ17" s="281"/>
      <c r="OHA17" s="281"/>
      <c r="OHB17" s="281"/>
      <c r="OHC17" s="281"/>
      <c r="OHD17" s="281"/>
      <c r="OHE17" s="281"/>
      <c r="OHF17" s="281"/>
      <c r="OHG17" s="281"/>
      <c r="OHH17" s="281"/>
      <c r="OHI17" s="281"/>
      <c r="OHJ17" s="281"/>
      <c r="OHK17" s="281"/>
      <c r="OHL17" s="281"/>
      <c r="OHM17" s="281"/>
      <c r="OHN17" s="281"/>
      <c r="OHO17" s="281"/>
      <c r="OHP17" s="281"/>
      <c r="OHQ17" s="281"/>
      <c r="OHR17" s="281"/>
      <c r="OHS17" s="281"/>
      <c r="OHT17" s="281"/>
      <c r="OHU17" s="281"/>
      <c r="OHV17" s="281"/>
      <c r="OHW17" s="281"/>
      <c r="OHX17" s="281"/>
      <c r="OHY17" s="281"/>
      <c r="OHZ17" s="281"/>
      <c r="OIA17" s="281"/>
      <c r="OIB17" s="281"/>
      <c r="OIC17" s="281"/>
      <c r="OID17" s="281"/>
      <c r="OIE17" s="281"/>
      <c r="OIF17" s="281"/>
      <c r="OIG17" s="281"/>
      <c r="OIH17" s="281"/>
      <c r="OII17" s="281"/>
      <c r="OIJ17" s="281"/>
      <c r="OIK17" s="281"/>
      <c r="OIL17" s="281"/>
      <c r="OIM17" s="281"/>
      <c r="OIN17" s="281"/>
      <c r="OIO17" s="281"/>
      <c r="OIP17" s="281"/>
      <c r="OIQ17" s="281"/>
      <c r="OIR17" s="281"/>
      <c r="OIS17" s="281"/>
      <c r="OIT17" s="281"/>
      <c r="OIU17" s="281"/>
      <c r="OIV17" s="281"/>
      <c r="OIW17" s="281"/>
      <c r="OIX17" s="281"/>
      <c r="OIY17" s="281"/>
      <c r="OIZ17" s="281"/>
      <c r="OJA17" s="281"/>
      <c r="OJB17" s="281"/>
      <c r="OJC17" s="281"/>
      <c r="OJD17" s="281"/>
      <c r="OJE17" s="281"/>
      <c r="OJF17" s="281"/>
      <c r="OJG17" s="281"/>
      <c r="OJH17" s="281"/>
      <c r="OJI17" s="281"/>
      <c r="OJJ17" s="281"/>
      <c r="OJK17" s="281"/>
      <c r="OJL17" s="281"/>
      <c r="OJM17" s="281"/>
      <c r="OJN17" s="281"/>
      <c r="OJO17" s="281"/>
      <c r="OJP17" s="281"/>
      <c r="OJQ17" s="281"/>
      <c r="OJR17" s="281"/>
      <c r="OJS17" s="281"/>
      <c r="OJT17" s="281"/>
      <c r="OJU17" s="281"/>
      <c r="OJV17" s="281"/>
      <c r="OJW17" s="281"/>
      <c r="OJX17" s="281"/>
      <c r="OJY17" s="281"/>
      <c r="OJZ17" s="281"/>
      <c r="OKA17" s="281"/>
      <c r="OKB17" s="281"/>
      <c r="OKC17" s="281"/>
      <c r="OKD17" s="281"/>
      <c r="OKE17" s="281"/>
      <c r="OKF17" s="281"/>
      <c r="OKG17" s="281"/>
      <c r="OKH17" s="281"/>
      <c r="OKI17" s="281"/>
      <c r="OKJ17" s="281"/>
      <c r="OKK17" s="281"/>
      <c r="OKL17" s="281"/>
      <c r="OKM17" s="281"/>
      <c r="OKN17" s="281"/>
      <c r="OKO17" s="281"/>
      <c r="OKP17" s="281"/>
      <c r="OKQ17" s="281"/>
      <c r="OKR17" s="281"/>
      <c r="OKS17" s="281"/>
      <c r="OKT17" s="281"/>
      <c r="OKU17" s="281"/>
      <c r="OKV17" s="281"/>
      <c r="OKW17" s="281"/>
      <c r="OKX17" s="281"/>
      <c r="OKY17" s="281"/>
      <c r="OKZ17" s="281"/>
      <c r="OLA17" s="281"/>
      <c r="OLB17" s="281"/>
      <c r="OLC17" s="281"/>
      <c r="OLD17" s="281"/>
      <c r="OLE17" s="281"/>
      <c r="OLF17" s="281"/>
      <c r="OLG17" s="281"/>
      <c r="OLH17" s="281"/>
      <c r="OLI17" s="281"/>
      <c r="OLJ17" s="281"/>
      <c r="OLK17" s="281"/>
      <c r="OLL17" s="281"/>
      <c r="OLM17" s="281"/>
      <c r="OLN17" s="281"/>
      <c r="OLO17" s="281"/>
      <c r="OLP17" s="281"/>
      <c r="OLQ17" s="281"/>
      <c r="OLR17" s="281"/>
      <c r="OLS17" s="281"/>
      <c r="OLT17" s="281"/>
      <c r="OLU17" s="281"/>
      <c r="OLV17" s="281"/>
      <c r="OLW17" s="281"/>
      <c r="OLX17" s="281"/>
      <c r="OLY17" s="281"/>
      <c r="OLZ17" s="281"/>
      <c r="OMA17" s="281"/>
      <c r="OMB17" s="281"/>
      <c r="OMC17" s="281"/>
      <c r="OMD17" s="281"/>
      <c r="OME17" s="281"/>
      <c r="OMF17" s="281"/>
      <c r="OMG17" s="281"/>
      <c r="OMH17" s="281"/>
      <c r="OMI17" s="281"/>
      <c r="OMJ17" s="281"/>
      <c r="OMK17" s="281"/>
      <c r="OML17" s="281"/>
      <c r="OMM17" s="281"/>
      <c r="OMN17" s="281"/>
      <c r="OMO17" s="281"/>
      <c r="OMP17" s="281"/>
      <c r="OMQ17" s="281"/>
      <c r="OMR17" s="281"/>
      <c r="OMS17" s="281"/>
      <c r="OMT17" s="281"/>
      <c r="OMU17" s="281"/>
      <c r="OMV17" s="281"/>
      <c r="OMW17" s="281"/>
      <c r="OMX17" s="281"/>
      <c r="OMY17" s="281"/>
      <c r="OMZ17" s="281"/>
      <c r="ONA17" s="281"/>
      <c r="ONB17" s="281"/>
      <c r="ONC17" s="281"/>
      <c r="OND17" s="281"/>
      <c r="ONE17" s="281"/>
      <c r="ONF17" s="281"/>
      <c r="ONG17" s="281"/>
      <c r="ONH17" s="281"/>
      <c r="ONI17" s="281"/>
      <c r="ONJ17" s="281"/>
      <c r="ONK17" s="281"/>
      <c r="ONL17" s="281"/>
      <c r="ONM17" s="281"/>
      <c r="ONN17" s="281"/>
      <c r="ONO17" s="281"/>
      <c r="ONP17" s="281"/>
      <c r="ONQ17" s="281"/>
      <c r="ONR17" s="281"/>
      <c r="ONS17" s="281"/>
      <c r="ONT17" s="281"/>
      <c r="ONU17" s="281"/>
      <c r="ONV17" s="281"/>
      <c r="ONW17" s="281"/>
      <c r="ONX17" s="281"/>
      <c r="ONY17" s="281"/>
      <c r="ONZ17" s="281"/>
      <c r="OOA17" s="281"/>
      <c r="OOB17" s="281"/>
      <c r="OOC17" s="281"/>
      <c r="OOD17" s="281"/>
      <c r="OOE17" s="281"/>
      <c r="OOF17" s="281"/>
      <c r="OOG17" s="281"/>
      <c r="OOH17" s="281"/>
      <c r="OOI17" s="281"/>
      <c r="OOJ17" s="281"/>
      <c r="OOK17" s="281"/>
      <c r="OOL17" s="281"/>
      <c r="OOM17" s="281"/>
      <c r="OON17" s="281"/>
      <c r="OOO17" s="281"/>
      <c r="OOP17" s="281"/>
      <c r="OOQ17" s="281"/>
      <c r="OOR17" s="281"/>
      <c r="OOS17" s="281"/>
      <c r="OOT17" s="281"/>
      <c r="OOU17" s="281"/>
      <c r="OOV17" s="281"/>
      <c r="OOW17" s="281"/>
      <c r="OOX17" s="281"/>
      <c r="OOY17" s="281"/>
      <c r="OOZ17" s="281"/>
      <c r="OPA17" s="281"/>
      <c r="OPB17" s="281"/>
      <c r="OPC17" s="281"/>
      <c r="OPD17" s="281"/>
      <c r="OPE17" s="281"/>
      <c r="OPF17" s="281"/>
      <c r="OPG17" s="281"/>
      <c r="OPH17" s="281"/>
      <c r="OPI17" s="281"/>
      <c r="OPJ17" s="281"/>
      <c r="OPK17" s="281"/>
      <c r="OPL17" s="281"/>
      <c r="OPM17" s="281"/>
      <c r="OPN17" s="281"/>
      <c r="OPO17" s="281"/>
      <c r="OPP17" s="281"/>
      <c r="OPQ17" s="281"/>
      <c r="OPR17" s="281"/>
      <c r="OPS17" s="281"/>
      <c r="OPT17" s="281"/>
      <c r="OPU17" s="281"/>
      <c r="OPV17" s="281"/>
      <c r="OPW17" s="281"/>
      <c r="OPX17" s="281"/>
      <c r="OPY17" s="281"/>
      <c r="OPZ17" s="281"/>
      <c r="OQA17" s="281"/>
      <c r="OQB17" s="281"/>
      <c r="OQC17" s="281"/>
      <c r="OQD17" s="281"/>
      <c r="OQE17" s="281"/>
      <c r="OQF17" s="281"/>
      <c r="OQG17" s="281"/>
      <c r="OQH17" s="281"/>
      <c r="OQI17" s="281"/>
      <c r="OQJ17" s="281"/>
      <c r="OQK17" s="281"/>
      <c r="OQL17" s="281"/>
      <c r="OQM17" s="281"/>
      <c r="OQN17" s="281"/>
      <c r="OQO17" s="281"/>
      <c r="OQP17" s="281"/>
      <c r="OQQ17" s="281"/>
      <c r="OQR17" s="281"/>
      <c r="OQS17" s="281"/>
      <c r="OQT17" s="281"/>
      <c r="OQU17" s="281"/>
      <c r="OQV17" s="281"/>
      <c r="OQW17" s="281"/>
      <c r="OQX17" s="281"/>
      <c r="OQY17" s="281"/>
      <c r="OQZ17" s="281"/>
      <c r="ORA17" s="281"/>
      <c r="ORB17" s="281"/>
      <c r="ORC17" s="281"/>
      <c r="ORD17" s="281"/>
      <c r="ORE17" s="281"/>
      <c r="ORF17" s="281"/>
      <c r="ORG17" s="281"/>
      <c r="ORH17" s="281"/>
      <c r="ORI17" s="281"/>
      <c r="ORJ17" s="281"/>
      <c r="ORK17" s="281"/>
      <c r="ORL17" s="281"/>
      <c r="ORM17" s="281"/>
      <c r="ORN17" s="281"/>
      <c r="ORO17" s="281"/>
      <c r="ORP17" s="281"/>
      <c r="ORQ17" s="281"/>
      <c r="ORR17" s="281"/>
      <c r="ORS17" s="281"/>
      <c r="ORT17" s="281"/>
      <c r="ORU17" s="281"/>
      <c r="ORV17" s="281"/>
      <c r="ORW17" s="281"/>
      <c r="ORX17" s="281"/>
      <c r="ORY17" s="281"/>
      <c r="ORZ17" s="281"/>
      <c r="OSA17" s="281"/>
      <c r="OSB17" s="281"/>
      <c r="OSC17" s="281"/>
      <c r="OSD17" s="281"/>
      <c r="OSE17" s="281"/>
      <c r="OSF17" s="281"/>
      <c r="OSG17" s="281"/>
      <c r="OSH17" s="281"/>
      <c r="OSI17" s="281"/>
      <c r="OSJ17" s="281"/>
      <c r="OSK17" s="281"/>
      <c r="OSL17" s="281"/>
      <c r="OSM17" s="281"/>
      <c r="OSN17" s="281"/>
      <c r="OSO17" s="281"/>
      <c r="OSP17" s="281"/>
      <c r="OSQ17" s="281"/>
      <c r="OSR17" s="281"/>
      <c r="OSS17" s="281"/>
      <c r="OST17" s="281"/>
      <c r="OSU17" s="281"/>
      <c r="OSV17" s="281"/>
      <c r="OSW17" s="281"/>
      <c r="OSX17" s="281"/>
      <c r="OSY17" s="281"/>
      <c r="OSZ17" s="281"/>
      <c r="OTA17" s="281"/>
      <c r="OTB17" s="281"/>
      <c r="OTC17" s="281"/>
      <c r="OTD17" s="281"/>
      <c r="OTE17" s="281"/>
      <c r="OTF17" s="281"/>
      <c r="OTG17" s="281"/>
      <c r="OTH17" s="281"/>
      <c r="OTI17" s="281"/>
      <c r="OTJ17" s="281"/>
      <c r="OTK17" s="281"/>
      <c r="OTL17" s="281"/>
      <c r="OTM17" s="281"/>
      <c r="OTN17" s="281"/>
      <c r="OTO17" s="281"/>
      <c r="OTP17" s="281"/>
      <c r="OTQ17" s="281"/>
      <c r="OTR17" s="281"/>
      <c r="OTS17" s="281"/>
      <c r="OTT17" s="281"/>
      <c r="OTU17" s="281"/>
      <c r="OTV17" s="281"/>
      <c r="OTW17" s="281"/>
      <c r="OTX17" s="281"/>
      <c r="OTY17" s="281"/>
      <c r="OTZ17" s="281"/>
      <c r="OUA17" s="281"/>
      <c r="OUB17" s="281"/>
      <c r="OUC17" s="281"/>
      <c r="OUD17" s="281"/>
      <c r="OUE17" s="281"/>
      <c r="OUF17" s="281"/>
      <c r="OUG17" s="281"/>
      <c r="OUH17" s="281"/>
      <c r="OUI17" s="281"/>
      <c r="OUJ17" s="281"/>
      <c r="OUK17" s="281"/>
      <c r="OUL17" s="281"/>
      <c r="OUM17" s="281"/>
      <c r="OUN17" s="281"/>
      <c r="OUO17" s="281"/>
      <c r="OUP17" s="281"/>
      <c r="OUQ17" s="281"/>
      <c r="OUR17" s="281"/>
      <c r="OUS17" s="281"/>
      <c r="OUT17" s="281"/>
      <c r="OUU17" s="281"/>
      <c r="OUV17" s="281"/>
      <c r="OUW17" s="281"/>
      <c r="OUX17" s="281"/>
      <c r="OUY17" s="281"/>
      <c r="OUZ17" s="281"/>
      <c r="OVA17" s="281"/>
      <c r="OVB17" s="281"/>
      <c r="OVC17" s="281"/>
      <c r="OVD17" s="281"/>
      <c r="OVE17" s="281"/>
      <c r="OVF17" s="281"/>
      <c r="OVG17" s="281"/>
      <c r="OVH17" s="281"/>
      <c r="OVI17" s="281"/>
      <c r="OVJ17" s="281"/>
      <c r="OVK17" s="281"/>
      <c r="OVL17" s="281"/>
      <c r="OVM17" s="281"/>
      <c r="OVN17" s="281"/>
      <c r="OVO17" s="281"/>
      <c r="OVP17" s="281"/>
      <c r="OVQ17" s="281"/>
      <c r="OVR17" s="281"/>
      <c r="OVS17" s="281"/>
      <c r="OVT17" s="281"/>
      <c r="OVU17" s="281"/>
      <c r="OVV17" s="281"/>
      <c r="OVW17" s="281"/>
      <c r="OVX17" s="281"/>
      <c r="OVY17" s="281"/>
      <c r="OVZ17" s="281"/>
      <c r="OWA17" s="281"/>
      <c r="OWB17" s="281"/>
      <c r="OWC17" s="281"/>
      <c r="OWD17" s="281"/>
      <c r="OWE17" s="281"/>
      <c r="OWF17" s="281"/>
      <c r="OWG17" s="281"/>
      <c r="OWH17" s="281"/>
      <c r="OWI17" s="281"/>
      <c r="OWJ17" s="281"/>
      <c r="OWK17" s="281"/>
      <c r="OWL17" s="281"/>
      <c r="OWM17" s="281"/>
      <c r="OWN17" s="281"/>
      <c r="OWO17" s="281"/>
      <c r="OWP17" s="281"/>
      <c r="OWQ17" s="281"/>
      <c r="OWR17" s="281"/>
      <c r="OWS17" s="281"/>
      <c r="OWT17" s="281"/>
      <c r="OWU17" s="281"/>
      <c r="OWV17" s="281"/>
      <c r="OWW17" s="281"/>
      <c r="OWX17" s="281"/>
      <c r="OWY17" s="281"/>
      <c r="OWZ17" s="281"/>
      <c r="OXA17" s="281"/>
      <c r="OXB17" s="281"/>
      <c r="OXC17" s="281"/>
      <c r="OXD17" s="281"/>
      <c r="OXE17" s="281"/>
      <c r="OXF17" s="281"/>
      <c r="OXG17" s="281"/>
      <c r="OXH17" s="281"/>
      <c r="OXI17" s="281"/>
      <c r="OXJ17" s="281"/>
      <c r="OXK17" s="281"/>
      <c r="OXL17" s="281"/>
      <c r="OXM17" s="281"/>
      <c r="OXN17" s="281"/>
      <c r="OXO17" s="281"/>
      <c r="OXP17" s="281"/>
      <c r="OXQ17" s="281"/>
      <c r="OXR17" s="281"/>
      <c r="OXS17" s="281"/>
      <c r="OXT17" s="281"/>
      <c r="OXU17" s="281"/>
      <c r="OXV17" s="281"/>
      <c r="OXW17" s="281"/>
      <c r="OXX17" s="281"/>
      <c r="OXY17" s="281"/>
      <c r="OXZ17" s="281"/>
      <c r="OYA17" s="281"/>
      <c r="OYB17" s="281"/>
      <c r="OYC17" s="281"/>
      <c r="OYD17" s="281"/>
      <c r="OYE17" s="281"/>
      <c r="OYF17" s="281"/>
      <c r="OYG17" s="281"/>
      <c r="OYH17" s="281"/>
      <c r="OYI17" s="281"/>
      <c r="OYJ17" s="281"/>
      <c r="OYK17" s="281"/>
      <c r="OYL17" s="281"/>
      <c r="OYM17" s="281"/>
      <c r="OYN17" s="281"/>
      <c r="OYO17" s="281"/>
      <c r="OYP17" s="281"/>
      <c r="OYQ17" s="281"/>
      <c r="OYR17" s="281"/>
      <c r="OYS17" s="281"/>
      <c r="OYT17" s="281"/>
      <c r="OYU17" s="281"/>
      <c r="OYV17" s="281"/>
      <c r="OYW17" s="281"/>
      <c r="OYX17" s="281"/>
      <c r="OYY17" s="281"/>
      <c r="OYZ17" s="281"/>
      <c r="OZA17" s="281"/>
      <c r="OZB17" s="281"/>
      <c r="OZC17" s="281"/>
      <c r="OZD17" s="281"/>
      <c r="OZE17" s="281"/>
      <c r="OZF17" s="281"/>
      <c r="OZG17" s="281"/>
      <c r="OZH17" s="281"/>
      <c r="OZI17" s="281"/>
      <c r="OZJ17" s="281"/>
      <c r="OZK17" s="281"/>
      <c r="OZL17" s="281"/>
      <c r="OZM17" s="281"/>
      <c r="OZN17" s="281"/>
      <c r="OZO17" s="281"/>
      <c r="OZP17" s="281"/>
      <c r="OZQ17" s="281"/>
      <c r="OZR17" s="281"/>
      <c r="OZS17" s="281"/>
      <c r="OZT17" s="281"/>
      <c r="OZU17" s="281"/>
      <c r="OZV17" s="281"/>
      <c r="OZW17" s="281"/>
      <c r="OZX17" s="281"/>
      <c r="OZY17" s="281"/>
      <c r="OZZ17" s="281"/>
      <c r="PAA17" s="281"/>
      <c r="PAB17" s="281"/>
      <c r="PAC17" s="281"/>
      <c r="PAD17" s="281"/>
      <c r="PAE17" s="281"/>
      <c r="PAF17" s="281"/>
      <c r="PAG17" s="281"/>
      <c r="PAH17" s="281"/>
      <c r="PAI17" s="281"/>
      <c r="PAJ17" s="281"/>
      <c r="PAK17" s="281"/>
      <c r="PAL17" s="281"/>
      <c r="PAM17" s="281"/>
      <c r="PAN17" s="281"/>
      <c r="PAO17" s="281"/>
      <c r="PAP17" s="281"/>
      <c r="PAQ17" s="281"/>
      <c r="PAR17" s="281"/>
      <c r="PAS17" s="281"/>
      <c r="PAT17" s="281"/>
      <c r="PAU17" s="281"/>
      <c r="PAV17" s="281"/>
      <c r="PAW17" s="281"/>
      <c r="PAX17" s="281"/>
      <c r="PAY17" s="281"/>
      <c r="PAZ17" s="281"/>
      <c r="PBA17" s="281"/>
      <c r="PBB17" s="281"/>
      <c r="PBC17" s="281"/>
      <c r="PBD17" s="281"/>
      <c r="PBE17" s="281"/>
      <c r="PBF17" s="281"/>
      <c r="PBG17" s="281"/>
      <c r="PBH17" s="281"/>
      <c r="PBI17" s="281"/>
      <c r="PBJ17" s="281"/>
      <c r="PBK17" s="281"/>
      <c r="PBL17" s="281"/>
      <c r="PBM17" s="281"/>
      <c r="PBN17" s="281"/>
      <c r="PBO17" s="281"/>
      <c r="PBP17" s="281"/>
      <c r="PBQ17" s="281"/>
      <c r="PBR17" s="281"/>
      <c r="PBS17" s="281"/>
      <c r="PBT17" s="281"/>
      <c r="PBU17" s="281"/>
      <c r="PBV17" s="281"/>
      <c r="PBW17" s="281"/>
      <c r="PBX17" s="281"/>
      <c r="PBY17" s="281"/>
      <c r="PBZ17" s="281"/>
      <c r="PCA17" s="281"/>
      <c r="PCB17" s="281"/>
      <c r="PCC17" s="281"/>
      <c r="PCD17" s="281"/>
      <c r="PCE17" s="281"/>
      <c r="PCF17" s="281"/>
      <c r="PCG17" s="281"/>
      <c r="PCH17" s="281"/>
      <c r="PCI17" s="281"/>
      <c r="PCJ17" s="281"/>
      <c r="PCK17" s="281"/>
      <c r="PCL17" s="281"/>
      <c r="PCM17" s="281"/>
      <c r="PCN17" s="281"/>
      <c r="PCO17" s="281"/>
      <c r="PCP17" s="281"/>
      <c r="PCQ17" s="281"/>
      <c r="PCR17" s="281"/>
      <c r="PCS17" s="281"/>
      <c r="PCT17" s="281"/>
      <c r="PCU17" s="281"/>
      <c r="PCV17" s="281"/>
      <c r="PCW17" s="281"/>
      <c r="PCX17" s="281"/>
      <c r="PCY17" s="281"/>
      <c r="PCZ17" s="281"/>
      <c r="PDA17" s="281"/>
      <c r="PDB17" s="281"/>
      <c r="PDC17" s="281"/>
      <c r="PDD17" s="281"/>
      <c r="PDE17" s="281"/>
      <c r="PDF17" s="281"/>
      <c r="PDG17" s="281"/>
      <c r="PDH17" s="281"/>
      <c r="PDI17" s="281"/>
      <c r="PDJ17" s="281"/>
      <c r="PDK17" s="281"/>
      <c r="PDL17" s="281"/>
      <c r="PDM17" s="281"/>
      <c r="PDN17" s="281"/>
      <c r="PDO17" s="281"/>
      <c r="PDP17" s="281"/>
      <c r="PDQ17" s="281"/>
      <c r="PDR17" s="281"/>
      <c r="PDS17" s="281"/>
      <c r="PDT17" s="281"/>
      <c r="PDU17" s="281"/>
      <c r="PDV17" s="281"/>
      <c r="PDW17" s="281"/>
      <c r="PDX17" s="281"/>
      <c r="PDY17" s="281"/>
      <c r="PDZ17" s="281"/>
      <c r="PEA17" s="281"/>
      <c r="PEB17" s="281"/>
      <c r="PEC17" s="281"/>
      <c r="PED17" s="281"/>
      <c r="PEE17" s="281"/>
      <c r="PEF17" s="281"/>
      <c r="PEG17" s="281"/>
      <c r="PEH17" s="281"/>
      <c r="PEI17" s="281"/>
      <c r="PEJ17" s="281"/>
      <c r="PEK17" s="281"/>
      <c r="PEL17" s="281"/>
      <c r="PEM17" s="281"/>
      <c r="PEN17" s="281"/>
      <c r="PEO17" s="281"/>
      <c r="PEP17" s="281"/>
      <c r="PEQ17" s="281"/>
      <c r="PER17" s="281"/>
      <c r="PES17" s="281"/>
      <c r="PET17" s="281"/>
      <c r="PEU17" s="281"/>
      <c r="PEV17" s="281"/>
      <c r="PEW17" s="281"/>
      <c r="PEX17" s="281"/>
      <c r="PEY17" s="281"/>
      <c r="PEZ17" s="281"/>
      <c r="PFA17" s="281"/>
      <c r="PFB17" s="281"/>
      <c r="PFC17" s="281"/>
      <c r="PFD17" s="281"/>
      <c r="PFE17" s="281"/>
      <c r="PFF17" s="281"/>
      <c r="PFG17" s="281"/>
      <c r="PFH17" s="281"/>
      <c r="PFI17" s="281"/>
      <c r="PFJ17" s="281"/>
      <c r="PFK17" s="281"/>
      <c r="PFL17" s="281"/>
      <c r="PFM17" s="281"/>
      <c r="PFN17" s="281"/>
      <c r="PFO17" s="281"/>
      <c r="PFP17" s="281"/>
      <c r="PFQ17" s="281"/>
      <c r="PFR17" s="281"/>
      <c r="PFS17" s="281"/>
      <c r="PFT17" s="281"/>
      <c r="PFU17" s="281"/>
      <c r="PFV17" s="281"/>
      <c r="PFW17" s="281"/>
      <c r="PFX17" s="281"/>
      <c r="PFY17" s="281"/>
      <c r="PFZ17" s="281"/>
      <c r="PGA17" s="281"/>
      <c r="PGB17" s="281"/>
      <c r="PGC17" s="281"/>
      <c r="PGD17" s="281"/>
      <c r="PGE17" s="281"/>
      <c r="PGF17" s="281"/>
      <c r="PGG17" s="281"/>
      <c r="PGH17" s="281"/>
      <c r="PGI17" s="281"/>
      <c r="PGJ17" s="281"/>
      <c r="PGK17" s="281"/>
      <c r="PGL17" s="281"/>
      <c r="PGM17" s="281"/>
      <c r="PGN17" s="281"/>
      <c r="PGO17" s="281"/>
      <c r="PGP17" s="281"/>
      <c r="PGQ17" s="281"/>
      <c r="PGR17" s="281"/>
      <c r="PGS17" s="281"/>
      <c r="PGT17" s="281"/>
      <c r="PGU17" s="281"/>
      <c r="PGV17" s="281"/>
      <c r="PGW17" s="281"/>
      <c r="PGX17" s="281"/>
      <c r="PGY17" s="281"/>
      <c r="PGZ17" s="281"/>
      <c r="PHA17" s="281"/>
      <c r="PHB17" s="281"/>
      <c r="PHC17" s="281"/>
      <c r="PHD17" s="281"/>
      <c r="PHE17" s="281"/>
      <c r="PHF17" s="281"/>
      <c r="PHG17" s="281"/>
      <c r="PHH17" s="281"/>
      <c r="PHI17" s="281"/>
      <c r="PHJ17" s="281"/>
      <c r="PHK17" s="281"/>
      <c r="PHL17" s="281"/>
      <c r="PHM17" s="281"/>
      <c r="PHN17" s="281"/>
      <c r="PHO17" s="281"/>
      <c r="PHP17" s="281"/>
      <c r="PHQ17" s="281"/>
      <c r="PHR17" s="281"/>
      <c r="PHS17" s="281"/>
      <c r="PHT17" s="281"/>
      <c r="PHU17" s="281"/>
      <c r="PHV17" s="281"/>
      <c r="PHW17" s="281"/>
      <c r="PHX17" s="281"/>
      <c r="PHY17" s="281"/>
      <c r="PHZ17" s="281"/>
      <c r="PIA17" s="281"/>
      <c r="PIB17" s="281"/>
      <c r="PIC17" s="281"/>
      <c r="PID17" s="281"/>
      <c r="PIE17" s="281"/>
      <c r="PIF17" s="281"/>
      <c r="PIG17" s="281"/>
      <c r="PIH17" s="281"/>
      <c r="PII17" s="281"/>
      <c r="PIJ17" s="281"/>
      <c r="PIK17" s="281"/>
      <c r="PIL17" s="281"/>
      <c r="PIM17" s="281"/>
      <c r="PIN17" s="281"/>
      <c r="PIO17" s="281"/>
      <c r="PIP17" s="281"/>
      <c r="PIQ17" s="281"/>
      <c r="PIR17" s="281"/>
      <c r="PIS17" s="281"/>
      <c r="PIT17" s="281"/>
      <c r="PIU17" s="281"/>
      <c r="PIV17" s="281"/>
      <c r="PIW17" s="281"/>
      <c r="PIX17" s="281"/>
      <c r="PIY17" s="281"/>
      <c r="PIZ17" s="281"/>
      <c r="PJA17" s="281"/>
      <c r="PJB17" s="281"/>
      <c r="PJC17" s="281"/>
      <c r="PJD17" s="281"/>
      <c r="PJE17" s="281"/>
      <c r="PJF17" s="281"/>
      <c r="PJG17" s="281"/>
      <c r="PJH17" s="281"/>
      <c r="PJI17" s="281"/>
      <c r="PJJ17" s="281"/>
      <c r="PJK17" s="281"/>
      <c r="PJL17" s="281"/>
      <c r="PJM17" s="281"/>
      <c r="PJN17" s="281"/>
      <c r="PJO17" s="281"/>
      <c r="PJP17" s="281"/>
      <c r="PJQ17" s="281"/>
      <c r="PJR17" s="281"/>
      <c r="PJS17" s="281"/>
      <c r="PJT17" s="281"/>
      <c r="PJU17" s="281"/>
      <c r="PJV17" s="281"/>
      <c r="PJW17" s="281"/>
      <c r="PJX17" s="281"/>
      <c r="PJY17" s="281"/>
      <c r="PJZ17" s="281"/>
      <c r="PKA17" s="281"/>
      <c r="PKB17" s="281"/>
      <c r="PKC17" s="281"/>
      <c r="PKD17" s="281"/>
      <c r="PKE17" s="281"/>
      <c r="PKF17" s="281"/>
      <c r="PKG17" s="281"/>
      <c r="PKH17" s="281"/>
      <c r="PKI17" s="281"/>
      <c r="PKJ17" s="281"/>
      <c r="PKK17" s="281"/>
      <c r="PKL17" s="281"/>
      <c r="PKM17" s="281"/>
      <c r="PKN17" s="281"/>
      <c r="PKO17" s="281"/>
      <c r="PKP17" s="281"/>
      <c r="PKQ17" s="281"/>
      <c r="PKR17" s="281"/>
      <c r="PKS17" s="281"/>
      <c r="PKT17" s="281"/>
      <c r="PKU17" s="281"/>
      <c r="PKV17" s="281"/>
      <c r="PKW17" s="281"/>
      <c r="PKX17" s="281"/>
      <c r="PKY17" s="281"/>
      <c r="PKZ17" s="281"/>
      <c r="PLA17" s="281"/>
      <c r="PLB17" s="281"/>
      <c r="PLC17" s="281"/>
      <c r="PLD17" s="281"/>
      <c r="PLE17" s="281"/>
      <c r="PLF17" s="281"/>
      <c r="PLG17" s="281"/>
      <c r="PLH17" s="281"/>
      <c r="PLI17" s="281"/>
      <c r="PLJ17" s="281"/>
      <c r="PLK17" s="281"/>
      <c r="PLL17" s="281"/>
      <c r="PLM17" s="281"/>
      <c r="PLN17" s="281"/>
      <c r="PLO17" s="281"/>
      <c r="PLP17" s="281"/>
      <c r="PLQ17" s="281"/>
      <c r="PLR17" s="281"/>
      <c r="PLS17" s="281"/>
      <c r="PLT17" s="281"/>
      <c r="PLU17" s="281"/>
      <c r="PLV17" s="281"/>
      <c r="PLW17" s="281"/>
      <c r="PLX17" s="281"/>
      <c r="PLY17" s="281"/>
      <c r="PLZ17" s="281"/>
      <c r="PMA17" s="281"/>
      <c r="PMB17" s="281"/>
      <c r="PMC17" s="281"/>
      <c r="PMD17" s="281"/>
      <c r="PME17" s="281"/>
      <c r="PMF17" s="281"/>
      <c r="PMG17" s="281"/>
      <c r="PMH17" s="281"/>
      <c r="PMI17" s="281"/>
      <c r="PMJ17" s="281"/>
      <c r="PMK17" s="281"/>
      <c r="PML17" s="281"/>
      <c r="PMM17" s="281"/>
      <c r="PMN17" s="281"/>
      <c r="PMO17" s="281"/>
      <c r="PMP17" s="281"/>
      <c r="PMQ17" s="281"/>
      <c r="PMR17" s="281"/>
      <c r="PMS17" s="281"/>
      <c r="PMT17" s="281"/>
      <c r="PMU17" s="281"/>
      <c r="PMV17" s="281"/>
      <c r="PMW17" s="281"/>
      <c r="PMX17" s="281"/>
      <c r="PMY17" s="281"/>
      <c r="PMZ17" s="281"/>
      <c r="PNA17" s="281"/>
      <c r="PNB17" s="281"/>
      <c r="PNC17" s="281"/>
      <c r="PND17" s="281"/>
      <c r="PNE17" s="281"/>
      <c r="PNF17" s="281"/>
      <c r="PNG17" s="281"/>
      <c r="PNH17" s="281"/>
      <c r="PNI17" s="281"/>
      <c r="PNJ17" s="281"/>
      <c r="PNK17" s="281"/>
      <c r="PNL17" s="281"/>
      <c r="PNM17" s="281"/>
      <c r="PNN17" s="281"/>
      <c r="PNO17" s="281"/>
      <c r="PNP17" s="281"/>
      <c r="PNQ17" s="281"/>
      <c r="PNR17" s="281"/>
      <c r="PNS17" s="281"/>
      <c r="PNT17" s="281"/>
      <c r="PNU17" s="281"/>
      <c r="PNV17" s="281"/>
      <c r="PNW17" s="281"/>
      <c r="PNX17" s="281"/>
      <c r="PNY17" s="281"/>
      <c r="PNZ17" s="281"/>
      <c r="POA17" s="281"/>
      <c r="POB17" s="281"/>
      <c r="POC17" s="281"/>
      <c r="POD17" s="281"/>
      <c r="POE17" s="281"/>
      <c r="POF17" s="281"/>
      <c r="POG17" s="281"/>
      <c r="POH17" s="281"/>
      <c r="POI17" s="281"/>
      <c r="POJ17" s="281"/>
      <c r="POK17" s="281"/>
      <c r="POL17" s="281"/>
      <c r="POM17" s="281"/>
      <c r="PON17" s="281"/>
      <c r="POO17" s="281"/>
      <c r="POP17" s="281"/>
      <c r="POQ17" s="281"/>
      <c r="POR17" s="281"/>
      <c r="POS17" s="281"/>
      <c r="POT17" s="281"/>
      <c r="POU17" s="281"/>
      <c r="POV17" s="281"/>
      <c r="POW17" s="281"/>
      <c r="POX17" s="281"/>
      <c r="POY17" s="281"/>
      <c r="POZ17" s="281"/>
      <c r="PPA17" s="281"/>
      <c r="PPB17" s="281"/>
      <c r="PPC17" s="281"/>
      <c r="PPD17" s="281"/>
      <c r="PPE17" s="281"/>
      <c r="PPF17" s="281"/>
      <c r="PPG17" s="281"/>
      <c r="PPH17" s="281"/>
      <c r="PPI17" s="281"/>
      <c r="PPJ17" s="281"/>
      <c r="PPK17" s="281"/>
      <c r="PPL17" s="281"/>
      <c r="PPM17" s="281"/>
      <c r="PPN17" s="281"/>
      <c r="PPO17" s="281"/>
      <c r="PPP17" s="281"/>
      <c r="PPQ17" s="281"/>
      <c r="PPR17" s="281"/>
      <c r="PPS17" s="281"/>
      <c r="PPT17" s="281"/>
      <c r="PPU17" s="281"/>
      <c r="PPV17" s="281"/>
      <c r="PPW17" s="281"/>
      <c r="PPX17" s="281"/>
      <c r="PPY17" s="281"/>
      <c r="PPZ17" s="281"/>
      <c r="PQA17" s="281"/>
      <c r="PQB17" s="281"/>
      <c r="PQC17" s="281"/>
      <c r="PQD17" s="281"/>
      <c r="PQE17" s="281"/>
      <c r="PQF17" s="281"/>
      <c r="PQG17" s="281"/>
      <c r="PQH17" s="281"/>
      <c r="PQI17" s="281"/>
      <c r="PQJ17" s="281"/>
      <c r="PQK17" s="281"/>
      <c r="PQL17" s="281"/>
      <c r="PQM17" s="281"/>
      <c r="PQN17" s="281"/>
      <c r="PQO17" s="281"/>
      <c r="PQP17" s="281"/>
      <c r="PQQ17" s="281"/>
      <c r="PQR17" s="281"/>
      <c r="PQS17" s="281"/>
      <c r="PQT17" s="281"/>
      <c r="PQU17" s="281"/>
      <c r="PQV17" s="281"/>
      <c r="PQW17" s="281"/>
      <c r="PQX17" s="281"/>
      <c r="PQY17" s="281"/>
      <c r="PQZ17" s="281"/>
      <c r="PRA17" s="281"/>
      <c r="PRB17" s="281"/>
      <c r="PRC17" s="281"/>
      <c r="PRD17" s="281"/>
      <c r="PRE17" s="281"/>
      <c r="PRF17" s="281"/>
      <c r="PRG17" s="281"/>
      <c r="PRH17" s="281"/>
      <c r="PRI17" s="281"/>
      <c r="PRJ17" s="281"/>
      <c r="PRK17" s="281"/>
      <c r="PRL17" s="281"/>
      <c r="PRM17" s="281"/>
      <c r="PRN17" s="281"/>
      <c r="PRO17" s="281"/>
      <c r="PRP17" s="281"/>
      <c r="PRQ17" s="281"/>
      <c r="PRR17" s="281"/>
      <c r="PRS17" s="281"/>
      <c r="PRT17" s="281"/>
      <c r="PRU17" s="281"/>
      <c r="PRV17" s="281"/>
      <c r="PRW17" s="281"/>
      <c r="PRX17" s="281"/>
      <c r="PRY17" s="281"/>
      <c r="PRZ17" s="281"/>
      <c r="PSA17" s="281"/>
      <c r="PSB17" s="281"/>
      <c r="PSC17" s="281"/>
      <c r="PSD17" s="281"/>
      <c r="PSE17" s="281"/>
      <c r="PSF17" s="281"/>
      <c r="PSG17" s="281"/>
      <c r="PSH17" s="281"/>
      <c r="PSI17" s="281"/>
      <c r="PSJ17" s="281"/>
      <c r="PSK17" s="281"/>
      <c r="PSL17" s="281"/>
      <c r="PSM17" s="281"/>
      <c r="PSN17" s="281"/>
      <c r="PSO17" s="281"/>
      <c r="PSP17" s="281"/>
      <c r="PSQ17" s="281"/>
      <c r="PSR17" s="281"/>
      <c r="PSS17" s="281"/>
      <c r="PST17" s="281"/>
      <c r="PSU17" s="281"/>
      <c r="PSV17" s="281"/>
      <c r="PSW17" s="281"/>
      <c r="PSX17" s="281"/>
      <c r="PSY17" s="281"/>
      <c r="PSZ17" s="281"/>
      <c r="PTA17" s="281"/>
      <c r="PTB17" s="281"/>
      <c r="PTC17" s="281"/>
      <c r="PTD17" s="281"/>
      <c r="PTE17" s="281"/>
      <c r="PTF17" s="281"/>
      <c r="PTG17" s="281"/>
      <c r="PTH17" s="281"/>
      <c r="PTI17" s="281"/>
      <c r="PTJ17" s="281"/>
      <c r="PTK17" s="281"/>
      <c r="PTL17" s="281"/>
      <c r="PTM17" s="281"/>
      <c r="PTN17" s="281"/>
      <c r="PTO17" s="281"/>
      <c r="PTP17" s="281"/>
      <c r="PTQ17" s="281"/>
      <c r="PTR17" s="281"/>
      <c r="PTS17" s="281"/>
      <c r="PTT17" s="281"/>
      <c r="PTU17" s="281"/>
      <c r="PTV17" s="281"/>
      <c r="PTW17" s="281"/>
      <c r="PTX17" s="281"/>
      <c r="PTY17" s="281"/>
      <c r="PTZ17" s="281"/>
      <c r="PUA17" s="281"/>
      <c r="PUB17" s="281"/>
      <c r="PUC17" s="281"/>
      <c r="PUD17" s="281"/>
      <c r="PUE17" s="281"/>
      <c r="PUF17" s="281"/>
      <c r="PUG17" s="281"/>
      <c r="PUH17" s="281"/>
      <c r="PUI17" s="281"/>
      <c r="PUJ17" s="281"/>
      <c r="PUK17" s="281"/>
      <c r="PUL17" s="281"/>
      <c r="PUM17" s="281"/>
      <c r="PUN17" s="281"/>
      <c r="PUO17" s="281"/>
      <c r="PUP17" s="281"/>
      <c r="PUQ17" s="281"/>
      <c r="PUR17" s="281"/>
      <c r="PUS17" s="281"/>
      <c r="PUT17" s="281"/>
      <c r="PUU17" s="281"/>
      <c r="PUV17" s="281"/>
      <c r="PUW17" s="281"/>
      <c r="PUX17" s="281"/>
      <c r="PUY17" s="281"/>
      <c r="PUZ17" s="281"/>
      <c r="PVA17" s="281"/>
      <c r="PVB17" s="281"/>
      <c r="PVC17" s="281"/>
      <c r="PVD17" s="281"/>
      <c r="PVE17" s="281"/>
      <c r="PVF17" s="281"/>
      <c r="PVG17" s="281"/>
      <c r="PVH17" s="281"/>
      <c r="PVI17" s="281"/>
      <c r="PVJ17" s="281"/>
      <c r="PVK17" s="281"/>
      <c r="PVL17" s="281"/>
      <c r="PVM17" s="281"/>
      <c r="PVN17" s="281"/>
      <c r="PVO17" s="281"/>
      <c r="PVP17" s="281"/>
      <c r="PVQ17" s="281"/>
      <c r="PVR17" s="281"/>
      <c r="PVS17" s="281"/>
      <c r="PVT17" s="281"/>
      <c r="PVU17" s="281"/>
      <c r="PVV17" s="281"/>
      <c r="PVW17" s="281"/>
      <c r="PVX17" s="281"/>
      <c r="PVY17" s="281"/>
      <c r="PVZ17" s="281"/>
      <c r="PWA17" s="281"/>
      <c r="PWB17" s="281"/>
      <c r="PWC17" s="281"/>
      <c r="PWD17" s="281"/>
      <c r="PWE17" s="281"/>
      <c r="PWF17" s="281"/>
      <c r="PWG17" s="281"/>
      <c r="PWH17" s="281"/>
      <c r="PWI17" s="281"/>
      <c r="PWJ17" s="281"/>
      <c r="PWK17" s="281"/>
      <c r="PWL17" s="281"/>
      <c r="PWM17" s="281"/>
      <c r="PWN17" s="281"/>
      <c r="PWO17" s="281"/>
      <c r="PWP17" s="281"/>
      <c r="PWQ17" s="281"/>
      <c r="PWR17" s="281"/>
      <c r="PWS17" s="281"/>
      <c r="PWT17" s="281"/>
      <c r="PWU17" s="281"/>
      <c r="PWV17" s="281"/>
      <c r="PWW17" s="281"/>
      <c r="PWX17" s="281"/>
      <c r="PWY17" s="281"/>
      <c r="PWZ17" s="281"/>
      <c r="PXA17" s="281"/>
      <c r="PXB17" s="281"/>
      <c r="PXC17" s="281"/>
      <c r="PXD17" s="281"/>
      <c r="PXE17" s="281"/>
      <c r="PXF17" s="281"/>
      <c r="PXG17" s="281"/>
      <c r="PXH17" s="281"/>
      <c r="PXI17" s="281"/>
      <c r="PXJ17" s="281"/>
      <c r="PXK17" s="281"/>
      <c r="PXL17" s="281"/>
      <c r="PXM17" s="281"/>
      <c r="PXN17" s="281"/>
      <c r="PXO17" s="281"/>
      <c r="PXP17" s="281"/>
      <c r="PXQ17" s="281"/>
      <c r="PXR17" s="281"/>
      <c r="PXS17" s="281"/>
      <c r="PXT17" s="281"/>
      <c r="PXU17" s="281"/>
      <c r="PXV17" s="281"/>
      <c r="PXW17" s="281"/>
      <c r="PXX17" s="281"/>
      <c r="PXY17" s="281"/>
      <c r="PXZ17" s="281"/>
      <c r="PYA17" s="281"/>
      <c r="PYB17" s="281"/>
      <c r="PYC17" s="281"/>
      <c r="PYD17" s="281"/>
      <c r="PYE17" s="281"/>
      <c r="PYF17" s="281"/>
      <c r="PYG17" s="281"/>
      <c r="PYH17" s="281"/>
      <c r="PYI17" s="281"/>
      <c r="PYJ17" s="281"/>
      <c r="PYK17" s="281"/>
      <c r="PYL17" s="281"/>
      <c r="PYM17" s="281"/>
      <c r="PYN17" s="281"/>
      <c r="PYO17" s="281"/>
      <c r="PYP17" s="281"/>
      <c r="PYQ17" s="281"/>
      <c r="PYR17" s="281"/>
      <c r="PYS17" s="281"/>
      <c r="PYT17" s="281"/>
      <c r="PYU17" s="281"/>
      <c r="PYV17" s="281"/>
      <c r="PYW17" s="281"/>
      <c r="PYX17" s="281"/>
      <c r="PYY17" s="281"/>
      <c r="PYZ17" s="281"/>
      <c r="PZA17" s="281"/>
      <c r="PZB17" s="281"/>
      <c r="PZC17" s="281"/>
      <c r="PZD17" s="281"/>
      <c r="PZE17" s="281"/>
      <c r="PZF17" s="281"/>
      <c r="PZG17" s="281"/>
      <c r="PZH17" s="281"/>
      <c r="PZI17" s="281"/>
      <c r="PZJ17" s="281"/>
      <c r="PZK17" s="281"/>
      <c r="PZL17" s="281"/>
      <c r="PZM17" s="281"/>
      <c r="PZN17" s="281"/>
      <c r="PZO17" s="281"/>
      <c r="PZP17" s="281"/>
      <c r="PZQ17" s="281"/>
      <c r="PZR17" s="281"/>
      <c r="PZS17" s="281"/>
      <c r="PZT17" s="281"/>
      <c r="PZU17" s="281"/>
      <c r="PZV17" s="281"/>
      <c r="PZW17" s="281"/>
      <c r="PZX17" s="281"/>
      <c r="PZY17" s="281"/>
      <c r="PZZ17" s="281"/>
      <c r="QAA17" s="281"/>
      <c r="QAB17" s="281"/>
      <c r="QAC17" s="281"/>
      <c r="QAD17" s="281"/>
      <c r="QAE17" s="281"/>
      <c r="QAF17" s="281"/>
      <c r="QAG17" s="281"/>
      <c r="QAH17" s="281"/>
      <c r="QAI17" s="281"/>
      <c r="QAJ17" s="281"/>
      <c r="QAK17" s="281"/>
      <c r="QAL17" s="281"/>
      <c r="QAM17" s="281"/>
      <c r="QAN17" s="281"/>
      <c r="QAO17" s="281"/>
      <c r="QAP17" s="281"/>
      <c r="QAQ17" s="281"/>
      <c r="QAR17" s="281"/>
      <c r="QAS17" s="281"/>
      <c r="QAT17" s="281"/>
      <c r="QAU17" s="281"/>
      <c r="QAV17" s="281"/>
      <c r="QAW17" s="281"/>
      <c r="QAX17" s="281"/>
      <c r="QAY17" s="281"/>
      <c r="QAZ17" s="281"/>
      <c r="QBA17" s="281"/>
      <c r="QBB17" s="281"/>
      <c r="QBC17" s="281"/>
      <c r="QBD17" s="281"/>
      <c r="QBE17" s="281"/>
      <c r="QBF17" s="281"/>
      <c r="QBG17" s="281"/>
      <c r="QBH17" s="281"/>
      <c r="QBI17" s="281"/>
      <c r="QBJ17" s="281"/>
      <c r="QBK17" s="281"/>
      <c r="QBL17" s="281"/>
      <c r="QBM17" s="281"/>
      <c r="QBN17" s="281"/>
      <c r="QBO17" s="281"/>
      <c r="QBP17" s="281"/>
      <c r="QBQ17" s="281"/>
      <c r="QBR17" s="281"/>
      <c r="QBS17" s="281"/>
      <c r="QBT17" s="281"/>
      <c r="QBU17" s="281"/>
      <c r="QBV17" s="281"/>
      <c r="QBW17" s="281"/>
      <c r="QBX17" s="281"/>
      <c r="QBY17" s="281"/>
      <c r="QBZ17" s="281"/>
      <c r="QCA17" s="281"/>
      <c r="QCB17" s="281"/>
      <c r="QCC17" s="281"/>
      <c r="QCD17" s="281"/>
      <c r="QCE17" s="281"/>
      <c r="QCF17" s="281"/>
      <c r="QCG17" s="281"/>
      <c r="QCH17" s="281"/>
      <c r="QCI17" s="281"/>
      <c r="QCJ17" s="281"/>
      <c r="QCK17" s="281"/>
      <c r="QCL17" s="281"/>
      <c r="QCM17" s="281"/>
      <c r="QCN17" s="281"/>
      <c r="QCO17" s="281"/>
      <c r="QCP17" s="281"/>
      <c r="QCQ17" s="281"/>
      <c r="QCR17" s="281"/>
      <c r="QCS17" s="281"/>
      <c r="QCT17" s="281"/>
      <c r="QCU17" s="281"/>
      <c r="QCV17" s="281"/>
      <c r="QCW17" s="281"/>
      <c r="QCX17" s="281"/>
      <c r="QCY17" s="281"/>
      <c r="QCZ17" s="281"/>
      <c r="QDA17" s="281"/>
      <c r="QDB17" s="281"/>
      <c r="QDC17" s="281"/>
      <c r="QDD17" s="281"/>
      <c r="QDE17" s="281"/>
      <c r="QDF17" s="281"/>
      <c r="QDG17" s="281"/>
      <c r="QDH17" s="281"/>
      <c r="QDI17" s="281"/>
      <c r="QDJ17" s="281"/>
      <c r="QDK17" s="281"/>
      <c r="QDL17" s="281"/>
      <c r="QDM17" s="281"/>
      <c r="QDN17" s="281"/>
      <c r="QDO17" s="281"/>
      <c r="QDP17" s="281"/>
      <c r="QDQ17" s="281"/>
      <c r="QDR17" s="281"/>
      <c r="QDS17" s="281"/>
      <c r="QDT17" s="281"/>
      <c r="QDU17" s="281"/>
      <c r="QDV17" s="281"/>
      <c r="QDW17" s="281"/>
      <c r="QDX17" s="281"/>
      <c r="QDY17" s="281"/>
      <c r="QDZ17" s="281"/>
      <c r="QEA17" s="281"/>
      <c r="QEB17" s="281"/>
      <c r="QEC17" s="281"/>
      <c r="QED17" s="281"/>
      <c r="QEE17" s="281"/>
      <c r="QEF17" s="281"/>
      <c r="QEG17" s="281"/>
      <c r="QEH17" s="281"/>
      <c r="QEI17" s="281"/>
      <c r="QEJ17" s="281"/>
      <c r="QEK17" s="281"/>
      <c r="QEL17" s="281"/>
      <c r="QEM17" s="281"/>
      <c r="QEN17" s="281"/>
      <c r="QEO17" s="281"/>
      <c r="QEP17" s="281"/>
      <c r="QEQ17" s="281"/>
      <c r="QER17" s="281"/>
      <c r="QES17" s="281"/>
      <c r="QET17" s="281"/>
      <c r="QEU17" s="281"/>
      <c r="QEV17" s="281"/>
      <c r="QEW17" s="281"/>
      <c r="QEX17" s="281"/>
      <c r="QEY17" s="281"/>
      <c r="QEZ17" s="281"/>
      <c r="QFA17" s="281"/>
      <c r="QFB17" s="281"/>
      <c r="QFC17" s="281"/>
      <c r="QFD17" s="281"/>
      <c r="QFE17" s="281"/>
      <c r="QFF17" s="281"/>
      <c r="QFG17" s="281"/>
      <c r="QFH17" s="281"/>
      <c r="QFI17" s="281"/>
      <c r="QFJ17" s="281"/>
      <c r="QFK17" s="281"/>
      <c r="QFL17" s="281"/>
      <c r="QFM17" s="281"/>
      <c r="QFN17" s="281"/>
      <c r="QFO17" s="281"/>
      <c r="QFP17" s="281"/>
      <c r="QFQ17" s="281"/>
      <c r="QFR17" s="281"/>
      <c r="QFS17" s="281"/>
      <c r="QFT17" s="281"/>
      <c r="QFU17" s="281"/>
      <c r="QFV17" s="281"/>
      <c r="QFW17" s="281"/>
      <c r="QFX17" s="281"/>
      <c r="QFY17" s="281"/>
      <c r="QFZ17" s="281"/>
      <c r="QGA17" s="281"/>
      <c r="QGB17" s="281"/>
      <c r="QGC17" s="281"/>
      <c r="QGD17" s="281"/>
      <c r="QGE17" s="281"/>
      <c r="QGF17" s="281"/>
      <c r="QGG17" s="281"/>
      <c r="QGH17" s="281"/>
      <c r="QGI17" s="281"/>
      <c r="QGJ17" s="281"/>
      <c r="QGK17" s="281"/>
      <c r="QGL17" s="281"/>
      <c r="QGM17" s="281"/>
      <c r="QGN17" s="281"/>
      <c r="QGO17" s="281"/>
      <c r="QGP17" s="281"/>
      <c r="QGQ17" s="281"/>
      <c r="QGR17" s="281"/>
      <c r="QGS17" s="281"/>
      <c r="QGT17" s="281"/>
      <c r="QGU17" s="281"/>
      <c r="QGV17" s="281"/>
      <c r="QGW17" s="281"/>
      <c r="QGX17" s="281"/>
      <c r="QGY17" s="281"/>
      <c r="QGZ17" s="281"/>
      <c r="QHA17" s="281"/>
      <c r="QHB17" s="281"/>
      <c r="QHC17" s="281"/>
      <c r="QHD17" s="281"/>
      <c r="QHE17" s="281"/>
      <c r="QHF17" s="281"/>
      <c r="QHG17" s="281"/>
      <c r="QHH17" s="281"/>
      <c r="QHI17" s="281"/>
      <c r="QHJ17" s="281"/>
      <c r="QHK17" s="281"/>
      <c r="QHL17" s="281"/>
      <c r="QHM17" s="281"/>
      <c r="QHN17" s="281"/>
      <c r="QHO17" s="281"/>
      <c r="QHP17" s="281"/>
      <c r="QHQ17" s="281"/>
      <c r="QHR17" s="281"/>
      <c r="QHS17" s="281"/>
      <c r="QHT17" s="281"/>
      <c r="QHU17" s="281"/>
      <c r="QHV17" s="281"/>
      <c r="QHW17" s="281"/>
      <c r="QHX17" s="281"/>
      <c r="QHY17" s="281"/>
      <c r="QHZ17" s="281"/>
      <c r="QIA17" s="281"/>
      <c r="QIB17" s="281"/>
      <c r="QIC17" s="281"/>
      <c r="QID17" s="281"/>
      <c r="QIE17" s="281"/>
      <c r="QIF17" s="281"/>
      <c r="QIG17" s="281"/>
      <c r="QIH17" s="281"/>
      <c r="QII17" s="281"/>
      <c r="QIJ17" s="281"/>
      <c r="QIK17" s="281"/>
      <c r="QIL17" s="281"/>
      <c r="QIM17" s="281"/>
      <c r="QIN17" s="281"/>
      <c r="QIO17" s="281"/>
      <c r="QIP17" s="281"/>
      <c r="QIQ17" s="281"/>
      <c r="QIR17" s="281"/>
      <c r="QIS17" s="281"/>
      <c r="QIT17" s="281"/>
      <c r="QIU17" s="281"/>
      <c r="QIV17" s="281"/>
      <c r="QIW17" s="281"/>
      <c r="QIX17" s="281"/>
      <c r="QIY17" s="281"/>
      <c r="QIZ17" s="281"/>
      <c r="QJA17" s="281"/>
      <c r="QJB17" s="281"/>
      <c r="QJC17" s="281"/>
      <c r="QJD17" s="281"/>
      <c r="QJE17" s="281"/>
      <c r="QJF17" s="281"/>
      <c r="QJG17" s="281"/>
      <c r="QJH17" s="281"/>
      <c r="QJI17" s="281"/>
      <c r="QJJ17" s="281"/>
      <c r="QJK17" s="281"/>
      <c r="QJL17" s="281"/>
      <c r="QJM17" s="281"/>
      <c r="QJN17" s="281"/>
      <c r="QJO17" s="281"/>
      <c r="QJP17" s="281"/>
      <c r="QJQ17" s="281"/>
      <c r="QJR17" s="281"/>
      <c r="QJS17" s="281"/>
      <c r="QJT17" s="281"/>
      <c r="QJU17" s="281"/>
      <c r="QJV17" s="281"/>
      <c r="QJW17" s="281"/>
      <c r="QJX17" s="281"/>
      <c r="QJY17" s="281"/>
      <c r="QJZ17" s="281"/>
      <c r="QKA17" s="281"/>
      <c r="QKB17" s="281"/>
      <c r="QKC17" s="281"/>
      <c r="QKD17" s="281"/>
      <c r="QKE17" s="281"/>
      <c r="QKF17" s="281"/>
      <c r="QKG17" s="281"/>
      <c r="QKH17" s="281"/>
      <c r="QKI17" s="281"/>
      <c r="QKJ17" s="281"/>
      <c r="QKK17" s="281"/>
      <c r="QKL17" s="281"/>
      <c r="QKM17" s="281"/>
      <c r="QKN17" s="281"/>
      <c r="QKO17" s="281"/>
      <c r="QKP17" s="281"/>
      <c r="QKQ17" s="281"/>
      <c r="QKR17" s="281"/>
      <c r="QKS17" s="281"/>
      <c r="QKT17" s="281"/>
      <c r="QKU17" s="281"/>
      <c r="QKV17" s="281"/>
      <c r="QKW17" s="281"/>
      <c r="QKX17" s="281"/>
      <c r="QKY17" s="281"/>
      <c r="QKZ17" s="281"/>
      <c r="QLA17" s="281"/>
      <c r="QLB17" s="281"/>
      <c r="QLC17" s="281"/>
      <c r="QLD17" s="281"/>
      <c r="QLE17" s="281"/>
      <c r="QLF17" s="281"/>
      <c r="QLG17" s="281"/>
      <c r="QLH17" s="281"/>
      <c r="QLI17" s="281"/>
      <c r="QLJ17" s="281"/>
      <c r="QLK17" s="281"/>
      <c r="QLL17" s="281"/>
      <c r="QLM17" s="281"/>
      <c r="QLN17" s="281"/>
      <c r="QLO17" s="281"/>
      <c r="QLP17" s="281"/>
      <c r="QLQ17" s="281"/>
      <c r="QLR17" s="281"/>
      <c r="QLS17" s="281"/>
      <c r="QLT17" s="281"/>
      <c r="QLU17" s="281"/>
      <c r="QLV17" s="281"/>
      <c r="QLW17" s="281"/>
      <c r="QLX17" s="281"/>
      <c r="QLY17" s="281"/>
      <c r="QLZ17" s="281"/>
      <c r="QMA17" s="281"/>
      <c r="QMB17" s="281"/>
      <c r="QMC17" s="281"/>
      <c r="QMD17" s="281"/>
      <c r="QME17" s="281"/>
      <c r="QMF17" s="281"/>
      <c r="QMG17" s="281"/>
      <c r="QMH17" s="281"/>
      <c r="QMI17" s="281"/>
      <c r="QMJ17" s="281"/>
      <c r="QMK17" s="281"/>
      <c r="QML17" s="281"/>
      <c r="QMM17" s="281"/>
      <c r="QMN17" s="281"/>
      <c r="QMO17" s="281"/>
      <c r="QMP17" s="281"/>
      <c r="QMQ17" s="281"/>
      <c r="QMR17" s="281"/>
      <c r="QMS17" s="281"/>
      <c r="QMT17" s="281"/>
      <c r="QMU17" s="281"/>
      <c r="QMV17" s="281"/>
      <c r="QMW17" s="281"/>
      <c r="QMX17" s="281"/>
      <c r="QMY17" s="281"/>
      <c r="QMZ17" s="281"/>
      <c r="QNA17" s="281"/>
      <c r="QNB17" s="281"/>
      <c r="QNC17" s="281"/>
      <c r="QND17" s="281"/>
      <c r="QNE17" s="281"/>
      <c r="QNF17" s="281"/>
      <c r="QNG17" s="281"/>
      <c r="QNH17" s="281"/>
      <c r="QNI17" s="281"/>
      <c r="QNJ17" s="281"/>
      <c r="QNK17" s="281"/>
      <c r="QNL17" s="281"/>
      <c r="QNM17" s="281"/>
      <c r="QNN17" s="281"/>
      <c r="QNO17" s="281"/>
      <c r="QNP17" s="281"/>
      <c r="QNQ17" s="281"/>
      <c r="QNR17" s="281"/>
      <c r="QNS17" s="281"/>
      <c r="QNT17" s="281"/>
      <c r="QNU17" s="281"/>
      <c r="QNV17" s="281"/>
      <c r="QNW17" s="281"/>
      <c r="QNX17" s="281"/>
      <c r="QNY17" s="281"/>
      <c r="QNZ17" s="281"/>
      <c r="QOA17" s="281"/>
      <c r="QOB17" s="281"/>
      <c r="QOC17" s="281"/>
      <c r="QOD17" s="281"/>
      <c r="QOE17" s="281"/>
      <c r="QOF17" s="281"/>
      <c r="QOG17" s="281"/>
      <c r="QOH17" s="281"/>
      <c r="QOI17" s="281"/>
      <c r="QOJ17" s="281"/>
      <c r="QOK17" s="281"/>
      <c r="QOL17" s="281"/>
      <c r="QOM17" s="281"/>
      <c r="QON17" s="281"/>
      <c r="QOO17" s="281"/>
      <c r="QOP17" s="281"/>
      <c r="QOQ17" s="281"/>
      <c r="QOR17" s="281"/>
      <c r="QOS17" s="281"/>
      <c r="QOT17" s="281"/>
      <c r="QOU17" s="281"/>
      <c r="QOV17" s="281"/>
      <c r="QOW17" s="281"/>
      <c r="QOX17" s="281"/>
      <c r="QOY17" s="281"/>
      <c r="QOZ17" s="281"/>
      <c r="QPA17" s="281"/>
      <c r="QPB17" s="281"/>
      <c r="QPC17" s="281"/>
      <c r="QPD17" s="281"/>
      <c r="QPE17" s="281"/>
      <c r="QPF17" s="281"/>
      <c r="QPG17" s="281"/>
      <c r="QPH17" s="281"/>
      <c r="QPI17" s="281"/>
      <c r="QPJ17" s="281"/>
      <c r="QPK17" s="281"/>
      <c r="QPL17" s="281"/>
      <c r="QPM17" s="281"/>
      <c r="QPN17" s="281"/>
      <c r="QPO17" s="281"/>
      <c r="QPP17" s="281"/>
      <c r="QPQ17" s="281"/>
      <c r="QPR17" s="281"/>
      <c r="QPS17" s="281"/>
      <c r="QPT17" s="281"/>
      <c r="QPU17" s="281"/>
      <c r="QPV17" s="281"/>
      <c r="QPW17" s="281"/>
      <c r="QPX17" s="281"/>
      <c r="QPY17" s="281"/>
      <c r="QPZ17" s="281"/>
      <c r="QQA17" s="281"/>
      <c r="QQB17" s="281"/>
      <c r="QQC17" s="281"/>
      <c r="QQD17" s="281"/>
      <c r="QQE17" s="281"/>
      <c r="QQF17" s="281"/>
      <c r="QQG17" s="281"/>
      <c r="QQH17" s="281"/>
      <c r="QQI17" s="281"/>
      <c r="QQJ17" s="281"/>
      <c r="QQK17" s="281"/>
      <c r="QQL17" s="281"/>
      <c r="QQM17" s="281"/>
      <c r="QQN17" s="281"/>
      <c r="QQO17" s="281"/>
      <c r="QQP17" s="281"/>
      <c r="QQQ17" s="281"/>
      <c r="QQR17" s="281"/>
      <c r="QQS17" s="281"/>
      <c r="QQT17" s="281"/>
      <c r="QQU17" s="281"/>
      <c r="QQV17" s="281"/>
      <c r="QQW17" s="281"/>
      <c r="QQX17" s="281"/>
      <c r="QQY17" s="281"/>
      <c r="QQZ17" s="281"/>
      <c r="QRA17" s="281"/>
      <c r="QRB17" s="281"/>
      <c r="QRC17" s="281"/>
      <c r="QRD17" s="281"/>
      <c r="QRE17" s="281"/>
      <c r="QRF17" s="281"/>
      <c r="QRG17" s="281"/>
      <c r="QRH17" s="281"/>
      <c r="QRI17" s="281"/>
      <c r="QRJ17" s="281"/>
      <c r="QRK17" s="281"/>
      <c r="QRL17" s="281"/>
      <c r="QRM17" s="281"/>
      <c r="QRN17" s="281"/>
      <c r="QRO17" s="281"/>
      <c r="QRP17" s="281"/>
      <c r="QRQ17" s="281"/>
      <c r="QRR17" s="281"/>
      <c r="QRS17" s="281"/>
      <c r="QRT17" s="281"/>
      <c r="QRU17" s="281"/>
      <c r="QRV17" s="281"/>
      <c r="QRW17" s="281"/>
      <c r="QRX17" s="281"/>
      <c r="QRY17" s="281"/>
      <c r="QRZ17" s="281"/>
      <c r="QSA17" s="281"/>
      <c r="QSB17" s="281"/>
      <c r="QSC17" s="281"/>
      <c r="QSD17" s="281"/>
      <c r="QSE17" s="281"/>
      <c r="QSF17" s="281"/>
      <c r="QSG17" s="281"/>
      <c r="QSH17" s="281"/>
      <c r="QSI17" s="281"/>
      <c r="QSJ17" s="281"/>
      <c r="QSK17" s="281"/>
      <c r="QSL17" s="281"/>
      <c r="QSM17" s="281"/>
      <c r="QSN17" s="281"/>
      <c r="QSO17" s="281"/>
      <c r="QSP17" s="281"/>
      <c r="QSQ17" s="281"/>
      <c r="QSR17" s="281"/>
      <c r="QSS17" s="281"/>
      <c r="QST17" s="281"/>
      <c r="QSU17" s="281"/>
      <c r="QSV17" s="281"/>
      <c r="QSW17" s="281"/>
      <c r="QSX17" s="281"/>
      <c r="QSY17" s="281"/>
      <c r="QSZ17" s="281"/>
      <c r="QTA17" s="281"/>
      <c r="QTB17" s="281"/>
      <c r="QTC17" s="281"/>
      <c r="QTD17" s="281"/>
      <c r="QTE17" s="281"/>
      <c r="QTF17" s="281"/>
      <c r="QTG17" s="281"/>
      <c r="QTH17" s="281"/>
      <c r="QTI17" s="281"/>
      <c r="QTJ17" s="281"/>
      <c r="QTK17" s="281"/>
      <c r="QTL17" s="281"/>
      <c r="QTM17" s="281"/>
      <c r="QTN17" s="281"/>
      <c r="QTO17" s="281"/>
      <c r="QTP17" s="281"/>
      <c r="QTQ17" s="281"/>
      <c r="QTR17" s="281"/>
      <c r="QTS17" s="281"/>
      <c r="QTT17" s="281"/>
      <c r="QTU17" s="281"/>
      <c r="QTV17" s="281"/>
      <c r="QTW17" s="281"/>
      <c r="QTX17" s="281"/>
      <c r="QTY17" s="281"/>
      <c r="QTZ17" s="281"/>
      <c r="QUA17" s="281"/>
      <c r="QUB17" s="281"/>
      <c r="QUC17" s="281"/>
      <c r="QUD17" s="281"/>
      <c r="QUE17" s="281"/>
      <c r="QUF17" s="281"/>
      <c r="QUG17" s="281"/>
      <c r="QUH17" s="281"/>
      <c r="QUI17" s="281"/>
      <c r="QUJ17" s="281"/>
      <c r="QUK17" s="281"/>
      <c r="QUL17" s="281"/>
      <c r="QUM17" s="281"/>
      <c r="QUN17" s="281"/>
      <c r="QUO17" s="281"/>
      <c r="QUP17" s="281"/>
      <c r="QUQ17" s="281"/>
      <c r="QUR17" s="281"/>
      <c r="QUS17" s="281"/>
      <c r="QUT17" s="281"/>
      <c r="QUU17" s="281"/>
      <c r="QUV17" s="281"/>
      <c r="QUW17" s="281"/>
      <c r="QUX17" s="281"/>
      <c r="QUY17" s="281"/>
      <c r="QUZ17" s="281"/>
      <c r="QVA17" s="281"/>
      <c r="QVB17" s="281"/>
      <c r="QVC17" s="281"/>
      <c r="QVD17" s="281"/>
      <c r="QVE17" s="281"/>
      <c r="QVF17" s="281"/>
      <c r="QVG17" s="281"/>
      <c r="QVH17" s="281"/>
      <c r="QVI17" s="281"/>
      <c r="QVJ17" s="281"/>
      <c r="QVK17" s="281"/>
      <c r="QVL17" s="281"/>
      <c r="QVM17" s="281"/>
      <c r="QVN17" s="281"/>
      <c r="QVO17" s="281"/>
      <c r="QVP17" s="281"/>
      <c r="QVQ17" s="281"/>
      <c r="QVR17" s="281"/>
      <c r="QVS17" s="281"/>
      <c r="QVT17" s="281"/>
      <c r="QVU17" s="281"/>
      <c r="QVV17" s="281"/>
      <c r="QVW17" s="281"/>
      <c r="QVX17" s="281"/>
      <c r="QVY17" s="281"/>
      <c r="QVZ17" s="281"/>
      <c r="QWA17" s="281"/>
      <c r="QWB17" s="281"/>
      <c r="QWC17" s="281"/>
      <c r="QWD17" s="281"/>
      <c r="QWE17" s="281"/>
      <c r="QWF17" s="281"/>
      <c r="QWG17" s="281"/>
      <c r="QWH17" s="281"/>
      <c r="QWI17" s="281"/>
      <c r="QWJ17" s="281"/>
      <c r="QWK17" s="281"/>
      <c r="QWL17" s="281"/>
      <c r="QWM17" s="281"/>
      <c r="QWN17" s="281"/>
      <c r="QWO17" s="281"/>
      <c r="QWP17" s="281"/>
      <c r="QWQ17" s="281"/>
      <c r="QWR17" s="281"/>
      <c r="QWS17" s="281"/>
      <c r="QWT17" s="281"/>
      <c r="QWU17" s="281"/>
      <c r="QWV17" s="281"/>
      <c r="QWW17" s="281"/>
      <c r="QWX17" s="281"/>
      <c r="QWY17" s="281"/>
      <c r="QWZ17" s="281"/>
      <c r="QXA17" s="281"/>
      <c r="QXB17" s="281"/>
      <c r="QXC17" s="281"/>
      <c r="QXD17" s="281"/>
      <c r="QXE17" s="281"/>
      <c r="QXF17" s="281"/>
      <c r="QXG17" s="281"/>
      <c r="QXH17" s="281"/>
      <c r="QXI17" s="281"/>
      <c r="QXJ17" s="281"/>
      <c r="QXK17" s="281"/>
      <c r="QXL17" s="281"/>
      <c r="QXM17" s="281"/>
      <c r="QXN17" s="281"/>
      <c r="QXO17" s="281"/>
      <c r="QXP17" s="281"/>
      <c r="QXQ17" s="281"/>
      <c r="QXR17" s="281"/>
      <c r="QXS17" s="281"/>
      <c r="QXT17" s="281"/>
      <c r="QXU17" s="281"/>
      <c r="QXV17" s="281"/>
      <c r="QXW17" s="281"/>
      <c r="QXX17" s="281"/>
      <c r="QXY17" s="281"/>
      <c r="QXZ17" s="281"/>
      <c r="QYA17" s="281"/>
      <c r="QYB17" s="281"/>
      <c r="QYC17" s="281"/>
      <c r="QYD17" s="281"/>
      <c r="QYE17" s="281"/>
      <c r="QYF17" s="281"/>
      <c r="QYG17" s="281"/>
      <c r="QYH17" s="281"/>
      <c r="QYI17" s="281"/>
      <c r="QYJ17" s="281"/>
      <c r="QYK17" s="281"/>
      <c r="QYL17" s="281"/>
      <c r="QYM17" s="281"/>
      <c r="QYN17" s="281"/>
      <c r="QYO17" s="281"/>
      <c r="QYP17" s="281"/>
      <c r="QYQ17" s="281"/>
      <c r="QYR17" s="281"/>
      <c r="QYS17" s="281"/>
      <c r="QYT17" s="281"/>
      <c r="QYU17" s="281"/>
      <c r="QYV17" s="281"/>
      <c r="QYW17" s="281"/>
      <c r="QYX17" s="281"/>
      <c r="QYY17" s="281"/>
      <c r="QYZ17" s="281"/>
      <c r="QZA17" s="281"/>
      <c r="QZB17" s="281"/>
      <c r="QZC17" s="281"/>
      <c r="QZD17" s="281"/>
      <c r="QZE17" s="281"/>
      <c r="QZF17" s="281"/>
      <c r="QZG17" s="281"/>
      <c r="QZH17" s="281"/>
      <c r="QZI17" s="281"/>
      <c r="QZJ17" s="281"/>
      <c r="QZK17" s="281"/>
      <c r="QZL17" s="281"/>
      <c r="QZM17" s="281"/>
      <c r="QZN17" s="281"/>
      <c r="QZO17" s="281"/>
      <c r="QZP17" s="281"/>
      <c r="QZQ17" s="281"/>
      <c r="QZR17" s="281"/>
      <c r="QZS17" s="281"/>
      <c r="QZT17" s="281"/>
      <c r="QZU17" s="281"/>
      <c r="QZV17" s="281"/>
      <c r="QZW17" s="281"/>
      <c r="QZX17" s="281"/>
      <c r="QZY17" s="281"/>
      <c r="QZZ17" s="281"/>
      <c r="RAA17" s="281"/>
      <c r="RAB17" s="281"/>
      <c r="RAC17" s="281"/>
      <c r="RAD17" s="281"/>
      <c r="RAE17" s="281"/>
      <c r="RAF17" s="281"/>
      <c r="RAG17" s="281"/>
      <c r="RAH17" s="281"/>
      <c r="RAI17" s="281"/>
      <c r="RAJ17" s="281"/>
      <c r="RAK17" s="281"/>
      <c r="RAL17" s="281"/>
      <c r="RAM17" s="281"/>
      <c r="RAN17" s="281"/>
      <c r="RAO17" s="281"/>
      <c r="RAP17" s="281"/>
      <c r="RAQ17" s="281"/>
      <c r="RAR17" s="281"/>
      <c r="RAS17" s="281"/>
      <c r="RAT17" s="281"/>
      <c r="RAU17" s="281"/>
      <c r="RAV17" s="281"/>
      <c r="RAW17" s="281"/>
      <c r="RAX17" s="281"/>
      <c r="RAY17" s="281"/>
      <c r="RAZ17" s="281"/>
      <c r="RBA17" s="281"/>
      <c r="RBB17" s="281"/>
      <c r="RBC17" s="281"/>
      <c r="RBD17" s="281"/>
      <c r="RBE17" s="281"/>
      <c r="RBF17" s="281"/>
      <c r="RBG17" s="281"/>
      <c r="RBH17" s="281"/>
      <c r="RBI17" s="281"/>
      <c r="RBJ17" s="281"/>
      <c r="RBK17" s="281"/>
      <c r="RBL17" s="281"/>
      <c r="RBM17" s="281"/>
      <c r="RBN17" s="281"/>
      <c r="RBO17" s="281"/>
      <c r="RBP17" s="281"/>
      <c r="RBQ17" s="281"/>
      <c r="RBR17" s="281"/>
      <c r="RBS17" s="281"/>
      <c r="RBT17" s="281"/>
      <c r="RBU17" s="281"/>
      <c r="RBV17" s="281"/>
      <c r="RBW17" s="281"/>
      <c r="RBX17" s="281"/>
      <c r="RBY17" s="281"/>
      <c r="RBZ17" s="281"/>
      <c r="RCA17" s="281"/>
      <c r="RCB17" s="281"/>
      <c r="RCC17" s="281"/>
      <c r="RCD17" s="281"/>
      <c r="RCE17" s="281"/>
      <c r="RCF17" s="281"/>
      <c r="RCG17" s="281"/>
      <c r="RCH17" s="281"/>
      <c r="RCI17" s="281"/>
      <c r="RCJ17" s="281"/>
      <c r="RCK17" s="281"/>
      <c r="RCL17" s="281"/>
      <c r="RCM17" s="281"/>
      <c r="RCN17" s="281"/>
      <c r="RCO17" s="281"/>
      <c r="RCP17" s="281"/>
      <c r="RCQ17" s="281"/>
      <c r="RCR17" s="281"/>
      <c r="RCS17" s="281"/>
      <c r="RCT17" s="281"/>
      <c r="RCU17" s="281"/>
      <c r="RCV17" s="281"/>
      <c r="RCW17" s="281"/>
      <c r="RCX17" s="281"/>
      <c r="RCY17" s="281"/>
      <c r="RCZ17" s="281"/>
      <c r="RDA17" s="281"/>
      <c r="RDB17" s="281"/>
      <c r="RDC17" s="281"/>
      <c r="RDD17" s="281"/>
      <c r="RDE17" s="281"/>
      <c r="RDF17" s="281"/>
      <c r="RDG17" s="281"/>
      <c r="RDH17" s="281"/>
      <c r="RDI17" s="281"/>
      <c r="RDJ17" s="281"/>
      <c r="RDK17" s="281"/>
      <c r="RDL17" s="281"/>
      <c r="RDM17" s="281"/>
      <c r="RDN17" s="281"/>
      <c r="RDO17" s="281"/>
      <c r="RDP17" s="281"/>
      <c r="RDQ17" s="281"/>
      <c r="RDR17" s="281"/>
      <c r="RDS17" s="281"/>
      <c r="RDT17" s="281"/>
      <c r="RDU17" s="281"/>
      <c r="RDV17" s="281"/>
      <c r="RDW17" s="281"/>
      <c r="RDX17" s="281"/>
      <c r="RDY17" s="281"/>
      <c r="RDZ17" s="281"/>
      <c r="REA17" s="281"/>
      <c r="REB17" s="281"/>
      <c r="REC17" s="281"/>
      <c r="RED17" s="281"/>
      <c r="REE17" s="281"/>
      <c r="REF17" s="281"/>
      <c r="REG17" s="281"/>
      <c r="REH17" s="281"/>
      <c r="REI17" s="281"/>
      <c r="REJ17" s="281"/>
      <c r="REK17" s="281"/>
      <c r="REL17" s="281"/>
      <c r="REM17" s="281"/>
      <c r="REN17" s="281"/>
      <c r="REO17" s="281"/>
      <c r="REP17" s="281"/>
      <c r="REQ17" s="281"/>
      <c r="RER17" s="281"/>
      <c r="RES17" s="281"/>
      <c r="RET17" s="281"/>
      <c r="REU17" s="281"/>
      <c r="REV17" s="281"/>
      <c r="REW17" s="281"/>
      <c r="REX17" s="281"/>
      <c r="REY17" s="281"/>
      <c r="REZ17" s="281"/>
      <c r="RFA17" s="281"/>
      <c r="RFB17" s="281"/>
      <c r="RFC17" s="281"/>
      <c r="RFD17" s="281"/>
      <c r="RFE17" s="281"/>
      <c r="RFF17" s="281"/>
      <c r="RFG17" s="281"/>
      <c r="RFH17" s="281"/>
      <c r="RFI17" s="281"/>
      <c r="RFJ17" s="281"/>
      <c r="RFK17" s="281"/>
      <c r="RFL17" s="281"/>
      <c r="RFM17" s="281"/>
      <c r="RFN17" s="281"/>
      <c r="RFO17" s="281"/>
      <c r="RFP17" s="281"/>
      <c r="RFQ17" s="281"/>
      <c r="RFR17" s="281"/>
      <c r="RFS17" s="281"/>
      <c r="RFT17" s="281"/>
      <c r="RFU17" s="281"/>
      <c r="RFV17" s="281"/>
      <c r="RFW17" s="281"/>
      <c r="RFX17" s="281"/>
      <c r="RFY17" s="281"/>
      <c r="RFZ17" s="281"/>
      <c r="RGA17" s="281"/>
      <c r="RGB17" s="281"/>
      <c r="RGC17" s="281"/>
      <c r="RGD17" s="281"/>
      <c r="RGE17" s="281"/>
      <c r="RGF17" s="281"/>
      <c r="RGG17" s="281"/>
      <c r="RGH17" s="281"/>
      <c r="RGI17" s="281"/>
      <c r="RGJ17" s="281"/>
      <c r="RGK17" s="281"/>
      <c r="RGL17" s="281"/>
      <c r="RGM17" s="281"/>
      <c r="RGN17" s="281"/>
      <c r="RGO17" s="281"/>
      <c r="RGP17" s="281"/>
      <c r="RGQ17" s="281"/>
      <c r="RGR17" s="281"/>
      <c r="RGS17" s="281"/>
      <c r="RGT17" s="281"/>
      <c r="RGU17" s="281"/>
      <c r="RGV17" s="281"/>
      <c r="RGW17" s="281"/>
      <c r="RGX17" s="281"/>
      <c r="RGY17" s="281"/>
      <c r="RGZ17" s="281"/>
      <c r="RHA17" s="281"/>
      <c r="RHB17" s="281"/>
      <c r="RHC17" s="281"/>
      <c r="RHD17" s="281"/>
      <c r="RHE17" s="281"/>
      <c r="RHF17" s="281"/>
      <c r="RHG17" s="281"/>
      <c r="RHH17" s="281"/>
      <c r="RHI17" s="281"/>
      <c r="RHJ17" s="281"/>
      <c r="RHK17" s="281"/>
      <c r="RHL17" s="281"/>
      <c r="RHM17" s="281"/>
      <c r="RHN17" s="281"/>
      <c r="RHO17" s="281"/>
      <c r="RHP17" s="281"/>
      <c r="RHQ17" s="281"/>
      <c r="RHR17" s="281"/>
      <c r="RHS17" s="281"/>
      <c r="RHT17" s="281"/>
      <c r="RHU17" s="281"/>
      <c r="RHV17" s="281"/>
      <c r="RHW17" s="281"/>
      <c r="RHX17" s="281"/>
      <c r="RHY17" s="281"/>
      <c r="RHZ17" s="281"/>
      <c r="RIA17" s="281"/>
      <c r="RIB17" s="281"/>
      <c r="RIC17" s="281"/>
      <c r="RID17" s="281"/>
      <c r="RIE17" s="281"/>
      <c r="RIF17" s="281"/>
      <c r="RIG17" s="281"/>
      <c r="RIH17" s="281"/>
      <c r="RII17" s="281"/>
      <c r="RIJ17" s="281"/>
      <c r="RIK17" s="281"/>
      <c r="RIL17" s="281"/>
      <c r="RIM17" s="281"/>
      <c r="RIN17" s="281"/>
      <c r="RIO17" s="281"/>
      <c r="RIP17" s="281"/>
      <c r="RIQ17" s="281"/>
      <c r="RIR17" s="281"/>
      <c r="RIS17" s="281"/>
      <c r="RIT17" s="281"/>
      <c r="RIU17" s="281"/>
      <c r="RIV17" s="281"/>
      <c r="RIW17" s="281"/>
      <c r="RIX17" s="281"/>
      <c r="RIY17" s="281"/>
      <c r="RIZ17" s="281"/>
      <c r="RJA17" s="281"/>
      <c r="RJB17" s="281"/>
      <c r="RJC17" s="281"/>
      <c r="RJD17" s="281"/>
      <c r="RJE17" s="281"/>
      <c r="RJF17" s="281"/>
      <c r="RJG17" s="281"/>
      <c r="RJH17" s="281"/>
      <c r="RJI17" s="281"/>
      <c r="RJJ17" s="281"/>
      <c r="RJK17" s="281"/>
      <c r="RJL17" s="281"/>
      <c r="RJM17" s="281"/>
      <c r="RJN17" s="281"/>
      <c r="RJO17" s="281"/>
      <c r="RJP17" s="281"/>
      <c r="RJQ17" s="281"/>
      <c r="RJR17" s="281"/>
      <c r="RJS17" s="281"/>
      <c r="RJT17" s="281"/>
      <c r="RJU17" s="281"/>
      <c r="RJV17" s="281"/>
      <c r="RJW17" s="281"/>
      <c r="RJX17" s="281"/>
      <c r="RJY17" s="281"/>
      <c r="RJZ17" s="281"/>
      <c r="RKA17" s="281"/>
      <c r="RKB17" s="281"/>
      <c r="RKC17" s="281"/>
      <c r="RKD17" s="281"/>
      <c r="RKE17" s="281"/>
      <c r="RKF17" s="281"/>
      <c r="RKG17" s="281"/>
      <c r="RKH17" s="281"/>
      <c r="RKI17" s="281"/>
      <c r="RKJ17" s="281"/>
      <c r="RKK17" s="281"/>
      <c r="RKL17" s="281"/>
      <c r="RKM17" s="281"/>
      <c r="RKN17" s="281"/>
      <c r="RKO17" s="281"/>
      <c r="RKP17" s="281"/>
      <c r="RKQ17" s="281"/>
      <c r="RKR17" s="281"/>
      <c r="RKS17" s="281"/>
      <c r="RKT17" s="281"/>
      <c r="RKU17" s="281"/>
      <c r="RKV17" s="281"/>
      <c r="RKW17" s="281"/>
      <c r="RKX17" s="281"/>
      <c r="RKY17" s="281"/>
      <c r="RKZ17" s="281"/>
      <c r="RLA17" s="281"/>
      <c r="RLB17" s="281"/>
      <c r="RLC17" s="281"/>
      <c r="RLD17" s="281"/>
      <c r="RLE17" s="281"/>
      <c r="RLF17" s="281"/>
      <c r="RLG17" s="281"/>
      <c r="RLH17" s="281"/>
      <c r="RLI17" s="281"/>
      <c r="RLJ17" s="281"/>
      <c r="RLK17" s="281"/>
      <c r="RLL17" s="281"/>
      <c r="RLM17" s="281"/>
      <c r="RLN17" s="281"/>
      <c r="RLO17" s="281"/>
      <c r="RLP17" s="281"/>
      <c r="RLQ17" s="281"/>
      <c r="RLR17" s="281"/>
      <c r="RLS17" s="281"/>
      <c r="RLT17" s="281"/>
      <c r="RLU17" s="281"/>
      <c r="RLV17" s="281"/>
      <c r="RLW17" s="281"/>
      <c r="RLX17" s="281"/>
      <c r="RLY17" s="281"/>
      <c r="RLZ17" s="281"/>
      <c r="RMA17" s="281"/>
      <c r="RMB17" s="281"/>
      <c r="RMC17" s="281"/>
      <c r="RMD17" s="281"/>
      <c r="RME17" s="281"/>
      <c r="RMF17" s="281"/>
      <c r="RMG17" s="281"/>
      <c r="RMH17" s="281"/>
      <c r="RMI17" s="281"/>
      <c r="RMJ17" s="281"/>
      <c r="RMK17" s="281"/>
      <c r="RML17" s="281"/>
      <c r="RMM17" s="281"/>
      <c r="RMN17" s="281"/>
      <c r="RMO17" s="281"/>
      <c r="RMP17" s="281"/>
      <c r="RMQ17" s="281"/>
      <c r="RMR17" s="281"/>
      <c r="RMS17" s="281"/>
      <c r="RMT17" s="281"/>
      <c r="RMU17" s="281"/>
      <c r="RMV17" s="281"/>
      <c r="RMW17" s="281"/>
      <c r="RMX17" s="281"/>
      <c r="RMY17" s="281"/>
      <c r="RMZ17" s="281"/>
      <c r="RNA17" s="281"/>
      <c r="RNB17" s="281"/>
      <c r="RNC17" s="281"/>
      <c r="RND17" s="281"/>
      <c r="RNE17" s="281"/>
      <c r="RNF17" s="281"/>
      <c r="RNG17" s="281"/>
      <c r="RNH17" s="281"/>
      <c r="RNI17" s="281"/>
      <c r="RNJ17" s="281"/>
      <c r="RNK17" s="281"/>
      <c r="RNL17" s="281"/>
      <c r="RNM17" s="281"/>
      <c r="RNN17" s="281"/>
      <c r="RNO17" s="281"/>
      <c r="RNP17" s="281"/>
      <c r="RNQ17" s="281"/>
      <c r="RNR17" s="281"/>
      <c r="RNS17" s="281"/>
      <c r="RNT17" s="281"/>
      <c r="RNU17" s="281"/>
      <c r="RNV17" s="281"/>
      <c r="RNW17" s="281"/>
      <c r="RNX17" s="281"/>
      <c r="RNY17" s="281"/>
      <c r="RNZ17" s="281"/>
      <c r="ROA17" s="281"/>
      <c r="ROB17" s="281"/>
      <c r="ROC17" s="281"/>
      <c r="ROD17" s="281"/>
      <c r="ROE17" s="281"/>
      <c r="ROF17" s="281"/>
      <c r="ROG17" s="281"/>
      <c r="ROH17" s="281"/>
      <c r="ROI17" s="281"/>
      <c r="ROJ17" s="281"/>
      <c r="ROK17" s="281"/>
      <c r="ROL17" s="281"/>
      <c r="ROM17" s="281"/>
      <c r="RON17" s="281"/>
      <c r="ROO17" s="281"/>
      <c r="ROP17" s="281"/>
      <c r="ROQ17" s="281"/>
      <c r="ROR17" s="281"/>
      <c r="ROS17" s="281"/>
      <c r="ROT17" s="281"/>
      <c r="ROU17" s="281"/>
      <c r="ROV17" s="281"/>
      <c r="ROW17" s="281"/>
      <c r="ROX17" s="281"/>
      <c r="ROY17" s="281"/>
      <c r="ROZ17" s="281"/>
      <c r="RPA17" s="281"/>
      <c r="RPB17" s="281"/>
      <c r="RPC17" s="281"/>
      <c r="RPD17" s="281"/>
      <c r="RPE17" s="281"/>
      <c r="RPF17" s="281"/>
      <c r="RPG17" s="281"/>
      <c r="RPH17" s="281"/>
      <c r="RPI17" s="281"/>
      <c r="RPJ17" s="281"/>
      <c r="RPK17" s="281"/>
      <c r="RPL17" s="281"/>
      <c r="RPM17" s="281"/>
      <c r="RPN17" s="281"/>
      <c r="RPO17" s="281"/>
      <c r="RPP17" s="281"/>
      <c r="RPQ17" s="281"/>
      <c r="RPR17" s="281"/>
      <c r="RPS17" s="281"/>
      <c r="RPT17" s="281"/>
      <c r="RPU17" s="281"/>
      <c r="RPV17" s="281"/>
      <c r="RPW17" s="281"/>
      <c r="RPX17" s="281"/>
      <c r="RPY17" s="281"/>
      <c r="RPZ17" s="281"/>
      <c r="RQA17" s="281"/>
      <c r="RQB17" s="281"/>
      <c r="RQC17" s="281"/>
      <c r="RQD17" s="281"/>
      <c r="RQE17" s="281"/>
      <c r="RQF17" s="281"/>
      <c r="RQG17" s="281"/>
      <c r="RQH17" s="281"/>
      <c r="RQI17" s="281"/>
      <c r="RQJ17" s="281"/>
      <c r="RQK17" s="281"/>
      <c r="RQL17" s="281"/>
      <c r="RQM17" s="281"/>
      <c r="RQN17" s="281"/>
      <c r="RQO17" s="281"/>
      <c r="RQP17" s="281"/>
      <c r="RQQ17" s="281"/>
      <c r="RQR17" s="281"/>
      <c r="RQS17" s="281"/>
      <c r="RQT17" s="281"/>
      <c r="RQU17" s="281"/>
      <c r="RQV17" s="281"/>
      <c r="RQW17" s="281"/>
      <c r="RQX17" s="281"/>
      <c r="RQY17" s="281"/>
      <c r="RQZ17" s="281"/>
      <c r="RRA17" s="281"/>
      <c r="RRB17" s="281"/>
      <c r="RRC17" s="281"/>
      <c r="RRD17" s="281"/>
      <c r="RRE17" s="281"/>
      <c r="RRF17" s="281"/>
      <c r="RRG17" s="281"/>
      <c r="RRH17" s="281"/>
      <c r="RRI17" s="281"/>
      <c r="RRJ17" s="281"/>
      <c r="RRK17" s="281"/>
      <c r="RRL17" s="281"/>
      <c r="RRM17" s="281"/>
      <c r="RRN17" s="281"/>
      <c r="RRO17" s="281"/>
      <c r="RRP17" s="281"/>
      <c r="RRQ17" s="281"/>
      <c r="RRR17" s="281"/>
      <c r="RRS17" s="281"/>
      <c r="RRT17" s="281"/>
      <c r="RRU17" s="281"/>
      <c r="RRV17" s="281"/>
      <c r="RRW17" s="281"/>
      <c r="RRX17" s="281"/>
      <c r="RRY17" s="281"/>
      <c r="RRZ17" s="281"/>
      <c r="RSA17" s="281"/>
      <c r="RSB17" s="281"/>
      <c r="RSC17" s="281"/>
      <c r="RSD17" s="281"/>
      <c r="RSE17" s="281"/>
      <c r="RSF17" s="281"/>
      <c r="RSG17" s="281"/>
      <c r="RSH17" s="281"/>
      <c r="RSI17" s="281"/>
      <c r="RSJ17" s="281"/>
      <c r="RSK17" s="281"/>
      <c r="RSL17" s="281"/>
      <c r="RSM17" s="281"/>
      <c r="RSN17" s="281"/>
      <c r="RSO17" s="281"/>
      <c r="RSP17" s="281"/>
      <c r="RSQ17" s="281"/>
      <c r="RSR17" s="281"/>
      <c r="RSS17" s="281"/>
      <c r="RST17" s="281"/>
      <c r="RSU17" s="281"/>
      <c r="RSV17" s="281"/>
      <c r="RSW17" s="281"/>
      <c r="RSX17" s="281"/>
      <c r="RSY17" s="281"/>
      <c r="RSZ17" s="281"/>
      <c r="RTA17" s="281"/>
      <c r="RTB17" s="281"/>
      <c r="RTC17" s="281"/>
      <c r="RTD17" s="281"/>
      <c r="RTE17" s="281"/>
      <c r="RTF17" s="281"/>
      <c r="RTG17" s="281"/>
      <c r="RTH17" s="281"/>
      <c r="RTI17" s="281"/>
      <c r="RTJ17" s="281"/>
      <c r="RTK17" s="281"/>
      <c r="RTL17" s="281"/>
      <c r="RTM17" s="281"/>
      <c r="RTN17" s="281"/>
      <c r="RTO17" s="281"/>
      <c r="RTP17" s="281"/>
      <c r="RTQ17" s="281"/>
      <c r="RTR17" s="281"/>
      <c r="RTS17" s="281"/>
      <c r="RTT17" s="281"/>
      <c r="RTU17" s="281"/>
      <c r="RTV17" s="281"/>
      <c r="RTW17" s="281"/>
      <c r="RTX17" s="281"/>
      <c r="RTY17" s="281"/>
      <c r="RTZ17" s="281"/>
      <c r="RUA17" s="281"/>
      <c r="RUB17" s="281"/>
      <c r="RUC17" s="281"/>
      <c r="RUD17" s="281"/>
      <c r="RUE17" s="281"/>
      <c r="RUF17" s="281"/>
      <c r="RUG17" s="281"/>
      <c r="RUH17" s="281"/>
      <c r="RUI17" s="281"/>
      <c r="RUJ17" s="281"/>
      <c r="RUK17" s="281"/>
      <c r="RUL17" s="281"/>
      <c r="RUM17" s="281"/>
      <c r="RUN17" s="281"/>
      <c r="RUO17" s="281"/>
      <c r="RUP17" s="281"/>
      <c r="RUQ17" s="281"/>
      <c r="RUR17" s="281"/>
      <c r="RUS17" s="281"/>
      <c r="RUT17" s="281"/>
      <c r="RUU17" s="281"/>
      <c r="RUV17" s="281"/>
      <c r="RUW17" s="281"/>
      <c r="RUX17" s="281"/>
      <c r="RUY17" s="281"/>
      <c r="RUZ17" s="281"/>
      <c r="RVA17" s="281"/>
      <c r="RVB17" s="281"/>
      <c r="RVC17" s="281"/>
      <c r="RVD17" s="281"/>
      <c r="RVE17" s="281"/>
      <c r="RVF17" s="281"/>
      <c r="RVG17" s="281"/>
      <c r="RVH17" s="281"/>
      <c r="RVI17" s="281"/>
      <c r="RVJ17" s="281"/>
      <c r="RVK17" s="281"/>
      <c r="RVL17" s="281"/>
      <c r="RVM17" s="281"/>
      <c r="RVN17" s="281"/>
      <c r="RVO17" s="281"/>
      <c r="RVP17" s="281"/>
      <c r="RVQ17" s="281"/>
      <c r="RVR17" s="281"/>
      <c r="RVS17" s="281"/>
      <c r="RVT17" s="281"/>
      <c r="RVU17" s="281"/>
      <c r="RVV17" s="281"/>
      <c r="RVW17" s="281"/>
      <c r="RVX17" s="281"/>
      <c r="RVY17" s="281"/>
      <c r="RVZ17" s="281"/>
      <c r="RWA17" s="281"/>
      <c r="RWB17" s="281"/>
      <c r="RWC17" s="281"/>
      <c r="RWD17" s="281"/>
      <c r="RWE17" s="281"/>
      <c r="RWF17" s="281"/>
      <c r="RWG17" s="281"/>
      <c r="RWH17" s="281"/>
      <c r="RWI17" s="281"/>
      <c r="RWJ17" s="281"/>
      <c r="RWK17" s="281"/>
      <c r="RWL17" s="281"/>
      <c r="RWM17" s="281"/>
      <c r="RWN17" s="281"/>
      <c r="RWO17" s="281"/>
      <c r="RWP17" s="281"/>
      <c r="RWQ17" s="281"/>
      <c r="RWR17" s="281"/>
      <c r="RWS17" s="281"/>
      <c r="RWT17" s="281"/>
      <c r="RWU17" s="281"/>
      <c r="RWV17" s="281"/>
      <c r="RWW17" s="281"/>
      <c r="RWX17" s="281"/>
      <c r="RWY17" s="281"/>
      <c r="RWZ17" s="281"/>
      <c r="RXA17" s="281"/>
      <c r="RXB17" s="281"/>
      <c r="RXC17" s="281"/>
      <c r="RXD17" s="281"/>
      <c r="RXE17" s="281"/>
      <c r="RXF17" s="281"/>
      <c r="RXG17" s="281"/>
      <c r="RXH17" s="281"/>
      <c r="RXI17" s="281"/>
      <c r="RXJ17" s="281"/>
      <c r="RXK17" s="281"/>
      <c r="RXL17" s="281"/>
      <c r="RXM17" s="281"/>
      <c r="RXN17" s="281"/>
      <c r="RXO17" s="281"/>
      <c r="RXP17" s="281"/>
      <c r="RXQ17" s="281"/>
      <c r="RXR17" s="281"/>
      <c r="RXS17" s="281"/>
      <c r="RXT17" s="281"/>
      <c r="RXU17" s="281"/>
      <c r="RXV17" s="281"/>
      <c r="RXW17" s="281"/>
      <c r="RXX17" s="281"/>
      <c r="RXY17" s="281"/>
      <c r="RXZ17" s="281"/>
      <c r="RYA17" s="281"/>
      <c r="RYB17" s="281"/>
      <c r="RYC17" s="281"/>
      <c r="RYD17" s="281"/>
      <c r="RYE17" s="281"/>
      <c r="RYF17" s="281"/>
      <c r="RYG17" s="281"/>
      <c r="RYH17" s="281"/>
      <c r="RYI17" s="281"/>
      <c r="RYJ17" s="281"/>
      <c r="RYK17" s="281"/>
      <c r="RYL17" s="281"/>
      <c r="RYM17" s="281"/>
      <c r="RYN17" s="281"/>
      <c r="RYO17" s="281"/>
      <c r="RYP17" s="281"/>
      <c r="RYQ17" s="281"/>
      <c r="RYR17" s="281"/>
      <c r="RYS17" s="281"/>
      <c r="RYT17" s="281"/>
      <c r="RYU17" s="281"/>
      <c r="RYV17" s="281"/>
      <c r="RYW17" s="281"/>
      <c r="RYX17" s="281"/>
      <c r="RYY17" s="281"/>
      <c r="RYZ17" s="281"/>
      <c r="RZA17" s="281"/>
      <c r="RZB17" s="281"/>
      <c r="RZC17" s="281"/>
      <c r="RZD17" s="281"/>
      <c r="RZE17" s="281"/>
      <c r="RZF17" s="281"/>
      <c r="RZG17" s="281"/>
      <c r="RZH17" s="281"/>
      <c r="RZI17" s="281"/>
      <c r="RZJ17" s="281"/>
      <c r="RZK17" s="281"/>
      <c r="RZL17" s="281"/>
      <c r="RZM17" s="281"/>
      <c r="RZN17" s="281"/>
      <c r="RZO17" s="281"/>
      <c r="RZP17" s="281"/>
      <c r="RZQ17" s="281"/>
      <c r="RZR17" s="281"/>
      <c r="RZS17" s="281"/>
      <c r="RZT17" s="281"/>
      <c r="RZU17" s="281"/>
      <c r="RZV17" s="281"/>
      <c r="RZW17" s="281"/>
      <c r="RZX17" s="281"/>
      <c r="RZY17" s="281"/>
      <c r="RZZ17" s="281"/>
      <c r="SAA17" s="281"/>
      <c r="SAB17" s="281"/>
      <c r="SAC17" s="281"/>
      <c r="SAD17" s="281"/>
      <c r="SAE17" s="281"/>
      <c r="SAF17" s="281"/>
      <c r="SAG17" s="281"/>
      <c r="SAH17" s="281"/>
      <c r="SAI17" s="281"/>
      <c r="SAJ17" s="281"/>
      <c r="SAK17" s="281"/>
      <c r="SAL17" s="281"/>
      <c r="SAM17" s="281"/>
      <c r="SAN17" s="281"/>
      <c r="SAO17" s="281"/>
      <c r="SAP17" s="281"/>
      <c r="SAQ17" s="281"/>
      <c r="SAR17" s="281"/>
      <c r="SAS17" s="281"/>
      <c r="SAT17" s="281"/>
      <c r="SAU17" s="281"/>
      <c r="SAV17" s="281"/>
      <c r="SAW17" s="281"/>
      <c r="SAX17" s="281"/>
      <c r="SAY17" s="281"/>
      <c r="SAZ17" s="281"/>
      <c r="SBA17" s="281"/>
      <c r="SBB17" s="281"/>
      <c r="SBC17" s="281"/>
      <c r="SBD17" s="281"/>
      <c r="SBE17" s="281"/>
      <c r="SBF17" s="281"/>
      <c r="SBG17" s="281"/>
      <c r="SBH17" s="281"/>
      <c r="SBI17" s="281"/>
      <c r="SBJ17" s="281"/>
      <c r="SBK17" s="281"/>
      <c r="SBL17" s="281"/>
      <c r="SBM17" s="281"/>
      <c r="SBN17" s="281"/>
      <c r="SBO17" s="281"/>
      <c r="SBP17" s="281"/>
      <c r="SBQ17" s="281"/>
      <c r="SBR17" s="281"/>
      <c r="SBS17" s="281"/>
      <c r="SBT17" s="281"/>
      <c r="SBU17" s="281"/>
      <c r="SBV17" s="281"/>
      <c r="SBW17" s="281"/>
      <c r="SBX17" s="281"/>
      <c r="SBY17" s="281"/>
      <c r="SBZ17" s="281"/>
      <c r="SCA17" s="281"/>
      <c r="SCB17" s="281"/>
      <c r="SCC17" s="281"/>
      <c r="SCD17" s="281"/>
      <c r="SCE17" s="281"/>
      <c r="SCF17" s="281"/>
      <c r="SCG17" s="281"/>
      <c r="SCH17" s="281"/>
      <c r="SCI17" s="281"/>
      <c r="SCJ17" s="281"/>
      <c r="SCK17" s="281"/>
      <c r="SCL17" s="281"/>
      <c r="SCM17" s="281"/>
      <c r="SCN17" s="281"/>
      <c r="SCO17" s="281"/>
      <c r="SCP17" s="281"/>
      <c r="SCQ17" s="281"/>
      <c r="SCR17" s="281"/>
      <c r="SCS17" s="281"/>
      <c r="SCT17" s="281"/>
      <c r="SCU17" s="281"/>
      <c r="SCV17" s="281"/>
      <c r="SCW17" s="281"/>
      <c r="SCX17" s="281"/>
      <c r="SCY17" s="281"/>
      <c r="SCZ17" s="281"/>
      <c r="SDA17" s="281"/>
      <c r="SDB17" s="281"/>
      <c r="SDC17" s="281"/>
      <c r="SDD17" s="281"/>
      <c r="SDE17" s="281"/>
      <c r="SDF17" s="281"/>
      <c r="SDG17" s="281"/>
      <c r="SDH17" s="281"/>
      <c r="SDI17" s="281"/>
      <c r="SDJ17" s="281"/>
      <c r="SDK17" s="281"/>
      <c r="SDL17" s="281"/>
      <c r="SDM17" s="281"/>
      <c r="SDN17" s="281"/>
      <c r="SDO17" s="281"/>
      <c r="SDP17" s="281"/>
      <c r="SDQ17" s="281"/>
      <c r="SDR17" s="281"/>
      <c r="SDS17" s="281"/>
      <c r="SDT17" s="281"/>
      <c r="SDU17" s="281"/>
      <c r="SDV17" s="281"/>
      <c r="SDW17" s="281"/>
      <c r="SDX17" s="281"/>
      <c r="SDY17" s="281"/>
      <c r="SDZ17" s="281"/>
      <c r="SEA17" s="281"/>
      <c r="SEB17" s="281"/>
      <c r="SEC17" s="281"/>
      <c r="SED17" s="281"/>
      <c r="SEE17" s="281"/>
      <c r="SEF17" s="281"/>
      <c r="SEG17" s="281"/>
      <c r="SEH17" s="281"/>
      <c r="SEI17" s="281"/>
      <c r="SEJ17" s="281"/>
      <c r="SEK17" s="281"/>
      <c r="SEL17" s="281"/>
      <c r="SEM17" s="281"/>
      <c r="SEN17" s="281"/>
      <c r="SEO17" s="281"/>
      <c r="SEP17" s="281"/>
      <c r="SEQ17" s="281"/>
      <c r="SER17" s="281"/>
      <c r="SES17" s="281"/>
      <c r="SET17" s="281"/>
      <c r="SEU17" s="281"/>
      <c r="SEV17" s="281"/>
      <c r="SEW17" s="281"/>
      <c r="SEX17" s="281"/>
      <c r="SEY17" s="281"/>
      <c r="SEZ17" s="281"/>
      <c r="SFA17" s="281"/>
      <c r="SFB17" s="281"/>
      <c r="SFC17" s="281"/>
      <c r="SFD17" s="281"/>
      <c r="SFE17" s="281"/>
      <c r="SFF17" s="281"/>
      <c r="SFG17" s="281"/>
      <c r="SFH17" s="281"/>
      <c r="SFI17" s="281"/>
      <c r="SFJ17" s="281"/>
      <c r="SFK17" s="281"/>
      <c r="SFL17" s="281"/>
      <c r="SFM17" s="281"/>
      <c r="SFN17" s="281"/>
      <c r="SFO17" s="281"/>
      <c r="SFP17" s="281"/>
      <c r="SFQ17" s="281"/>
      <c r="SFR17" s="281"/>
      <c r="SFS17" s="281"/>
      <c r="SFT17" s="281"/>
      <c r="SFU17" s="281"/>
      <c r="SFV17" s="281"/>
      <c r="SFW17" s="281"/>
      <c r="SFX17" s="281"/>
      <c r="SFY17" s="281"/>
      <c r="SFZ17" s="281"/>
      <c r="SGA17" s="281"/>
      <c r="SGB17" s="281"/>
      <c r="SGC17" s="281"/>
      <c r="SGD17" s="281"/>
      <c r="SGE17" s="281"/>
      <c r="SGF17" s="281"/>
      <c r="SGG17" s="281"/>
      <c r="SGH17" s="281"/>
      <c r="SGI17" s="281"/>
      <c r="SGJ17" s="281"/>
      <c r="SGK17" s="281"/>
      <c r="SGL17" s="281"/>
      <c r="SGM17" s="281"/>
      <c r="SGN17" s="281"/>
      <c r="SGO17" s="281"/>
      <c r="SGP17" s="281"/>
      <c r="SGQ17" s="281"/>
      <c r="SGR17" s="281"/>
      <c r="SGS17" s="281"/>
      <c r="SGT17" s="281"/>
      <c r="SGU17" s="281"/>
      <c r="SGV17" s="281"/>
      <c r="SGW17" s="281"/>
      <c r="SGX17" s="281"/>
      <c r="SGY17" s="281"/>
      <c r="SGZ17" s="281"/>
      <c r="SHA17" s="281"/>
      <c r="SHB17" s="281"/>
      <c r="SHC17" s="281"/>
      <c r="SHD17" s="281"/>
      <c r="SHE17" s="281"/>
      <c r="SHF17" s="281"/>
      <c r="SHG17" s="281"/>
      <c r="SHH17" s="281"/>
      <c r="SHI17" s="281"/>
      <c r="SHJ17" s="281"/>
      <c r="SHK17" s="281"/>
      <c r="SHL17" s="281"/>
      <c r="SHM17" s="281"/>
      <c r="SHN17" s="281"/>
      <c r="SHO17" s="281"/>
      <c r="SHP17" s="281"/>
      <c r="SHQ17" s="281"/>
      <c r="SHR17" s="281"/>
      <c r="SHS17" s="281"/>
      <c r="SHT17" s="281"/>
      <c r="SHU17" s="281"/>
      <c r="SHV17" s="281"/>
      <c r="SHW17" s="281"/>
      <c r="SHX17" s="281"/>
      <c r="SHY17" s="281"/>
      <c r="SHZ17" s="281"/>
      <c r="SIA17" s="281"/>
      <c r="SIB17" s="281"/>
      <c r="SIC17" s="281"/>
      <c r="SID17" s="281"/>
      <c r="SIE17" s="281"/>
      <c r="SIF17" s="281"/>
      <c r="SIG17" s="281"/>
      <c r="SIH17" s="281"/>
      <c r="SII17" s="281"/>
      <c r="SIJ17" s="281"/>
      <c r="SIK17" s="281"/>
      <c r="SIL17" s="281"/>
      <c r="SIM17" s="281"/>
      <c r="SIN17" s="281"/>
      <c r="SIO17" s="281"/>
      <c r="SIP17" s="281"/>
      <c r="SIQ17" s="281"/>
      <c r="SIR17" s="281"/>
      <c r="SIS17" s="281"/>
      <c r="SIT17" s="281"/>
      <c r="SIU17" s="281"/>
      <c r="SIV17" s="281"/>
      <c r="SIW17" s="281"/>
      <c r="SIX17" s="281"/>
      <c r="SIY17" s="281"/>
      <c r="SIZ17" s="281"/>
      <c r="SJA17" s="281"/>
      <c r="SJB17" s="281"/>
      <c r="SJC17" s="281"/>
      <c r="SJD17" s="281"/>
      <c r="SJE17" s="281"/>
      <c r="SJF17" s="281"/>
      <c r="SJG17" s="281"/>
      <c r="SJH17" s="281"/>
      <c r="SJI17" s="281"/>
      <c r="SJJ17" s="281"/>
      <c r="SJK17" s="281"/>
      <c r="SJL17" s="281"/>
      <c r="SJM17" s="281"/>
      <c r="SJN17" s="281"/>
      <c r="SJO17" s="281"/>
      <c r="SJP17" s="281"/>
      <c r="SJQ17" s="281"/>
      <c r="SJR17" s="281"/>
      <c r="SJS17" s="281"/>
      <c r="SJT17" s="281"/>
      <c r="SJU17" s="281"/>
      <c r="SJV17" s="281"/>
      <c r="SJW17" s="281"/>
      <c r="SJX17" s="281"/>
      <c r="SJY17" s="281"/>
      <c r="SJZ17" s="281"/>
      <c r="SKA17" s="281"/>
      <c r="SKB17" s="281"/>
      <c r="SKC17" s="281"/>
      <c r="SKD17" s="281"/>
      <c r="SKE17" s="281"/>
      <c r="SKF17" s="281"/>
      <c r="SKG17" s="281"/>
      <c r="SKH17" s="281"/>
      <c r="SKI17" s="281"/>
      <c r="SKJ17" s="281"/>
      <c r="SKK17" s="281"/>
      <c r="SKL17" s="281"/>
      <c r="SKM17" s="281"/>
      <c r="SKN17" s="281"/>
      <c r="SKO17" s="281"/>
      <c r="SKP17" s="281"/>
      <c r="SKQ17" s="281"/>
      <c r="SKR17" s="281"/>
      <c r="SKS17" s="281"/>
      <c r="SKT17" s="281"/>
      <c r="SKU17" s="281"/>
      <c r="SKV17" s="281"/>
      <c r="SKW17" s="281"/>
      <c r="SKX17" s="281"/>
      <c r="SKY17" s="281"/>
      <c r="SKZ17" s="281"/>
      <c r="SLA17" s="281"/>
      <c r="SLB17" s="281"/>
      <c r="SLC17" s="281"/>
      <c r="SLD17" s="281"/>
      <c r="SLE17" s="281"/>
      <c r="SLF17" s="281"/>
      <c r="SLG17" s="281"/>
      <c r="SLH17" s="281"/>
      <c r="SLI17" s="281"/>
      <c r="SLJ17" s="281"/>
      <c r="SLK17" s="281"/>
      <c r="SLL17" s="281"/>
      <c r="SLM17" s="281"/>
      <c r="SLN17" s="281"/>
      <c r="SLO17" s="281"/>
      <c r="SLP17" s="281"/>
      <c r="SLQ17" s="281"/>
      <c r="SLR17" s="281"/>
      <c r="SLS17" s="281"/>
      <c r="SLT17" s="281"/>
      <c r="SLU17" s="281"/>
      <c r="SLV17" s="281"/>
      <c r="SLW17" s="281"/>
      <c r="SLX17" s="281"/>
      <c r="SLY17" s="281"/>
      <c r="SLZ17" s="281"/>
      <c r="SMA17" s="281"/>
      <c r="SMB17" s="281"/>
      <c r="SMC17" s="281"/>
      <c r="SMD17" s="281"/>
      <c r="SME17" s="281"/>
      <c r="SMF17" s="281"/>
      <c r="SMG17" s="281"/>
      <c r="SMH17" s="281"/>
      <c r="SMI17" s="281"/>
      <c r="SMJ17" s="281"/>
      <c r="SMK17" s="281"/>
      <c r="SML17" s="281"/>
      <c r="SMM17" s="281"/>
      <c r="SMN17" s="281"/>
      <c r="SMO17" s="281"/>
      <c r="SMP17" s="281"/>
      <c r="SMQ17" s="281"/>
      <c r="SMR17" s="281"/>
      <c r="SMS17" s="281"/>
      <c r="SMT17" s="281"/>
      <c r="SMU17" s="281"/>
      <c r="SMV17" s="281"/>
      <c r="SMW17" s="281"/>
      <c r="SMX17" s="281"/>
      <c r="SMY17" s="281"/>
      <c r="SMZ17" s="281"/>
      <c r="SNA17" s="281"/>
      <c r="SNB17" s="281"/>
      <c r="SNC17" s="281"/>
      <c r="SND17" s="281"/>
      <c r="SNE17" s="281"/>
      <c r="SNF17" s="281"/>
      <c r="SNG17" s="281"/>
      <c r="SNH17" s="281"/>
      <c r="SNI17" s="281"/>
      <c r="SNJ17" s="281"/>
      <c r="SNK17" s="281"/>
      <c r="SNL17" s="281"/>
      <c r="SNM17" s="281"/>
      <c r="SNN17" s="281"/>
      <c r="SNO17" s="281"/>
      <c r="SNP17" s="281"/>
      <c r="SNQ17" s="281"/>
      <c r="SNR17" s="281"/>
      <c r="SNS17" s="281"/>
      <c r="SNT17" s="281"/>
      <c r="SNU17" s="281"/>
      <c r="SNV17" s="281"/>
      <c r="SNW17" s="281"/>
      <c r="SNX17" s="281"/>
      <c r="SNY17" s="281"/>
      <c r="SNZ17" s="281"/>
      <c r="SOA17" s="281"/>
      <c r="SOB17" s="281"/>
      <c r="SOC17" s="281"/>
      <c r="SOD17" s="281"/>
      <c r="SOE17" s="281"/>
      <c r="SOF17" s="281"/>
      <c r="SOG17" s="281"/>
      <c r="SOH17" s="281"/>
      <c r="SOI17" s="281"/>
      <c r="SOJ17" s="281"/>
      <c r="SOK17" s="281"/>
      <c r="SOL17" s="281"/>
      <c r="SOM17" s="281"/>
      <c r="SON17" s="281"/>
      <c r="SOO17" s="281"/>
      <c r="SOP17" s="281"/>
      <c r="SOQ17" s="281"/>
      <c r="SOR17" s="281"/>
      <c r="SOS17" s="281"/>
      <c r="SOT17" s="281"/>
      <c r="SOU17" s="281"/>
      <c r="SOV17" s="281"/>
      <c r="SOW17" s="281"/>
      <c r="SOX17" s="281"/>
      <c r="SOY17" s="281"/>
      <c r="SOZ17" s="281"/>
      <c r="SPA17" s="281"/>
      <c r="SPB17" s="281"/>
      <c r="SPC17" s="281"/>
      <c r="SPD17" s="281"/>
      <c r="SPE17" s="281"/>
      <c r="SPF17" s="281"/>
      <c r="SPG17" s="281"/>
      <c r="SPH17" s="281"/>
      <c r="SPI17" s="281"/>
      <c r="SPJ17" s="281"/>
      <c r="SPK17" s="281"/>
      <c r="SPL17" s="281"/>
      <c r="SPM17" s="281"/>
      <c r="SPN17" s="281"/>
      <c r="SPO17" s="281"/>
      <c r="SPP17" s="281"/>
      <c r="SPQ17" s="281"/>
      <c r="SPR17" s="281"/>
      <c r="SPS17" s="281"/>
      <c r="SPT17" s="281"/>
      <c r="SPU17" s="281"/>
      <c r="SPV17" s="281"/>
      <c r="SPW17" s="281"/>
      <c r="SPX17" s="281"/>
      <c r="SPY17" s="281"/>
      <c r="SPZ17" s="281"/>
      <c r="SQA17" s="281"/>
      <c r="SQB17" s="281"/>
      <c r="SQC17" s="281"/>
      <c r="SQD17" s="281"/>
      <c r="SQE17" s="281"/>
      <c r="SQF17" s="281"/>
      <c r="SQG17" s="281"/>
      <c r="SQH17" s="281"/>
      <c r="SQI17" s="281"/>
      <c r="SQJ17" s="281"/>
      <c r="SQK17" s="281"/>
      <c r="SQL17" s="281"/>
      <c r="SQM17" s="281"/>
      <c r="SQN17" s="281"/>
      <c r="SQO17" s="281"/>
      <c r="SQP17" s="281"/>
      <c r="SQQ17" s="281"/>
      <c r="SQR17" s="281"/>
      <c r="SQS17" s="281"/>
      <c r="SQT17" s="281"/>
      <c r="SQU17" s="281"/>
      <c r="SQV17" s="281"/>
      <c r="SQW17" s="281"/>
      <c r="SQX17" s="281"/>
      <c r="SQY17" s="281"/>
      <c r="SQZ17" s="281"/>
      <c r="SRA17" s="281"/>
      <c r="SRB17" s="281"/>
      <c r="SRC17" s="281"/>
      <c r="SRD17" s="281"/>
      <c r="SRE17" s="281"/>
      <c r="SRF17" s="281"/>
      <c r="SRG17" s="281"/>
      <c r="SRH17" s="281"/>
      <c r="SRI17" s="281"/>
      <c r="SRJ17" s="281"/>
      <c r="SRK17" s="281"/>
      <c r="SRL17" s="281"/>
      <c r="SRM17" s="281"/>
      <c r="SRN17" s="281"/>
      <c r="SRO17" s="281"/>
      <c r="SRP17" s="281"/>
      <c r="SRQ17" s="281"/>
      <c r="SRR17" s="281"/>
      <c r="SRS17" s="281"/>
      <c r="SRT17" s="281"/>
      <c r="SRU17" s="281"/>
      <c r="SRV17" s="281"/>
      <c r="SRW17" s="281"/>
      <c r="SRX17" s="281"/>
      <c r="SRY17" s="281"/>
      <c r="SRZ17" s="281"/>
      <c r="SSA17" s="281"/>
      <c r="SSB17" s="281"/>
      <c r="SSC17" s="281"/>
      <c r="SSD17" s="281"/>
      <c r="SSE17" s="281"/>
      <c r="SSF17" s="281"/>
      <c r="SSG17" s="281"/>
      <c r="SSH17" s="281"/>
      <c r="SSI17" s="281"/>
      <c r="SSJ17" s="281"/>
      <c r="SSK17" s="281"/>
      <c r="SSL17" s="281"/>
      <c r="SSM17" s="281"/>
      <c r="SSN17" s="281"/>
      <c r="SSO17" s="281"/>
      <c r="SSP17" s="281"/>
      <c r="SSQ17" s="281"/>
      <c r="SSR17" s="281"/>
      <c r="SSS17" s="281"/>
      <c r="SST17" s="281"/>
      <c r="SSU17" s="281"/>
      <c r="SSV17" s="281"/>
      <c r="SSW17" s="281"/>
      <c r="SSX17" s="281"/>
      <c r="SSY17" s="281"/>
      <c r="SSZ17" s="281"/>
      <c r="STA17" s="281"/>
      <c r="STB17" s="281"/>
      <c r="STC17" s="281"/>
      <c r="STD17" s="281"/>
      <c r="STE17" s="281"/>
      <c r="STF17" s="281"/>
      <c r="STG17" s="281"/>
      <c r="STH17" s="281"/>
      <c r="STI17" s="281"/>
      <c r="STJ17" s="281"/>
      <c r="STK17" s="281"/>
      <c r="STL17" s="281"/>
      <c r="STM17" s="281"/>
      <c r="STN17" s="281"/>
      <c r="STO17" s="281"/>
      <c r="STP17" s="281"/>
      <c r="STQ17" s="281"/>
      <c r="STR17" s="281"/>
      <c r="STS17" s="281"/>
      <c r="STT17" s="281"/>
      <c r="STU17" s="281"/>
      <c r="STV17" s="281"/>
      <c r="STW17" s="281"/>
      <c r="STX17" s="281"/>
      <c r="STY17" s="281"/>
      <c r="STZ17" s="281"/>
      <c r="SUA17" s="281"/>
      <c r="SUB17" s="281"/>
      <c r="SUC17" s="281"/>
      <c r="SUD17" s="281"/>
      <c r="SUE17" s="281"/>
      <c r="SUF17" s="281"/>
      <c r="SUG17" s="281"/>
      <c r="SUH17" s="281"/>
      <c r="SUI17" s="281"/>
      <c r="SUJ17" s="281"/>
      <c r="SUK17" s="281"/>
      <c r="SUL17" s="281"/>
      <c r="SUM17" s="281"/>
      <c r="SUN17" s="281"/>
      <c r="SUO17" s="281"/>
      <c r="SUP17" s="281"/>
      <c r="SUQ17" s="281"/>
      <c r="SUR17" s="281"/>
      <c r="SUS17" s="281"/>
      <c r="SUT17" s="281"/>
      <c r="SUU17" s="281"/>
      <c r="SUV17" s="281"/>
      <c r="SUW17" s="281"/>
      <c r="SUX17" s="281"/>
      <c r="SUY17" s="281"/>
      <c r="SUZ17" s="281"/>
      <c r="SVA17" s="281"/>
      <c r="SVB17" s="281"/>
      <c r="SVC17" s="281"/>
      <c r="SVD17" s="281"/>
      <c r="SVE17" s="281"/>
      <c r="SVF17" s="281"/>
      <c r="SVG17" s="281"/>
      <c r="SVH17" s="281"/>
      <c r="SVI17" s="281"/>
      <c r="SVJ17" s="281"/>
      <c r="SVK17" s="281"/>
      <c r="SVL17" s="281"/>
      <c r="SVM17" s="281"/>
      <c r="SVN17" s="281"/>
      <c r="SVO17" s="281"/>
      <c r="SVP17" s="281"/>
      <c r="SVQ17" s="281"/>
      <c r="SVR17" s="281"/>
      <c r="SVS17" s="281"/>
      <c r="SVT17" s="281"/>
      <c r="SVU17" s="281"/>
      <c r="SVV17" s="281"/>
      <c r="SVW17" s="281"/>
      <c r="SVX17" s="281"/>
      <c r="SVY17" s="281"/>
      <c r="SVZ17" s="281"/>
      <c r="SWA17" s="281"/>
      <c r="SWB17" s="281"/>
      <c r="SWC17" s="281"/>
      <c r="SWD17" s="281"/>
      <c r="SWE17" s="281"/>
      <c r="SWF17" s="281"/>
      <c r="SWG17" s="281"/>
      <c r="SWH17" s="281"/>
      <c r="SWI17" s="281"/>
      <c r="SWJ17" s="281"/>
      <c r="SWK17" s="281"/>
      <c r="SWL17" s="281"/>
      <c r="SWM17" s="281"/>
      <c r="SWN17" s="281"/>
      <c r="SWO17" s="281"/>
      <c r="SWP17" s="281"/>
      <c r="SWQ17" s="281"/>
      <c r="SWR17" s="281"/>
      <c r="SWS17" s="281"/>
      <c r="SWT17" s="281"/>
      <c r="SWU17" s="281"/>
      <c r="SWV17" s="281"/>
      <c r="SWW17" s="281"/>
      <c r="SWX17" s="281"/>
      <c r="SWY17" s="281"/>
      <c r="SWZ17" s="281"/>
      <c r="SXA17" s="281"/>
      <c r="SXB17" s="281"/>
      <c r="SXC17" s="281"/>
      <c r="SXD17" s="281"/>
      <c r="SXE17" s="281"/>
      <c r="SXF17" s="281"/>
      <c r="SXG17" s="281"/>
      <c r="SXH17" s="281"/>
      <c r="SXI17" s="281"/>
      <c r="SXJ17" s="281"/>
      <c r="SXK17" s="281"/>
      <c r="SXL17" s="281"/>
      <c r="SXM17" s="281"/>
      <c r="SXN17" s="281"/>
      <c r="SXO17" s="281"/>
      <c r="SXP17" s="281"/>
      <c r="SXQ17" s="281"/>
      <c r="SXR17" s="281"/>
      <c r="SXS17" s="281"/>
      <c r="SXT17" s="281"/>
      <c r="SXU17" s="281"/>
      <c r="SXV17" s="281"/>
      <c r="SXW17" s="281"/>
      <c r="SXX17" s="281"/>
      <c r="SXY17" s="281"/>
      <c r="SXZ17" s="281"/>
      <c r="SYA17" s="281"/>
      <c r="SYB17" s="281"/>
      <c r="SYC17" s="281"/>
      <c r="SYD17" s="281"/>
      <c r="SYE17" s="281"/>
      <c r="SYF17" s="281"/>
      <c r="SYG17" s="281"/>
      <c r="SYH17" s="281"/>
      <c r="SYI17" s="281"/>
      <c r="SYJ17" s="281"/>
      <c r="SYK17" s="281"/>
      <c r="SYL17" s="281"/>
      <c r="SYM17" s="281"/>
      <c r="SYN17" s="281"/>
      <c r="SYO17" s="281"/>
      <c r="SYP17" s="281"/>
      <c r="SYQ17" s="281"/>
      <c r="SYR17" s="281"/>
      <c r="SYS17" s="281"/>
      <c r="SYT17" s="281"/>
      <c r="SYU17" s="281"/>
      <c r="SYV17" s="281"/>
      <c r="SYW17" s="281"/>
      <c r="SYX17" s="281"/>
      <c r="SYY17" s="281"/>
      <c r="SYZ17" s="281"/>
      <c r="SZA17" s="281"/>
      <c r="SZB17" s="281"/>
      <c r="SZC17" s="281"/>
      <c r="SZD17" s="281"/>
      <c r="SZE17" s="281"/>
      <c r="SZF17" s="281"/>
      <c r="SZG17" s="281"/>
      <c r="SZH17" s="281"/>
      <c r="SZI17" s="281"/>
      <c r="SZJ17" s="281"/>
      <c r="SZK17" s="281"/>
      <c r="SZL17" s="281"/>
      <c r="SZM17" s="281"/>
      <c r="SZN17" s="281"/>
      <c r="SZO17" s="281"/>
      <c r="SZP17" s="281"/>
      <c r="SZQ17" s="281"/>
      <c r="SZR17" s="281"/>
      <c r="SZS17" s="281"/>
      <c r="SZT17" s="281"/>
      <c r="SZU17" s="281"/>
      <c r="SZV17" s="281"/>
      <c r="SZW17" s="281"/>
      <c r="SZX17" s="281"/>
      <c r="SZY17" s="281"/>
      <c r="SZZ17" s="281"/>
      <c r="TAA17" s="281"/>
      <c r="TAB17" s="281"/>
      <c r="TAC17" s="281"/>
      <c r="TAD17" s="281"/>
      <c r="TAE17" s="281"/>
      <c r="TAF17" s="281"/>
      <c r="TAG17" s="281"/>
      <c r="TAH17" s="281"/>
      <c r="TAI17" s="281"/>
      <c r="TAJ17" s="281"/>
      <c r="TAK17" s="281"/>
      <c r="TAL17" s="281"/>
      <c r="TAM17" s="281"/>
      <c r="TAN17" s="281"/>
      <c r="TAO17" s="281"/>
      <c r="TAP17" s="281"/>
      <c r="TAQ17" s="281"/>
      <c r="TAR17" s="281"/>
      <c r="TAS17" s="281"/>
      <c r="TAT17" s="281"/>
      <c r="TAU17" s="281"/>
      <c r="TAV17" s="281"/>
      <c r="TAW17" s="281"/>
      <c r="TAX17" s="281"/>
      <c r="TAY17" s="281"/>
      <c r="TAZ17" s="281"/>
      <c r="TBA17" s="281"/>
      <c r="TBB17" s="281"/>
      <c r="TBC17" s="281"/>
      <c r="TBD17" s="281"/>
      <c r="TBE17" s="281"/>
      <c r="TBF17" s="281"/>
      <c r="TBG17" s="281"/>
      <c r="TBH17" s="281"/>
      <c r="TBI17" s="281"/>
      <c r="TBJ17" s="281"/>
      <c r="TBK17" s="281"/>
      <c r="TBL17" s="281"/>
      <c r="TBM17" s="281"/>
      <c r="TBN17" s="281"/>
      <c r="TBO17" s="281"/>
      <c r="TBP17" s="281"/>
      <c r="TBQ17" s="281"/>
      <c r="TBR17" s="281"/>
      <c r="TBS17" s="281"/>
      <c r="TBT17" s="281"/>
      <c r="TBU17" s="281"/>
      <c r="TBV17" s="281"/>
      <c r="TBW17" s="281"/>
      <c r="TBX17" s="281"/>
      <c r="TBY17" s="281"/>
      <c r="TBZ17" s="281"/>
      <c r="TCA17" s="281"/>
      <c r="TCB17" s="281"/>
      <c r="TCC17" s="281"/>
      <c r="TCD17" s="281"/>
      <c r="TCE17" s="281"/>
      <c r="TCF17" s="281"/>
      <c r="TCG17" s="281"/>
      <c r="TCH17" s="281"/>
      <c r="TCI17" s="281"/>
      <c r="TCJ17" s="281"/>
      <c r="TCK17" s="281"/>
      <c r="TCL17" s="281"/>
      <c r="TCM17" s="281"/>
      <c r="TCN17" s="281"/>
      <c r="TCO17" s="281"/>
      <c r="TCP17" s="281"/>
      <c r="TCQ17" s="281"/>
      <c r="TCR17" s="281"/>
      <c r="TCS17" s="281"/>
      <c r="TCT17" s="281"/>
      <c r="TCU17" s="281"/>
      <c r="TCV17" s="281"/>
      <c r="TCW17" s="281"/>
      <c r="TCX17" s="281"/>
      <c r="TCY17" s="281"/>
      <c r="TCZ17" s="281"/>
      <c r="TDA17" s="281"/>
      <c r="TDB17" s="281"/>
      <c r="TDC17" s="281"/>
      <c r="TDD17" s="281"/>
      <c r="TDE17" s="281"/>
      <c r="TDF17" s="281"/>
      <c r="TDG17" s="281"/>
      <c r="TDH17" s="281"/>
      <c r="TDI17" s="281"/>
      <c r="TDJ17" s="281"/>
      <c r="TDK17" s="281"/>
      <c r="TDL17" s="281"/>
      <c r="TDM17" s="281"/>
      <c r="TDN17" s="281"/>
      <c r="TDO17" s="281"/>
      <c r="TDP17" s="281"/>
      <c r="TDQ17" s="281"/>
      <c r="TDR17" s="281"/>
      <c r="TDS17" s="281"/>
      <c r="TDT17" s="281"/>
      <c r="TDU17" s="281"/>
      <c r="TDV17" s="281"/>
      <c r="TDW17" s="281"/>
      <c r="TDX17" s="281"/>
      <c r="TDY17" s="281"/>
      <c r="TDZ17" s="281"/>
      <c r="TEA17" s="281"/>
      <c r="TEB17" s="281"/>
      <c r="TEC17" s="281"/>
      <c r="TED17" s="281"/>
      <c r="TEE17" s="281"/>
      <c r="TEF17" s="281"/>
      <c r="TEG17" s="281"/>
      <c r="TEH17" s="281"/>
      <c r="TEI17" s="281"/>
      <c r="TEJ17" s="281"/>
      <c r="TEK17" s="281"/>
      <c r="TEL17" s="281"/>
      <c r="TEM17" s="281"/>
      <c r="TEN17" s="281"/>
      <c r="TEO17" s="281"/>
      <c r="TEP17" s="281"/>
      <c r="TEQ17" s="281"/>
      <c r="TER17" s="281"/>
      <c r="TES17" s="281"/>
      <c r="TET17" s="281"/>
      <c r="TEU17" s="281"/>
      <c r="TEV17" s="281"/>
      <c r="TEW17" s="281"/>
      <c r="TEX17" s="281"/>
      <c r="TEY17" s="281"/>
      <c r="TEZ17" s="281"/>
      <c r="TFA17" s="281"/>
      <c r="TFB17" s="281"/>
      <c r="TFC17" s="281"/>
      <c r="TFD17" s="281"/>
      <c r="TFE17" s="281"/>
      <c r="TFF17" s="281"/>
      <c r="TFG17" s="281"/>
      <c r="TFH17" s="281"/>
      <c r="TFI17" s="281"/>
      <c r="TFJ17" s="281"/>
      <c r="TFK17" s="281"/>
      <c r="TFL17" s="281"/>
      <c r="TFM17" s="281"/>
      <c r="TFN17" s="281"/>
      <c r="TFO17" s="281"/>
      <c r="TFP17" s="281"/>
      <c r="TFQ17" s="281"/>
      <c r="TFR17" s="281"/>
      <c r="TFS17" s="281"/>
      <c r="TFT17" s="281"/>
      <c r="TFU17" s="281"/>
      <c r="TFV17" s="281"/>
      <c r="TFW17" s="281"/>
      <c r="TFX17" s="281"/>
      <c r="TFY17" s="281"/>
      <c r="TFZ17" s="281"/>
      <c r="TGA17" s="281"/>
      <c r="TGB17" s="281"/>
      <c r="TGC17" s="281"/>
      <c r="TGD17" s="281"/>
      <c r="TGE17" s="281"/>
      <c r="TGF17" s="281"/>
      <c r="TGG17" s="281"/>
      <c r="TGH17" s="281"/>
      <c r="TGI17" s="281"/>
      <c r="TGJ17" s="281"/>
      <c r="TGK17" s="281"/>
      <c r="TGL17" s="281"/>
      <c r="TGM17" s="281"/>
      <c r="TGN17" s="281"/>
      <c r="TGO17" s="281"/>
      <c r="TGP17" s="281"/>
      <c r="TGQ17" s="281"/>
      <c r="TGR17" s="281"/>
      <c r="TGS17" s="281"/>
      <c r="TGT17" s="281"/>
      <c r="TGU17" s="281"/>
      <c r="TGV17" s="281"/>
      <c r="TGW17" s="281"/>
      <c r="TGX17" s="281"/>
      <c r="TGY17" s="281"/>
      <c r="TGZ17" s="281"/>
      <c r="THA17" s="281"/>
      <c r="THB17" s="281"/>
      <c r="THC17" s="281"/>
      <c r="THD17" s="281"/>
      <c r="THE17" s="281"/>
      <c r="THF17" s="281"/>
      <c r="THG17" s="281"/>
      <c r="THH17" s="281"/>
      <c r="THI17" s="281"/>
      <c r="THJ17" s="281"/>
      <c r="THK17" s="281"/>
      <c r="THL17" s="281"/>
      <c r="THM17" s="281"/>
      <c r="THN17" s="281"/>
      <c r="THO17" s="281"/>
      <c r="THP17" s="281"/>
      <c r="THQ17" s="281"/>
      <c r="THR17" s="281"/>
      <c r="THS17" s="281"/>
      <c r="THT17" s="281"/>
      <c r="THU17" s="281"/>
      <c r="THV17" s="281"/>
      <c r="THW17" s="281"/>
      <c r="THX17" s="281"/>
      <c r="THY17" s="281"/>
      <c r="THZ17" s="281"/>
      <c r="TIA17" s="281"/>
      <c r="TIB17" s="281"/>
      <c r="TIC17" s="281"/>
      <c r="TID17" s="281"/>
      <c r="TIE17" s="281"/>
      <c r="TIF17" s="281"/>
      <c r="TIG17" s="281"/>
      <c r="TIH17" s="281"/>
      <c r="TII17" s="281"/>
      <c r="TIJ17" s="281"/>
      <c r="TIK17" s="281"/>
      <c r="TIL17" s="281"/>
      <c r="TIM17" s="281"/>
      <c r="TIN17" s="281"/>
      <c r="TIO17" s="281"/>
      <c r="TIP17" s="281"/>
      <c r="TIQ17" s="281"/>
      <c r="TIR17" s="281"/>
      <c r="TIS17" s="281"/>
      <c r="TIT17" s="281"/>
      <c r="TIU17" s="281"/>
      <c r="TIV17" s="281"/>
      <c r="TIW17" s="281"/>
      <c r="TIX17" s="281"/>
      <c r="TIY17" s="281"/>
      <c r="TIZ17" s="281"/>
      <c r="TJA17" s="281"/>
      <c r="TJB17" s="281"/>
      <c r="TJC17" s="281"/>
      <c r="TJD17" s="281"/>
      <c r="TJE17" s="281"/>
      <c r="TJF17" s="281"/>
      <c r="TJG17" s="281"/>
      <c r="TJH17" s="281"/>
      <c r="TJI17" s="281"/>
      <c r="TJJ17" s="281"/>
      <c r="TJK17" s="281"/>
      <c r="TJL17" s="281"/>
      <c r="TJM17" s="281"/>
      <c r="TJN17" s="281"/>
      <c r="TJO17" s="281"/>
      <c r="TJP17" s="281"/>
      <c r="TJQ17" s="281"/>
      <c r="TJR17" s="281"/>
      <c r="TJS17" s="281"/>
      <c r="TJT17" s="281"/>
      <c r="TJU17" s="281"/>
      <c r="TJV17" s="281"/>
      <c r="TJW17" s="281"/>
      <c r="TJX17" s="281"/>
      <c r="TJY17" s="281"/>
      <c r="TJZ17" s="281"/>
      <c r="TKA17" s="281"/>
      <c r="TKB17" s="281"/>
      <c r="TKC17" s="281"/>
      <c r="TKD17" s="281"/>
      <c r="TKE17" s="281"/>
      <c r="TKF17" s="281"/>
      <c r="TKG17" s="281"/>
      <c r="TKH17" s="281"/>
      <c r="TKI17" s="281"/>
      <c r="TKJ17" s="281"/>
      <c r="TKK17" s="281"/>
      <c r="TKL17" s="281"/>
      <c r="TKM17" s="281"/>
      <c r="TKN17" s="281"/>
      <c r="TKO17" s="281"/>
      <c r="TKP17" s="281"/>
      <c r="TKQ17" s="281"/>
      <c r="TKR17" s="281"/>
      <c r="TKS17" s="281"/>
      <c r="TKT17" s="281"/>
      <c r="TKU17" s="281"/>
      <c r="TKV17" s="281"/>
      <c r="TKW17" s="281"/>
      <c r="TKX17" s="281"/>
      <c r="TKY17" s="281"/>
      <c r="TKZ17" s="281"/>
      <c r="TLA17" s="281"/>
      <c r="TLB17" s="281"/>
      <c r="TLC17" s="281"/>
      <c r="TLD17" s="281"/>
      <c r="TLE17" s="281"/>
      <c r="TLF17" s="281"/>
      <c r="TLG17" s="281"/>
      <c r="TLH17" s="281"/>
      <c r="TLI17" s="281"/>
      <c r="TLJ17" s="281"/>
      <c r="TLK17" s="281"/>
      <c r="TLL17" s="281"/>
      <c r="TLM17" s="281"/>
      <c r="TLN17" s="281"/>
      <c r="TLO17" s="281"/>
      <c r="TLP17" s="281"/>
      <c r="TLQ17" s="281"/>
      <c r="TLR17" s="281"/>
      <c r="TLS17" s="281"/>
      <c r="TLT17" s="281"/>
      <c r="TLU17" s="281"/>
      <c r="TLV17" s="281"/>
      <c r="TLW17" s="281"/>
      <c r="TLX17" s="281"/>
      <c r="TLY17" s="281"/>
      <c r="TLZ17" s="281"/>
      <c r="TMA17" s="281"/>
      <c r="TMB17" s="281"/>
      <c r="TMC17" s="281"/>
      <c r="TMD17" s="281"/>
      <c r="TME17" s="281"/>
      <c r="TMF17" s="281"/>
      <c r="TMG17" s="281"/>
      <c r="TMH17" s="281"/>
      <c r="TMI17" s="281"/>
      <c r="TMJ17" s="281"/>
      <c r="TMK17" s="281"/>
      <c r="TML17" s="281"/>
      <c r="TMM17" s="281"/>
      <c r="TMN17" s="281"/>
      <c r="TMO17" s="281"/>
      <c r="TMP17" s="281"/>
      <c r="TMQ17" s="281"/>
      <c r="TMR17" s="281"/>
      <c r="TMS17" s="281"/>
      <c r="TMT17" s="281"/>
      <c r="TMU17" s="281"/>
      <c r="TMV17" s="281"/>
      <c r="TMW17" s="281"/>
      <c r="TMX17" s="281"/>
      <c r="TMY17" s="281"/>
      <c r="TMZ17" s="281"/>
      <c r="TNA17" s="281"/>
      <c r="TNB17" s="281"/>
      <c r="TNC17" s="281"/>
      <c r="TND17" s="281"/>
      <c r="TNE17" s="281"/>
      <c r="TNF17" s="281"/>
      <c r="TNG17" s="281"/>
      <c r="TNH17" s="281"/>
      <c r="TNI17" s="281"/>
      <c r="TNJ17" s="281"/>
      <c r="TNK17" s="281"/>
      <c r="TNL17" s="281"/>
      <c r="TNM17" s="281"/>
      <c r="TNN17" s="281"/>
      <c r="TNO17" s="281"/>
      <c r="TNP17" s="281"/>
      <c r="TNQ17" s="281"/>
      <c r="TNR17" s="281"/>
      <c r="TNS17" s="281"/>
      <c r="TNT17" s="281"/>
      <c r="TNU17" s="281"/>
      <c r="TNV17" s="281"/>
      <c r="TNW17" s="281"/>
      <c r="TNX17" s="281"/>
      <c r="TNY17" s="281"/>
      <c r="TNZ17" s="281"/>
      <c r="TOA17" s="281"/>
      <c r="TOB17" s="281"/>
      <c r="TOC17" s="281"/>
      <c r="TOD17" s="281"/>
      <c r="TOE17" s="281"/>
      <c r="TOF17" s="281"/>
      <c r="TOG17" s="281"/>
      <c r="TOH17" s="281"/>
      <c r="TOI17" s="281"/>
      <c r="TOJ17" s="281"/>
      <c r="TOK17" s="281"/>
      <c r="TOL17" s="281"/>
      <c r="TOM17" s="281"/>
      <c r="TON17" s="281"/>
      <c r="TOO17" s="281"/>
      <c r="TOP17" s="281"/>
      <c r="TOQ17" s="281"/>
      <c r="TOR17" s="281"/>
      <c r="TOS17" s="281"/>
      <c r="TOT17" s="281"/>
      <c r="TOU17" s="281"/>
      <c r="TOV17" s="281"/>
      <c r="TOW17" s="281"/>
      <c r="TOX17" s="281"/>
      <c r="TOY17" s="281"/>
      <c r="TOZ17" s="281"/>
      <c r="TPA17" s="281"/>
      <c r="TPB17" s="281"/>
      <c r="TPC17" s="281"/>
      <c r="TPD17" s="281"/>
      <c r="TPE17" s="281"/>
      <c r="TPF17" s="281"/>
      <c r="TPG17" s="281"/>
      <c r="TPH17" s="281"/>
      <c r="TPI17" s="281"/>
      <c r="TPJ17" s="281"/>
      <c r="TPK17" s="281"/>
      <c r="TPL17" s="281"/>
      <c r="TPM17" s="281"/>
      <c r="TPN17" s="281"/>
      <c r="TPO17" s="281"/>
      <c r="TPP17" s="281"/>
      <c r="TPQ17" s="281"/>
      <c r="TPR17" s="281"/>
      <c r="TPS17" s="281"/>
      <c r="TPT17" s="281"/>
      <c r="TPU17" s="281"/>
      <c r="TPV17" s="281"/>
      <c r="TPW17" s="281"/>
      <c r="TPX17" s="281"/>
      <c r="TPY17" s="281"/>
      <c r="TPZ17" s="281"/>
      <c r="TQA17" s="281"/>
      <c r="TQB17" s="281"/>
      <c r="TQC17" s="281"/>
      <c r="TQD17" s="281"/>
      <c r="TQE17" s="281"/>
      <c r="TQF17" s="281"/>
      <c r="TQG17" s="281"/>
      <c r="TQH17" s="281"/>
      <c r="TQI17" s="281"/>
      <c r="TQJ17" s="281"/>
      <c r="TQK17" s="281"/>
      <c r="TQL17" s="281"/>
      <c r="TQM17" s="281"/>
      <c r="TQN17" s="281"/>
      <c r="TQO17" s="281"/>
      <c r="TQP17" s="281"/>
      <c r="TQQ17" s="281"/>
      <c r="TQR17" s="281"/>
      <c r="TQS17" s="281"/>
      <c r="TQT17" s="281"/>
      <c r="TQU17" s="281"/>
      <c r="TQV17" s="281"/>
      <c r="TQW17" s="281"/>
      <c r="TQX17" s="281"/>
      <c r="TQY17" s="281"/>
      <c r="TQZ17" s="281"/>
      <c r="TRA17" s="281"/>
      <c r="TRB17" s="281"/>
      <c r="TRC17" s="281"/>
      <c r="TRD17" s="281"/>
      <c r="TRE17" s="281"/>
      <c r="TRF17" s="281"/>
      <c r="TRG17" s="281"/>
      <c r="TRH17" s="281"/>
      <c r="TRI17" s="281"/>
      <c r="TRJ17" s="281"/>
      <c r="TRK17" s="281"/>
      <c r="TRL17" s="281"/>
      <c r="TRM17" s="281"/>
      <c r="TRN17" s="281"/>
      <c r="TRO17" s="281"/>
      <c r="TRP17" s="281"/>
      <c r="TRQ17" s="281"/>
      <c r="TRR17" s="281"/>
      <c r="TRS17" s="281"/>
      <c r="TRT17" s="281"/>
      <c r="TRU17" s="281"/>
      <c r="TRV17" s="281"/>
      <c r="TRW17" s="281"/>
      <c r="TRX17" s="281"/>
      <c r="TRY17" s="281"/>
      <c r="TRZ17" s="281"/>
      <c r="TSA17" s="281"/>
      <c r="TSB17" s="281"/>
      <c r="TSC17" s="281"/>
      <c r="TSD17" s="281"/>
      <c r="TSE17" s="281"/>
      <c r="TSF17" s="281"/>
      <c r="TSG17" s="281"/>
      <c r="TSH17" s="281"/>
      <c r="TSI17" s="281"/>
      <c r="TSJ17" s="281"/>
      <c r="TSK17" s="281"/>
      <c r="TSL17" s="281"/>
      <c r="TSM17" s="281"/>
      <c r="TSN17" s="281"/>
      <c r="TSO17" s="281"/>
      <c r="TSP17" s="281"/>
      <c r="TSQ17" s="281"/>
      <c r="TSR17" s="281"/>
      <c r="TSS17" s="281"/>
      <c r="TST17" s="281"/>
      <c r="TSU17" s="281"/>
      <c r="TSV17" s="281"/>
      <c r="TSW17" s="281"/>
      <c r="TSX17" s="281"/>
      <c r="TSY17" s="281"/>
      <c r="TSZ17" s="281"/>
      <c r="TTA17" s="281"/>
      <c r="TTB17" s="281"/>
      <c r="TTC17" s="281"/>
      <c r="TTD17" s="281"/>
      <c r="TTE17" s="281"/>
      <c r="TTF17" s="281"/>
      <c r="TTG17" s="281"/>
      <c r="TTH17" s="281"/>
      <c r="TTI17" s="281"/>
      <c r="TTJ17" s="281"/>
      <c r="TTK17" s="281"/>
      <c r="TTL17" s="281"/>
      <c r="TTM17" s="281"/>
      <c r="TTN17" s="281"/>
      <c r="TTO17" s="281"/>
      <c r="TTP17" s="281"/>
      <c r="TTQ17" s="281"/>
      <c r="TTR17" s="281"/>
      <c r="TTS17" s="281"/>
      <c r="TTT17" s="281"/>
      <c r="TTU17" s="281"/>
      <c r="TTV17" s="281"/>
      <c r="TTW17" s="281"/>
      <c r="TTX17" s="281"/>
      <c r="TTY17" s="281"/>
      <c r="TTZ17" s="281"/>
      <c r="TUA17" s="281"/>
      <c r="TUB17" s="281"/>
      <c r="TUC17" s="281"/>
      <c r="TUD17" s="281"/>
      <c r="TUE17" s="281"/>
      <c r="TUF17" s="281"/>
      <c r="TUG17" s="281"/>
      <c r="TUH17" s="281"/>
      <c r="TUI17" s="281"/>
      <c r="TUJ17" s="281"/>
      <c r="TUK17" s="281"/>
      <c r="TUL17" s="281"/>
      <c r="TUM17" s="281"/>
      <c r="TUN17" s="281"/>
      <c r="TUO17" s="281"/>
      <c r="TUP17" s="281"/>
      <c r="TUQ17" s="281"/>
      <c r="TUR17" s="281"/>
      <c r="TUS17" s="281"/>
      <c r="TUT17" s="281"/>
      <c r="TUU17" s="281"/>
      <c r="TUV17" s="281"/>
      <c r="TUW17" s="281"/>
      <c r="TUX17" s="281"/>
      <c r="TUY17" s="281"/>
      <c r="TUZ17" s="281"/>
      <c r="TVA17" s="281"/>
      <c r="TVB17" s="281"/>
      <c r="TVC17" s="281"/>
      <c r="TVD17" s="281"/>
      <c r="TVE17" s="281"/>
      <c r="TVF17" s="281"/>
      <c r="TVG17" s="281"/>
      <c r="TVH17" s="281"/>
      <c r="TVI17" s="281"/>
      <c r="TVJ17" s="281"/>
      <c r="TVK17" s="281"/>
      <c r="TVL17" s="281"/>
      <c r="TVM17" s="281"/>
      <c r="TVN17" s="281"/>
      <c r="TVO17" s="281"/>
      <c r="TVP17" s="281"/>
      <c r="TVQ17" s="281"/>
      <c r="TVR17" s="281"/>
      <c r="TVS17" s="281"/>
      <c r="TVT17" s="281"/>
      <c r="TVU17" s="281"/>
      <c r="TVV17" s="281"/>
      <c r="TVW17" s="281"/>
      <c r="TVX17" s="281"/>
      <c r="TVY17" s="281"/>
      <c r="TVZ17" s="281"/>
      <c r="TWA17" s="281"/>
      <c r="TWB17" s="281"/>
      <c r="TWC17" s="281"/>
      <c r="TWD17" s="281"/>
      <c r="TWE17" s="281"/>
      <c r="TWF17" s="281"/>
      <c r="TWG17" s="281"/>
      <c r="TWH17" s="281"/>
      <c r="TWI17" s="281"/>
      <c r="TWJ17" s="281"/>
      <c r="TWK17" s="281"/>
      <c r="TWL17" s="281"/>
      <c r="TWM17" s="281"/>
      <c r="TWN17" s="281"/>
      <c r="TWO17" s="281"/>
      <c r="TWP17" s="281"/>
      <c r="TWQ17" s="281"/>
      <c r="TWR17" s="281"/>
      <c r="TWS17" s="281"/>
      <c r="TWT17" s="281"/>
      <c r="TWU17" s="281"/>
      <c r="TWV17" s="281"/>
      <c r="TWW17" s="281"/>
      <c r="TWX17" s="281"/>
      <c r="TWY17" s="281"/>
      <c r="TWZ17" s="281"/>
      <c r="TXA17" s="281"/>
      <c r="TXB17" s="281"/>
      <c r="TXC17" s="281"/>
      <c r="TXD17" s="281"/>
      <c r="TXE17" s="281"/>
      <c r="TXF17" s="281"/>
      <c r="TXG17" s="281"/>
      <c r="TXH17" s="281"/>
      <c r="TXI17" s="281"/>
      <c r="TXJ17" s="281"/>
      <c r="TXK17" s="281"/>
      <c r="TXL17" s="281"/>
      <c r="TXM17" s="281"/>
      <c r="TXN17" s="281"/>
      <c r="TXO17" s="281"/>
      <c r="TXP17" s="281"/>
      <c r="TXQ17" s="281"/>
      <c r="TXR17" s="281"/>
      <c r="TXS17" s="281"/>
      <c r="TXT17" s="281"/>
      <c r="TXU17" s="281"/>
      <c r="TXV17" s="281"/>
      <c r="TXW17" s="281"/>
      <c r="TXX17" s="281"/>
      <c r="TXY17" s="281"/>
      <c r="TXZ17" s="281"/>
      <c r="TYA17" s="281"/>
      <c r="TYB17" s="281"/>
      <c r="TYC17" s="281"/>
      <c r="TYD17" s="281"/>
      <c r="TYE17" s="281"/>
      <c r="TYF17" s="281"/>
      <c r="TYG17" s="281"/>
      <c r="TYH17" s="281"/>
      <c r="TYI17" s="281"/>
      <c r="TYJ17" s="281"/>
      <c r="TYK17" s="281"/>
      <c r="TYL17" s="281"/>
      <c r="TYM17" s="281"/>
      <c r="TYN17" s="281"/>
      <c r="TYO17" s="281"/>
      <c r="TYP17" s="281"/>
      <c r="TYQ17" s="281"/>
      <c r="TYR17" s="281"/>
      <c r="TYS17" s="281"/>
      <c r="TYT17" s="281"/>
      <c r="TYU17" s="281"/>
      <c r="TYV17" s="281"/>
      <c r="TYW17" s="281"/>
      <c r="TYX17" s="281"/>
      <c r="TYY17" s="281"/>
      <c r="TYZ17" s="281"/>
      <c r="TZA17" s="281"/>
      <c r="TZB17" s="281"/>
      <c r="TZC17" s="281"/>
      <c r="TZD17" s="281"/>
      <c r="TZE17" s="281"/>
      <c r="TZF17" s="281"/>
      <c r="TZG17" s="281"/>
      <c r="TZH17" s="281"/>
      <c r="TZI17" s="281"/>
      <c r="TZJ17" s="281"/>
      <c r="TZK17" s="281"/>
      <c r="TZL17" s="281"/>
      <c r="TZM17" s="281"/>
      <c r="TZN17" s="281"/>
      <c r="TZO17" s="281"/>
      <c r="TZP17" s="281"/>
      <c r="TZQ17" s="281"/>
      <c r="TZR17" s="281"/>
      <c r="TZS17" s="281"/>
      <c r="TZT17" s="281"/>
      <c r="TZU17" s="281"/>
      <c r="TZV17" s="281"/>
      <c r="TZW17" s="281"/>
      <c r="TZX17" s="281"/>
      <c r="TZY17" s="281"/>
      <c r="TZZ17" s="281"/>
      <c r="UAA17" s="281"/>
      <c r="UAB17" s="281"/>
      <c r="UAC17" s="281"/>
      <c r="UAD17" s="281"/>
      <c r="UAE17" s="281"/>
      <c r="UAF17" s="281"/>
      <c r="UAG17" s="281"/>
      <c r="UAH17" s="281"/>
      <c r="UAI17" s="281"/>
      <c r="UAJ17" s="281"/>
      <c r="UAK17" s="281"/>
      <c r="UAL17" s="281"/>
      <c r="UAM17" s="281"/>
      <c r="UAN17" s="281"/>
      <c r="UAO17" s="281"/>
      <c r="UAP17" s="281"/>
      <c r="UAQ17" s="281"/>
      <c r="UAR17" s="281"/>
      <c r="UAS17" s="281"/>
      <c r="UAT17" s="281"/>
      <c r="UAU17" s="281"/>
      <c r="UAV17" s="281"/>
      <c r="UAW17" s="281"/>
      <c r="UAX17" s="281"/>
      <c r="UAY17" s="281"/>
      <c r="UAZ17" s="281"/>
      <c r="UBA17" s="281"/>
      <c r="UBB17" s="281"/>
      <c r="UBC17" s="281"/>
      <c r="UBD17" s="281"/>
      <c r="UBE17" s="281"/>
      <c r="UBF17" s="281"/>
      <c r="UBG17" s="281"/>
      <c r="UBH17" s="281"/>
      <c r="UBI17" s="281"/>
      <c r="UBJ17" s="281"/>
      <c r="UBK17" s="281"/>
      <c r="UBL17" s="281"/>
      <c r="UBM17" s="281"/>
      <c r="UBN17" s="281"/>
      <c r="UBO17" s="281"/>
      <c r="UBP17" s="281"/>
      <c r="UBQ17" s="281"/>
      <c r="UBR17" s="281"/>
      <c r="UBS17" s="281"/>
      <c r="UBT17" s="281"/>
      <c r="UBU17" s="281"/>
      <c r="UBV17" s="281"/>
      <c r="UBW17" s="281"/>
      <c r="UBX17" s="281"/>
      <c r="UBY17" s="281"/>
      <c r="UBZ17" s="281"/>
      <c r="UCA17" s="281"/>
      <c r="UCB17" s="281"/>
      <c r="UCC17" s="281"/>
      <c r="UCD17" s="281"/>
      <c r="UCE17" s="281"/>
      <c r="UCF17" s="281"/>
      <c r="UCG17" s="281"/>
      <c r="UCH17" s="281"/>
      <c r="UCI17" s="281"/>
      <c r="UCJ17" s="281"/>
      <c r="UCK17" s="281"/>
      <c r="UCL17" s="281"/>
      <c r="UCM17" s="281"/>
      <c r="UCN17" s="281"/>
      <c r="UCO17" s="281"/>
      <c r="UCP17" s="281"/>
      <c r="UCQ17" s="281"/>
      <c r="UCR17" s="281"/>
      <c r="UCS17" s="281"/>
      <c r="UCT17" s="281"/>
      <c r="UCU17" s="281"/>
      <c r="UCV17" s="281"/>
      <c r="UCW17" s="281"/>
      <c r="UCX17" s="281"/>
      <c r="UCY17" s="281"/>
      <c r="UCZ17" s="281"/>
      <c r="UDA17" s="281"/>
      <c r="UDB17" s="281"/>
      <c r="UDC17" s="281"/>
      <c r="UDD17" s="281"/>
      <c r="UDE17" s="281"/>
      <c r="UDF17" s="281"/>
      <c r="UDG17" s="281"/>
      <c r="UDH17" s="281"/>
      <c r="UDI17" s="281"/>
      <c r="UDJ17" s="281"/>
      <c r="UDK17" s="281"/>
      <c r="UDL17" s="281"/>
      <c r="UDM17" s="281"/>
      <c r="UDN17" s="281"/>
      <c r="UDO17" s="281"/>
      <c r="UDP17" s="281"/>
      <c r="UDQ17" s="281"/>
      <c r="UDR17" s="281"/>
      <c r="UDS17" s="281"/>
      <c r="UDT17" s="281"/>
      <c r="UDU17" s="281"/>
      <c r="UDV17" s="281"/>
      <c r="UDW17" s="281"/>
      <c r="UDX17" s="281"/>
      <c r="UDY17" s="281"/>
      <c r="UDZ17" s="281"/>
      <c r="UEA17" s="281"/>
      <c r="UEB17" s="281"/>
      <c r="UEC17" s="281"/>
      <c r="UED17" s="281"/>
      <c r="UEE17" s="281"/>
      <c r="UEF17" s="281"/>
      <c r="UEG17" s="281"/>
      <c r="UEH17" s="281"/>
      <c r="UEI17" s="281"/>
      <c r="UEJ17" s="281"/>
      <c r="UEK17" s="281"/>
      <c r="UEL17" s="281"/>
      <c r="UEM17" s="281"/>
      <c r="UEN17" s="281"/>
      <c r="UEO17" s="281"/>
      <c r="UEP17" s="281"/>
      <c r="UEQ17" s="281"/>
      <c r="UER17" s="281"/>
      <c r="UES17" s="281"/>
      <c r="UET17" s="281"/>
      <c r="UEU17" s="281"/>
      <c r="UEV17" s="281"/>
      <c r="UEW17" s="281"/>
      <c r="UEX17" s="281"/>
      <c r="UEY17" s="281"/>
      <c r="UEZ17" s="281"/>
      <c r="UFA17" s="281"/>
      <c r="UFB17" s="281"/>
      <c r="UFC17" s="281"/>
      <c r="UFD17" s="281"/>
      <c r="UFE17" s="281"/>
      <c r="UFF17" s="281"/>
      <c r="UFG17" s="281"/>
      <c r="UFH17" s="281"/>
      <c r="UFI17" s="281"/>
      <c r="UFJ17" s="281"/>
      <c r="UFK17" s="281"/>
      <c r="UFL17" s="281"/>
      <c r="UFM17" s="281"/>
      <c r="UFN17" s="281"/>
      <c r="UFO17" s="281"/>
      <c r="UFP17" s="281"/>
      <c r="UFQ17" s="281"/>
      <c r="UFR17" s="281"/>
      <c r="UFS17" s="281"/>
      <c r="UFT17" s="281"/>
      <c r="UFU17" s="281"/>
      <c r="UFV17" s="281"/>
      <c r="UFW17" s="281"/>
      <c r="UFX17" s="281"/>
      <c r="UFY17" s="281"/>
      <c r="UFZ17" s="281"/>
      <c r="UGA17" s="281"/>
      <c r="UGB17" s="281"/>
      <c r="UGC17" s="281"/>
      <c r="UGD17" s="281"/>
      <c r="UGE17" s="281"/>
      <c r="UGF17" s="281"/>
      <c r="UGG17" s="281"/>
      <c r="UGH17" s="281"/>
      <c r="UGI17" s="281"/>
      <c r="UGJ17" s="281"/>
      <c r="UGK17" s="281"/>
      <c r="UGL17" s="281"/>
      <c r="UGM17" s="281"/>
      <c r="UGN17" s="281"/>
      <c r="UGO17" s="281"/>
      <c r="UGP17" s="281"/>
      <c r="UGQ17" s="281"/>
      <c r="UGR17" s="281"/>
      <c r="UGS17" s="281"/>
      <c r="UGT17" s="281"/>
      <c r="UGU17" s="281"/>
      <c r="UGV17" s="281"/>
      <c r="UGW17" s="281"/>
      <c r="UGX17" s="281"/>
      <c r="UGY17" s="281"/>
      <c r="UGZ17" s="281"/>
      <c r="UHA17" s="281"/>
      <c r="UHB17" s="281"/>
      <c r="UHC17" s="281"/>
      <c r="UHD17" s="281"/>
      <c r="UHE17" s="281"/>
      <c r="UHF17" s="281"/>
      <c r="UHG17" s="281"/>
      <c r="UHH17" s="281"/>
      <c r="UHI17" s="281"/>
      <c r="UHJ17" s="281"/>
      <c r="UHK17" s="281"/>
      <c r="UHL17" s="281"/>
      <c r="UHM17" s="281"/>
      <c r="UHN17" s="281"/>
      <c r="UHO17" s="281"/>
      <c r="UHP17" s="281"/>
      <c r="UHQ17" s="281"/>
      <c r="UHR17" s="281"/>
      <c r="UHS17" s="281"/>
      <c r="UHT17" s="281"/>
      <c r="UHU17" s="281"/>
      <c r="UHV17" s="281"/>
      <c r="UHW17" s="281"/>
      <c r="UHX17" s="281"/>
      <c r="UHY17" s="281"/>
      <c r="UHZ17" s="281"/>
      <c r="UIA17" s="281"/>
      <c r="UIB17" s="281"/>
      <c r="UIC17" s="281"/>
      <c r="UID17" s="281"/>
      <c r="UIE17" s="281"/>
      <c r="UIF17" s="281"/>
      <c r="UIG17" s="281"/>
      <c r="UIH17" s="281"/>
      <c r="UII17" s="281"/>
      <c r="UIJ17" s="281"/>
      <c r="UIK17" s="281"/>
      <c r="UIL17" s="281"/>
      <c r="UIM17" s="281"/>
      <c r="UIN17" s="281"/>
      <c r="UIO17" s="281"/>
      <c r="UIP17" s="281"/>
      <c r="UIQ17" s="281"/>
      <c r="UIR17" s="281"/>
      <c r="UIS17" s="281"/>
      <c r="UIT17" s="281"/>
      <c r="UIU17" s="281"/>
      <c r="UIV17" s="281"/>
      <c r="UIW17" s="281"/>
      <c r="UIX17" s="281"/>
      <c r="UIY17" s="281"/>
      <c r="UIZ17" s="281"/>
      <c r="UJA17" s="281"/>
      <c r="UJB17" s="281"/>
      <c r="UJC17" s="281"/>
      <c r="UJD17" s="281"/>
      <c r="UJE17" s="281"/>
      <c r="UJF17" s="281"/>
      <c r="UJG17" s="281"/>
      <c r="UJH17" s="281"/>
      <c r="UJI17" s="281"/>
      <c r="UJJ17" s="281"/>
      <c r="UJK17" s="281"/>
      <c r="UJL17" s="281"/>
      <c r="UJM17" s="281"/>
      <c r="UJN17" s="281"/>
      <c r="UJO17" s="281"/>
      <c r="UJP17" s="281"/>
      <c r="UJQ17" s="281"/>
      <c r="UJR17" s="281"/>
      <c r="UJS17" s="281"/>
      <c r="UJT17" s="281"/>
      <c r="UJU17" s="281"/>
      <c r="UJV17" s="281"/>
      <c r="UJW17" s="281"/>
      <c r="UJX17" s="281"/>
      <c r="UJY17" s="281"/>
      <c r="UJZ17" s="281"/>
      <c r="UKA17" s="281"/>
      <c r="UKB17" s="281"/>
      <c r="UKC17" s="281"/>
      <c r="UKD17" s="281"/>
      <c r="UKE17" s="281"/>
      <c r="UKF17" s="281"/>
      <c r="UKG17" s="281"/>
      <c r="UKH17" s="281"/>
      <c r="UKI17" s="281"/>
      <c r="UKJ17" s="281"/>
      <c r="UKK17" s="281"/>
      <c r="UKL17" s="281"/>
      <c r="UKM17" s="281"/>
      <c r="UKN17" s="281"/>
      <c r="UKO17" s="281"/>
      <c r="UKP17" s="281"/>
      <c r="UKQ17" s="281"/>
      <c r="UKR17" s="281"/>
      <c r="UKS17" s="281"/>
      <c r="UKT17" s="281"/>
      <c r="UKU17" s="281"/>
      <c r="UKV17" s="281"/>
      <c r="UKW17" s="281"/>
      <c r="UKX17" s="281"/>
      <c r="UKY17" s="281"/>
      <c r="UKZ17" s="281"/>
      <c r="ULA17" s="281"/>
      <c r="ULB17" s="281"/>
      <c r="ULC17" s="281"/>
      <c r="ULD17" s="281"/>
      <c r="ULE17" s="281"/>
      <c r="ULF17" s="281"/>
      <c r="ULG17" s="281"/>
      <c r="ULH17" s="281"/>
      <c r="ULI17" s="281"/>
      <c r="ULJ17" s="281"/>
      <c r="ULK17" s="281"/>
      <c r="ULL17" s="281"/>
      <c r="ULM17" s="281"/>
      <c r="ULN17" s="281"/>
      <c r="ULO17" s="281"/>
      <c r="ULP17" s="281"/>
      <c r="ULQ17" s="281"/>
      <c r="ULR17" s="281"/>
      <c r="ULS17" s="281"/>
      <c r="ULT17" s="281"/>
      <c r="ULU17" s="281"/>
      <c r="ULV17" s="281"/>
      <c r="ULW17" s="281"/>
      <c r="ULX17" s="281"/>
      <c r="ULY17" s="281"/>
      <c r="ULZ17" s="281"/>
      <c r="UMA17" s="281"/>
      <c r="UMB17" s="281"/>
      <c r="UMC17" s="281"/>
      <c r="UMD17" s="281"/>
      <c r="UME17" s="281"/>
      <c r="UMF17" s="281"/>
      <c r="UMG17" s="281"/>
      <c r="UMH17" s="281"/>
      <c r="UMI17" s="281"/>
      <c r="UMJ17" s="281"/>
      <c r="UMK17" s="281"/>
      <c r="UML17" s="281"/>
      <c r="UMM17" s="281"/>
      <c r="UMN17" s="281"/>
      <c r="UMO17" s="281"/>
      <c r="UMP17" s="281"/>
      <c r="UMQ17" s="281"/>
      <c r="UMR17" s="281"/>
      <c r="UMS17" s="281"/>
      <c r="UMT17" s="281"/>
      <c r="UMU17" s="281"/>
      <c r="UMV17" s="281"/>
      <c r="UMW17" s="281"/>
      <c r="UMX17" s="281"/>
      <c r="UMY17" s="281"/>
      <c r="UMZ17" s="281"/>
      <c r="UNA17" s="281"/>
      <c r="UNB17" s="281"/>
      <c r="UNC17" s="281"/>
      <c r="UND17" s="281"/>
      <c r="UNE17" s="281"/>
      <c r="UNF17" s="281"/>
      <c r="UNG17" s="281"/>
      <c r="UNH17" s="281"/>
      <c r="UNI17" s="281"/>
      <c r="UNJ17" s="281"/>
      <c r="UNK17" s="281"/>
      <c r="UNL17" s="281"/>
      <c r="UNM17" s="281"/>
      <c r="UNN17" s="281"/>
      <c r="UNO17" s="281"/>
      <c r="UNP17" s="281"/>
      <c r="UNQ17" s="281"/>
      <c r="UNR17" s="281"/>
      <c r="UNS17" s="281"/>
      <c r="UNT17" s="281"/>
      <c r="UNU17" s="281"/>
      <c r="UNV17" s="281"/>
      <c r="UNW17" s="281"/>
      <c r="UNX17" s="281"/>
      <c r="UNY17" s="281"/>
      <c r="UNZ17" s="281"/>
      <c r="UOA17" s="281"/>
      <c r="UOB17" s="281"/>
      <c r="UOC17" s="281"/>
      <c r="UOD17" s="281"/>
      <c r="UOE17" s="281"/>
      <c r="UOF17" s="281"/>
      <c r="UOG17" s="281"/>
      <c r="UOH17" s="281"/>
      <c r="UOI17" s="281"/>
      <c r="UOJ17" s="281"/>
      <c r="UOK17" s="281"/>
      <c r="UOL17" s="281"/>
      <c r="UOM17" s="281"/>
      <c r="UON17" s="281"/>
      <c r="UOO17" s="281"/>
      <c r="UOP17" s="281"/>
      <c r="UOQ17" s="281"/>
      <c r="UOR17" s="281"/>
      <c r="UOS17" s="281"/>
      <c r="UOT17" s="281"/>
      <c r="UOU17" s="281"/>
      <c r="UOV17" s="281"/>
      <c r="UOW17" s="281"/>
      <c r="UOX17" s="281"/>
      <c r="UOY17" s="281"/>
      <c r="UOZ17" s="281"/>
      <c r="UPA17" s="281"/>
      <c r="UPB17" s="281"/>
      <c r="UPC17" s="281"/>
      <c r="UPD17" s="281"/>
      <c r="UPE17" s="281"/>
      <c r="UPF17" s="281"/>
      <c r="UPG17" s="281"/>
      <c r="UPH17" s="281"/>
      <c r="UPI17" s="281"/>
      <c r="UPJ17" s="281"/>
      <c r="UPK17" s="281"/>
      <c r="UPL17" s="281"/>
      <c r="UPM17" s="281"/>
      <c r="UPN17" s="281"/>
      <c r="UPO17" s="281"/>
      <c r="UPP17" s="281"/>
      <c r="UPQ17" s="281"/>
      <c r="UPR17" s="281"/>
      <c r="UPS17" s="281"/>
      <c r="UPT17" s="281"/>
      <c r="UPU17" s="281"/>
      <c r="UPV17" s="281"/>
      <c r="UPW17" s="281"/>
      <c r="UPX17" s="281"/>
      <c r="UPY17" s="281"/>
      <c r="UPZ17" s="281"/>
      <c r="UQA17" s="281"/>
      <c r="UQB17" s="281"/>
      <c r="UQC17" s="281"/>
      <c r="UQD17" s="281"/>
      <c r="UQE17" s="281"/>
      <c r="UQF17" s="281"/>
      <c r="UQG17" s="281"/>
      <c r="UQH17" s="281"/>
      <c r="UQI17" s="281"/>
      <c r="UQJ17" s="281"/>
      <c r="UQK17" s="281"/>
      <c r="UQL17" s="281"/>
      <c r="UQM17" s="281"/>
      <c r="UQN17" s="281"/>
      <c r="UQO17" s="281"/>
      <c r="UQP17" s="281"/>
      <c r="UQQ17" s="281"/>
      <c r="UQR17" s="281"/>
      <c r="UQS17" s="281"/>
      <c r="UQT17" s="281"/>
      <c r="UQU17" s="281"/>
      <c r="UQV17" s="281"/>
      <c r="UQW17" s="281"/>
      <c r="UQX17" s="281"/>
      <c r="UQY17" s="281"/>
      <c r="UQZ17" s="281"/>
      <c r="URA17" s="281"/>
      <c r="URB17" s="281"/>
      <c r="URC17" s="281"/>
      <c r="URD17" s="281"/>
      <c r="URE17" s="281"/>
      <c r="URF17" s="281"/>
      <c r="URG17" s="281"/>
      <c r="URH17" s="281"/>
      <c r="URI17" s="281"/>
      <c r="URJ17" s="281"/>
      <c r="URK17" s="281"/>
      <c r="URL17" s="281"/>
      <c r="URM17" s="281"/>
      <c r="URN17" s="281"/>
      <c r="URO17" s="281"/>
      <c r="URP17" s="281"/>
      <c r="URQ17" s="281"/>
      <c r="URR17" s="281"/>
      <c r="URS17" s="281"/>
      <c r="URT17" s="281"/>
      <c r="URU17" s="281"/>
      <c r="URV17" s="281"/>
      <c r="URW17" s="281"/>
      <c r="URX17" s="281"/>
      <c r="URY17" s="281"/>
      <c r="URZ17" s="281"/>
      <c r="USA17" s="281"/>
      <c r="USB17" s="281"/>
      <c r="USC17" s="281"/>
      <c r="USD17" s="281"/>
      <c r="USE17" s="281"/>
      <c r="USF17" s="281"/>
      <c r="USG17" s="281"/>
      <c r="USH17" s="281"/>
      <c r="USI17" s="281"/>
      <c r="USJ17" s="281"/>
      <c r="USK17" s="281"/>
      <c r="USL17" s="281"/>
      <c r="USM17" s="281"/>
      <c r="USN17" s="281"/>
      <c r="USO17" s="281"/>
      <c r="USP17" s="281"/>
      <c r="USQ17" s="281"/>
      <c r="USR17" s="281"/>
      <c r="USS17" s="281"/>
      <c r="UST17" s="281"/>
      <c r="USU17" s="281"/>
      <c r="USV17" s="281"/>
      <c r="USW17" s="281"/>
      <c r="USX17" s="281"/>
      <c r="USY17" s="281"/>
      <c r="USZ17" s="281"/>
      <c r="UTA17" s="281"/>
      <c r="UTB17" s="281"/>
      <c r="UTC17" s="281"/>
      <c r="UTD17" s="281"/>
      <c r="UTE17" s="281"/>
      <c r="UTF17" s="281"/>
      <c r="UTG17" s="281"/>
      <c r="UTH17" s="281"/>
      <c r="UTI17" s="281"/>
      <c r="UTJ17" s="281"/>
      <c r="UTK17" s="281"/>
      <c r="UTL17" s="281"/>
      <c r="UTM17" s="281"/>
      <c r="UTN17" s="281"/>
      <c r="UTO17" s="281"/>
      <c r="UTP17" s="281"/>
      <c r="UTQ17" s="281"/>
      <c r="UTR17" s="281"/>
      <c r="UTS17" s="281"/>
      <c r="UTT17" s="281"/>
      <c r="UTU17" s="281"/>
      <c r="UTV17" s="281"/>
      <c r="UTW17" s="281"/>
      <c r="UTX17" s="281"/>
      <c r="UTY17" s="281"/>
      <c r="UTZ17" s="281"/>
      <c r="UUA17" s="281"/>
      <c r="UUB17" s="281"/>
      <c r="UUC17" s="281"/>
      <c r="UUD17" s="281"/>
      <c r="UUE17" s="281"/>
      <c r="UUF17" s="281"/>
      <c r="UUG17" s="281"/>
      <c r="UUH17" s="281"/>
      <c r="UUI17" s="281"/>
      <c r="UUJ17" s="281"/>
      <c r="UUK17" s="281"/>
      <c r="UUL17" s="281"/>
      <c r="UUM17" s="281"/>
      <c r="UUN17" s="281"/>
      <c r="UUO17" s="281"/>
      <c r="UUP17" s="281"/>
      <c r="UUQ17" s="281"/>
      <c r="UUR17" s="281"/>
      <c r="UUS17" s="281"/>
      <c r="UUT17" s="281"/>
      <c r="UUU17" s="281"/>
      <c r="UUV17" s="281"/>
      <c r="UUW17" s="281"/>
      <c r="UUX17" s="281"/>
      <c r="UUY17" s="281"/>
      <c r="UUZ17" s="281"/>
      <c r="UVA17" s="281"/>
      <c r="UVB17" s="281"/>
      <c r="UVC17" s="281"/>
      <c r="UVD17" s="281"/>
      <c r="UVE17" s="281"/>
      <c r="UVF17" s="281"/>
      <c r="UVG17" s="281"/>
      <c r="UVH17" s="281"/>
      <c r="UVI17" s="281"/>
      <c r="UVJ17" s="281"/>
      <c r="UVK17" s="281"/>
      <c r="UVL17" s="281"/>
      <c r="UVM17" s="281"/>
      <c r="UVN17" s="281"/>
      <c r="UVO17" s="281"/>
      <c r="UVP17" s="281"/>
      <c r="UVQ17" s="281"/>
      <c r="UVR17" s="281"/>
      <c r="UVS17" s="281"/>
      <c r="UVT17" s="281"/>
      <c r="UVU17" s="281"/>
      <c r="UVV17" s="281"/>
      <c r="UVW17" s="281"/>
      <c r="UVX17" s="281"/>
      <c r="UVY17" s="281"/>
      <c r="UVZ17" s="281"/>
      <c r="UWA17" s="281"/>
      <c r="UWB17" s="281"/>
      <c r="UWC17" s="281"/>
      <c r="UWD17" s="281"/>
      <c r="UWE17" s="281"/>
      <c r="UWF17" s="281"/>
      <c r="UWG17" s="281"/>
      <c r="UWH17" s="281"/>
      <c r="UWI17" s="281"/>
      <c r="UWJ17" s="281"/>
      <c r="UWK17" s="281"/>
      <c r="UWL17" s="281"/>
      <c r="UWM17" s="281"/>
      <c r="UWN17" s="281"/>
      <c r="UWO17" s="281"/>
      <c r="UWP17" s="281"/>
      <c r="UWQ17" s="281"/>
      <c r="UWR17" s="281"/>
      <c r="UWS17" s="281"/>
      <c r="UWT17" s="281"/>
      <c r="UWU17" s="281"/>
      <c r="UWV17" s="281"/>
      <c r="UWW17" s="281"/>
      <c r="UWX17" s="281"/>
      <c r="UWY17" s="281"/>
      <c r="UWZ17" s="281"/>
      <c r="UXA17" s="281"/>
      <c r="UXB17" s="281"/>
      <c r="UXC17" s="281"/>
      <c r="UXD17" s="281"/>
      <c r="UXE17" s="281"/>
      <c r="UXF17" s="281"/>
      <c r="UXG17" s="281"/>
      <c r="UXH17" s="281"/>
      <c r="UXI17" s="281"/>
      <c r="UXJ17" s="281"/>
      <c r="UXK17" s="281"/>
      <c r="UXL17" s="281"/>
      <c r="UXM17" s="281"/>
      <c r="UXN17" s="281"/>
      <c r="UXO17" s="281"/>
      <c r="UXP17" s="281"/>
      <c r="UXQ17" s="281"/>
      <c r="UXR17" s="281"/>
      <c r="UXS17" s="281"/>
      <c r="UXT17" s="281"/>
      <c r="UXU17" s="281"/>
      <c r="UXV17" s="281"/>
      <c r="UXW17" s="281"/>
      <c r="UXX17" s="281"/>
      <c r="UXY17" s="281"/>
      <c r="UXZ17" s="281"/>
      <c r="UYA17" s="281"/>
      <c r="UYB17" s="281"/>
      <c r="UYC17" s="281"/>
      <c r="UYD17" s="281"/>
      <c r="UYE17" s="281"/>
      <c r="UYF17" s="281"/>
      <c r="UYG17" s="281"/>
      <c r="UYH17" s="281"/>
      <c r="UYI17" s="281"/>
      <c r="UYJ17" s="281"/>
      <c r="UYK17" s="281"/>
      <c r="UYL17" s="281"/>
      <c r="UYM17" s="281"/>
      <c r="UYN17" s="281"/>
      <c r="UYO17" s="281"/>
      <c r="UYP17" s="281"/>
      <c r="UYQ17" s="281"/>
      <c r="UYR17" s="281"/>
      <c r="UYS17" s="281"/>
      <c r="UYT17" s="281"/>
      <c r="UYU17" s="281"/>
      <c r="UYV17" s="281"/>
      <c r="UYW17" s="281"/>
      <c r="UYX17" s="281"/>
      <c r="UYY17" s="281"/>
      <c r="UYZ17" s="281"/>
      <c r="UZA17" s="281"/>
      <c r="UZB17" s="281"/>
      <c r="UZC17" s="281"/>
      <c r="UZD17" s="281"/>
      <c r="UZE17" s="281"/>
      <c r="UZF17" s="281"/>
      <c r="UZG17" s="281"/>
      <c r="UZH17" s="281"/>
      <c r="UZI17" s="281"/>
      <c r="UZJ17" s="281"/>
      <c r="UZK17" s="281"/>
      <c r="UZL17" s="281"/>
      <c r="UZM17" s="281"/>
      <c r="UZN17" s="281"/>
      <c r="UZO17" s="281"/>
      <c r="UZP17" s="281"/>
      <c r="UZQ17" s="281"/>
      <c r="UZR17" s="281"/>
      <c r="UZS17" s="281"/>
      <c r="UZT17" s="281"/>
      <c r="UZU17" s="281"/>
      <c r="UZV17" s="281"/>
      <c r="UZW17" s="281"/>
      <c r="UZX17" s="281"/>
      <c r="UZY17" s="281"/>
      <c r="UZZ17" s="281"/>
      <c r="VAA17" s="281"/>
      <c r="VAB17" s="281"/>
      <c r="VAC17" s="281"/>
      <c r="VAD17" s="281"/>
      <c r="VAE17" s="281"/>
      <c r="VAF17" s="281"/>
      <c r="VAG17" s="281"/>
      <c r="VAH17" s="281"/>
      <c r="VAI17" s="281"/>
      <c r="VAJ17" s="281"/>
      <c r="VAK17" s="281"/>
      <c r="VAL17" s="281"/>
      <c r="VAM17" s="281"/>
      <c r="VAN17" s="281"/>
      <c r="VAO17" s="281"/>
      <c r="VAP17" s="281"/>
      <c r="VAQ17" s="281"/>
      <c r="VAR17" s="281"/>
      <c r="VAS17" s="281"/>
      <c r="VAT17" s="281"/>
      <c r="VAU17" s="281"/>
      <c r="VAV17" s="281"/>
      <c r="VAW17" s="281"/>
      <c r="VAX17" s="281"/>
      <c r="VAY17" s="281"/>
      <c r="VAZ17" s="281"/>
      <c r="VBA17" s="281"/>
      <c r="VBB17" s="281"/>
      <c r="VBC17" s="281"/>
      <c r="VBD17" s="281"/>
      <c r="VBE17" s="281"/>
      <c r="VBF17" s="281"/>
      <c r="VBG17" s="281"/>
      <c r="VBH17" s="281"/>
      <c r="VBI17" s="281"/>
      <c r="VBJ17" s="281"/>
      <c r="VBK17" s="281"/>
      <c r="VBL17" s="281"/>
      <c r="VBM17" s="281"/>
      <c r="VBN17" s="281"/>
      <c r="VBO17" s="281"/>
      <c r="VBP17" s="281"/>
      <c r="VBQ17" s="281"/>
      <c r="VBR17" s="281"/>
      <c r="VBS17" s="281"/>
      <c r="VBT17" s="281"/>
      <c r="VBU17" s="281"/>
      <c r="VBV17" s="281"/>
      <c r="VBW17" s="281"/>
      <c r="VBX17" s="281"/>
      <c r="VBY17" s="281"/>
      <c r="VBZ17" s="281"/>
      <c r="VCA17" s="281"/>
      <c r="VCB17" s="281"/>
      <c r="VCC17" s="281"/>
      <c r="VCD17" s="281"/>
      <c r="VCE17" s="281"/>
      <c r="VCF17" s="281"/>
      <c r="VCG17" s="281"/>
      <c r="VCH17" s="281"/>
      <c r="VCI17" s="281"/>
      <c r="VCJ17" s="281"/>
      <c r="VCK17" s="281"/>
      <c r="VCL17" s="281"/>
      <c r="VCM17" s="281"/>
      <c r="VCN17" s="281"/>
      <c r="VCO17" s="281"/>
      <c r="VCP17" s="281"/>
      <c r="VCQ17" s="281"/>
      <c r="VCR17" s="281"/>
      <c r="VCS17" s="281"/>
      <c r="VCT17" s="281"/>
      <c r="VCU17" s="281"/>
      <c r="VCV17" s="281"/>
      <c r="VCW17" s="281"/>
      <c r="VCX17" s="281"/>
      <c r="VCY17" s="281"/>
      <c r="VCZ17" s="281"/>
      <c r="VDA17" s="281"/>
      <c r="VDB17" s="281"/>
      <c r="VDC17" s="281"/>
      <c r="VDD17" s="281"/>
      <c r="VDE17" s="281"/>
      <c r="VDF17" s="281"/>
      <c r="VDG17" s="281"/>
      <c r="VDH17" s="281"/>
      <c r="VDI17" s="281"/>
      <c r="VDJ17" s="281"/>
      <c r="VDK17" s="281"/>
      <c r="VDL17" s="281"/>
      <c r="VDM17" s="281"/>
      <c r="VDN17" s="281"/>
      <c r="VDO17" s="281"/>
      <c r="VDP17" s="281"/>
      <c r="VDQ17" s="281"/>
      <c r="VDR17" s="281"/>
      <c r="VDS17" s="281"/>
      <c r="VDT17" s="281"/>
      <c r="VDU17" s="281"/>
      <c r="VDV17" s="281"/>
      <c r="VDW17" s="281"/>
      <c r="VDX17" s="281"/>
      <c r="VDY17" s="281"/>
      <c r="VDZ17" s="281"/>
      <c r="VEA17" s="281"/>
      <c r="VEB17" s="281"/>
      <c r="VEC17" s="281"/>
      <c r="VED17" s="281"/>
      <c r="VEE17" s="281"/>
      <c r="VEF17" s="281"/>
      <c r="VEG17" s="281"/>
      <c r="VEH17" s="281"/>
      <c r="VEI17" s="281"/>
      <c r="VEJ17" s="281"/>
      <c r="VEK17" s="281"/>
      <c r="VEL17" s="281"/>
      <c r="VEM17" s="281"/>
      <c r="VEN17" s="281"/>
      <c r="VEO17" s="281"/>
      <c r="VEP17" s="281"/>
      <c r="VEQ17" s="281"/>
      <c r="VER17" s="281"/>
      <c r="VES17" s="281"/>
      <c r="VET17" s="281"/>
      <c r="VEU17" s="281"/>
      <c r="VEV17" s="281"/>
      <c r="VEW17" s="281"/>
      <c r="VEX17" s="281"/>
      <c r="VEY17" s="281"/>
      <c r="VEZ17" s="281"/>
      <c r="VFA17" s="281"/>
      <c r="VFB17" s="281"/>
      <c r="VFC17" s="281"/>
      <c r="VFD17" s="281"/>
      <c r="VFE17" s="281"/>
      <c r="VFF17" s="281"/>
      <c r="VFG17" s="281"/>
      <c r="VFH17" s="281"/>
      <c r="VFI17" s="281"/>
      <c r="VFJ17" s="281"/>
      <c r="VFK17" s="281"/>
      <c r="VFL17" s="281"/>
      <c r="VFM17" s="281"/>
      <c r="VFN17" s="281"/>
      <c r="VFO17" s="281"/>
      <c r="VFP17" s="281"/>
      <c r="VFQ17" s="281"/>
      <c r="VFR17" s="281"/>
      <c r="VFS17" s="281"/>
      <c r="VFT17" s="281"/>
      <c r="VFU17" s="281"/>
      <c r="VFV17" s="281"/>
      <c r="VFW17" s="281"/>
      <c r="VFX17" s="281"/>
      <c r="VFY17" s="281"/>
      <c r="VFZ17" s="281"/>
      <c r="VGA17" s="281"/>
      <c r="VGB17" s="281"/>
      <c r="VGC17" s="281"/>
      <c r="VGD17" s="281"/>
      <c r="VGE17" s="281"/>
      <c r="VGF17" s="281"/>
      <c r="VGG17" s="281"/>
      <c r="VGH17" s="281"/>
      <c r="VGI17" s="281"/>
      <c r="VGJ17" s="281"/>
      <c r="VGK17" s="281"/>
      <c r="VGL17" s="281"/>
      <c r="VGM17" s="281"/>
      <c r="VGN17" s="281"/>
      <c r="VGO17" s="281"/>
      <c r="VGP17" s="281"/>
      <c r="VGQ17" s="281"/>
      <c r="VGR17" s="281"/>
      <c r="VGS17" s="281"/>
      <c r="VGT17" s="281"/>
      <c r="VGU17" s="281"/>
      <c r="VGV17" s="281"/>
      <c r="VGW17" s="281"/>
      <c r="VGX17" s="281"/>
      <c r="VGY17" s="281"/>
      <c r="VGZ17" s="281"/>
      <c r="VHA17" s="281"/>
      <c r="VHB17" s="281"/>
      <c r="VHC17" s="281"/>
      <c r="VHD17" s="281"/>
      <c r="VHE17" s="281"/>
      <c r="VHF17" s="281"/>
      <c r="VHG17" s="281"/>
      <c r="VHH17" s="281"/>
      <c r="VHI17" s="281"/>
      <c r="VHJ17" s="281"/>
      <c r="VHK17" s="281"/>
      <c r="VHL17" s="281"/>
      <c r="VHM17" s="281"/>
      <c r="VHN17" s="281"/>
      <c r="VHO17" s="281"/>
      <c r="VHP17" s="281"/>
      <c r="VHQ17" s="281"/>
      <c r="VHR17" s="281"/>
      <c r="VHS17" s="281"/>
      <c r="VHT17" s="281"/>
      <c r="VHU17" s="281"/>
      <c r="VHV17" s="281"/>
      <c r="VHW17" s="281"/>
      <c r="VHX17" s="281"/>
      <c r="VHY17" s="281"/>
      <c r="VHZ17" s="281"/>
      <c r="VIA17" s="281"/>
      <c r="VIB17" s="281"/>
      <c r="VIC17" s="281"/>
      <c r="VID17" s="281"/>
      <c r="VIE17" s="281"/>
      <c r="VIF17" s="281"/>
      <c r="VIG17" s="281"/>
      <c r="VIH17" s="281"/>
      <c r="VII17" s="281"/>
      <c r="VIJ17" s="281"/>
      <c r="VIK17" s="281"/>
      <c r="VIL17" s="281"/>
      <c r="VIM17" s="281"/>
      <c r="VIN17" s="281"/>
      <c r="VIO17" s="281"/>
      <c r="VIP17" s="281"/>
      <c r="VIQ17" s="281"/>
      <c r="VIR17" s="281"/>
      <c r="VIS17" s="281"/>
      <c r="VIT17" s="281"/>
      <c r="VIU17" s="281"/>
      <c r="VIV17" s="281"/>
      <c r="VIW17" s="281"/>
      <c r="VIX17" s="281"/>
      <c r="VIY17" s="281"/>
      <c r="VIZ17" s="281"/>
      <c r="VJA17" s="281"/>
      <c r="VJB17" s="281"/>
      <c r="VJC17" s="281"/>
      <c r="VJD17" s="281"/>
      <c r="VJE17" s="281"/>
      <c r="VJF17" s="281"/>
      <c r="VJG17" s="281"/>
      <c r="VJH17" s="281"/>
      <c r="VJI17" s="281"/>
      <c r="VJJ17" s="281"/>
      <c r="VJK17" s="281"/>
      <c r="VJL17" s="281"/>
      <c r="VJM17" s="281"/>
      <c r="VJN17" s="281"/>
      <c r="VJO17" s="281"/>
      <c r="VJP17" s="281"/>
      <c r="VJQ17" s="281"/>
      <c r="VJR17" s="281"/>
      <c r="VJS17" s="281"/>
      <c r="VJT17" s="281"/>
      <c r="VJU17" s="281"/>
      <c r="VJV17" s="281"/>
      <c r="VJW17" s="281"/>
      <c r="VJX17" s="281"/>
      <c r="VJY17" s="281"/>
      <c r="VJZ17" s="281"/>
      <c r="VKA17" s="281"/>
      <c r="VKB17" s="281"/>
      <c r="VKC17" s="281"/>
      <c r="VKD17" s="281"/>
      <c r="VKE17" s="281"/>
      <c r="VKF17" s="281"/>
      <c r="VKG17" s="281"/>
      <c r="VKH17" s="281"/>
      <c r="VKI17" s="281"/>
      <c r="VKJ17" s="281"/>
      <c r="VKK17" s="281"/>
      <c r="VKL17" s="281"/>
      <c r="VKM17" s="281"/>
      <c r="VKN17" s="281"/>
      <c r="VKO17" s="281"/>
      <c r="VKP17" s="281"/>
      <c r="VKQ17" s="281"/>
      <c r="VKR17" s="281"/>
      <c r="VKS17" s="281"/>
      <c r="VKT17" s="281"/>
      <c r="VKU17" s="281"/>
      <c r="VKV17" s="281"/>
      <c r="VKW17" s="281"/>
      <c r="VKX17" s="281"/>
      <c r="VKY17" s="281"/>
      <c r="VKZ17" s="281"/>
      <c r="VLA17" s="281"/>
      <c r="VLB17" s="281"/>
      <c r="VLC17" s="281"/>
      <c r="VLD17" s="281"/>
      <c r="VLE17" s="281"/>
      <c r="VLF17" s="281"/>
      <c r="VLG17" s="281"/>
      <c r="VLH17" s="281"/>
      <c r="VLI17" s="281"/>
      <c r="VLJ17" s="281"/>
      <c r="VLK17" s="281"/>
      <c r="VLL17" s="281"/>
      <c r="VLM17" s="281"/>
      <c r="VLN17" s="281"/>
      <c r="VLO17" s="281"/>
      <c r="VLP17" s="281"/>
      <c r="VLQ17" s="281"/>
      <c r="VLR17" s="281"/>
      <c r="VLS17" s="281"/>
      <c r="VLT17" s="281"/>
      <c r="VLU17" s="281"/>
      <c r="VLV17" s="281"/>
      <c r="VLW17" s="281"/>
      <c r="VLX17" s="281"/>
      <c r="VLY17" s="281"/>
      <c r="VLZ17" s="281"/>
      <c r="VMA17" s="281"/>
      <c r="VMB17" s="281"/>
      <c r="VMC17" s="281"/>
      <c r="VMD17" s="281"/>
      <c r="VME17" s="281"/>
      <c r="VMF17" s="281"/>
      <c r="VMG17" s="281"/>
      <c r="VMH17" s="281"/>
      <c r="VMI17" s="281"/>
      <c r="VMJ17" s="281"/>
      <c r="VMK17" s="281"/>
      <c r="VML17" s="281"/>
      <c r="VMM17" s="281"/>
      <c r="VMN17" s="281"/>
      <c r="VMO17" s="281"/>
      <c r="VMP17" s="281"/>
      <c r="VMQ17" s="281"/>
      <c r="VMR17" s="281"/>
      <c r="VMS17" s="281"/>
      <c r="VMT17" s="281"/>
      <c r="VMU17" s="281"/>
      <c r="VMV17" s="281"/>
      <c r="VMW17" s="281"/>
      <c r="VMX17" s="281"/>
      <c r="VMY17" s="281"/>
      <c r="VMZ17" s="281"/>
      <c r="VNA17" s="281"/>
      <c r="VNB17" s="281"/>
      <c r="VNC17" s="281"/>
      <c r="VND17" s="281"/>
      <c r="VNE17" s="281"/>
      <c r="VNF17" s="281"/>
      <c r="VNG17" s="281"/>
      <c r="VNH17" s="281"/>
      <c r="VNI17" s="281"/>
      <c r="VNJ17" s="281"/>
      <c r="VNK17" s="281"/>
      <c r="VNL17" s="281"/>
      <c r="VNM17" s="281"/>
      <c r="VNN17" s="281"/>
      <c r="VNO17" s="281"/>
      <c r="VNP17" s="281"/>
      <c r="VNQ17" s="281"/>
      <c r="VNR17" s="281"/>
      <c r="VNS17" s="281"/>
      <c r="VNT17" s="281"/>
      <c r="VNU17" s="281"/>
      <c r="VNV17" s="281"/>
      <c r="VNW17" s="281"/>
      <c r="VNX17" s="281"/>
      <c r="VNY17" s="281"/>
      <c r="VNZ17" s="281"/>
      <c r="VOA17" s="281"/>
      <c r="VOB17" s="281"/>
      <c r="VOC17" s="281"/>
      <c r="VOD17" s="281"/>
      <c r="VOE17" s="281"/>
      <c r="VOF17" s="281"/>
      <c r="VOG17" s="281"/>
      <c r="VOH17" s="281"/>
      <c r="VOI17" s="281"/>
      <c r="VOJ17" s="281"/>
      <c r="VOK17" s="281"/>
      <c r="VOL17" s="281"/>
      <c r="VOM17" s="281"/>
      <c r="VON17" s="281"/>
      <c r="VOO17" s="281"/>
      <c r="VOP17" s="281"/>
      <c r="VOQ17" s="281"/>
      <c r="VOR17" s="281"/>
      <c r="VOS17" s="281"/>
      <c r="VOT17" s="281"/>
      <c r="VOU17" s="281"/>
      <c r="VOV17" s="281"/>
      <c r="VOW17" s="281"/>
      <c r="VOX17" s="281"/>
      <c r="VOY17" s="281"/>
      <c r="VOZ17" s="281"/>
      <c r="VPA17" s="281"/>
      <c r="VPB17" s="281"/>
      <c r="VPC17" s="281"/>
      <c r="VPD17" s="281"/>
      <c r="VPE17" s="281"/>
      <c r="VPF17" s="281"/>
      <c r="VPG17" s="281"/>
      <c r="VPH17" s="281"/>
      <c r="VPI17" s="281"/>
      <c r="VPJ17" s="281"/>
      <c r="VPK17" s="281"/>
      <c r="VPL17" s="281"/>
      <c r="VPM17" s="281"/>
      <c r="VPN17" s="281"/>
      <c r="VPO17" s="281"/>
      <c r="VPP17" s="281"/>
      <c r="VPQ17" s="281"/>
      <c r="VPR17" s="281"/>
      <c r="VPS17" s="281"/>
      <c r="VPT17" s="281"/>
      <c r="VPU17" s="281"/>
      <c r="VPV17" s="281"/>
      <c r="VPW17" s="281"/>
      <c r="VPX17" s="281"/>
      <c r="VPY17" s="281"/>
      <c r="VPZ17" s="281"/>
      <c r="VQA17" s="281"/>
      <c r="VQB17" s="281"/>
      <c r="VQC17" s="281"/>
      <c r="VQD17" s="281"/>
      <c r="VQE17" s="281"/>
      <c r="VQF17" s="281"/>
      <c r="VQG17" s="281"/>
      <c r="VQH17" s="281"/>
      <c r="VQI17" s="281"/>
      <c r="VQJ17" s="281"/>
      <c r="VQK17" s="281"/>
      <c r="VQL17" s="281"/>
      <c r="VQM17" s="281"/>
      <c r="VQN17" s="281"/>
      <c r="VQO17" s="281"/>
      <c r="VQP17" s="281"/>
      <c r="VQQ17" s="281"/>
      <c r="VQR17" s="281"/>
      <c r="VQS17" s="281"/>
      <c r="VQT17" s="281"/>
      <c r="VQU17" s="281"/>
      <c r="VQV17" s="281"/>
      <c r="VQW17" s="281"/>
      <c r="VQX17" s="281"/>
      <c r="VQY17" s="281"/>
      <c r="VQZ17" s="281"/>
      <c r="VRA17" s="281"/>
      <c r="VRB17" s="281"/>
      <c r="VRC17" s="281"/>
      <c r="VRD17" s="281"/>
      <c r="VRE17" s="281"/>
      <c r="VRF17" s="281"/>
      <c r="VRG17" s="281"/>
      <c r="VRH17" s="281"/>
      <c r="VRI17" s="281"/>
      <c r="VRJ17" s="281"/>
      <c r="VRK17" s="281"/>
      <c r="VRL17" s="281"/>
      <c r="VRM17" s="281"/>
      <c r="VRN17" s="281"/>
      <c r="VRO17" s="281"/>
      <c r="VRP17" s="281"/>
      <c r="VRQ17" s="281"/>
      <c r="VRR17" s="281"/>
      <c r="VRS17" s="281"/>
      <c r="VRT17" s="281"/>
      <c r="VRU17" s="281"/>
      <c r="VRV17" s="281"/>
      <c r="VRW17" s="281"/>
      <c r="VRX17" s="281"/>
      <c r="VRY17" s="281"/>
      <c r="VRZ17" s="281"/>
      <c r="VSA17" s="281"/>
      <c r="VSB17" s="281"/>
      <c r="VSC17" s="281"/>
      <c r="VSD17" s="281"/>
      <c r="VSE17" s="281"/>
      <c r="VSF17" s="281"/>
      <c r="VSG17" s="281"/>
      <c r="VSH17" s="281"/>
      <c r="VSI17" s="281"/>
      <c r="VSJ17" s="281"/>
      <c r="VSK17" s="281"/>
      <c r="VSL17" s="281"/>
      <c r="VSM17" s="281"/>
      <c r="VSN17" s="281"/>
      <c r="VSO17" s="281"/>
      <c r="VSP17" s="281"/>
      <c r="VSQ17" s="281"/>
      <c r="VSR17" s="281"/>
      <c r="VSS17" s="281"/>
      <c r="VST17" s="281"/>
      <c r="VSU17" s="281"/>
      <c r="VSV17" s="281"/>
      <c r="VSW17" s="281"/>
      <c r="VSX17" s="281"/>
      <c r="VSY17" s="281"/>
      <c r="VSZ17" s="281"/>
      <c r="VTA17" s="281"/>
      <c r="VTB17" s="281"/>
      <c r="VTC17" s="281"/>
      <c r="VTD17" s="281"/>
      <c r="VTE17" s="281"/>
      <c r="VTF17" s="281"/>
      <c r="VTG17" s="281"/>
      <c r="VTH17" s="281"/>
      <c r="VTI17" s="281"/>
      <c r="VTJ17" s="281"/>
      <c r="VTK17" s="281"/>
      <c r="VTL17" s="281"/>
      <c r="VTM17" s="281"/>
      <c r="VTN17" s="281"/>
      <c r="VTO17" s="281"/>
      <c r="VTP17" s="281"/>
      <c r="VTQ17" s="281"/>
      <c r="VTR17" s="281"/>
      <c r="VTS17" s="281"/>
      <c r="VTT17" s="281"/>
      <c r="VTU17" s="281"/>
      <c r="VTV17" s="281"/>
      <c r="VTW17" s="281"/>
      <c r="VTX17" s="281"/>
      <c r="VTY17" s="281"/>
      <c r="VTZ17" s="281"/>
      <c r="VUA17" s="281"/>
      <c r="VUB17" s="281"/>
      <c r="VUC17" s="281"/>
      <c r="VUD17" s="281"/>
      <c r="VUE17" s="281"/>
      <c r="VUF17" s="281"/>
      <c r="VUG17" s="281"/>
      <c r="VUH17" s="281"/>
      <c r="VUI17" s="281"/>
      <c r="VUJ17" s="281"/>
      <c r="VUK17" s="281"/>
      <c r="VUL17" s="281"/>
      <c r="VUM17" s="281"/>
      <c r="VUN17" s="281"/>
      <c r="VUO17" s="281"/>
      <c r="VUP17" s="281"/>
      <c r="VUQ17" s="281"/>
      <c r="VUR17" s="281"/>
      <c r="VUS17" s="281"/>
      <c r="VUT17" s="281"/>
      <c r="VUU17" s="281"/>
      <c r="VUV17" s="281"/>
      <c r="VUW17" s="281"/>
      <c r="VUX17" s="281"/>
      <c r="VUY17" s="281"/>
      <c r="VUZ17" s="281"/>
      <c r="VVA17" s="281"/>
      <c r="VVB17" s="281"/>
      <c r="VVC17" s="281"/>
      <c r="VVD17" s="281"/>
      <c r="VVE17" s="281"/>
      <c r="VVF17" s="281"/>
      <c r="VVG17" s="281"/>
      <c r="VVH17" s="281"/>
      <c r="VVI17" s="281"/>
      <c r="VVJ17" s="281"/>
      <c r="VVK17" s="281"/>
      <c r="VVL17" s="281"/>
      <c r="VVM17" s="281"/>
      <c r="VVN17" s="281"/>
      <c r="VVO17" s="281"/>
      <c r="VVP17" s="281"/>
      <c r="VVQ17" s="281"/>
      <c r="VVR17" s="281"/>
      <c r="VVS17" s="281"/>
      <c r="VVT17" s="281"/>
      <c r="VVU17" s="281"/>
      <c r="VVV17" s="281"/>
      <c r="VVW17" s="281"/>
      <c r="VVX17" s="281"/>
      <c r="VVY17" s="281"/>
      <c r="VVZ17" s="281"/>
      <c r="VWA17" s="281"/>
      <c r="VWB17" s="281"/>
      <c r="VWC17" s="281"/>
      <c r="VWD17" s="281"/>
      <c r="VWE17" s="281"/>
      <c r="VWF17" s="281"/>
      <c r="VWG17" s="281"/>
      <c r="VWH17" s="281"/>
      <c r="VWI17" s="281"/>
      <c r="VWJ17" s="281"/>
      <c r="VWK17" s="281"/>
      <c r="VWL17" s="281"/>
      <c r="VWM17" s="281"/>
      <c r="VWN17" s="281"/>
      <c r="VWO17" s="281"/>
      <c r="VWP17" s="281"/>
      <c r="VWQ17" s="281"/>
      <c r="VWR17" s="281"/>
      <c r="VWS17" s="281"/>
      <c r="VWT17" s="281"/>
      <c r="VWU17" s="281"/>
      <c r="VWV17" s="281"/>
      <c r="VWW17" s="281"/>
      <c r="VWX17" s="281"/>
      <c r="VWY17" s="281"/>
      <c r="VWZ17" s="281"/>
      <c r="VXA17" s="281"/>
      <c r="VXB17" s="281"/>
      <c r="VXC17" s="281"/>
      <c r="VXD17" s="281"/>
      <c r="VXE17" s="281"/>
      <c r="VXF17" s="281"/>
      <c r="VXG17" s="281"/>
      <c r="VXH17" s="281"/>
      <c r="VXI17" s="281"/>
      <c r="VXJ17" s="281"/>
      <c r="VXK17" s="281"/>
      <c r="VXL17" s="281"/>
      <c r="VXM17" s="281"/>
      <c r="VXN17" s="281"/>
      <c r="VXO17" s="281"/>
      <c r="VXP17" s="281"/>
      <c r="VXQ17" s="281"/>
      <c r="VXR17" s="281"/>
      <c r="VXS17" s="281"/>
      <c r="VXT17" s="281"/>
      <c r="VXU17" s="281"/>
      <c r="VXV17" s="281"/>
      <c r="VXW17" s="281"/>
      <c r="VXX17" s="281"/>
      <c r="VXY17" s="281"/>
      <c r="VXZ17" s="281"/>
      <c r="VYA17" s="281"/>
      <c r="VYB17" s="281"/>
      <c r="VYC17" s="281"/>
      <c r="VYD17" s="281"/>
      <c r="VYE17" s="281"/>
      <c r="VYF17" s="281"/>
      <c r="VYG17" s="281"/>
      <c r="VYH17" s="281"/>
      <c r="VYI17" s="281"/>
      <c r="VYJ17" s="281"/>
      <c r="VYK17" s="281"/>
      <c r="VYL17" s="281"/>
      <c r="VYM17" s="281"/>
      <c r="VYN17" s="281"/>
      <c r="VYO17" s="281"/>
      <c r="VYP17" s="281"/>
      <c r="VYQ17" s="281"/>
      <c r="VYR17" s="281"/>
      <c r="VYS17" s="281"/>
      <c r="VYT17" s="281"/>
      <c r="VYU17" s="281"/>
      <c r="VYV17" s="281"/>
      <c r="VYW17" s="281"/>
      <c r="VYX17" s="281"/>
      <c r="VYY17" s="281"/>
      <c r="VYZ17" s="281"/>
      <c r="VZA17" s="281"/>
      <c r="VZB17" s="281"/>
      <c r="VZC17" s="281"/>
      <c r="VZD17" s="281"/>
      <c r="VZE17" s="281"/>
      <c r="VZF17" s="281"/>
      <c r="VZG17" s="281"/>
      <c r="VZH17" s="281"/>
      <c r="VZI17" s="281"/>
      <c r="VZJ17" s="281"/>
      <c r="VZK17" s="281"/>
      <c r="VZL17" s="281"/>
      <c r="VZM17" s="281"/>
      <c r="VZN17" s="281"/>
      <c r="VZO17" s="281"/>
      <c r="VZP17" s="281"/>
      <c r="VZQ17" s="281"/>
      <c r="VZR17" s="281"/>
      <c r="VZS17" s="281"/>
      <c r="VZT17" s="281"/>
      <c r="VZU17" s="281"/>
      <c r="VZV17" s="281"/>
      <c r="VZW17" s="281"/>
      <c r="VZX17" s="281"/>
      <c r="VZY17" s="281"/>
      <c r="VZZ17" s="281"/>
      <c r="WAA17" s="281"/>
      <c r="WAB17" s="281"/>
      <c r="WAC17" s="281"/>
      <c r="WAD17" s="281"/>
      <c r="WAE17" s="281"/>
      <c r="WAF17" s="281"/>
      <c r="WAG17" s="281"/>
      <c r="WAH17" s="281"/>
      <c r="WAI17" s="281"/>
      <c r="WAJ17" s="281"/>
      <c r="WAK17" s="281"/>
      <c r="WAL17" s="281"/>
      <c r="WAM17" s="281"/>
      <c r="WAN17" s="281"/>
      <c r="WAO17" s="281"/>
      <c r="WAP17" s="281"/>
      <c r="WAQ17" s="281"/>
      <c r="WAR17" s="281"/>
      <c r="WAS17" s="281"/>
      <c r="WAT17" s="281"/>
      <c r="WAU17" s="281"/>
      <c r="WAV17" s="281"/>
      <c r="WAW17" s="281"/>
      <c r="WAX17" s="281"/>
      <c r="WAY17" s="281"/>
      <c r="WAZ17" s="281"/>
      <c r="WBA17" s="281"/>
      <c r="WBB17" s="281"/>
      <c r="WBC17" s="281"/>
      <c r="WBD17" s="281"/>
      <c r="WBE17" s="281"/>
      <c r="WBF17" s="281"/>
      <c r="WBG17" s="281"/>
      <c r="WBH17" s="281"/>
      <c r="WBI17" s="281"/>
      <c r="WBJ17" s="281"/>
      <c r="WBK17" s="281"/>
      <c r="WBL17" s="281"/>
      <c r="WBM17" s="281"/>
      <c r="WBN17" s="281"/>
      <c r="WBO17" s="281"/>
      <c r="WBP17" s="281"/>
      <c r="WBQ17" s="281"/>
      <c r="WBR17" s="281"/>
      <c r="WBS17" s="281"/>
      <c r="WBT17" s="281"/>
      <c r="WBU17" s="281"/>
      <c r="WBV17" s="281"/>
      <c r="WBW17" s="281"/>
      <c r="WBX17" s="281"/>
      <c r="WBY17" s="281"/>
      <c r="WBZ17" s="281"/>
      <c r="WCA17" s="281"/>
      <c r="WCB17" s="281"/>
      <c r="WCC17" s="281"/>
      <c r="WCD17" s="281"/>
      <c r="WCE17" s="281"/>
      <c r="WCF17" s="281"/>
      <c r="WCG17" s="281"/>
      <c r="WCH17" s="281"/>
      <c r="WCI17" s="281"/>
      <c r="WCJ17" s="281"/>
      <c r="WCK17" s="281"/>
      <c r="WCL17" s="281"/>
      <c r="WCM17" s="281"/>
      <c r="WCN17" s="281"/>
      <c r="WCO17" s="281"/>
      <c r="WCP17" s="281"/>
      <c r="WCQ17" s="281"/>
      <c r="WCR17" s="281"/>
      <c r="WCS17" s="281"/>
      <c r="WCT17" s="281"/>
      <c r="WCU17" s="281"/>
      <c r="WCV17" s="281"/>
      <c r="WCW17" s="281"/>
      <c r="WCX17" s="281"/>
      <c r="WCY17" s="281"/>
      <c r="WCZ17" s="281"/>
      <c r="WDA17" s="281"/>
      <c r="WDB17" s="281"/>
      <c r="WDC17" s="281"/>
      <c r="WDD17" s="281"/>
      <c r="WDE17" s="281"/>
      <c r="WDF17" s="281"/>
      <c r="WDG17" s="281"/>
      <c r="WDH17" s="281"/>
      <c r="WDI17" s="281"/>
      <c r="WDJ17" s="281"/>
      <c r="WDK17" s="281"/>
      <c r="WDL17" s="281"/>
      <c r="WDM17" s="281"/>
      <c r="WDN17" s="281"/>
      <c r="WDO17" s="281"/>
      <c r="WDP17" s="281"/>
      <c r="WDQ17" s="281"/>
      <c r="WDR17" s="281"/>
      <c r="WDS17" s="281"/>
      <c r="WDT17" s="281"/>
      <c r="WDU17" s="281"/>
      <c r="WDV17" s="281"/>
      <c r="WDW17" s="281"/>
      <c r="WDX17" s="281"/>
      <c r="WDY17" s="281"/>
      <c r="WDZ17" s="281"/>
      <c r="WEA17" s="281"/>
      <c r="WEB17" s="281"/>
      <c r="WEC17" s="281"/>
      <c r="WED17" s="281"/>
      <c r="WEE17" s="281"/>
      <c r="WEF17" s="281"/>
      <c r="WEG17" s="281"/>
      <c r="WEH17" s="281"/>
      <c r="WEI17" s="281"/>
      <c r="WEJ17" s="281"/>
      <c r="WEK17" s="281"/>
      <c r="WEL17" s="281"/>
      <c r="WEM17" s="281"/>
      <c r="WEN17" s="281"/>
      <c r="WEO17" s="281"/>
      <c r="WEP17" s="281"/>
      <c r="WEQ17" s="281"/>
      <c r="WER17" s="281"/>
      <c r="WES17" s="281"/>
      <c r="WET17" s="281"/>
      <c r="WEU17" s="281"/>
      <c r="WEV17" s="281"/>
      <c r="WEW17" s="281"/>
      <c r="WEX17" s="281"/>
      <c r="WEY17" s="281"/>
      <c r="WEZ17" s="281"/>
      <c r="WFA17" s="281"/>
      <c r="WFB17" s="281"/>
      <c r="WFC17" s="281"/>
      <c r="WFD17" s="281"/>
      <c r="WFE17" s="281"/>
      <c r="WFF17" s="281"/>
      <c r="WFG17" s="281"/>
      <c r="WFH17" s="281"/>
      <c r="WFI17" s="281"/>
      <c r="WFJ17" s="281"/>
      <c r="WFK17" s="281"/>
      <c r="WFL17" s="281"/>
      <c r="WFM17" s="281"/>
      <c r="WFN17" s="281"/>
      <c r="WFO17" s="281"/>
      <c r="WFP17" s="281"/>
      <c r="WFQ17" s="281"/>
      <c r="WFR17" s="281"/>
      <c r="WFS17" s="281"/>
      <c r="WFT17" s="281"/>
      <c r="WFU17" s="281"/>
      <c r="WFV17" s="281"/>
      <c r="WFW17" s="281"/>
      <c r="WFX17" s="281"/>
      <c r="WFY17" s="281"/>
      <c r="WFZ17" s="281"/>
      <c r="WGA17" s="281"/>
      <c r="WGB17" s="281"/>
      <c r="WGC17" s="281"/>
      <c r="WGD17" s="281"/>
      <c r="WGE17" s="281"/>
      <c r="WGF17" s="281"/>
      <c r="WGG17" s="281"/>
      <c r="WGH17" s="281"/>
      <c r="WGI17" s="281"/>
      <c r="WGJ17" s="281"/>
      <c r="WGK17" s="281"/>
      <c r="WGL17" s="281"/>
      <c r="WGM17" s="281"/>
      <c r="WGN17" s="281"/>
      <c r="WGO17" s="281"/>
      <c r="WGP17" s="281"/>
      <c r="WGQ17" s="281"/>
      <c r="WGR17" s="281"/>
      <c r="WGS17" s="281"/>
      <c r="WGT17" s="281"/>
      <c r="WGU17" s="281"/>
      <c r="WGV17" s="281"/>
      <c r="WGW17" s="281"/>
      <c r="WGX17" s="281"/>
      <c r="WGY17" s="281"/>
      <c r="WGZ17" s="281"/>
      <c r="WHA17" s="281"/>
      <c r="WHB17" s="281"/>
      <c r="WHC17" s="281"/>
      <c r="WHD17" s="281"/>
      <c r="WHE17" s="281"/>
      <c r="WHF17" s="281"/>
      <c r="WHG17" s="281"/>
      <c r="WHH17" s="281"/>
      <c r="WHI17" s="281"/>
      <c r="WHJ17" s="281"/>
      <c r="WHK17" s="281"/>
      <c r="WHL17" s="281"/>
      <c r="WHM17" s="281"/>
      <c r="WHN17" s="281"/>
      <c r="WHO17" s="281"/>
      <c r="WHP17" s="281"/>
      <c r="WHQ17" s="281"/>
      <c r="WHR17" s="281"/>
      <c r="WHS17" s="281"/>
      <c r="WHT17" s="281"/>
      <c r="WHU17" s="281"/>
      <c r="WHV17" s="281"/>
      <c r="WHW17" s="281"/>
      <c r="WHX17" s="281"/>
      <c r="WHY17" s="281"/>
      <c r="WHZ17" s="281"/>
      <c r="WIA17" s="281"/>
      <c r="WIB17" s="281"/>
      <c r="WIC17" s="281"/>
      <c r="WID17" s="281"/>
      <c r="WIE17" s="281"/>
      <c r="WIF17" s="281"/>
      <c r="WIG17" s="281"/>
      <c r="WIH17" s="281"/>
      <c r="WII17" s="281"/>
      <c r="WIJ17" s="281"/>
      <c r="WIK17" s="281"/>
      <c r="WIL17" s="281"/>
      <c r="WIM17" s="281"/>
      <c r="WIN17" s="281"/>
      <c r="WIO17" s="281"/>
      <c r="WIP17" s="281"/>
      <c r="WIQ17" s="281"/>
      <c r="WIR17" s="281"/>
      <c r="WIS17" s="281"/>
      <c r="WIT17" s="281"/>
      <c r="WIU17" s="281"/>
      <c r="WIV17" s="281"/>
      <c r="WIW17" s="281"/>
      <c r="WIX17" s="281"/>
      <c r="WIY17" s="281"/>
      <c r="WIZ17" s="281"/>
      <c r="WJA17" s="281"/>
      <c r="WJB17" s="281"/>
      <c r="WJC17" s="281"/>
      <c r="WJD17" s="281"/>
      <c r="WJE17" s="281"/>
      <c r="WJF17" s="281"/>
      <c r="WJG17" s="281"/>
      <c r="WJH17" s="281"/>
      <c r="WJI17" s="281"/>
      <c r="WJJ17" s="281"/>
      <c r="WJK17" s="281"/>
      <c r="WJL17" s="281"/>
      <c r="WJM17" s="281"/>
      <c r="WJN17" s="281"/>
      <c r="WJO17" s="281"/>
      <c r="WJP17" s="281"/>
      <c r="WJQ17" s="281"/>
      <c r="WJR17" s="281"/>
      <c r="WJS17" s="281"/>
      <c r="WJT17" s="281"/>
      <c r="WJU17" s="281"/>
      <c r="WJV17" s="281"/>
      <c r="WJW17" s="281"/>
      <c r="WJX17" s="281"/>
      <c r="WJY17" s="281"/>
      <c r="WJZ17" s="281"/>
      <c r="WKA17" s="281"/>
      <c r="WKB17" s="281"/>
      <c r="WKC17" s="281"/>
      <c r="WKD17" s="281"/>
      <c r="WKE17" s="281"/>
      <c r="WKF17" s="281"/>
      <c r="WKG17" s="281"/>
      <c r="WKH17" s="281"/>
      <c r="WKI17" s="281"/>
      <c r="WKJ17" s="281"/>
      <c r="WKK17" s="281"/>
      <c r="WKL17" s="281"/>
      <c r="WKM17" s="281"/>
      <c r="WKN17" s="281"/>
      <c r="WKO17" s="281"/>
      <c r="WKP17" s="281"/>
      <c r="WKQ17" s="281"/>
      <c r="WKR17" s="281"/>
      <c r="WKS17" s="281"/>
      <c r="WKT17" s="281"/>
      <c r="WKU17" s="281"/>
      <c r="WKV17" s="281"/>
      <c r="WKW17" s="281"/>
      <c r="WKX17" s="281"/>
      <c r="WKY17" s="281"/>
      <c r="WKZ17" s="281"/>
      <c r="WLA17" s="281"/>
      <c r="WLB17" s="281"/>
      <c r="WLC17" s="281"/>
      <c r="WLD17" s="281"/>
      <c r="WLE17" s="281"/>
      <c r="WLF17" s="281"/>
      <c r="WLG17" s="281"/>
      <c r="WLH17" s="281"/>
      <c r="WLI17" s="281"/>
      <c r="WLJ17" s="281"/>
      <c r="WLK17" s="281"/>
      <c r="WLL17" s="281"/>
      <c r="WLM17" s="281"/>
      <c r="WLN17" s="281"/>
      <c r="WLO17" s="281"/>
      <c r="WLP17" s="281"/>
      <c r="WLQ17" s="281"/>
      <c r="WLR17" s="281"/>
      <c r="WLS17" s="281"/>
      <c r="WLT17" s="281"/>
      <c r="WLU17" s="281"/>
      <c r="WLV17" s="281"/>
      <c r="WLW17" s="281"/>
      <c r="WLX17" s="281"/>
      <c r="WLY17" s="281"/>
      <c r="WLZ17" s="281"/>
      <c r="WMA17" s="281"/>
      <c r="WMB17" s="281"/>
      <c r="WMC17" s="281"/>
      <c r="WMD17" s="281"/>
      <c r="WME17" s="281"/>
      <c r="WMF17" s="281"/>
      <c r="WMG17" s="281"/>
      <c r="WMH17" s="281"/>
      <c r="WMI17" s="281"/>
      <c r="WMJ17" s="281"/>
      <c r="WMK17" s="281"/>
      <c r="WML17" s="281"/>
      <c r="WMM17" s="281"/>
      <c r="WMN17" s="281"/>
      <c r="WMO17" s="281"/>
      <c r="WMP17" s="281"/>
      <c r="WMQ17" s="281"/>
      <c r="WMR17" s="281"/>
      <c r="WMS17" s="281"/>
      <c r="WMT17" s="281"/>
      <c r="WMU17" s="281"/>
      <c r="WMV17" s="281"/>
      <c r="WMW17" s="281"/>
      <c r="WMX17" s="281"/>
      <c r="WMY17" s="281"/>
      <c r="WMZ17" s="281"/>
      <c r="WNA17" s="281"/>
      <c r="WNB17" s="281"/>
      <c r="WNC17" s="281"/>
      <c r="WND17" s="281"/>
      <c r="WNE17" s="281"/>
      <c r="WNF17" s="281"/>
      <c r="WNG17" s="281"/>
      <c r="WNH17" s="281"/>
      <c r="WNI17" s="281"/>
      <c r="WNJ17" s="281"/>
      <c r="WNK17" s="281"/>
      <c r="WNL17" s="281"/>
      <c r="WNM17" s="281"/>
      <c r="WNN17" s="281"/>
      <c r="WNO17" s="281"/>
      <c r="WNP17" s="281"/>
      <c r="WNQ17" s="281"/>
      <c r="WNR17" s="281"/>
      <c r="WNS17" s="281"/>
      <c r="WNT17" s="281"/>
      <c r="WNU17" s="281"/>
      <c r="WNV17" s="281"/>
      <c r="WNW17" s="281"/>
      <c r="WNX17" s="281"/>
      <c r="WNY17" s="281"/>
      <c r="WNZ17" s="281"/>
      <c r="WOA17" s="281"/>
      <c r="WOB17" s="281"/>
      <c r="WOC17" s="281"/>
      <c r="WOD17" s="281"/>
      <c r="WOE17" s="281"/>
      <c r="WOF17" s="281"/>
      <c r="WOG17" s="281"/>
      <c r="WOH17" s="281"/>
      <c r="WOI17" s="281"/>
      <c r="WOJ17" s="281"/>
      <c r="WOK17" s="281"/>
      <c r="WOL17" s="281"/>
      <c r="WOM17" s="281"/>
      <c r="WON17" s="281"/>
      <c r="WOO17" s="281"/>
      <c r="WOP17" s="281"/>
      <c r="WOQ17" s="281"/>
      <c r="WOR17" s="281"/>
      <c r="WOS17" s="281"/>
      <c r="WOT17" s="281"/>
      <c r="WOU17" s="281"/>
      <c r="WOV17" s="281"/>
      <c r="WOW17" s="281"/>
      <c r="WOX17" s="281"/>
      <c r="WOY17" s="281"/>
      <c r="WOZ17" s="281"/>
      <c r="WPA17" s="281"/>
      <c r="WPB17" s="281"/>
      <c r="WPC17" s="281"/>
      <c r="WPD17" s="281"/>
      <c r="WPE17" s="281"/>
      <c r="WPF17" s="281"/>
      <c r="WPG17" s="281"/>
      <c r="WPH17" s="281"/>
      <c r="WPI17" s="281"/>
      <c r="WPJ17" s="281"/>
      <c r="WPK17" s="281"/>
      <c r="WPL17" s="281"/>
      <c r="WPM17" s="281"/>
      <c r="WPN17" s="281"/>
      <c r="WPO17" s="281"/>
      <c r="WPP17" s="281"/>
      <c r="WPQ17" s="281"/>
      <c r="WPR17" s="281"/>
      <c r="WPS17" s="281"/>
      <c r="WPT17" s="281"/>
      <c r="WPU17" s="281"/>
      <c r="WPV17" s="281"/>
      <c r="WPW17" s="281"/>
      <c r="WPX17" s="281"/>
      <c r="WPY17" s="281"/>
      <c r="WPZ17" s="281"/>
      <c r="WQA17" s="281"/>
      <c r="WQB17" s="281"/>
      <c r="WQC17" s="281"/>
      <c r="WQD17" s="281"/>
      <c r="WQE17" s="281"/>
      <c r="WQF17" s="281"/>
      <c r="WQG17" s="281"/>
      <c r="WQH17" s="281"/>
      <c r="WQI17" s="281"/>
      <c r="WQJ17" s="281"/>
      <c r="WQK17" s="281"/>
      <c r="WQL17" s="281"/>
      <c r="WQM17" s="281"/>
      <c r="WQN17" s="281"/>
      <c r="WQO17" s="281"/>
      <c r="WQP17" s="281"/>
      <c r="WQQ17" s="281"/>
      <c r="WQR17" s="281"/>
      <c r="WQS17" s="281"/>
      <c r="WQT17" s="281"/>
      <c r="WQU17" s="281"/>
      <c r="WQV17" s="281"/>
      <c r="WQW17" s="281"/>
      <c r="WQX17" s="281"/>
      <c r="WQY17" s="281"/>
      <c r="WQZ17" s="281"/>
      <c r="WRA17" s="281"/>
      <c r="WRB17" s="281"/>
      <c r="WRC17" s="281"/>
      <c r="WRD17" s="281"/>
      <c r="WRE17" s="281"/>
      <c r="WRF17" s="281"/>
      <c r="WRG17" s="281"/>
      <c r="WRH17" s="281"/>
      <c r="WRI17" s="281"/>
      <c r="WRJ17" s="281"/>
      <c r="WRK17" s="281"/>
      <c r="WRL17" s="281"/>
      <c r="WRM17" s="281"/>
      <c r="WRN17" s="281"/>
      <c r="WRO17" s="281"/>
      <c r="WRP17" s="281"/>
      <c r="WRQ17" s="281"/>
      <c r="WRR17" s="281"/>
      <c r="WRS17" s="281"/>
      <c r="WRT17" s="281"/>
      <c r="WRU17" s="281"/>
      <c r="WRV17" s="281"/>
      <c r="WRW17" s="281"/>
      <c r="WRX17" s="281"/>
      <c r="WRY17" s="281"/>
      <c r="WRZ17" s="281"/>
      <c r="WSA17" s="281"/>
      <c r="WSB17" s="281"/>
      <c r="WSC17" s="281"/>
      <c r="WSD17" s="281"/>
      <c r="WSE17" s="281"/>
      <c r="WSF17" s="281"/>
      <c r="WSG17" s="281"/>
      <c r="WSH17" s="281"/>
      <c r="WSI17" s="281"/>
      <c r="WSJ17" s="281"/>
      <c r="WSK17" s="281"/>
      <c r="WSL17" s="281"/>
      <c r="WSM17" s="281"/>
      <c r="WSN17" s="281"/>
      <c r="WSO17" s="281"/>
      <c r="WSP17" s="281"/>
      <c r="WSQ17" s="281"/>
      <c r="WSR17" s="281"/>
      <c r="WSS17" s="281"/>
      <c r="WST17" s="281"/>
      <c r="WSU17" s="281"/>
      <c r="WSV17" s="281"/>
      <c r="WSW17" s="281"/>
      <c r="WSX17" s="281"/>
      <c r="WSY17" s="281"/>
      <c r="WSZ17" s="281"/>
      <c r="WTA17" s="281"/>
      <c r="WTB17" s="281"/>
      <c r="WTC17" s="281"/>
      <c r="WTD17" s="281"/>
      <c r="WTE17" s="281"/>
      <c r="WTF17" s="281"/>
      <c r="WTG17" s="281"/>
      <c r="WTH17" s="281"/>
      <c r="WTI17" s="281"/>
      <c r="WTJ17" s="281"/>
      <c r="WTK17" s="281"/>
      <c r="WTL17" s="281"/>
      <c r="WTM17" s="281"/>
      <c r="WTN17" s="281"/>
      <c r="WTO17" s="281"/>
      <c r="WTP17" s="281"/>
      <c r="WTQ17" s="281"/>
      <c r="WTR17" s="281"/>
      <c r="WTS17" s="281"/>
      <c r="WTT17" s="281"/>
      <c r="WTU17" s="281"/>
      <c r="WTV17" s="281"/>
      <c r="WTW17" s="281"/>
      <c r="WTX17" s="281"/>
      <c r="WTY17" s="281"/>
      <c r="WTZ17" s="281"/>
      <c r="WUA17" s="281"/>
      <c r="WUB17" s="281"/>
      <c r="WUC17" s="281"/>
      <c r="WUD17" s="281"/>
      <c r="WUE17" s="281"/>
      <c r="WUF17" s="281"/>
      <c r="WUG17" s="281"/>
      <c r="WUH17" s="281"/>
      <c r="WUI17" s="281"/>
      <c r="WUJ17" s="281"/>
      <c r="WUK17" s="281"/>
      <c r="WUL17" s="281"/>
      <c r="WUM17" s="281"/>
      <c r="WUN17" s="281"/>
      <c r="WUO17" s="281"/>
      <c r="WUP17" s="281"/>
      <c r="WUQ17" s="281"/>
      <c r="WUR17" s="281"/>
      <c r="WUS17" s="281"/>
      <c r="WUT17" s="281"/>
      <c r="WUU17" s="281"/>
      <c r="WUV17" s="281"/>
      <c r="WUW17" s="281"/>
      <c r="WUX17" s="281"/>
      <c r="WUY17" s="281"/>
      <c r="WUZ17" s="281"/>
      <c r="WVA17" s="281"/>
      <c r="WVB17" s="281"/>
      <c r="WVC17" s="281"/>
      <c r="WVD17" s="281"/>
      <c r="WVE17" s="281"/>
      <c r="WVF17" s="281"/>
      <c r="WVG17" s="281"/>
      <c r="WVH17" s="281"/>
      <c r="WVI17" s="281"/>
      <c r="WVJ17" s="281"/>
      <c r="WVK17" s="281"/>
      <c r="WVL17" s="281"/>
      <c r="WVM17" s="281"/>
      <c r="WVN17" s="281"/>
      <c r="WVO17" s="281"/>
      <c r="WVP17" s="281"/>
      <c r="WVQ17" s="281"/>
      <c r="WVR17" s="281"/>
      <c r="WVS17" s="281"/>
      <c r="WVT17" s="281"/>
    </row>
    <row r="18" spans="1:16140" s="249" customFormat="1" ht="20.25" hidden="1" customHeight="1">
      <c r="A18" s="1020" t="s">
        <v>1292</v>
      </c>
      <c r="B18" s="1021"/>
      <c r="C18" s="1021"/>
      <c r="D18" s="1021"/>
      <c r="E18" s="1021"/>
      <c r="F18" s="1021"/>
      <c r="G18" s="1021"/>
      <c r="H18" s="1021"/>
      <c r="I18" s="1021"/>
      <c r="J18" s="1022">
        <f>SUM(J17)</f>
        <v>0</v>
      </c>
      <c r="K18" s="1023"/>
      <c r="L18" s="674"/>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c r="AN18" s="281"/>
      <c r="AO18" s="281"/>
      <c r="AP18" s="281"/>
      <c r="AQ18" s="281"/>
      <c r="AR18" s="281"/>
      <c r="AS18" s="281"/>
      <c r="AT18" s="281"/>
      <c r="AU18" s="281"/>
      <c r="AV18" s="281"/>
      <c r="AW18" s="281"/>
      <c r="AX18" s="281"/>
      <c r="AY18" s="281"/>
      <c r="AZ18" s="281"/>
      <c r="BA18" s="281"/>
      <c r="BB18" s="281"/>
      <c r="BC18" s="281"/>
      <c r="BD18" s="281"/>
      <c r="BE18" s="281"/>
      <c r="BF18" s="281"/>
      <c r="BG18" s="281"/>
      <c r="BH18" s="281"/>
      <c r="BI18" s="281"/>
      <c r="BJ18" s="281"/>
      <c r="BK18" s="281"/>
      <c r="BL18" s="281"/>
      <c r="BM18" s="281"/>
      <c r="BN18" s="281"/>
      <c r="BO18" s="281"/>
      <c r="BP18" s="281"/>
      <c r="BQ18" s="281"/>
      <c r="BR18" s="281"/>
      <c r="BS18" s="281"/>
      <c r="BT18" s="281"/>
      <c r="BU18" s="281"/>
      <c r="BV18" s="281"/>
      <c r="BW18" s="281"/>
      <c r="BX18" s="281"/>
      <c r="BY18" s="281"/>
      <c r="BZ18" s="281"/>
      <c r="CA18" s="281"/>
      <c r="CB18" s="281"/>
      <c r="CC18" s="281"/>
      <c r="CD18" s="281"/>
      <c r="CE18" s="281"/>
      <c r="CF18" s="281"/>
      <c r="CG18" s="281"/>
      <c r="CH18" s="281"/>
      <c r="CI18" s="281"/>
      <c r="CJ18" s="281"/>
      <c r="CK18" s="281"/>
      <c r="CL18" s="281"/>
      <c r="CM18" s="281"/>
      <c r="CN18" s="281"/>
      <c r="CO18" s="281"/>
      <c r="CP18" s="281"/>
      <c r="CQ18" s="281"/>
      <c r="CR18" s="281"/>
      <c r="CS18" s="281"/>
      <c r="CT18" s="281"/>
      <c r="CU18" s="281"/>
      <c r="CV18" s="281"/>
      <c r="CW18" s="281"/>
      <c r="CX18" s="281"/>
      <c r="CY18" s="281"/>
      <c r="CZ18" s="281"/>
      <c r="DA18" s="281"/>
      <c r="DB18" s="281"/>
      <c r="DC18" s="281"/>
      <c r="DD18" s="281"/>
      <c r="DE18" s="281"/>
      <c r="DF18" s="281"/>
      <c r="DG18" s="281"/>
      <c r="DH18" s="281"/>
      <c r="DI18" s="281"/>
      <c r="DJ18" s="281"/>
      <c r="DK18" s="281"/>
      <c r="DL18" s="281"/>
      <c r="DM18" s="281"/>
      <c r="DN18" s="281"/>
      <c r="DO18" s="281"/>
      <c r="DP18" s="281"/>
      <c r="DQ18" s="281"/>
      <c r="DR18" s="281"/>
      <c r="DS18" s="281"/>
      <c r="DT18" s="281"/>
      <c r="DU18" s="281"/>
      <c r="DV18" s="281"/>
      <c r="DW18" s="281"/>
      <c r="DX18" s="281"/>
      <c r="DY18" s="281"/>
      <c r="DZ18" s="281"/>
      <c r="EA18" s="281"/>
      <c r="EB18" s="281"/>
      <c r="EC18" s="281"/>
      <c r="ED18" s="281"/>
      <c r="EE18" s="281"/>
      <c r="EF18" s="281"/>
      <c r="EG18" s="281"/>
      <c r="EH18" s="281"/>
      <c r="EI18" s="281"/>
      <c r="EJ18" s="281"/>
      <c r="EK18" s="281"/>
      <c r="EL18" s="281"/>
      <c r="EM18" s="281"/>
      <c r="EN18" s="281"/>
      <c r="EO18" s="281"/>
      <c r="EP18" s="281"/>
      <c r="EQ18" s="281"/>
      <c r="ER18" s="281"/>
      <c r="ES18" s="281"/>
      <c r="ET18" s="281"/>
      <c r="EU18" s="281"/>
      <c r="EV18" s="281"/>
      <c r="EW18" s="281"/>
      <c r="EX18" s="281"/>
      <c r="EY18" s="281"/>
      <c r="EZ18" s="281"/>
      <c r="FA18" s="281"/>
      <c r="FB18" s="281"/>
      <c r="FC18" s="281"/>
      <c r="FD18" s="281"/>
      <c r="FE18" s="281"/>
      <c r="FF18" s="281"/>
      <c r="FG18" s="281"/>
      <c r="FH18" s="281"/>
      <c r="FI18" s="281"/>
      <c r="FJ18" s="281"/>
      <c r="FK18" s="281"/>
      <c r="FL18" s="281"/>
      <c r="FM18" s="281"/>
      <c r="FN18" s="281"/>
      <c r="FO18" s="281"/>
      <c r="FP18" s="281"/>
      <c r="FQ18" s="281"/>
      <c r="FR18" s="281"/>
      <c r="FS18" s="281"/>
      <c r="FT18" s="281"/>
      <c r="FU18" s="281"/>
      <c r="FV18" s="281"/>
      <c r="FW18" s="281"/>
      <c r="FX18" s="281"/>
      <c r="FY18" s="281"/>
      <c r="FZ18" s="281"/>
      <c r="GA18" s="281"/>
      <c r="GB18" s="281"/>
      <c r="GC18" s="281"/>
      <c r="GD18" s="281"/>
      <c r="GE18" s="281"/>
      <c r="GF18" s="281"/>
      <c r="GG18" s="281"/>
      <c r="GH18" s="281"/>
      <c r="GI18" s="281"/>
      <c r="GJ18" s="281"/>
      <c r="GK18" s="281"/>
      <c r="GL18" s="281"/>
      <c r="GM18" s="281"/>
      <c r="GN18" s="281"/>
      <c r="GO18" s="281"/>
      <c r="GP18" s="281"/>
      <c r="GQ18" s="281"/>
      <c r="GR18" s="281"/>
      <c r="GS18" s="281"/>
      <c r="GT18" s="281"/>
      <c r="GU18" s="281"/>
      <c r="GV18" s="281"/>
      <c r="GW18" s="281"/>
      <c r="GX18" s="281"/>
      <c r="GY18" s="281"/>
      <c r="GZ18" s="281"/>
      <c r="HA18" s="281"/>
      <c r="HB18" s="281"/>
      <c r="HC18" s="281"/>
      <c r="HD18" s="281"/>
      <c r="HE18" s="281"/>
      <c r="HF18" s="281"/>
      <c r="HG18" s="281"/>
      <c r="HH18" s="281"/>
      <c r="HI18" s="281"/>
      <c r="HJ18" s="281"/>
      <c r="HK18" s="281"/>
      <c r="HL18" s="281"/>
      <c r="HM18" s="281"/>
      <c r="HN18" s="281"/>
      <c r="HO18" s="281"/>
      <c r="HP18" s="281"/>
      <c r="HQ18" s="281"/>
      <c r="HR18" s="281"/>
      <c r="HS18" s="281"/>
      <c r="HT18" s="281"/>
      <c r="HU18" s="281"/>
      <c r="HV18" s="281"/>
      <c r="HW18" s="281"/>
      <c r="HX18" s="281"/>
      <c r="HY18" s="281"/>
      <c r="HZ18" s="281"/>
      <c r="IA18" s="281"/>
      <c r="IB18" s="281"/>
      <c r="IC18" s="281"/>
      <c r="ID18" s="281"/>
      <c r="IE18" s="281"/>
      <c r="IF18" s="281"/>
      <c r="IG18" s="281"/>
      <c r="IH18" s="281"/>
      <c r="II18" s="281"/>
      <c r="IJ18" s="281"/>
      <c r="IK18" s="281"/>
      <c r="IL18" s="281"/>
      <c r="IM18" s="281"/>
      <c r="IN18" s="281"/>
      <c r="IO18" s="281"/>
      <c r="IP18" s="281"/>
      <c r="IQ18" s="281"/>
      <c r="IR18" s="281"/>
      <c r="IS18" s="281"/>
      <c r="IT18" s="281"/>
      <c r="IU18" s="281"/>
      <c r="IV18" s="281"/>
      <c r="IW18" s="281"/>
      <c r="IX18" s="281"/>
      <c r="IY18" s="281"/>
      <c r="IZ18" s="281"/>
      <c r="JA18" s="281"/>
      <c r="JB18" s="281"/>
      <c r="JC18" s="281"/>
      <c r="JD18" s="281"/>
      <c r="JE18" s="281"/>
      <c r="JF18" s="281"/>
      <c r="JG18" s="281"/>
      <c r="JH18" s="281"/>
      <c r="JI18" s="281"/>
      <c r="JJ18" s="281"/>
      <c r="JK18" s="281"/>
      <c r="JL18" s="281"/>
      <c r="JM18" s="281"/>
      <c r="JN18" s="281"/>
      <c r="JO18" s="281"/>
      <c r="JP18" s="281"/>
      <c r="JQ18" s="281"/>
      <c r="JR18" s="281"/>
      <c r="JS18" s="281"/>
      <c r="JT18" s="281"/>
      <c r="JU18" s="281"/>
      <c r="JV18" s="281"/>
      <c r="JW18" s="281"/>
      <c r="JX18" s="281"/>
      <c r="JY18" s="281"/>
      <c r="JZ18" s="281"/>
      <c r="KA18" s="281"/>
      <c r="KB18" s="281"/>
      <c r="KC18" s="281"/>
      <c r="KD18" s="281"/>
      <c r="KE18" s="281"/>
      <c r="KF18" s="281"/>
      <c r="KG18" s="281"/>
      <c r="KH18" s="281"/>
      <c r="KI18" s="281"/>
      <c r="KJ18" s="281"/>
      <c r="KK18" s="281"/>
      <c r="KL18" s="281"/>
      <c r="KM18" s="281"/>
      <c r="KN18" s="281"/>
      <c r="KO18" s="281"/>
      <c r="KP18" s="281"/>
      <c r="KQ18" s="281"/>
      <c r="KR18" s="281"/>
      <c r="KS18" s="281"/>
      <c r="KT18" s="281"/>
      <c r="KU18" s="281"/>
      <c r="KV18" s="281"/>
      <c r="KW18" s="281"/>
      <c r="KX18" s="281"/>
      <c r="KY18" s="281"/>
      <c r="KZ18" s="281"/>
      <c r="LA18" s="281"/>
      <c r="LB18" s="281"/>
      <c r="LC18" s="281"/>
      <c r="LD18" s="281"/>
      <c r="LE18" s="281"/>
      <c r="LF18" s="281"/>
      <c r="LG18" s="281"/>
      <c r="LH18" s="281"/>
      <c r="LI18" s="281"/>
      <c r="LJ18" s="281"/>
      <c r="LK18" s="281"/>
      <c r="LL18" s="281"/>
      <c r="LM18" s="281"/>
      <c r="LN18" s="281"/>
      <c r="LO18" s="281"/>
      <c r="LP18" s="281"/>
      <c r="LQ18" s="281"/>
      <c r="LR18" s="281"/>
      <c r="LS18" s="281"/>
      <c r="LT18" s="281"/>
      <c r="LU18" s="281"/>
      <c r="LV18" s="281"/>
      <c r="LW18" s="281"/>
      <c r="LX18" s="281"/>
      <c r="LY18" s="281"/>
      <c r="LZ18" s="281"/>
      <c r="MA18" s="281"/>
      <c r="MB18" s="281"/>
      <c r="MC18" s="281"/>
      <c r="MD18" s="281"/>
      <c r="ME18" s="281"/>
      <c r="MF18" s="281"/>
      <c r="MG18" s="281"/>
      <c r="MH18" s="281"/>
      <c r="MI18" s="281"/>
      <c r="MJ18" s="281"/>
      <c r="MK18" s="281"/>
      <c r="ML18" s="281"/>
      <c r="MM18" s="281"/>
      <c r="MN18" s="281"/>
      <c r="MO18" s="281"/>
      <c r="MP18" s="281"/>
      <c r="MQ18" s="281"/>
      <c r="MR18" s="281"/>
      <c r="MS18" s="281"/>
      <c r="MT18" s="281"/>
      <c r="MU18" s="281"/>
      <c r="MV18" s="281"/>
      <c r="MW18" s="281"/>
      <c r="MX18" s="281"/>
      <c r="MY18" s="281"/>
      <c r="MZ18" s="281"/>
      <c r="NA18" s="281"/>
      <c r="NB18" s="281"/>
      <c r="NC18" s="281"/>
      <c r="ND18" s="281"/>
      <c r="NE18" s="281"/>
      <c r="NF18" s="281"/>
      <c r="NG18" s="281"/>
      <c r="NH18" s="281"/>
      <c r="NI18" s="281"/>
      <c r="NJ18" s="281"/>
      <c r="NK18" s="281"/>
      <c r="NL18" s="281"/>
      <c r="NM18" s="281"/>
      <c r="NN18" s="281"/>
      <c r="NO18" s="281"/>
      <c r="NP18" s="281"/>
      <c r="NQ18" s="281"/>
      <c r="NR18" s="281"/>
      <c r="NS18" s="281"/>
      <c r="NT18" s="281"/>
      <c r="NU18" s="281"/>
      <c r="NV18" s="281"/>
      <c r="NW18" s="281"/>
      <c r="NX18" s="281"/>
      <c r="NY18" s="281"/>
      <c r="NZ18" s="281"/>
      <c r="OA18" s="281"/>
      <c r="OB18" s="281"/>
      <c r="OC18" s="281"/>
      <c r="OD18" s="281"/>
      <c r="OE18" s="281"/>
      <c r="OF18" s="281"/>
      <c r="OG18" s="281"/>
      <c r="OH18" s="281"/>
      <c r="OI18" s="281"/>
      <c r="OJ18" s="281"/>
      <c r="OK18" s="281"/>
      <c r="OL18" s="281"/>
      <c r="OM18" s="281"/>
      <c r="ON18" s="281"/>
      <c r="OO18" s="281"/>
      <c r="OP18" s="281"/>
      <c r="OQ18" s="281"/>
      <c r="OR18" s="281"/>
      <c r="OS18" s="281"/>
      <c r="OT18" s="281"/>
      <c r="OU18" s="281"/>
      <c r="OV18" s="281"/>
      <c r="OW18" s="281"/>
      <c r="OX18" s="281"/>
      <c r="OY18" s="281"/>
      <c r="OZ18" s="281"/>
      <c r="PA18" s="281"/>
      <c r="PB18" s="281"/>
      <c r="PC18" s="281"/>
      <c r="PD18" s="281"/>
      <c r="PE18" s="281"/>
      <c r="PF18" s="281"/>
      <c r="PG18" s="281"/>
      <c r="PH18" s="281"/>
      <c r="PI18" s="281"/>
      <c r="PJ18" s="281"/>
      <c r="PK18" s="281"/>
      <c r="PL18" s="281"/>
      <c r="PM18" s="281"/>
      <c r="PN18" s="281"/>
      <c r="PO18" s="281"/>
      <c r="PP18" s="281"/>
      <c r="PQ18" s="281"/>
      <c r="PR18" s="281"/>
      <c r="PS18" s="281"/>
      <c r="PT18" s="281"/>
      <c r="PU18" s="281"/>
      <c r="PV18" s="281"/>
      <c r="PW18" s="281"/>
      <c r="PX18" s="281"/>
      <c r="PY18" s="281"/>
      <c r="PZ18" s="281"/>
      <c r="QA18" s="281"/>
      <c r="QB18" s="281"/>
      <c r="QC18" s="281"/>
      <c r="QD18" s="281"/>
      <c r="QE18" s="281"/>
      <c r="QF18" s="281"/>
      <c r="QG18" s="281"/>
      <c r="QH18" s="281"/>
      <c r="QI18" s="281"/>
      <c r="QJ18" s="281"/>
      <c r="QK18" s="281"/>
      <c r="QL18" s="281"/>
      <c r="QM18" s="281"/>
      <c r="QN18" s="281"/>
      <c r="QO18" s="281"/>
      <c r="QP18" s="281"/>
      <c r="QQ18" s="281"/>
      <c r="QR18" s="281"/>
      <c r="QS18" s="281"/>
      <c r="QT18" s="281"/>
      <c r="QU18" s="281"/>
      <c r="QV18" s="281"/>
      <c r="QW18" s="281"/>
      <c r="QX18" s="281"/>
      <c r="QY18" s="281"/>
      <c r="QZ18" s="281"/>
      <c r="RA18" s="281"/>
      <c r="RB18" s="281"/>
      <c r="RC18" s="281"/>
      <c r="RD18" s="281"/>
      <c r="RE18" s="281"/>
      <c r="RF18" s="281"/>
      <c r="RG18" s="281"/>
      <c r="RH18" s="281"/>
      <c r="RI18" s="281"/>
      <c r="RJ18" s="281"/>
      <c r="RK18" s="281"/>
      <c r="RL18" s="281"/>
      <c r="RM18" s="281"/>
      <c r="RN18" s="281"/>
      <c r="RO18" s="281"/>
      <c r="RP18" s="281"/>
      <c r="RQ18" s="281"/>
      <c r="RR18" s="281"/>
      <c r="RS18" s="281"/>
      <c r="RT18" s="281"/>
      <c r="RU18" s="281"/>
      <c r="RV18" s="281"/>
      <c r="RW18" s="281"/>
      <c r="RX18" s="281"/>
      <c r="RY18" s="281"/>
      <c r="RZ18" s="281"/>
      <c r="SA18" s="281"/>
      <c r="SB18" s="281"/>
      <c r="SC18" s="281"/>
      <c r="SD18" s="281"/>
      <c r="SE18" s="281"/>
      <c r="SF18" s="281"/>
      <c r="SG18" s="281"/>
      <c r="SH18" s="281"/>
      <c r="SI18" s="281"/>
      <c r="SJ18" s="281"/>
      <c r="SK18" s="281"/>
      <c r="SL18" s="281"/>
      <c r="SM18" s="281"/>
      <c r="SN18" s="281"/>
      <c r="SO18" s="281"/>
      <c r="SP18" s="281"/>
      <c r="SQ18" s="281"/>
      <c r="SR18" s="281"/>
      <c r="SS18" s="281"/>
      <c r="ST18" s="281"/>
      <c r="SU18" s="281"/>
      <c r="SV18" s="281"/>
      <c r="SW18" s="281"/>
      <c r="SX18" s="281"/>
      <c r="SY18" s="281"/>
      <c r="SZ18" s="281"/>
      <c r="TA18" s="281"/>
      <c r="TB18" s="281"/>
      <c r="TC18" s="281"/>
      <c r="TD18" s="281"/>
      <c r="TE18" s="281"/>
      <c r="TF18" s="281"/>
      <c r="TG18" s="281"/>
      <c r="TH18" s="281"/>
      <c r="TI18" s="281"/>
      <c r="TJ18" s="281"/>
      <c r="TK18" s="281"/>
      <c r="TL18" s="281"/>
      <c r="TM18" s="281"/>
      <c r="TN18" s="281"/>
      <c r="TO18" s="281"/>
      <c r="TP18" s="281"/>
      <c r="TQ18" s="281"/>
      <c r="TR18" s="281"/>
      <c r="TS18" s="281"/>
      <c r="TT18" s="281"/>
      <c r="TU18" s="281"/>
      <c r="TV18" s="281"/>
      <c r="TW18" s="281"/>
      <c r="TX18" s="281"/>
      <c r="TY18" s="281"/>
      <c r="TZ18" s="281"/>
      <c r="UA18" s="281"/>
      <c r="UB18" s="281"/>
      <c r="UC18" s="281"/>
      <c r="UD18" s="281"/>
      <c r="UE18" s="281"/>
      <c r="UF18" s="281"/>
      <c r="UG18" s="281"/>
      <c r="UH18" s="281"/>
      <c r="UI18" s="281"/>
      <c r="UJ18" s="281"/>
      <c r="UK18" s="281"/>
      <c r="UL18" s="281"/>
      <c r="UM18" s="281"/>
      <c r="UN18" s="281"/>
      <c r="UO18" s="281"/>
      <c r="UP18" s="281"/>
      <c r="UQ18" s="281"/>
      <c r="UR18" s="281"/>
      <c r="US18" s="281"/>
      <c r="UT18" s="281"/>
      <c r="UU18" s="281"/>
      <c r="UV18" s="281"/>
      <c r="UW18" s="281"/>
      <c r="UX18" s="281"/>
      <c r="UY18" s="281"/>
      <c r="UZ18" s="281"/>
      <c r="VA18" s="281"/>
      <c r="VB18" s="281"/>
      <c r="VC18" s="281"/>
      <c r="VD18" s="281"/>
      <c r="VE18" s="281"/>
      <c r="VF18" s="281"/>
      <c r="VG18" s="281"/>
      <c r="VH18" s="281"/>
      <c r="VI18" s="281"/>
      <c r="VJ18" s="281"/>
      <c r="VK18" s="281"/>
      <c r="VL18" s="281"/>
      <c r="VM18" s="281"/>
      <c r="VN18" s="281"/>
      <c r="VO18" s="281"/>
      <c r="VP18" s="281"/>
      <c r="VQ18" s="281"/>
      <c r="VR18" s="281"/>
      <c r="VS18" s="281"/>
      <c r="VT18" s="281"/>
      <c r="VU18" s="281"/>
      <c r="VV18" s="281"/>
      <c r="VW18" s="281"/>
      <c r="VX18" s="281"/>
      <c r="VY18" s="281"/>
      <c r="VZ18" s="281"/>
      <c r="WA18" s="281"/>
      <c r="WB18" s="281"/>
      <c r="WC18" s="281"/>
      <c r="WD18" s="281"/>
      <c r="WE18" s="281"/>
      <c r="WF18" s="281"/>
      <c r="WG18" s="281"/>
      <c r="WH18" s="281"/>
      <c r="WI18" s="281"/>
      <c r="WJ18" s="281"/>
      <c r="WK18" s="281"/>
      <c r="WL18" s="281"/>
      <c r="WM18" s="281"/>
      <c r="WN18" s="281"/>
      <c r="WO18" s="281"/>
      <c r="WP18" s="281"/>
      <c r="WQ18" s="281"/>
      <c r="WR18" s="281"/>
      <c r="WS18" s="281"/>
      <c r="WT18" s="281"/>
      <c r="WU18" s="281"/>
      <c r="WV18" s="281"/>
      <c r="WW18" s="281"/>
      <c r="WX18" s="281"/>
      <c r="WY18" s="281"/>
      <c r="WZ18" s="281"/>
      <c r="XA18" s="281"/>
      <c r="XB18" s="281"/>
      <c r="XC18" s="281"/>
      <c r="XD18" s="281"/>
      <c r="XE18" s="281"/>
      <c r="XF18" s="281"/>
      <c r="XG18" s="281"/>
      <c r="XH18" s="281"/>
      <c r="XI18" s="281"/>
      <c r="XJ18" s="281"/>
      <c r="XK18" s="281"/>
      <c r="XL18" s="281"/>
      <c r="XM18" s="281"/>
      <c r="XN18" s="281"/>
      <c r="XO18" s="281"/>
      <c r="XP18" s="281"/>
      <c r="XQ18" s="281"/>
      <c r="XR18" s="281"/>
      <c r="XS18" s="281"/>
      <c r="XT18" s="281"/>
      <c r="XU18" s="281"/>
      <c r="XV18" s="281"/>
      <c r="XW18" s="281"/>
      <c r="XX18" s="281"/>
      <c r="XY18" s="281"/>
      <c r="XZ18" s="281"/>
      <c r="YA18" s="281"/>
      <c r="YB18" s="281"/>
      <c r="YC18" s="281"/>
      <c r="YD18" s="281"/>
      <c r="YE18" s="281"/>
      <c r="YF18" s="281"/>
      <c r="YG18" s="281"/>
      <c r="YH18" s="281"/>
      <c r="YI18" s="281"/>
      <c r="YJ18" s="281"/>
      <c r="YK18" s="281"/>
      <c r="YL18" s="281"/>
      <c r="YM18" s="281"/>
      <c r="YN18" s="281"/>
      <c r="YO18" s="281"/>
      <c r="YP18" s="281"/>
      <c r="YQ18" s="281"/>
      <c r="YR18" s="281"/>
      <c r="YS18" s="281"/>
      <c r="YT18" s="281"/>
      <c r="YU18" s="281"/>
      <c r="YV18" s="281"/>
      <c r="YW18" s="281"/>
      <c r="YX18" s="281"/>
      <c r="YY18" s="281"/>
      <c r="YZ18" s="281"/>
      <c r="ZA18" s="281"/>
      <c r="ZB18" s="281"/>
      <c r="ZC18" s="281"/>
      <c r="ZD18" s="281"/>
      <c r="ZE18" s="281"/>
      <c r="ZF18" s="281"/>
      <c r="ZG18" s="281"/>
      <c r="ZH18" s="281"/>
      <c r="ZI18" s="281"/>
      <c r="ZJ18" s="281"/>
      <c r="ZK18" s="281"/>
      <c r="ZL18" s="281"/>
      <c r="ZM18" s="281"/>
      <c r="ZN18" s="281"/>
      <c r="ZO18" s="281"/>
      <c r="ZP18" s="281"/>
      <c r="ZQ18" s="281"/>
      <c r="ZR18" s="281"/>
      <c r="ZS18" s="281"/>
      <c r="ZT18" s="281"/>
      <c r="ZU18" s="281"/>
      <c r="ZV18" s="281"/>
      <c r="ZW18" s="281"/>
      <c r="ZX18" s="281"/>
      <c r="ZY18" s="281"/>
      <c r="ZZ18" s="281"/>
      <c r="AAA18" s="281"/>
      <c r="AAB18" s="281"/>
      <c r="AAC18" s="281"/>
      <c r="AAD18" s="281"/>
      <c r="AAE18" s="281"/>
      <c r="AAF18" s="281"/>
      <c r="AAG18" s="281"/>
      <c r="AAH18" s="281"/>
      <c r="AAI18" s="281"/>
      <c r="AAJ18" s="281"/>
      <c r="AAK18" s="281"/>
      <c r="AAL18" s="281"/>
      <c r="AAM18" s="281"/>
      <c r="AAN18" s="281"/>
      <c r="AAO18" s="281"/>
      <c r="AAP18" s="281"/>
      <c r="AAQ18" s="281"/>
      <c r="AAR18" s="281"/>
      <c r="AAS18" s="281"/>
      <c r="AAT18" s="281"/>
      <c r="AAU18" s="281"/>
      <c r="AAV18" s="281"/>
      <c r="AAW18" s="281"/>
      <c r="AAX18" s="281"/>
      <c r="AAY18" s="281"/>
      <c r="AAZ18" s="281"/>
      <c r="ABA18" s="281"/>
      <c r="ABB18" s="281"/>
      <c r="ABC18" s="281"/>
      <c r="ABD18" s="281"/>
      <c r="ABE18" s="281"/>
      <c r="ABF18" s="281"/>
      <c r="ABG18" s="281"/>
      <c r="ABH18" s="281"/>
      <c r="ABI18" s="281"/>
      <c r="ABJ18" s="281"/>
      <c r="ABK18" s="281"/>
      <c r="ABL18" s="281"/>
      <c r="ABM18" s="281"/>
      <c r="ABN18" s="281"/>
      <c r="ABO18" s="281"/>
      <c r="ABP18" s="281"/>
      <c r="ABQ18" s="281"/>
      <c r="ABR18" s="281"/>
      <c r="ABS18" s="281"/>
      <c r="ABT18" s="281"/>
      <c r="ABU18" s="281"/>
      <c r="ABV18" s="281"/>
      <c r="ABW18" s="281"/>
      <c r="ABX18" s="281"/>
      <c r="ABY18" s="281"/>
      <c r="ABZ18" s="281"/>
      <c r="ACA18" s="281"/>
      <c r="ACB18" s="281"/>
      <c r="ACC18" s="281"/>
      <c r="ACD18" s="281"/>
      <c r="ACE18" s="281"/>
      <c r="ACF18" s="281"/>
      <c r="ACG18" s="281"/>
      <c r="ACH18" s="281"/>
      <c r="ACI18" s="281"/>
      <c r="ACJ18" s="281"/>
      <c r="ACK18" s="281"/>
      <c r="ACL18" s="281"/>
      <c r="ACM18" s="281"/>
      <c r="ACN18" s="281"/>
      <c r="ACO18" s="281"/>
      <c r="ACP18" s="281"/>
      <c r="ACQ18" s="281"/>
      <c r="ACR18" s="281"/>
      <c r="ACS18" s="281"/>
      <c r="ACT18" s="281"/>
      <c r="ACU18" s="281"/>
      <c r="ACV18" s="281"/>
      <c r="ACW18" s="281"/>
      <c r="ACX18" s="281"/>
      <c r="ACY18" s="281"/>
      <c r="ACZ18" s="281"/>
      <c r="ADA18" s="281"/>
      <c r="ADB18" s="281"/>
      <c r="ADC18" s="281"/>
      <c r="ADD18" s="281"/>
      <c r="ADE18" s="281"/>
      <c r="ADF18" s="281"/>
      <c r="ADG18" s="281"/>
      <c r="ADH18" s="281"/>
      <c r="ADI18" s="281"/>
      <c r="ADJ18" s="281"/>
      <c r="ADK18" s="281"/>
      <c r="ADL18" s="281"/>
      <c r="ADM18" s="281"/>
      <c r="ADN18" s="281"/>
      <c r="ADO18" s="281"/>
      <c r="ADP18" s="281"/>
      <c r="ADQ18" s="281"/>
      <c r="ADR18" s="281"/>
      <c r="ADS18" s="281"/>
      <c r="ADT18" s="281"/>
      <c r="ADU18" s="281"/>
      <c r="ADV18" s="281"/>
      <c r="ADW18" s="281"/>
      <c r="ADX18" s="281"/>
      <c r="ADY18" s="281"/>
      <c r="ADZ18" s="281"/>
      <c r="AEA18" s="281"/>
      <c r="AEB18" s="281"/>
      <c r="AEC18" s="281"/>
      <c r="AED18" s="281"/>
      <c r="AEE18" s="281"/>
      <c r="AEF18" s="281"/>
      <c r="AEG18" s="281"/>
      <c r="AEH18" s="281"/>
      <c r="AEI18" s="281"/>
      <c r="AEJ18" s="281"/>
      <c r="AEK18" s="281"/>
      <c r="AEL18" s="281"/>
      <c r="AEM18" s="281"/>
      <c r="AEN18" s="281"/>
      <c r="AEO18" s="281"/>
      <c r="AEP18" s="281"/>
      <c r="AEQ18" s="281"/>
      <c r="AER18" s="281"/>
      <c r="AES18" s="281"/>
      <c r="AET18" s="281"/>
      <c r="AEU18" s="281"/>
      <c r="AEV18" s="281"/>
      <c r="AEW18" s="281"/>
      <c r="AEX18" s="281"/>
      <c r="AEY18" s="281"/>
      <c r="AEZ18" s="281"/>
      <c r="AFA18" s="281"/>
      <c r="AFB18" s="281"/>
      <c r="AFC18" s="281"/>
      <c r="AFD18" s="281"/>
      <c r="AFE18" s="281"/>
      <c r="AFF18" s="281"/>
      <c r="AFG18" s="281"/>
      <c r="AFH18" s="281"/>
      <c r="AFI18" s="281"/>
      <c r="AFJ18" s="281"/>
      <c r="AFK18" s="281"/>
      <c r="AFL18" s="281"/>
      <c r="AFM18" s="281"/>
      <c r="AFN18" s="281"/>
      <c r="AFO18" s="281"/>
      <c r="AFP18" s="281"/>
      <c r="AFQ18" s="281"/>
      <c r="AFR18" s="281"/>
      <c r="AFS18" s="281"/>
      <c r="AFT18" s="281"/>
      <c r="AFU18" s="281"/>
      <c r="AFV18" s="281"/>
      <c r="AFW18" s="281"/>
      <c r="AFX18" s="281"/>
      <c r="AFY18" s="281"/>
      <c r="AFZ18" s="281"/>
      <c r="AGA18" s="281"/>
      <c r="AGB18" s="281"/>
      <c r="AGC18" s="281"/>
      <c r="AGD18" s="281"/>
      <c r="AGE18" s="281"/>
      <c r="AGF18" s="281"/>
      <c r="AGG18" s="281"/>
      <c r="AGH18" s="281"/>
      <c r="AGI18" s="281"/>
      <c r="AGJ18" s="281"/>
      <c r="AGK18" s="281"/>
      <c r="AGL18" s="281"/>
      <c r="AGM18" s="281"/>
      <c r="AGN18" s="281"/>
      <c r="AGO18" s="281"/>
      <c r="AGP18" s="281"/>
      <c r="AGQ18" s="281"/>
      <c r="AGR18" s="281"/>
      <c r="AGS18" s="281"/>
      <c r="AGT18" s="281"/>
      <c r="AGU18" s="281"/>
      <c r="AGV18" s="281"/>
      <c r="AGW18" s="281"/>
      <c r="AGX18" s="281"/>
      <c r="AGY18" s="281"/>
      <c r="AGZ18" s="281"/>
      <c r="AHA18" s="281"/>
      <c r="AHB18" s="281"/>
      <c r="AHC18" s="281"/>
      <c r="AHD18" s="281"/>
      <c r="AHE18" s="281"/>
      <c r="AHF18" s="281"/>
      <c r="AHG18" s="281"/>
      <c r="AHH18" s="281"/>
      <c r="AHI18" s="281"/>
      <c r="AHJ18" s="281"/>
      <c r="AHK18" s="281"/>
      <c r="AHL18" s="281"/>
      <c r="AHM18" s="281"/>
      <c r="AHN18" s="281"/>
      <c r="AHO18" s="281"/>
      <c r="AHP18" s="281"/>
      <c r="AHQ18" s="281"/>
      <c r="AHR18" s="281"/>
      <c r="AHS18" s="281"/>
      <c r="AHT18" s="281"/>
      <c r="AHU18" s="281"/>
      <c r="AHV18" s="281"/>
      <c r="AHW18" s="281"/>
      <c r="AHX18" s="281"/>
      <c r="AHY18" s="281"/>
      <c r="AHZ18" s="281"/>
      <c r="AIA18" s="281"/>
      <c r="AIB18" s="281"/>
      <c r="AIC18" s="281"/>
      <c r="AID18" s="281"/>
      <c r="AIE18" s="281"/>
      <c r="AIF18" s="281"/>
      <c r="AIG18" s="281"/>
      <c r="AIH18" s="281"/>
      <c r="AII18" s="281"/>
      <c r="AIJ18" s="281"/>
      <c r="AIK18" s="281"/>
      <c r="AIL18" s="281"/>
      <c r="AIM18" s="281"/>
      <c r="AIN18" s="281"/>
      <c r="AIO18" s="281"/>
      <c r="AIP18" s="281"/>
      <c r="AIQ18" s="281"/>
      <c r="AIR18" s="281"/>
      <c r="AIS18" s="281"/>
      <c r="AIT18" s="281"/>
      <c r="AIU18" s="281"/>
      <c r="AIV18" s="281"/>
      <c r="AIW18" s="281"/>
      <c r="AIX18" s="281"/>
      <c r="AIY18" s="281"/>
      <c r="AIZ18" s="281"/>
      <c r="AJA18" s="281"/>
      <c r="AJB18" s="281"/>
      <c r="AJC18" s="281"/>
      <c r="AJD18" s="281"/>
      <c r="AJE18" s="281"/>
      <c r="AJF18" s="281"/>
      <c r="AJG18" s="281"/>
      <c r="AJH18" s="281"/>
      <c r="AJI18" s="281"/>
      <c r="AJJ18" s="281"/>
      <c r="AJK18" s="281"/>
      <c r="AJL18" s="281"/>
      <c r="AJM18" s="281"/>
      <c r="AJN18" s="281"/>
      <c r="AJO18" s="281"/>
      <c r="AJP18" s="281"/>
      <c r="AJQ18" s="281"/>
      <c r="AJR18" s="281"/>
      <c r="AJS18" s="281"/>
      <c r="AJT18" s="281"/>
      <c r="AJU18" s="281"/>
      <c r="AJV18" s="281"/>
      <c r="AJW18" s="281"/>
      <c r="AJX18" s="281"/>
      <c r="AJY18" s="281"/>
      <c r="AJZ18" s="281"/>
      <c r="AKA18" s="281"/>
      <c r="AKB18" s="281"/>
      <c r="AKC18" s="281"/>
      <c r="AKD18" s="281"/>
      <c r="AKE18" s="281"/>
      <c r="AKF18" s="281"/>
      <c r="AKG18" s="281"/>
      <c r="AKH18" s="281"/>
      <c r="AKI18" s="281"/>
      <c r="AKJ18" s="281"/>
      <c r="AKK18" s="281"/>
      <c r="AKL18" s="281"/>
      <c r="AKM18" s="281"/>
      <c r="AKN18" s="281"/>
      <c r="AKO18" s="281"/>
      <c r="AKP18" s="281"/>
      <c r="AKQ18" s="281"/>
      <c r="AKR18" s="281"/>
      <c r="AKS18" s="281"/>
      <c r="AKT18" s="281"/>
      <c r="AKU18" s="281"/>
      <c r="AKV18" s="281"/>
      <c r="AKW18" s="281"/>
      <c r="AKX18" s="281"/>
      <c r="AKY18" s="281"/>
      <c r="AKZ18" s="281"/>
      <c r="ALA18" s="281"/>
      <c r="ALB18" s="281"/>
      <c r="ALC18" s="281"/>
      <c r="ALD18" s="281"/>
      <c r="ALE18" s="281"/>
      <c r="ALF18" s="281"/>
      <c r="ALG18" s="281"/>
      <c r="ALH18" s="281"/>
      <c r="ALI18" s="281"/>
      <c r="ALJ18" s="281"/>
      <c r="ALK18" s="281"/>
      <c r="ALL18" s="281"/>
      <c r="ALM18" s="281"/>
      <c r="ALN18" s="281"/>
      <c r="ALO18" s="281"/>
      <c r="ALP18" s="281"/>
      <c r="ALQ18" s="281"/>
      <c r="ALR18" s="281"/>
      <c r="ALS18" s="281"/>
      <c r="ALT18" s="281"/>
      <c r="ALU18" s="281"/>
      <c r="ALV18" s="281"/>
      <c r="ALW18" s="281"/>
      <c r="ALX18" s="281"/>
      <c r="ALY18" s="281"/>
      <c r="ALZ18" s="281"/>
      <c r="AMA18" s="281"/>
      <c r="AMB18" s="281"/>
      <c r="AMC18" s="281"/>
      <c r="AMD18" s="281"/>
      <c r="AME18" s="281"/>
      <c r="AMF18" s="281"/>
      <c r="AMG18" s="281"/>
      <c r="AMH18" s="281"/>
      <c r="AMI18" s="281"/>
      <c r="AMJ18" s="281"/>
      <c r="AMK18" s="281"/>
      <c r="AML18" s="281"/>
      <c r="AMM18" s="281"/>
      <c r="AMN18" s="281"/>
      <c r="AMO18" s="281"/>
      <c r="AMP18" s="281"/>
      <c r="AMQ18" s="281"/>
      <c r="AMR18" s="281"/>
      <c r="AMS18" s="281"/>
      <c r="AMT18" s="281"/>
      <c r="AMU18" s="281"/>
      <c r="AMV18" s="281"/>
      <c r="AMW18" s="281"/>
      <c r="AMX18" s="281"/>
      <c r="AMY18" s="281"/>
      <c r="AMZ18" s="281"/>
      <c r="ANA18" s="281"/>
      <c r="ANB18" s="281"/>
      <c r="ANC18" s="281"/>
      <c r="AND18" s="281"/>
      <c r="ANE18" s="281"/>
      <c r="ANF18" s="281"/>
      <c r="ANG18" s="281"/>
      <c r="ANH18" s="281"/>
      <c r="ANI18" s="281"/>
      <c r="ANJ18" s="281"/>
      <c r="ANK18" s="281"/>
      <c r="ANL18" s="281"/>
      <c r="ANM18" s="281"/>
      <c r="ANN18" s="281"/>
      <c r="ANO18" s="281"/>
      <c r="ANP18" s="281"/>
      <c r="ANQ18" s="281"/>
      <c r="ANR18" s="281"/>
      <c r="ANS18" s="281"/>
      <c r="ANT18" s="281"/>
      <c r="ANU18" s="281"/>
      <c r="ANV18" s="281"/>
      <c r="ANW18" s="281"/>
      <c r="ANX18" s="281"/>
      <c r="ANY18" s="281"/>
      <c r="ANZ18" s="281"/>
      <c r="AOA18" s="281"/>
      <c r="AOB18" s="281"/>
      <c r="AOC18" s="281"/>
      <c r="AOD18" s="281"/>
      <c r="AOE18" s="281"/>
      <c r="AOF18" s="281"/>
      <c r="AOG18" s="281"/>
      <c r="AOH18" s="281"/>
      <c r="AOI18" s="281"/>
      <c r="AOJ18" s="281"/>
      <c r="AOK18" s="281"/>
      <c r="AOL18" s="281"/>
      <c r="AOM18" s="281"/>
      <c r="AON18" s="281"/>
      <c r="AOO18" s="281"/>
      <c r="AOP18" s="281"/>
      <c r="AOQ18" s="281"/>
      <c r="AOR18" s="281"/>
      <c r="AOS18" s="281"/>
      <c r="AOT18" s="281"/>
      <c r="AOU18" s="281"/>
      <c r="AOV18" s="281"/>
      <c r="AOW18" s="281"/>
      <c r="AOX18" s="281"/>
      <c r="AOY18" s="281"/>
      <c r="AOZ18" s="281"/>
      <c r="APA18" s="281"/>
      <c r="APB18" s="281"/>
      <c r="APC18" s="281"/>
      <c r="APD18" s="281"/>
      <c r="APE18" s="281"/>
      <c r="APF18" s="281"/>
      <c r="APG18" s="281"/>
      <c r="APH18" s="281"/>
      <c r="API18" s="281"/>
      <c r="APJ18" s="281"/>
      <c r="APK18" s="281"/>
      <c r="APL18" s="281"/>
      <c r="APM18" s="281"/>
      <c r="APN18" s="281"/>
      <c r="APO18" s="281"/>
      <c r="APP18" s="281"/>
      <c r="APQ18" s="281"/>
      <c r="APR18" s="281"/>
      <c r="APS18" s="281"/>
      <c r="APT18" s="281"/>
      <c r="APU18" s="281"/>
      <c r="APV18" s="281"/>
      <c r="APW18" s="281"/>
      <c r="APX18" s="281"/>
      <c r="APY18" s="281"/>
      <c r="APZ18" s="281"/>
      <c r="AQA18" s="281"/>
      <c r="AQB18" s="281"/>
      <c r="AQC18" s="281"/>
      <c r="AQD18" s="281"/>
      <c r="AQE18" s="281"/>
      <c r="AQF18" s="281"/>
      <c r="AQG18" s="281"/>
      <c r="AQH18" s="281"/>
      <c r="AQI18" s="281"/>
      <c r="AQJ18" s="281"/>
      <c r="AQK18" s="281"/>
      <c r="AQL18" s="281"/>
      <c r="AQM18" s="281"/>
      <c r="AQN18" s="281"/>
      <c r="AQO18" s="281"/>
      <c r="AQP18" s="281"/>
      <c r="AQQ18" s="281"/>
      <c r="AQR18" s="281"/>
      <c r="AQS18" s="281"/>
      <c r="AQT18" s="281"/>
      <c r="AQU18" s="281"/>
      <c r="AQV18" s="281"/>
      <c r="AQW18" s="281"/>
      <c r="AQX18" s="281"/>
      <c r="AQY18" s="281"/>
      <c r="AQZ18" s="281"/>
      <c r="ARA18" s="281"/>
      <c r="ARB18" s="281"/>
      <c r="ARC18" s="281"/>
      <c r="ARD18" s="281"/>
      <c r="ARE18" s="281"/>
      <c r="ARF18" s="281"/>
      <c r="ARG18" s="281"/>
      <c r="ARH18" s="281"/>
      <c r="ARI18" s="281"/>
      <c r="ARJ18" s="281"/>
      <c r="ARK18" s="281"/>
      <c r="ARL18" s="281"/>
      <c r="ARM18" s="281"/>
      <c r="ARN18" s="281"/>
      <c r="ARO18" s="281"/>
      <c r="ARP18" s="281"/>
      <c r="ARQ18" s="281"/>
      <c r="ARR18" s="281"/>
      <c r="ARS18" s="281"/>
      <c r="ART18" s="281"/>
      <c r="ARU18" s="281"/>
      <c r="ARV18" s="281"/>
      <c r="ARW18" s="281"/>
      <c r="ARX18" s="281"/>
      <c r="ARY18" s="281"/>
      <c r="ARZ18" s="281"/>
      <c r="ASA18" s="281"/>
      <c r="ASB18" s="281"/>
      <c r="ASC18" s="281"/>
      <c r="ASD18" s="281"/>
      <c r="ASE18" s="281"/>
      <c r="ASF18" s="281"/>
      <c r="ASG18" s="281"/>
      <c r="ASH18" s="281"/>
      <c r="ASI18" s="281"/>
      <c r="ASJ18" s="281"/>
      <c r="ASK18" s="281"/>
      <c r="ASL18" s="281"/>
      <c r="ASM18" s="281"/>
      <c r="ASN18" s="281"/>
      <c r="ASO18" s="281"/>
      <c r="ASP18" s="281"/>
      <c r="ASQ18" s="281"/>
      <c r="ASR18" s="281"/>
      <c r="ASS18" s="281"/>
      <c r="AST18" s="281"/>
      <c r="ASU18" s="281"/>
      <c r="ASV18" s="281"/>
      <c r="ASW18" s="281"/>
      <c r="ASX18" s="281"/>
      <c r="ASY18" s="281"/>
      <c r="ASZ18" s="281"/>
      <c r="ATA18" s="281"/>
      <c r="ATB18" s="281"/>
      <c r="ATC18" s="281"/>
      <c r="ATD18" s="281"/>
      <c r="ATE18" s="281"/>
      <c r="ATF18" s="281"/>
      <c r="ATG18" s="281"/>
      <c r="ATH18" s="281"/>
      <c r="ATI18" s="281"/>
      <c r="ATJ18" s="281"/>
      <c r="ATK18" s="281"/>
      <c r="ATL18" s="281"/>
      <c r="ATM18" s="281"/>
      <c r="ATN18" s="281"/>
      <c r="ATO18" s="281"/>
      <c r="ATP18" s="281"/>
      <c r="ATQ18" s="281"/>
      <c r="ATR18" s="281"/>
      <c r="ATS18" s="281"/>
      <c r="ATT18" s="281"/>
      <c r="ATU18" s="281"/>
      <c r="ATV18" s="281"/>
      <c r="ATW18" s="281"/>
      <c r="ATX18" s="281"/>
      <c r="ATY18" s="281"/>
      <c r="ATZ18" s="281"/>
      <c r="AUA18" s="281"/>
      <c r="AUB18" s="281"/>
      <c r="AUC18" s="281"/>
      <c r="AUD18" s="281"/>
      <c r="AUE18" s="281"/>
      <c r="AUF18" s="281"/>
      <c r="AUG18" s="281"/>
      <c r="AUH18" s="281"/>
      <c r="AUI18" s="281"/>
      <c r="AUJ18" s="281"/>
      <c r="AUK18" s="281"/>
      <c r="AUL18" s="281"/>
      <c r="AUM18" s="281"/>
      <c r="AUN18" s="281"/>
      <c r="AUO18" s="281"/>
      <c r="AUP18" s="281"/>
      <c r="AUQ18" s="281"/>
      <c r="AUR18" s="281"/>
      <c r="AUS18" s="281"/>
      <c r="AUT18" s="281"/>
      <c r="AUU18" s="281"/>
      <c r="AUV18" s="281"/>
      <c r="AUW18" s="281"/>
      <c r="AUX18" s="281"/>
      <c r="AUY18" s="281"/>
      <c r="AUZ18" s="281"/>
      <c r="AVA18" s="281"/>
      <c r="AVB18" s="281"/>
      <c r="AVC18" s="281"/>
      <c r="AVD18" s="281"/>
      <c r="AVE18" s="281"/>
      <c r="AVF18" s="281"/>
      <c r="AVG18" s="281"/>
      <c r="AVH18" s="281"/>
      <c r="AVI18" s="281"/>
      <c r="AVJ18" s="281"/>
      <c r="AVK18" s="281"/>
      <c r="AVL18" s="281"/>
      <c r="AVM18" s="281"/>
      <c r="AVN18" s="281"/>
      <c r="AVO18" s="281"/>
      <c r="AVP18" s="281"/>
      <c r="AVQ18" s="281"/>
      <c r="AVR18" s="281"/>
      <c r="AVS18" s="281"/>
      <c r="AVT18" s="281"/>
      <c r="AVU18" s="281"/>
      <c r="AVV18" s="281"/>
      <c r="AVW18" s="281"/>
      <c r="AVX18" s="281"/>
      <c r="AVY18" s="281"/>
      <c r="AVZ18" s="281"/>
      <c r="AWA18" s="281"/>
      <c r="AWB18" s="281"/>
      <c r="AWC18" s="281"/>
      <c r="AWD18" s="281"/>
      <c r="AWE18" s="281"/>
      <c r="AWF18" s="281"/>
      <c r="AWG18" s="281"/>
      <c r="AWH18" s="281"/>
      <c r="AWI18" s="281"/>
      <c r="AWJ18" s="281"/>
      <c r="AWK18" s="281"/>
      <c r="AWL18" s="281"/>
      <c r="AWM18" s="281"/>
      <c r="AWN18" s="281"/>
      <c r="AWO18" s="281"/>
      <c r="AWP18" s="281"/>
      <c r="AWQ18" s="281"/>
      <c r="AWR18" s="281"/>
      <c r="AWS18" s="281"/>
      <c r="AWT18" s="281"/>
      <c r="AWU18" s="281"/>
      <c r="AWV18" s="281"/>
      <c r="AWW18" s="281"/>
      <c r="AWX18" s="281"/>
      <c r="AWY18" s="281"/>
      <c r="AWZ18" s="281"/>
      <c r="AXA18" s="281"/>
      <c r="AXB18" s="281"/>
      <c r="AXC18" s="281"/>
      <c r="AXD18" s="281"/>
      <c r="AXE18" s="281"/>
      <c r="AXF18" s="281"/>
      <c r="AXG18" s="281"/>
      <c r="AXH18" s="281"/>
      <c r="AXI18" s="281"/>
      <c r="AXJ18" s="281"/>
      <c r="AXK18" s="281"/>
      <c r="AXL18" s="281"/>
      <c r="AXM18" s="281"/>
      <c r="AXN18" s="281"/>
      <c r="AXO18" s="281"/>
      <c r="AXP18" s="281"/>
      <c r="AXQ18" s="281"/>
      <c r="AXR18" s="281"/>
      <c r="AXS18" s="281"/>
      <c r="AXT18" s="281"/>
      <c r="AXU18" s="281"/>
      <c r="AXV18" s="281"/>
      <c r="AXW18" s="281"/>
      <c r="AXX18" s="281"/>
      <c r="AXY18" s="281"/>
      <c r="AXZ18" s="281"/>
      <c r="AYA18" s="281"/>
      <c r="AYB18" s="281"/>
      <c r="AYC18" s="281"/>
      <c r="AYD18" s="281"/>
      <c r="AYE18" s="281"/>
      <c r="AYF18" s="281"/>
      <c r="AYG18" s="281"/>
      <c r="AYH18" s="281"/>
      <c r="AYI18" s="281"/>
      <c r="AYJ18" s="281"/>
      <c r="AYK18" s="281"/>
      <c r="AYL18" s="281"/>
      <c r="AYM18" s="281"/>
      <c r="AYN18" s="281"/>
      <c r="AYO18" s="281"/>
      <c r="AYP18" s="281"/>
      <c r="AYQ18" s="281"/>
      <c r="AYR18" s="281"/>
      <c r="AYS18" s="281"/>
      <c r="AYT18" s="281"/>
      <c r="AYU18" s="281"/>
      <c r="AYV18" s="281"/>
      <c r="AYW18" s="281"/>
      <c r="AYX18" s="281"/>
      <c r="AYY18" s="281"/>
      <c r="AYZ18" s="281"/>
      <c r="AZA18" s="281"/>
      <c r="AZB18" s="281"/>
      <c r="AZC18" s="281"/>
      <c r="AZD18" s="281"/>
      <c r="AZE18" s="281"/>
      <c r="AZF18" s="281"/>
      <c r="AZG18" s="281"/>
      <c r="AZH18" s="281"/>
      <c r="AZI18" s="281"/>
      <c r="AZJ18" s="281"/>
      <c r="AZK18" s="281"/>
      <c r="AZL18" s="281"/>
      <c r="AZM18" s="281"/>
      <c r="AZN18" s="281"/>
      <c r="AZO18" s="281"/>
      <c r="AZP18" s="281"/>
      <c r="AZQ18" s="281"/>
      <c r="AZR18" s="281"/>
      <c r="AZS18" s="281"/>
      <c r="AZT18" s="281"/>
      <c r="AZU18" s="281"/>
      <c r="AZV18" s="281"/>
      <c r="AZW18" s="281"/>
      <c r="AZX18" s="281"/>
      <c r="AZY18" s="281"/>
      <c r="AZZ18" s="281"/>
      <c r="BAA18" s="281"/>
      <c r="BAB18" s="281"/>
      <c r="BAC18" s="281"/>
      <c r="BAD18" s="281"/>
      <c r="BAE18" s="281"/>
      <c r="BAF18" s="281"/>
      <c r="BAG18" s="281"/>
      <c r="BAH18" s="281"/>
      <c r="BAI18" s="281"/>
      <c r="BAJ18" s="281"/>
      <c r="BAK18" s="281"/>
      <c r="BAL18" s="281"/>
      <c r="BAM18" s="281"/>
      <c r="BAN18" s="281"/>
      <c r="BAO18" s="281"/>
      <c r="BAP18" s="281"/>
      <c r="BAQ18" s="281"/>
      <c r="BAR18" s="281"/>
      <c r="BAS18" s="281"/>
      <c r="BAT18" s="281"/>
      <c r="BAU18" s="281"/>
      <c r="BAV18" s="281"/>
      <c r="BAW18" s="281"/>
      <c r="BAX18" s="281"/>
      <c r="BAY18" s="281"/>
      <c r="BAZ18" s="281"/>
      <c r="BBA18" s="281"/>
      <c r="BBB18" s="281"/>
      <c r="BBC18" s="281"/>
      <c r="BBD18" s="281"/>
      <c r="BBE18" s="281"/>
      <c r="BBF18" s="281"/>
      <c r="BBG18" s="281"/>
      <c r="BBH18" s="281"/>
      <c r="BBI18" s="281"/>
      <c r="BBJ18" s="281"/>
      <c r="BBK18" s="281"/>
      <c r="BBL18" s="281"/>
      <c r="BBM18" s="281"/>
      <c r="BBN18" s="281"/>
      <c r="BBO18" s="281"/>
      <c r="BBP18" s="281"/>
      <c r="BBQ18" s="281"/>
      <c r="BBR18" s="281"/>
      <c r="BBS18" s="281"/>
      <c r="BBT18" s="281"/>
      <c r="BBU18" s="281"/>
      <c r="BBV18" s="281"/>
      <c r="BBW18" s="281"/>
      <c r="BBX18" s="281"/>
      <c r="BBY18" s="281"/>
      <c r="BBZ18" s="281"/>
      <c r="BCA18" s="281"/>
      <c r="BCB18" s="281"/>
      <c r="BCC18" s="281"/>
      <c r="BCD18" s="281"/>
      <c r="BCE18" s="281"/>
      <c r="BCF18" s="281"/>
      <c r="BCG18" s="281"/>
      <c r="BCH18" s="281"/>
      <c r="BCI18" s="281"/>
      <c r="BCJ18" s="281"/>
      <c r="BCK18" s="281"/>
      <c r="BCL18" s="281"/>
      <c r="BCM18" s="281"/>
      <c r="BCN18" s="281"/>
      <c r="BCO18" s="281"/>
      <c r="BCP18" s="281"/>
      <c r="BCQ18" s="281"/>
      <c r="BCR18" s="281"/>
      <c r="BCS18" s="281"/>
      <c r="BCT18" s="281"/>
      <c r="BCU18" s="281"/>
      <c r="BCV18" s="281"/>
      <c r="BCW18" s="281"/>
      <c r="BCX18" s="281"/>
      <c r="BCY18" s="281"/>
      <c r="BCZ18" s="281"/>
      <c r="BDA18" s="281"/>
      <c r="BDB18" s="281"/>
      <c r="BDC18" s="281"/>
      <c r="BDD18" s="281"/>
      <c r="BDE18" s="281"/>
      <c r="BDF18" s="281"/>
      <c r="BDG18" s="281"/>
      <c r="BDH18" s="281"/>
      <c r="BDI18" s="281"/>
      <c r="BDJ18" s="281"/>
      <c r="BDK18" s="281"/>
      <c r="BDL18" s="281"/>
      <c r="BDM18" s="281"/>
      <c r="BDN18" s="281"/>
      <c r="BDO18" s="281"/>
      <c r="BDP18" s="281"/>
      <c r="BDQ18" s="281"/>
      <c r="BDR18" s="281"/>
      <c r="BDS18" s="281"/>
      <c r="BDT18" s="281"/>
      <c r="BDU18" s="281"/>
      <c r="BDV18" s="281"/>
      <c r="BDW18" s="281"/>
      <c r="BDX18" s="281"/>
      <c r="BDY18" s="281"/>
      <c r="BDZ18" s="281"/>
      <c r="BEA18" s="281"/>
      <c r="BEB18" s="281"/>
      <c r="BEC18" s="281"/>
      <c r="BED18" s="281"/>
      <c r="BEE18" s="281"/>
      <c r="BEF18" s="281"/>
      <c r="BEG18" s="281"/>
      <c r="BEH18" s="281"/>
      <c r="BEI18" s="281"/>
      <c r="BEJ18" s="281"/>
      <c r="BEK18" s="281"/>
      <c r="BEL18" s="281"/>
      <c r="BEM18" s="281"/>
      <c r="BEN18" s="281"/>
      <c r="BEO18" s="281"/>
      <c r="BEP18" s="281"/>
      <c r="BEQ18" s="281"/>
      <c r="BER18" s="281"/>
      <c r="BES18" s="281"/>
      <c r="BET18" s="281"/>
      <c r="BEU18" s="281"/>
      <c r="BEV18" s="281"/>
      <c r="BEW18" s="281"/>
      <c r="BEX18" s="281"/>
      <c r="BEY18" s="281"/>
      <c r="BEZ18" s="281"/>
      <c r="BFA18" s="281"/>
      <c r="BFB18" s="281"/>
      <c r="BFC18" s="281"/>
      <c r="BFD18" s="281"/>
      <c r="BFE18" s="281"/>
      <c r="BFF18" s="281"/>
      <c r="BFG18" s="281"/>
      <c r="BFH18" s="281"/>
      <c r="BFI18" s="281"/>
      <c r="BFJ18" s="281"/>
      <c r="BFK18" s="281"/>
      <c r="BFL18" s="281"/>
      <c r="BFM18" s="281"/>
      <c r="BFN18" s="281"/>
      <c r="BFO18" s="281"/>
      <c r="BFP18" s="281"/>
      <c r="BFQ18" s="281"/>
      <c r="BFR18" s="281"/>
      <c r="BFS18" s="281"/>
      <c r="BFT18" s="281"/>
      <c r="BFU18" s="281"/>
      <c r="BFV18" s="281"/>
      <c r="BFW18" s="281"/>
      <c r="BFX18" s="281"/>
      <c r="BFY18" s="281"/>
      <c r="BFZ18" s="281"/>
      <c r="BGA18" s="281"/>
      <c r="BGB18" s="281"/>
      <c r="BGC18" s="281"/>
      <c r="BGD18" s="281"/>
      <c r="BGE18" s="281"/>
      <c r="BGF18" s="281"/>
      <c r="BGG18" s="281"/>
      <c r="BGH18" s="281"/>
      <c r="BGI18" s="281"/>
      <c r="BGJ18" s="281"/>
      <c r="BGK18" s="281"/>
      <c r="BGL18" s="281"/>
      <c r="BGM18" s="281"/>
      <c r="BGN18" s="281"/>
      <c r="BGO18" s="281"/>
      <c r="BGP18" s="281"/>
      <c r="BGQ18" s="281"/>
      <c r="BGR18" s="281"/>
      <c r="BGS18" s="281"/>
      <c r="BGT18" s="281"/>
      <c r="BGU18" s="281"/>
      <c r="BGV18" s="281"/>
      <c r="BGW18" s="281"/>
      <c r="BGX18" s="281"/>
      <c r="BGY18" s="281"/>
      <c r="BGZ18" s="281"/>
      <c r="BHA18" s="281"/>
      <c r="BHB18" s="281"/>
      <c r="BHC18" s="281"/>
      <c r="BHD18" s="281"/>
      <c r="BHE18" s="281"/>
      <c r="BHF18" s="281"/>
      <c r="BHG18" s="281"/>
      <c r="BHH18" s="281"/>
      <c r="BHI18" s="281"/>
      <c r="BHJ18" s="281"/>
      <c r="BHK18" s="281"/>
      <c r="BHL18" s="281"/>
      <c r="BHM18" s="281"/>
      <c r="BHN18" s="281"/>
      <c r="BHO18" s="281"/>
      <c r="BHP18" s="281"/>
      <c r="BHQ18" s="281"/>
      <c r="BHR18" s="281"/>
      <c r="BHS18" s="281"/>
      <c r="BHT18" s="281"/>
      <c r="BHU18" s="281"/>
      <c r="BHV18" s="281"/>
      <c r="BHW18" s="281"/>
      <c r="BHX18" s="281"/>
      <c r="BHY18" s="281"/>
      <c r="BHZ18" s="281"/>
      <c r="BIA18" s="281"/>
      <c r="BIB18" s="281"/>
      <c r="BIC18" s="281"/>
      <c r="BID18" s="281"/>
      <c r="BIE18" s="281"/>
      <c r="BIF18" s="281"/>
      <c r="BIG18" s="281"/>
      <c r="BIH18" s="281"/>
      <c r="BII18" s="281"/>
      <c r="BIJ18" s="281"/>
      <c r="BIK18" s="281"/>
      <c r="BIL18" s="281"/>
      <c r="BIM18" s="281"/>
      <c r="BIN18" s="281"/>
      <c r="BIO18" s="281"/>
      <c r="BIP18" s="281"/>
      <c r="BIQ18" s="281"/>
      <c r="BIR18" s="281"/>
      <c r="BIS18" s="281"/>
      <c r="BIT18" s="281"/>
      <c r="BIU18" s="281"/>
      <c r="BIV18" s="281"/>
      <c r="BIW18" s="281"/>
      <c r="BIX18" s="281"/>
      <c r="BIY18" s="281"/>
      <c r="BIZ18" s="281"/>
      <c r="BJA18" s="281"/>
      <c r="BJB18" s="281"/>
      <c r="BJC18" s="281"/>
      <c r="BJD18" s="281"/>
      <c r="BJE18" s="281"/>
      <c r="BJF18" s="281"/>
      <c r="BJG18" s="281"/>
      <c r="BJH18" s="281"/>
      <c r="BJI18" s="281"/>
      <c r="BJJ18" s="281"/>
      <c r="BJK18" s="281"/>
      <c r="BJL18" s="281"/>
      <c r="BJM18" s="281"/>
      <c r="BJN18" s="281"/>
      <c r="BJO18" s="281"/>
      <c r="BJP18" s="281"/>
      <c r="BJQ18" s="281"/>
      <c r="BJR18" s="281"/>
      <c r="BJS18" s="281"/>
      <c r="BJT18" s="281"/>
      <c r="BJU18" s="281"/>
      <c r="BJV18" s="281"/>
      <c r="BJW18" s="281"/>
      <c r="BJX18" s="281"/>
      <c r="BJY18" s="281"/>
      <c r="BJZ18" s="281"/>
      <c r="BKA18" s="281"/>
      <c r="BKB18" s="281"/>
      <c r="BKC18" s="281"/>
      <c r="BKD18" s="281"/>
      <c r="BKE18" s="281"/>
      <c r="BKF18" s="281"/>
      <c r="BKG18" s="281"/>
      <c r="BKH18" s="281"/>
      <c r="BKI18" s="281"/>
      <c r="BKJ18" s="281"/>
      <c r="BKK18" s="281"/>
      <c r="BKL18" s="281"/>
      <c r="BKM18" s="281"/>
      <c r="BKN18" s="281"/>
      <c r="BKO18" s="281"/>
      <c r="BKP18" s="281"/>
      <c r="BKQ18" s="281"/>
      <c r="BKR18" s="281"/>
      <c r="BKS18" s="281"/>
      <c r="BKT18" s="281"/>
      <c r="BKU18" s="281"/>
      <c r="BKV18" s="281"/>
      <c r="BKW18" s="281"/>
      <c r="BKX18" s="281"/>
      <c r="BKY18" s="281"/>
      <c r="BKZ18" s="281"/>
      <c r="BLA18" s="281"/>
      <c r="BLB18" s="281"/>
      <c r="BLC18" s="281"/>
      <c r="BLD18" s="281"/>
      <c r="BLE18" s="281"/>
      <c r="BLF18" s="281"/>
      <c r="BLG18" s="281"/>
      <c r="BLH18" s="281"/>
      <c r="BLI18" s="281"/>
      <c r="BLJ18" s="281"/>
      <c r="BLK18" s="281"/>
      <c r="BLL18" s="281"/>
      <c r="BLM18" s="281"/>
      <c r="BLN18" s="281"/>
      <c r="BLO18" s="281"/>
      <c r="BLP18" s="281"/>
      <c r="BLQ18" s="281"/>
      <c r="BLR18" s="281"/>
      <c r="BLS18" s="281"/>
      <c r="BLT18" s="281"/>
      <c r="BLU18" s="281"/>
      <c r="BLV18" s="281"/>
      <c r="BLW18" s="281"/>
      <c r="BLX18" s="281"/>
      <c r="BLY18" s="281"/>
      <c r="BLZ18" s="281"/>
      <c r="BMA18" s="281"/>
      <c r="BMB18" s="281"/>
      <c r="BMC18" s="281"/>
      <c r="BMD18" s="281"/>
      <c r="BME18" s="281"/>
      <c r="BMF18" s="281"/>
      <c r="BMG18" s="281"/>
      <c r="BMH18" s="281"/>
      <c r="BMI18" s="281"/>
      <c r="BMJ18" s="281"/>
      <c r="BMK18" s="281"/>
      <c r="BML18" s="281"/>
      <c r="BMM18" s="281"/>
      <c r="BMN18" s="281"/>
      <c r="BMO18" s="281"/>
      <c r="BMP18" s="281"/>
      <c r="BMQ18" s="281"/>
      <c r="BMR18" s="281"/>
      <c r="BMS18" s="281"/>
      <c r="BMT18" s="281"/>
      <c r="BMU18" s="281"/>
      <c r="BMV18" s="281"/>
      <c r="BMW18" s="281"/>
      <c r="BMX18" s="281"/>
      <c r="BMY18" s="281"/>
      <c r="BMZ18" s="281"/>
      <c r="BNA18" s="281"/>
      <c r="BNB18" s="281"/>
      <c r="BNC18" s="281"/>
      <c r="BND18" s="281"/>
      <c r="BNE18" s="281"/>
      <c r="BNF18" s="281"/>
      <c r="BNG18" s="281"/>
      <c r="BNH18" s="281"/>
      <c r="BNI18" s="281"/>
      <c r="BNJ18" s="281"/>
      <c r="BNK18" s="281"/>
      <c r="BNL18" s="281"/>
      <c r="BNM18" s="281"/>
      <c r="BNN18" s="281"/>
      <c r="BNO18" s="281"/>
      <c r="BNP18" s="281"/>
      <c r="BNQ18" s="281"/>
      <c r="BNR18" s="281"/>
      <c r="BNS18" s="281"/>
      <c r="BNT18" s="281"/>
      <c r="BNU18" s="281"/>
      <c r="BNV18" s="281"/>
      <c r="BNW18" s="281"/>
      <c r="BNX18" s="281"/>
      <c r="BNY18" s="281"/>
      <c r="BNZ18" s="281"/>
      <c r="BOA18" s="281"/>
      <c r="BOB18" s="281"/>
      <c r="BOC18" s="281"/>
      <c r="BOD18" s="281"/>
      <c r="BOE18" s="281"/>
      <c r="BOF18" s="281"/>
      <c r="BOG18" s="281"/>
      <c r="BOH18" s="281"/>
      <c r="BOI18" s="281"/>
      <c r="BOJ18" s="281"/>
      <c r="BOK18" s="281"/>
      <c r="BOL18" s="281"/>
      <c r="BOM18" s="281"/>
      <c r="BON18" s="281"/>
      <c r="BOO18" s="281"/>
      <c r="BOP18" s="281"/>
      <c r="BOQ18" s="281"/>
      <c r="BOR18" s="281"/>
      <c r="BOS18" s="281"/>
      <c r="BOT18" s="281"/>
      <c r="BOU18" s="281"/>
      <c r="BOV18" s="281"/>
      <c r="BOW18" s="281"/>
      <c r="BOX18" s="281"/>
      <c r="BOY18" s="281"/>
      <c r="BOZ18" s="281"/>
      <c r="BPA18" s="281"/>
      <c r="BPB18" s="281"/>
      <c r="BPC18" s="281"/>
      <c r="BPD18" s="281"/>
      <c r="BPE18" s="281"/>
      <c r="BPF18" s="281"/>
      <c r="BPG18" s="281"/>
      <c r="BPH18" s="281"/>
      <c r="BPI18" s="281"/>
      <c r="BPJ18" s="281"/>
      <c r="BPK18" s="281"/>
      <c r="BPL18" s="281"/>
      <c r="BPM18" s="281"/>
      <c r="BPN18" s="281"/>
      <c r="BPO18" s="281"/>
      <c r="BPP18" s="281"/>
      <c r="BPQ18" s="281"/>
      <c r="BPR18" s="281"/>
      <c r="BPS18" s="281"/>
      <c r="BPT18" s="281"/>
      <c r="BPU18" s="281"/>
      <c r="BPV18" s="281"/>
      <c r="BPW18" s="281"/>
      <c r="BPX18" s="281"/>
      <c r="BPY18" s="281"/>
      <c r="BPZ18" s="281"/>
      <c r="BQA18" s="281"/>
      <c r="BQB18" s="281"/>
      <c r="BQC18" s="281"/>
      <c r="BQD18" s="281"/>
      <c r="BQE18" s="281"/>
      <c r="BQF18" s="281"/>
      <c r="BQG18" s="281"/>
      <c r="BQH18" s="281"/>
      <c r="BQI18" s="281"/>
      <c r="BQJ18" s="281"/>
      <c r="BQK18" s="281"/>
      <c r="BQL18" s="281"/>
      <c r="BQM18" s="281"/>
      <c r="BQN18" s="281"/>
      <c r="BQO18" s="281"/>
      <c r="BQP18" s="281"/>
      <c r="BQQ18" s="281"/>
      <c r="BQR18" s="281"/>
      <c r="BQS18" s="281"/>
      <c r="BQT18" s="281"/>
      <c r="BQU18" s="281"/>
      <c r="BQV18" s="281"/>
      <c r="BQW18" s="281"/>
      <c r="BQX18" s="281"/>
      <c r="BQY18" s="281"/>
      <c r="BQZ18" s="281"/>
      <c r="BRA18" s="281"/>
      <c r="BRB18" s="281"/>
      <c r="BRC18" s="281"/>
      <c r="BRD18" s="281"/>
      <c r="BRE18" s="281"/>
      <c r="BRF18" s="281"/>
      <c r="BRG18" s="281"/>
      <c r="BRH18" s="281"/>
      <c r="BRI18" s="281"/>
      <c r="BRJ18" s="281"/>
      <c r="BRK18" s="281"/>
      <c r="BRL18" s="281"/>
      <c r="BRM18" s="281"/>
      <c r="BRN18" s="281"/>
      <c r="BRO18" s="281"/>
      <c r="BRP18" s="281"/>
      <c r="BRQ18" s="281"/>
      <c r="BRR18" s="281"/>
      <c r="BRS18" s="281"/>
      <c r="BRT18" s="281"/>
      <c r="BRU18" s="281"/>
      <c r="BRV18" s="281"/>
      <c r="BRW18" s="281"/>
      <c r="BRX18" s="281"/>
      <c r="BRY18" s="281"/>
      <c r="BRZ18" s="281"/>
      <c r="BSA18" s="281"/>
      <c r="BSB18" s="281"/>
      <c r="BSC18" s="281"/>
      <c r="BSD18" s="281"/>
      <c r="BSE18" s="281"/>
      <c r="BSF18" s="281"/>
      <c r="BSG18" s="281"/>
      <c r="BSH18" s="281"/>
      <c r="BSI18" s="281"/>
      <c r="BSJ18" s="281"/>
      <c r="BSK18" s="281"/>
      <c r="BSL18" s="281"/>
      <c r="BSM18" s="281"/>
      <c r="BSN18" s="281"/>
      <c r="BSO18" s="281"/>
      <c r="BSP18" s="281"/>
      <c r="BSQ18" s="281"/>
      <c r="BSR18" s="281"/>
      <c r="BSS18" s="281"/>
      <c r="BST18" s="281"/>
      <c r="BSU18" s="281"/>
      <c r="BSV18" s="281"/>
      <c r="BSW18" s="281"/>
      <c r="BSX18" s="281"/>
      <c r="BSY18" s="281"/>
      <c r="BSZ18" s="281"/>
      <c r="BTA18" s="281"/>
      <c r="BTB18" s="281"/>
      <c r="BTC18" s="281"/>
      <c r="BTD18" s="281"/>
      <c r="BTE18" s="281"/>
      <c r="BTF18" s="281"/>
      <c r="BTG18" s="281"/>
      <c r="BTH18" s="281"/>
      <c r="BTI18" s="281"/>
      <c r="BTJ18" s="281"/>
      <c r="BTK18" s="281"/>
      <c r="BTL18" s="281"/>
      <c r="BTM18" s="281"/>
      <c r="BTN18" s="281"/>
      <c r="BTO18" s="281"/>
      <c r="BTP18" s="281"/>
      <c r="BTQ18" s="281"/>
      <c r="BTR18" s="281"/>
      <c r="BTS18" s="281"/>
      <c r="BTT18" s="281"/>
      <c r="BTU18" s="281"/>
      <c r="BTV18" s="281"/>
      <c r="BTW18" s="281"/>
      <c r="BTX18" s="281"/>
      <c r="BTY18" s="281"/>
      <c r="BTZ18" s="281"/>
      <c r="BUA18" s="281"/>
      <c r="BUB18" s="281"/>
      <c r="BUC18" s="281"/>
      <c r="BUD18" s="281"/>
      <c r="BUE18" s="281"/>
      <c r="BUF18" s="281"/>
      <c r="BUG18" s="281"/>
      <c r="BUH18" s="281"/>
      <c r="BUI18" s="281"/>
      <c r="BUJ18" s="281"/>
      <c r="BUK18" s="281"/>
      <c r="BUL18" s="281"/>
      <c r="BUM18" s="281"/>
      <c r="BUN18" s="281"/>
      <c r="BUO18" s="281"/>
      <c r="BUP18" s="281"/>
      <c r="BUQ18" s="281"/>
      <c r="BUR18" s="281"/>
      <c r="BUS18" s="281"/>
      <c r="BUT18" s="281"/>
      <c r="BUU18" s="281"/>
      <c r="BUV18" s="281"/>
      <c r="BUW18" s="281"/>
      <c r="BUX18" s="281"/>
      <c r="BUY18" s="281"/>
      <c r="BUZ18" s="281"/>
      <c r="BVA18" s="281"/>
      <c r="BVB18" s="281"/>
      <c r="BVC18" s="281"/>
      <c r="BVD18" s="281"/>
      <c r="BVE18" s="281"/>
      <c r="BVF18" s="281"/>
      <c r="BVG18" s="281"/>
      <c r="BVH18" s="281"/>
      <c r="BVI18" s="281"/>
      <c r="BVJ18" s="281"/>
      <c r="BVK18" s="281"/>
      <c r="BVL18" s="281"/>
      <c r="BVM18" s="281"/>
      <c r="BVN18" s="281"/>
      <c r="BVO18" s="281"/>
      <c r="BVP18" s="281"/>
      <c r="BVQ18" s="281"/>
      <c r="BVR18" s="281"/>
      <c r="BVS18" s="281"/>
      <c r="BVT18" s="281"/>
      <c r="BVU18" s="281"/>
      <c r="BVV18" s="281"/>
      <c r="BVW18" s="281"/>
      <c r="BVX18" s="281"/>
      <c r="BVY18" s="281"/>
      <c r="BVZ18" s="281"/>
      <c r="BWA18" s="281"/>
      <c r="BWB18" s="281"/>
      <c r="BWC18" s="281"/>
      <c r="BWD18" s="281"/>
      <c r="BWE18" s="281"/>
      <c r="BWF18" s="281"/>
      <c r="BWG18" s="281"/>
      <c r="BWH18" s="281"/>
      <c r="BWI18" s="281"/>
      <c r="BWJ18" s="281"/>
      <c r="BWK18" s="281"/>
      <c r="BWL18" s="281"/>
      <c r="BWM18" s="281"/>
      <c r="BWN18" s="281"/>
      <c r="BWO18" s="281"/>
      <c r="BWP18" s="281"/>
      <c r="BWQ18" s="281"/>
      <c r="BWR18" s="281"/>
      <c r="BWS18" s="281"/>
      <c r="BWT18" s="281"/>
      <c r="BWU18" s="281"/>
      <c r="BWV18" s="281"/>
      <c r="BWW18" s="281"/>
      <c r="BWX18" s="281"/>
      <c r="BWY18" s="281"/>
      <c r="BWZ18" s="281"/>
      <c r="BXA18" s="281"/>
      <c r="BXB18" s="281"/>
      <c r="BXC18" s="281"/>
      <c r="BXD18" s="281"/>
      <c r="BXE18" s="281"/>
      <c r="BXF18" s="281"/>
      <c r="BXG18" s="281"/>
      <c r="BXH18" s="281"/>
      <c r="BXI18" s="281"/>
      <c r="BXJ18" s="281"/>
      <c r="BXK18" s="281"/>
      <c r="BXL18" s="281"/>
      <c r="BXM18" s="281"/>
      <c r="BXN18" s="281"/>
      <c r="BXO18" s="281"/>
      <c r="BXP18" s="281"/>
      <c r="BXQ18" s="281"/>
      <c r="BXR18" s="281"/>
      <c r="BXS18" s="281"/>
      <c r="BXT18" s="281"/>
      <c r="BXU18" s="281"/>
      <c r="BXV18" s="281"/>
      <c r="BXW18" s="281"/>
      <c r="BXX18" s="281"/>
      <c r="BXY18" s="281"/>
      <c r="BXZ18" s="281"/>
      <c r="BYA18" s="281"/>
      <c r="BYB18" s="281"/>
      <c r="BYC18" s="281"/>
      <c r="BYD18" s="281"/>
      <c r="BYE18" s="281"/>
      <c r="BYF18" s="281"/>
      <c r="BYG18" s="281"/>
      <c r="BYH18" s="281"/>
      <c r="BYI18" s="281"/>
      <c r="BYJ18" s="281"/>
      <c r="BYK18" s="281"/>
      <c r="BYL18" s="281"/>
      <c r="BYM18" s="281"/>
      <c r="BYN18" s="281"/>
      <c r="BYO18" s="281"/>
      <c r="BYP18" s="281"/>
      <c r="BYQ18" s="281"/>
      <c r="BYR18" s="281"/>
      <c r="BYS18" s="281"/>
      <c r="BYT18" s="281"/>
      <c r="BYU18" s="281"/>
      <c r="BYV18" s="281"/>
      <c r="BYW18" s="281"/>
      <c r="BYX18" s="281"/>
      <c r="BYY18" s="281"/>
      <c r="BYZ18" s="281"/>
      <c r="BZA18" s="281"/>
      <c r="BZB18" s="281"/>
      <c r="BZC18" s="281"/>
      <c r="BZD18" s="281"/>
      <c r="BZE18" s="281"/>
      <c r="BZF18" s="281"/>
      <c r="BZG18" s="281"/>
      <c r="BZH18" s="281"/>
      <c r="BZI18" s="281"/>
      <c r="BZJ18" s="281"/>
      <c r="BZK18" s="281"/>
      <c r="BZL18" s="281"/>
      <c r="BZM18" s="281"/>
      <c r="BZN18" s="281"/>
      <c r="BZO18" s="281"/>
      <c r="BZP18" s="281"/>
      <c r="BZQ18" s="281"/>
      <c r="BZR18" s="281"/>
      <c r="BZS18" s="281"/>
      <c r="BZT18" s="281"/>
      <c r="BZU18" s="281"/>
      <c r="BZV18" s="281"/>
      <c r="BZW18" s="281"/>
      <c r="BZX18" s="281"/>
      <c r="BZY18" s="281"/>
      <c r="BZZ18" s="281"/>
      <c r="CAA18" s="281"/>
      <c r="CAB18" s="281"/>
      <c r="CAC18" s="281"/>
      <c r="CAD18" s="281"/>
      <c r="CAE18" s="281"/>
      <c r="CAF18" s="281"/>
      <c r="CAG18" s="281"/>
      <c r="CAH18" s="281"/>
      <c r="CAI18" s="281"/>
      <c r="CAJ18" s="281"/>
      <c r="CAK18" s="281"/>
      <c r="CAL18" s="281"/>
      <c r="CAM18" s="281"/>
      <c r="CAN18" s="281"/>
      <c r="CAO18" s="281"/>
      <c r="CAP18" s="281"/>
      <c r="CAQ18" s="281"/>
      <c r="CAR18" s="281"/>
      <c r="CAS18" s="281"/>
      <c r="CAT18" s="281"/>
      <c r="CAU18" s="281"/>
      <c r="CAV18" s="281"/>
      <c r="CAW18" s="281"/>
      <c r="CAX18" s="281"/>
      <c r="CAY18" s="281"/>
      <c r="CAZ18" s="281"/>
      <c r="CBA18" s="281"/>
      <c r="CBB18" s="281"/>
      <c r="CBC18" s="281"/>
      <c r="CBD18" s="281"/>
      <c r="CBE18" s="281"/>
      <c r="CBF18" s="281"/>
      <c r="CBG18" s="281"/>
      <c r="CBH18" s="281"/>
      <c r="CBI18" s="281"/>
      <c r="CBJ18" s="281"/>
      <c r="CBK18" s="281"/>
      <c r="CBL18" s="281"/>
      <c r="CBM18" s="281"/>
      <c r="CBN18" s="281"/>
      <c r="CBO18" s="281"/>
      <c r="CBP18" s="281"/>
      <c r="CBQ18" s="281"/>
      <c r="CBR18" s="281"/>
      <c r="CBS18" s="281"/>
      <c r="CBT18" s="281"/>
      <c r="CBU18" s="281"/>
      <c r="CBV18" s="281"/>
      <c r="CBW18" s="281"/>
      <c r="CBX18" s="281"/>
      <c r="CBY18" s="281"/>
      <c r="CBZ18" s="281"/>
      <c r="CCA18" s="281"/>
      <c r="CCB18" s="281"/>
      <c r="CCC18" s="281"/>
      <c r="CCD18" s="281"/>
      <c r="CCE18" s="281"/>
      <c r="CCF18" s="281"/>
      <c r="CCG18" s="281"/>
      <c r="CCH18" s="281"/>
      <c r="CCI18" s="281"/>
      <c r="CCJ18" s="281"/>
      <c r="CCK18" s="281"/>
      <c r="CCL18" s="281"/>
      <c r="CCM18" s="281"/>
      <c r="CCN18" s="281"/>
      <c r="CCO18" s="281"/>
      <c r="CCP18" s="281"/>
      <c r="CCQ18" s="281"/>
      <c r="CCR18" s="281"/>
      <c r="CCS18" s="281"/>
      <c r="CCT18" s="281"/>
      <c r="CCU18" s="281"/>
      <c r="CCV18" s="281"/>
      <c r="CCW18" s="281"/>
      <c r="CCX18" s="281"/>
      <c r="CCY18" s="281"/>
      <c r="CCZ18" s="281"/>
      <c r="CDA18" s="281"/>
      <c r="CDB18" s="281"/>
      <c r="CDC18" s="281"/>
      <c r="CDD18" s="281"/>
      <c r="CDE18" s="281"/>
      <c r="CDF18" s="281"/>
      <c r="CDG18" s="281"/>
      <c r="CDH18" s="281"/>
      <c r="CDI18" s="281"/>
      <c r="CDJ18" s="281"/>
      <c r="CDK18" s="281"/>
      <c r="CDL18" s="281"/>
      <c r="CDM18" s="281"/>
      <c r="CDN18" s="281"/>
      <c r="CDO18" s="281"/>
      <c r="CDP18" s="281"/>
      <c r="CDQ18" s="281"/>
      <c r="CDR18" s="281"/>
      <c r="CDS18" s="281"/>
      <c r="CDT18" s="281"/>
      <c r="CDU18" s="281"/>
      <c r="CDV18" s="281"/>
      <c r="CDW18" s="281"/>
      <c r="CDX18" s="281"/>
      <c r="CDY18" s="281"/>
      <c r="CDZ18" s="281"/>
      <c r="CEA18" s="281"/>
      <c r="CEB18" s="281"/>
      <c r="CEC18" s="281"/>
      <c r="CED18" s="281"/>
      <c r="CEE18" s="281"/>
      <c r="CEF18" s="281"/>
      <c r="CEG18" s="281"/>
      <c r="CEH18" s="281"/>
      <c r="CEI18" s="281"/>
      <c r="CEJ18" s="281"/>
      <c r="CEK18" s="281"/>
      <c r="CEL18" s="281"/>
      <c r="CEM18" s="281"/>
      <c r="CEN18" s="281"/>
      <c r="CEO18" s="281"/>
      <c r="CEP18" s="281"/>
      <c r="CEQ18" s="281"/>
      <c r="CER18" s="281"/>
      <c r="CES18" s="281"/>
      <c r="CET18" s="281"/>
      <c r="CEU18" s="281"/>
      <c r="CEV18" s="281"/>
      <c r="CEW18" s="281"/>
      <c r="CEX18" s="281"/>
      <c r="CEY18" s="281"/>
      <c r="CEZ18" s="281"/>
      <c r="CFA18" s="281"/>
      <c r="CFB18" s="281"/>
      <c r="CFC18" s="281"/>
      <c r="CFD18" s="281"/>
      <c r="CFE18" s="281"/>
      <c r="CFF18" s="281"/>
      <c r="CFG18" s="281"/>
      <c r="CFH18" s="281"/>
      <c r="CFI18" s="281"/>
      <c r="CFJ18" s="281"/>
      <c r="CFK18" s="281"/>
      <c r="CFL18" s="281"/>
      <c r="CFM18" s="281"/>
      <c r="CFN18" s="281"/>
      <c r="CFO18" s="281"/>
      <c r="CFP18" s="281"/>
      <c r="CFQ18" s="281"/>
      <c r="CFR18" s="281"/>
      <c r="CFS18" s="281"/>
      <c r="CFT18" s="281"/>
      <c r="CFU18" s="281"/>
      <c r="CFV18" s="281"/>
      <c r="CFW18" s="281"/>
      <c r="CFX18" s="281"/>
      <c r="CFY18" s="281"/>
      <c r="CFZ18" s="281"/>
      <c r="CGA18" s="281"/>
      <c r="CGB18" s="281"/>
      <c r="CGC18" s="281"/>
      <c r="CGD18" s="281"/>
      <c r="CGE18" s="281"/>
      <c r="CGF18" s="281"/>
      <c r="CGG18" s="281"/>
      <c r="CGH18" s="281"/>
      <c r="CGI18" s="281"/>
      <c r="CGJ18" s="281"/>
      <c r="CGK18" s="281"/>
      <c r="CGL18" s="281"/>
      <c r="CGM18" s="281"/>
      <c r="CGN18" s="281"/>
      <c r="CGO18" s="281"/>
      <c r="CGP18" s="281"/>
      <c r="CGQ18" s="281"/>
      <c r="CGR18" s="281"/>
      <c r="CGS18" s="281"/>
      <c r="CGT18" s="281"/>
      <c r="CGU18" s="281"/>
      <c r="CGV18" s="281"/>
      <c r="CGW18" s="281"/>
      <c r="CGX18" s="281"/>
      <c r="CGY18" s="281"/>
      <c r="CGZ18" s="281"/>
      <c r="CHA18" s="281"/>
      <c r="CHB18" s="281"/>
      <c r="CHC18" s="281"/>
      <c r="CHD18" s="281"/>
      <c r="CHE18" s="281"/>
      <c r="CHF18" s="281"/>
      <c r="CHG18" s="281"/>
      <c r="CHH18" s="281"/>
      <c r="CHI18" s="281"/>
      <c r="CHJ18" s="281"/>
      <c r="CHK18" s="281"/>
      <c r="CHL18" s="281"/>
      <c r="CHM18" s="281"/>
      <c r="CHN18" s="281"/>
      <c r="CHO18" s="281"/>
      <c r="CHP18" s="281"/>
      <c r="CHQ18" s="281"/>
      <c r="CHR18" s="281"/>
      <c r="CHS18" s="281"/>
      <c r="CHT18" s="281"/>
      <c r="CHU18" s="281"/>
      <c r="CHV18" s="281"/>
      <c r="CHW18" s="281"/>
      <c r="CHX18" s="281"/>
      <c r="CHY18" s="281"/>
      <c r="CHZ18" s="281"/>
      <c r="CIA18" s="281"/>
      <c r="CIB18" s="281"/>
      <c r="CIC18" s="281"/>
      <c r="CID18" s="281"/>
      <c r="CIE18" s="281"/>
      <c r="CIF18" s="281"/>
      <c r="CIG18" s="281"/>
      <c r="CIH18" s="281"/>
      <c r="CII18" s="281"/>
      <c r="CIJ18" s="281"/>
      <c r="CIK18" s="281"/>
      <c r="CIL18" s="281"/>
      <c r="CIM18" s="281"/>
      <c r="CIN18" s="281"/>
      <c r="CIO18" s="281"/>
      <c r="CIP18" s="281"/>
      <c r="CIQ18" s="281"/>
      <c r="CIR18" s="281"/>
      <c r="CIS18" s="281"/>
      <c r="CIT18" s="281"/>
      <c r="CIU18" s="281"/>
      <c r="CIV18" s="281"/>
      <c r="CIW18" s="281"/>
      <c r="CIX18" s="281"/>
      <c r="CIY18" s="281"/>
      <c r="CIZ18" s="281"/>
      <c r="CJA18" s="281"/>
      <c r="CJB18" s="281"/>
      <c r="CJC18" s="281"/>
      <c r="CJD18" s="281"/>
      <c r="CJE18" s="281"/>
      <c r="CJF18" s="281"/>
      <c r="CJG18" s="281"/>
      <c r="CJH18" s="281"/>
      <c r="CJI18" s="281"/>
      <c r="CJJ18" s="281"/>
      <c r="CJK18" s="281"/>
      <c r="CJL18" s="281"/>
      <c r="CJM18" s="281"/>
      <c r="CJN18" s="281"/>
      <c r="CJO18" s="281"/>
      <c r="CJP18" s="281"/>
      <c r="CJQ18" s="281"/>
      <c r="CJR18" s="281"/>
      <c r="CJS18" s="281"/>
      <c r="CJT18" s="281"/>
      <c r="CJU18" s="281"/>
      <c r="CJV18" s="281"/>
      <c r="CJW18" s="281"/>
      <c r="CJX18" s="281"/>
      <c r="CJY18" s="281"/>
      <c r="CJZ18" s="281"/>
      <c r="CKA18" s="281"/>
      <c r="CKB18" s="281"/>
      <c r="CKC18" s="281"/>
      <c r="CKD18" s="281"/>
      <c r="CKE18" s="281"/>
      <c r="CKF18" s="281"/>
      <c r="CKG18" s="281"/>
      <c r="CKH18" s="281"/>
      <c r="CKI18" s="281"/>
      <c r="CKJ18" s="281"/>
      <c r="CKK18" s="281"/>
      <c r="CKL18" s="281"/>
      <c r="CKM18" s="281"/>
      <c r="CKN18" s="281"/>
      <c r="CKO18" s="281"/>
      <c r="CKP18" s="281"/>
      <c r="CKQ18" s="281"/>
      <c r="CKR18" s="281"/>
      <c r="CKS18" s="281"/>
      <c r="CKT18" s="281"/>
      <c r="CKU18" s="281"/>
      <c r="CKV18" s="281"/>
      <c r="CKW18" s="281"/>
      <c r="CKX18" s="281"/>
      <c r="CKY18" s="281"/>
      <c r="CKZ18" s="281"/>
      <c r="CLA18" s="281"/>
      <c r="CLB18" s="281"/>
      <c r="CLC18" s="281"/>
      <c r="CLD18" s="281"/>
      <c r="CLE18" s="281"/>
      <c r="CLF18" s="281"/>
      <c r="CLG18" s="281"/>
      <c r="CLH18" s="281"/>
      <c r="CLI18" s="281"/>
      <c r="CLJ18" s="281"/>
      <c r="CLK18" s="281"/>
      <c r="CLL18" s="281"/>
      <c r="CLM18" s="281"/>
      <c r="CLN18" s="281"/>
      <c r="CLO18" s="281"/>
      <c r="CLP18" s="281"/>
      <c r="CLQ18" s="281"/>
      <c r="CLR18" s="281"/>
      <c r="CLS18" s="281"/>
      <c r="CLT18" s="281"/>
      <c r="CLU18" s="281"/>
      <c r="CLV18" s="281"/>
      <c r="CLW18" s="281"/>
      <c r="CLX18" s="281"/>
      <c r="CLY18" s="281"/>
      <c r="CLZ18" s="281"/>
      <c r="CMA18" s="281"/>
      <c r="CMB18" s="281"/>
      <c r="CMC18" s="281"/>
      <c r="CMD18" s="281"/>
      <c r="CME18" s="281"/>
      <c r="CMF18" s="281"/>
      <c r="CMG18" s="281"/>
      <c r="CMH18" s="281"/>
      <c r="CMI18" s="281"/>
      <c r="CMJ18" s="281"/>
      <c r="CMK18" s="281"/>
      <c r="CML18" s="281"/>
      <c r="CMM18" s="281"/>
      <c r="CMN18" s="281"/>
      <c r="CMO18" s="281"/>
      <c r="CMP18" s="281"/>
      <c r="CMQ18" s="281"/>
      <c r="CMR18" s="281"/>
      <c r="CMS18" s="281"/>
      <c r="CMT18" s="281"/>
      <c r="CMU18" s="281"/>
      <c r="CMV18" s="281"/>
      <c r="CMW18" s="281"/>
      <c r="CMX18" s="281"/>
      <c r="CMY18" s="281"/>
      <c r="CMZ18" s="281"/>
      <c r="CNA18" s="281"/>
      <c r="CNB18" s="281"/>
      <c r="CNC18" s="281"/>
      <c r="CND18" s="281"/>
      <c r="CNE18" s="281"/>
      <c r="CNF18" s="281"/>
      <c r="CNG18" s="281"/>
      <c r="CNH18" s="281"/>
      <c r="CNI18" s="281"/>
      <c r="CNJ18" s="281"/>
      <c r="CNK18" s="281"/>
      <c r="CNL18" s="281"/>
      <c r="CNM18" s="281"/>
      <c r="CNN18" s="281"/>
      <c r="CNO18" s="281"/>
      <c r="CNP18" s="281"/>
      <c r="CNQ18" s="281"/>
      <c r="CNR18" s="281"/>
      <c r="CNS18" s="281"/>
      <c r="CNT18" s="281"/>
      <c r="CNU18" s="281"/>
      <c r="CNV18" s="281"/>
      <c r="CNW18" s="281"/>
      <c r="CNX18" s="281"/>
      <c r="CNY18" s="281"/>
      <c r="CNZ18" s="281"/>
      <c r="COA18" s="281"/>
      <c r="COB18" s="281"/>
      <c r="COC18" s="281"/>
      <c r="COD18" s="281"/>
      <c r="COE18" s="281"/>
      <c r="COF18" s="281"/>
      <c r="COG18" s="281"/>
      <c r="COH18" s="281"/>
      <c r="COI18" s="281"/>
      <c r="COJ18" s="281"/>
      <c r="COK18" s="281"/>
      <c r="COL18" s="281"/>
      <c r="COM18" s="281"/>
      <c r="CON18" s="281"/>
      <c r="COO18" s="281"/>
      <c r="COP18" s="281"/>
      <c r="COQ18" s="281"/>
      <c r="COR18" s="281"/>
      <c r="COS18" s="281"/>
      <c r="COT18" s="281"/>
      <c r="COU18" s="281"/>
      <c r="COV18" s="281"/>
      <c r="COW18" s="281"/>
      <c r="COX18" s="281"/>
      <c r="COY18" s="281"/>
      <c r="COZ18" s="281"/>
      <c r="CPA18" s="281"/>
      <c r="CPB18" s="281"/>
      <c r="CPC18" s="281"/>
      <c r="CPD18" s="281"/>
      <c r="CPE18" s="281"/>
      <c r="CPF18" s="281"/>
      <c r="CPG18" s="281"/>
      <c r="CPH18" s="281"/>
      <c r="CPI18" s="281"/>
      <c r="CPJ18" s="281"/>
      <c r="CPK18" s="281"/>
      <c r="CPL18" s="281"/>
      <c r="CPM18" s="281"/>
      <c r="CPN18" s="281"/>
      <c r="CPO18" s="281"/>
      <c r="CPP18" s="281"/>
      <c r="CPQ18" s="281"/>
      <c r="CPR18" s="281"/>
      <c r="CPS18" s="281"/>
      <c r="CPT18" s="281"/>
      <c r="CPU18" s="281"/>
      <c r="CPV18" s="281"/>
      <c r="CPW18" s="281"/>
      <c r="CPX18" s="281"/>
      <c r="CPY18" s="281"/>
      <c r="CPZ18" s="281"/>
      <c r="CQA18" s="281"/>
      <c r="CQB18" s="281"/>
      <c r="CQC18" s="281"/>
      <c r="CQD18" s="281"/>
      <c r="CQE18" s="281"/>
      <c r="CQF18" s="281"/>
      <c r="CQG18" s="281"/>
      <c r="CQH18" s="281"/>
      <c r="CQI18" s="281"/>
      <c r="CQJ18" s="281"/>
      <c r="CQK18" s="281"/>
      <c r="CQL18" s="281"/>
      <c r="CQM18" s="281"/>
      <c r="CQN18" s="281"/>
      <c r="CQO18" s="281"/>
      <c r="CQP18" s="281"/>
      <c r="CQQ18" s="281"/>
      <c r="CQR18" s="281"/>
      <c r="CQS18" s="281"/>
      <c r="CQT18" s="281"/>
      <c r="CQU18" s="281"/>
      <c r="CQV18" s="281"/>
      <c r="CQW18" s="281"/>
      <c r="CQX18" s="281"/>
      <c r="CQY18" s="281"/>
      <c r="CQZ18" s="281"/>
      <c r="CRA18" s="281"/>
      <c r="CRB18" s="281"/>
      <c r="CRC18" s="281"/>
      <c r="CRD18" s="281"/>
      <c r="CRE18" s="281"/>
      <c r="CRF18" s="281"/>
      <c r="CRG18" s="281"/>
      <c r="CRH18" s="281"/>
      <c r="CRI18" s="281"/>
      <c r="CRJ18" s="281"/>
      <c r="CRK18" s="281"/>
      <c r="CRL18" s="281"/>
      <c r="CRM18" s="281"/>
      <c r="CRN18" s="281"/>
      <c r="CRO18" s="281"/>
      <c r="CRP18" s="281"/>
      <c r="CRQ18" s="281"/>
      <c r="CRR18" s="281"/>
      <c r="CRS18" s="281"/>
      <c r="CRT18" s="281"/>
      <c r="CRU18" s="281"/>
      <c r="CRV18" s="281"/>
      <c r="CRW18" s="281"/>
      <c r="CRX18" s="281"/>
      <c r="CRY18" s="281"/>
      <c r="CRZ18" s="281"/>
      <c r="CSA18" s="281"/>
      <c r="CSB18" s="281"/>
      <c r="CSC18" s="281"/>
      <c r="CSD18" s="281"/>
      <c r="CSE18" s="281"/>
      <c r="CSF18" s="281"/>
      <c r="CSG18" s="281"/>
      <c r="CSH18" s="281"/>
      <c r="CSI18" s="281"/>
      <c r="CSJ18" s="281"/>
      <c r="CSK18" s="281"/>
      <c r="CSL18" s="281"/>
      <c r="CSM18" s="281"/>
      <c r="CSN18" s="281"/>
      <c r="CSO18" s="281"/>
      <c r="CSP18" s="281"/>
      <c r="CSQ18" s="281"/>
      <c r="CSR18" s="281"/>
      <c r="CSS18" s="281"/>
      <c r="CST18" s="281"/>
      <c r="CSU18" s="281"/>
      <c r="CSV18" s="281"/>
      <c r="CSW18" s="281"/>
      <c r="CSX18" s="281"/>
      <c r="CSY18" s="281"/>
      <c r="CSZ18" s="281"/>
      <c r="CTA18" s="281"/>
      <c r="CTB18" s="281"/>
      <c r="CTC18" s="281"/>
      <c r="CTD18" s="281"/>
      <c r="CTE18" s="281"/>
      <c r="CTF18" s="281"/>
      <c r="CTG18" s="281"/>
      <c r="CTH18" s="281"/>
      <c r="CTI18" s="281"/>
      <c r="CTJ18" s="281"/>
      <c r="CTK18" s="281"/>
      <c r="CTL18" s="281"/>
      <c r="CTM18" s="281"/>
      <c r="CTN18" s="281"/>
      <c r="CTO18" s="281"/>
      <c r="CTP18" s="281"/>
      <c r="CTQ18" s="281"/>
      <c r="CTR18" s="281"/>
      <c r="CTS18" s="281"/>
      <c r="CTT18" s="281"/>
      <c r="CTU18" s="281"/>
      <c r="CTV18" s="281"/>
      <c r="CTW18" s="281"/>
      <c r="CTX18" s="281"/>
      <c r="CTY18" s="281"/>
      <c r="CTZ18" s="281"/>
      <c r="CUA18" s="281"/>
      <c r="CUB18" s="281"/>
      <c r="CUC18" s="281"/>
      <c r="CUD18" s="281"/>
      <c r="CUE18" s="281"/>
      <c r="CUF18" s="281"/>
      <c r="CUG18" s="281"/>
      <c r="CUH18" s="281"/>
      <c r="CUI18" s="281"/>
      <c r="CUJ18" s="281"/>
      <c r="CUK18" s="281"/>
      <c r="CUL18" s="281"/>
      <c r="CUM18" s="281"/>
      <c r="CUN18" s="281"/>
      <c r="CUO18" s="281"/>
      <c r="CUP18" s="281"/>
      <c r="CUQ18" s="281"/>
      <c r="CUR18" s="281"/>
      <c r="CUS18" s="281"/>
      <c r="CUT18" s="281"/>
      <c r="CUU18" s="281"/>
      <c r="CUV18" s="281"/>
      <c r="CUW18" s="281"/>
      <c r="CUX18" s="281"/>
      <c r="CUY18" s="281"/>
      <c r="CUZ18" s="281"/>
      <c r="CVA18" s="281"/>
      <c r="CVB18" s="281"/>
      <c r="CVC18" s="281"/>
      <c r="CVD18" s="281"/>
      <c r="CVE18" s="281"/>
      <c r="CVF18" s="281"/>
      <c r="CVG18" s="281"/>
      <c r="CVH18" s="281"/>
      <c r="CVI18" s="281"/>
      <c r="CVJ18" s="281"/>
      <c r="CVK18" s="281"/>
      <c r="CVL18" s="281"/>
      <c r="CVM18" s="281"/>
      <c r="CVN18" s="281"/>
      <c r="CVO18" s="281"/>
      <c r="CVP18" s="281"/>
      <c r="CVQ18" s="281"/>
      <c r="CVR18" s="281"/>
      <c r="CVS18" s="281"/>
      <c r="CVT18" s="281"/>
      <c r="CVU18" s="281"/>
      <c r="CVV18" s="281"/>
      <c r="CVW18" s="281"/>
      <c r="CVX18" s="281"/>
      <c r="CVY18" s="281"/>
      <c r="CVZ18" s="281"/>
      <c r="CWA18" s="281"/>
      <c r="CWB18" s="281"/>
      <c r="CWC18" s="281"/>
      <c r="CWD18" s="281"/>
      <c r="CWE18" s="281"/>
      <c r="CWF18" s="281"/>
      <c r="CWG18" s="281"/>
      <c r="CWH18" s="281"/>
      <c r="CWI18" s="281"/>
      <c r="CWJ18" s="281"/>
      <c r="CWK18" s="281"/>
      <c r="CWL18" s="281"/>
      <c r="CWM18" s="281"/>
      <c r="CWN18" s="281"/>
      <c r="CWO18" s="281"/>
      <c r="CWP18" s="281"/>
      <c r="CWQ18" s="281"/>
      <c r="CWR18" s="281"/>
      <c r="CWS18" s="281"/>
      <c r="CWT18" s="281"/>
      <c r="CWU18" s="281"/>
      <c r="CWV18" s="281"/>
      <c r="CWW18" s="281"/>
      <c r="CWX18" s="281"/>
      <c r="CWY18" s="281"/>
      <c r="CWZ18" s="281"/>
      <c r="CXA18" s="281"/>
      <c r="CXB18" s="281"/>
      <c r="CXC18" s="281"/>
      <c r="CXD18" s="281"/>
      <c r="CXE18" s="281"/>
      <c r="CXF18" s="281"/>
      <c r="CXG18" s="281"/>
      <c r="CXH18" s="281"/>
      <c r="CXI18" s="281"/>
      <c r="CXJ18" s="281"/>
      <c r="CXK18" s="281"/>
      <c r="CXL18" s="281"/>
      <c r="CXM18" s="281"/>
      <c r="CXN18" s="281"/>
      <c r="CXO18" s="281"/>
      <c r="CXP18" s="281"/>
      <c r="CXQ18" s="281"/>
      <c r="CXR18" s="281"/>
      <c r="CXS18" s="281"/>
      <c r="CXT18" s="281"/>
      <c r="CXU18" s="281"/>
      <c r="CXV18" s="281"/>
      <c r="CXW18" s="281"/>
      <c r="CXX18" s="281"/>
      <c r="CXY18" s="281"/>
      <c r="CXZ18" s="281"/>
      <c r="CYA18" s="281"/>
      <c r="CYB18" s="281"/>
      <c r="CYC18" s="281"/>
      <c r="CYD18" s="281"/>
      <c r="CYE18" s="281"/>
      <c r="CYF18" s="281"/>
      <c r="CYG18" s="281"/>
      <c r="CYH18" s="281"/>
      <c r="CYI18" s="281"/>
      <c r="CYJ18" s="281"/>
      <c r="CYK18" s="281"/>
      <c r="CYL18" s="281"/>
      <c r="CYM18" s="281"/>
      <c r="CYN18" s="281"/>
      <c r="CYO18" s="281"/>
      <c r="CYP18" s="281"/>
      <c r="CYQ18" s="281"/>
      <c r="CYR18" s="281"/>
      <c r="CYS18" s="281"/>
      <c r="CYT18" s="281"/>
      <c r="CYU18" s="281"/>
      <c r="CYV18" s="281"/>
      <c r="CYW18" s="281"/>
      <c r="CYX18" s="281"/>
      <c r="CYY18" s="281"/>
      <c r="CYZ18" s="281"/>
      <c r="CZA18" s="281"/>
      <c r="CZB18" s="281"/>
      <c r="CZC18" s="281"/>
      <c r="CZD18" s="281"/>
      <c r="CZE18" s="281"/>
      <c r="CZF18" s="281"/>
      <c r="CZG18" s="281"/>
      <c r="CZH18" s="281"/>
      <c r="CZI18" s="281"/>
      <c r="CZJ18" s="281"/>
      <c r="CZK18" s="281"/>
      <c r="CZL18" s="281"/>
      <c r="CZM18" s="281"/>
      <c r="CZN18" s="281"/>
      <c r="CZO18" s="281"/>
      <c r="CZP18" s="281"/>
      <c r="CZQ18" s="281"/>
      <c r="CZR18" s="281"/>
      <c r="CZS18" s="281"/>
      <c r="CZT18" s="281"/>
      <c r="CZU18" s="281"/>
      <c r="CZV18" s="281"/>
      <c r="CZW18" s="281"/>
      <c r="CZX18" s="281"/>
      <c r="CZY18" s="281"/>
      <c r="CZZ18" s="281"/>
      <c r="DAA18" s="281"/>
      <c r="DAB18" s="281"/>
      <c r="DAC18" s="281"/>
      <c r="DAD18" s="281"/>
      <c r="DAE18" s="281"/>
      <c r="DAF18" s="281"/>
      <c r="DAG18" s="281"/>
      <c r="DAH18" s="281"/>
      <c r="DAI18" s="281"/>
      <c r="DAJ18" s="281"/>
      <c r="DAK18" s="281"/>
      <c r="DAL18" s="281"/>
      <c r="DAM18" s="281"/>
      <c r="DAN18" s="281"/>
      <c r="DAO18" s="281"/>
      <c r="DAP18" s="281"/>
      <c r="DAQ18" s="281"/>
      <c r="DAR18" s="281"/>
      <c r="DAS18" s="281"/>
      <c r="DAT18" s="281"/>
      <c r="DAU18" s="281"/>
      <c r="DAV18" s="281"/>
      <c r="DAW18" s="281"/>
      <c r="DAX18" s="281"/>
      <c r="DAY18" s="281"/>
      <c r="DAZ18" s="281"/>
      <c r="DBA18" s="281"/>
      <c r="DBB18" s="281"/>
      <c r="DBC18" s="281"/>
      <c r="DBD18" s="281"/>
      <c r="DBE18" s="281"/>
      <c r="DBF18" s="281"/>
      <c r="DBG18" s="281"/>
      <c r="DBH18" s="281"/>
      <c r="DBI18" s="281"/>
      <c r="DBJ18" s="281"/>
      <c r="DBK18" s="281"/>
      <c r="DBL18" s="281"/>
      <c r="DBM18" s="281"/>
      <c r="DBN18" s="281"/>
      <c r="DBO18" s="281"/>
      <c r="DBP18" s="281"/>
      <c r="DBQ18" s="281"/>
      <c r="DBR18" s="281"/>
      <c r="DBS18" s="281"/>
      <c r="DBT18" s="281"/>
      <c r="DBU18" s="281"/>
      <c r="DBV18" s="281"/>
      <c r="DBW18" s="281"/>
      <c r="DBX18" s="281"/>
      <c r="DBY18" s="281"/>
      <c r="DBZ18" s="281"/>
      <c r="DCA18" s="281"/>
      <c r="DCB18" s="281"/>
      <c r="DCC18" s="281"/>
      <c r="DCD18" s="281"/>
      <c r="DCE18" s="281"/>
      <c r="DCF18" s="281"/>
      <c r="DCG18" s="281"/>
      <c r="DCH18" s="281"/>
      <c r="DCI18" s="281"/>
      <c r="DCJ18" s="281"/>
      <c r="DCK18" s="281"/>
      <c r="DCL18" s="281"/>
      <c r="DCM18" s="281"/>
      <c r="DCN18" s="281"/>
      <c r="DCO18" s="281"/>
      <c r="DCP18" s="281"/>
      <c r="DCQ18" s="281"/>
      <c r="DCR18" s="281"/>
      <c r="DCS18" s="281"/>
      <c r="DCT18" s="281"/>
      <c r="DCU18" s="281"/>
      <c r="DCV18" s="281"/>
      <c r="DCW18" s="281"/>
      <c r="DCX18" s="281"/>
      <c r="DCY18" s="281"/>
      <c r="DCZ18" s="281"/>
      <c r="DDA18" s="281"/>
      <c r="DDB18" s="281"/>
      <c r="DDC18" s="281"/>
      <c r="DDD18" s="281"/>
      <c r="DDE18" s="281"/>
      <c r="DDF18" s="281"/>
      <c r="DDG18" s="281"/>
      <c r="DDH18" s="281"/>
      <c r="DDI18" s="281"/>
      <c r="DDJ18" s="281"/>
      <c r="DDK18" s="281"/>
      <c r="DDL18" s="281"/>
      <c r="DDM18" s="281"/>
      <c r="DDN18" s="281"/>
      <c r="DDO18" s="281"/>
      <c r="DDP18" s="281"/>
      <c r="DDQ18" s="281"/>
      <c r="DDR18" s="281"/>
      <c r="DDS18" s="281"/>
      <c r="DDT18" s="281"/>
      <c r="DDU18" s="281"/>
      <c r="DDV18" s="281"/>
      <c r="DDW18" s="281"/>
      <c r="DDX18" s="281"/>
      <c r="DDY18" s="281"/>
      <c r="DDZ18" s="281"/>
      <c r="DEA18" s="281"/>
      <c r="DEB18" s="281"/>
      <c r="DEC18" s="281"/>
      <c r="DED18" s="281"/>
      <c r="DEE18" s="281"/>
      <c r="DEF18" s="281"/>
      <c r="DEG18" s="281"/>
      <c r="DEH18" s="281"/>
      <c r="DEI18" s="281"/>
      <c r="DEJ18" s="281"/>
      <c r="DEK18" s="281"/>
      <c r="DEL18" s="281"/>
      <c r="DEM18" s="281"/>
      <c r="DEN18" s="281"/>
      <c r="DEO18" s="281"/>
      <c r="DEP18" s="281"/>
      <c r="DEQ18" s="281"/>
      <c r="DER18" s="281"/>
      <c r="DES18" s="281"/>
      <c r="DET18" s="281"/>
      <c r="DEU18" s="281"/>
      <c r="DEV18" s="281"/>
      <c r="DEW18" s="281"/>
      <c r="DEX18" s="281"/>
      <c r="DEY18" s="281"/>
      <c r="DEZ18" s="281"/>
      <c r="DFA18" s="281"/>
      <c r="DFB18" s="281"/>
      <c r="DFC18" s="281"/>
      <c r="DFD18" s="281"/>
      <c r="DFE18" s="281"/>
      <c r="DFF18" s="281"/>
      <c r="DFG18" s="281"/>
      <c r="DFH18" s="281"/>
      <c r="DFI18" s="281"/>
      <c r="DFJ18" s="281"/>
      <c r="DFK18" s="281"/>
      <c r="DFL18" s="281"/>
      <c r="DFM18" s="281"/>
      <c r="DFN18" s="281"/>
      <c r="DFO18" s="281"/>
      <c r="DFP18" s="281"/>
      <c r="DFQ18" s="281"/>
      <c r="DFR18" s="281"/>
      <c r="DFS18" s="281"/>
      <c r="DFT18" s="281"/>
      <c r="DFU18" s="281"/>
      <c r="DFV18" s="281"/>
      <c r="DFW18" s="281"/>
      <c r="DFX18" s="281"/>
      <c r="DFY18" s="281"/>
      <c r="DFZ18" s="281"/>
      <c r="DGA18" s="281"/>
      <c r="DGB18" s="281"/>
      <c r="DGC18" s="281"/>
      <c r="DGD18" s="281"/>
      <c r="DGE18" s="281"/>
      <c r="DGF18" s="281"/>
      <c r="DGG18" s="281"/>
      <c r="DGH18" s="281"/>
      <c r="DGI18" s="281"/>
      <c r="DGJ18" s="281"/>
      <c r="DGK18" s="281"/>
      <c r="DGL18" s="281"/>
      <c r="DGM18" s="281"/>
      <c r="DGN18" s="281"/>
      <c r="DGO18" s="281"/>
      <c r="DGP18" s="281"/>
      <c r="DGQ18" s="281"/>
      <c r="DGR18" s="281"/>
      <c r="DGS18" s="281"/>
      <c r="DGT18" s="281"/>
      <c r="DGU18" s="281"/>
      <c r="DGV18" s="281"/>
      <c r="DGW18" s="281"/>
      <c r="DGX18" s="281"/>
      <c r="DGY18" s="281"/>
      <c r="DGZ18" s="281"/>
      <c r="DHA18" s="281"/>
      <c r="DHB18" s="281"/>
      <c r="DHC18" s="281"/>
      <c r="DHD18" s="281"/>
      <c r="DHE18" s="281"/>
      <c r="DHF18" s="281"/>
      <c r="DHG18" s="281"/>
      <c r="DHH18" s="281"/>
      <c r="DHI18" s="281"/>
      <c r="DHJ18" s="281"/>
      <c r="DHK18" s="281"/>
      <c r="DHL18" s="281"/>
      <c r="DHM18" s="281"/>
      <c r="DHN18" s="281"/>
      <c r="DHO18" s="281"/>
      <c r="DHP18" s="281"/>
      <c r="DHQ18" s="281"/>
      <c r="DHR18" s="281"/>
      <c r="DHS18" s="281"/>
      <c r="DHT18" s="281"/>
      <c r="DHU18" s="281"/>
      <c r="DHV18" s="281"/>
      <c r="DHW18" s="281"/>
      <c r="DHX18" s="281"/>
      <c r="DHY18" s="281"/>
      <c r="DHZ18" s="281"/>
      <c r="DIA18" s="281"/>
      <c r="DIB18" s="281"/>
      <c r="DIC18" s="281"/>
      <c r="DID18" s="281"/>
      <c r="DIE18" s="281"/>
      <c r="DIF18" s="281"/>
      <c r="DIG18" s="281"/>
      <c r="DIH18" s="281"/>
      <c r="DII18" s="281"/>
      <c r="DIJ18" s="281"/>
      <c r="DIK18" s="281"/>
      <c r="DIL18" s="281"/>
      <c r="DIM18" s="281"/>
      <c r="DIN18" s="281"/>
      <c r="DIO18" s="281"/>
      <c r="DIP18" s="281"/>
      <c r="DIQ18" s="281"/>
      <c r="DIR18" s="281"/>
      <c r="DIS18" s="281"/>
      <c r="DIT18" s="281"/>
      <c r="DIU18" s="281"/>
      <c r="DIV18" s="281"/>
      <c r="DIW18" s="281"/>
      <c r="DIX18" s="281"/>
      <c r="DIY18" s="281"/>
      <c r="DIZ18" s="281"/>
      <c r="DJA18" s="281"/>
      <c r="DJB18" s="281"/>
      <c r="DJC18" s="281"/>
      <c r="DJD18" s="281"/>
      <c r="DJE18" s="281"/>
      <c r="DJF18" s="281"/>
      <c r="DJG18" s="281"/>
      <c r="DJH18" s="281"/>
      <c r="DJI18" s="281"/>
      <c r="DJJ18" s="281"/>
      <c r="DJK18" s="281"/>
      <c r="DJL18" s="281"/>
      <c r="DJM18" s="281"/>
      <c r="DJN18" s="281"/>
      <c r="DJO18" s="281"/>
      <c r="DJP18" s="281"/>
      <c r="DJQ18" s="281"/>
      <c r="DJR18" s="281"/>
      <c r="DJS18" s="281"/>
      <c r="DJT18" s="281"/>
      <c r="DJU18" s="281"/>
      <c r="DJV18" s="281"/>
      <c r="DJW18" s="281"/>
      <c r="DJX18" s="281"/>
      <c r="DJY18" s="281"/>
      <c r="DJZ18" s="281"/>
      <c r="DKA18" s="281"/>
      <c r="DKB18" s="281"/>
      <c r="DKC18" s="281"/>
      <c r="DKD18" s="281"/>
      <c r="DKE18" s="281"/>
      <c r="DKF18" s="281"/>
      <c r="DKG18" s="281"/>
      <c r="DKH18" s="281"/>
      <c r="DKI18" s="281"/>
      <c r="DKJ18" s="281"/>
      <c r="DKK18" s="281"/>
      <c r="DKL18" s="281"/>
      <c r="DKM18" s="281"/>
      <c r="DKN18" s="281"/>
      <c r="DKO18" s="281"/>
      <c r="DKP18" s="281"/>
      <c r="DKQ18" s="281"/>
      <c r="DKR18" s="281"/>
      <c r="DKS18" s="281"/>
      <c r="DKT18" s="281"/>
      <c r="DKU18" s="281"/>
      <c r="DKV18" s="281"/>
      <c r="DKW18" s="281"/>
      <c r="DKX18" s="281"/>
      <c r="DKY18" s="281"/>
      <c r="DKZ18" s="281"/>
      <c r="DLA18" s="281"/>
      <c r="DLB18" s="281"/>
      <c r="DLC18" s="281"/>
      <c r="DLD18" s="281"/>
      <c r="DLE18" s="281"/>
      <c r="DLF18" s="281"/>
      <c r="DLG18" s="281"/>
      <c r="DLH18" s="281"/>
      <c r="DLI18" s="281"/>
      <c r="DLJ18" s="281"/>
      <c r="DLK18" s="281"/>
      <c r="DLL18" s="281"/>
      <c r="DLM18" s="281"/>
      <c r="DLN18" s="281"/>
      <c r="DLO18" s="281"/>
      <c r="DLP18" s="281"/>
      <c r="DLQ18" s="281"/>
      <c r="DLR18" s="281"/>
      <c r="DLS18" s="281"/>
      <c r="DLT18" s="281"/>
      <c r="DLU18" s="281"/>
      <c r="DLV18" s="281"/>
      <c r="DLW18" s="281"/>
      <c r="DLX18" s="281"/>
      <c r="DLY18" s="281"/>
      <c r="DLZ18" s="281"/>
      <c r="DMA18" s="281"/>
      <c r="DMB18" s="281"/>
      <c r="DMC18" s="281"/>
      <c r="DMD18" s="281"/>
      <c r="DME18" s="281"/>
      <c r="DMF18" s="281"/>
      <c r="DMG18" s="281"/>
      <c r="DMH18" s="281"/>
      <c r="DMI18" s="281"/>
      <c r="DMJ18" s="281"/>
      <c r="DMK18" s="281"/>
      <c r="DML18" s="281"/>
      <c r="DMM18" s="281"/>
      <c r="DMN18" s="281"/>
      <c r="DMO18" s="281"/>
      <c r="DMP18" s="281"/>
      <c r="DMQ18" s="281"/>
      <c r="DMR18" s="281"/>
      <c r="DMS18" s="281"/>
      <c r="DMT18" s="281"/>
      <c r="DMU18" s="281"/>
      <c r="DMV18" s="281"/>
      <c r="DMW18" s="281"/>
      <c r="DMX18" s="281"/>
      <c r="DMY18" s="281"/>
      <c r="DMZ18" s="281"/>
      <c r="DNA18" s="281"/>
      <c r="DNB18" s="281"/>
      <c r="DNC18" s="281"/>
      <c r="DND18" s="281"/>
      <c r="DNE18" s="281"/>
      <c r="DNF18" s="281"/>
      <c r="DNG18" s="281"/>
      <c r="DNH18" s="281"/>
      <c r="DNI18" s="281"/>
      <c r="DNJ18" s="281"/>
      <c r="DNK18" s="281"/>
      <c r="DNL18" s="281"/>
      <c r="DNM18" s="281"/>
      <c r="DNN18" s="281"/>
      <c r="DNO18" s="281"/>
      <c r="DNP18" s="281"/>
      <c r="DNQ18" s="281"/>
      <c r="DNR18" s="281"/>
      <c r="DNS18" s="281"/>
      <c r="DNT18" s="281"/>
      <c r="DNU18" s="281"/>
      <c r="DNV18" s="281"/>
      <c r="DNW18" s="281"/>
      <c r="DNX18" s="281"/>
      <c r="DNY18" s="281"/>
      <c r="DNZ18" s="281"/>
      <c r="DOA18" s="281"/>
      <c r="DOB18" s="281"/>
      <c r="DOC18" s="281"/>
      <c r="DOD18" s="281"/>
      <c r="DOE18" s="281"/>
      <c r="DOF18" s="281"/>
      <c r="DOG18" s="281"/>
      <c r="DOH18" s="281"/>
      <c r="DOI18" s="281"/>
      <c r="DOJ18" s="281"/>
      <c r="DOK18" s="281"/>
      <c r="DOL18" s="281"/>
      <c r="DOM18" s="281"/>
      <c r="DON18" s="281"/>
      <c r="DOO18" s="281"/>
      <c r="DOP18" s="281"/>
      <c r="DOQ18" s="281"/>
      <c r="DOR18" s="281"/>
      <c r="DOS18" s="281"/>
      <c r="DOT18" s="281"/>
      <c r="DOU18" s="281"/>
      <c r="DOV18" s="281"/>
      <c r="DOW18" s="281"/>
      <c r="DOX18" s="281"/>
      <c r="DOY18" s="281"/>
      <c r="DOZ18" s="281"/>
      <c r="DPA18" s="281"/>
      <c r="DPB18" s="281"/>
      <c r="DPC18" s="281"/>
      <c r="DPD18" s="281"/>
      <c r="DPE18" s="281"/>
      <c r="DPF18" s="281"/>
      <c r="DPG18" s="281"/>
      <c r="DPH18" s="281"/>
      <c r="DPI18" s="281"/>
      <c r="DPJ18" s="281"/>
      <c r="DPK18" s="281"/>
      <c r="DPL18" s="281"/>
      <c r="DPM18" s="281"/>
      <c r="DPN18" s="281"/>
      <c r="DPO18" s="281"/>
      <c r="DPP18" s="281"/>
      <c r="DPQ18" s="281"/>
      <c r="DPR18" s="281"/>
      <c r="DPS18" s="281"/>
      <c r="DPT18" s="281"/>
      <c r="DPU18" s="281"/>
      <c r="DPV18" s="281"/>
      <c r="DPW18" s="281"/>
      <c r="DPX18" s="281"/>
      <c r="DPY18" s="281"/>
      <c r="DPZ18" s="281"/>
      <c r="DQA18" s="281"/>
      <c r="DQB18" s="281"/>
      <c r="DQC18" s="281"/>
      <c r="DQD18" s="281"/>
      <c r="DQE18" s="281"/>
      <c r="DQF18" s="281"/>
      <c r="DQG18" s="281"/>
      <c r="DQH18" s="281"/>
      <c r="DQI18" s="281"/>
      <c r="DQJ18" s="281"/>
      <c r="DQK18" s="281"/>
      <c r="DQL18" s="281"/>
      <c r="DQM18" s="281"/>
      <c r="DQN18" s="281"/>
      <c r="DQO18" s="281"/>
      <c r="DQP18" s="281"/>
      <c r="DQQ18" s="281"/>
      <c r="DQR18" s="281"/>
      <c r="DQS18" s="281"/>
      <c r="DQT18" s="281"/>
      <c r="DQU18" s="281"/>
      <c r="DQV18" s="281"/>
      <c r="DQW18" s="281"/>
      <c r="DQX18" s="281"/>
      <c r="DQY18" s="281"/>
      <c r="DQZ18" s="281"/>
      <c r="DRA18" s="281"/>
      <c r="DRB18" s="281"/>
      <c r="DRC18" s="281"/>
      <c r="DRD18" s="281"/>
      <c r="DRE18" s="281"/>
      <c r="DRF18" s="281"/>
      <c r="DRG18" s="281"/>
      <c r="DRH18" s="281"/>
      <c r="DRI18" s="281"/>
      <c r="DRJ18" s="281"/>
      <c r="DRK18" s="281"/>
      <c r="DRL18" s="281"/>
      <c r="DRM18" s="281"/>
      <c r="DRN18" s="281"/>
      <c r="DRO18" s="281"/>
      <c r="DRP18" s="281"/>
      <c r="DRQ18" s="281"/>
      <c r="DRR18" s="281"/>
      <c r="DRS18" s="281"/>
      <c r="DRT18" s="281"/>
      <c r="DRU18" s="281"/>
      <c r="DRV18" s="281"/>
      <c r="DRW18" s="281"/>
      <c r="DRX18" s="281"/>
      <c r="DRY18" s="281"/>
      <c r="DRZ18" s="281"/>
      <c r="DSA18" s="281"/>
      <c r="DSB18" s="281"/>
      <c r="DSC18" s="281"/>
      <c r="DSD18" s="281"/>
      <c r="DSE18" s="281"/>
      <c r="DSF18" s="281"/>
      <c r="DSG18" s="281"/>
      <c r="DSH18" s="281"/>
      <c r="DSI18" s="281"/>
      <c r="DSJ18" s="281"/>
      <c r="DSK18" s="281"/>
      <c r="DSL18" s="281"/>
      <c r="DSM18" s="281"/>
      <c r="DSN18" s="281"/>
      <c r="DSO18" s="281"/>
      <c r="DSP18" s="281"/>
      <c r="DSQ18" s="281"/>
      <c r="DSR18" s="281"/>
      <c r="DSS18" s="281"/>
      <c r="DST18" s="281"/>
      <c r="DSU18" s="281"/>
      <c r="DSV18" s="281"/>
      <c r="DSW18" s="281"/>
      <c r="DSX18" s="281"/>
      <c r="DSY18" s="281"/>
      <c r="DSZ18" s="281"/>
      <c r="DTA18" s="281"/>
      <c r="DTB18" s="281"/>
      <c r="DTC18" s="281"/>
      <c r="DTD18" s="281"/>
      <c r="DTE18" s="281"/>
      <c r="DTF18" s="281"/>
      <c r="DTG18" s="281"/>
      <c r="DTH18" s="281"/>
      <c r="DTI18" s="281"/>
      <c r="DTJ18" s="281"/>
      <c r="DTK18" s="281"/>
      <c r="DTL18" s="281"/>
      <c r="DTM18" s="281"/>
      <c r="DTN18" s="281"/>
      <c r="DTO18" s="281"/>
      <c r="DTP18" s="281"/>
      <c r="DTQ18" s="281"/>
      <c r="DTR18" s="281"/>
      <c r="DTS18" s="281"/>
      <c r="DTT18" s="281"/>
      <c r="DTU18" s="281"/>
      <c r="DTV18" s="281"/>
      <c r="DTW18" s="281"/>
      <c r="DTX18" s="281"/>
      <c r="DTY18" s="281"/>
      <c r="DTZ18" s="281"/>
      <c r="DUA18" s="281"/>
      <c r="DUB18" s="281"/>
      <c r="DUC18" s="281"/>
      <c r="DUD18" s="281"/>
      <c r="DUE18" s="281"/>
      <c r="DUF18" s="281"/>
      <c r="DUG18" s="281"/>
      <c r="DUH18" s="281"/>
      <c r="DUI18" s="281"/>
      <c r="DUJ18" s="281"/>
      <c r="DUK18" s="281"/>
      <c r="DUL18" s="281"/>
      <c r="DUM18" s="281"/>
      <c r="DUN18" s="281"/>
      <c r="DUO18" s="281"/>
      <c r="DUP18" s="281"/>
      <c r="DUQ18" s="281"/>
      <c r="DUR18" s="281"/>
      <c r="DUS18" s="281"/>
      <c r="DUT18" s="281"/>
      <c r="DUU18" s="281"/>
      <c r="DUV18" s="281"/>
      <c r="DUW18" s="281"/>
      <c r="DUX18" s="281"/>
      <c r="DUY18" s="281"/>
      <c r="DUZ18" s="281"/>
      <c r="DVA18" s="281"/>
      <c r="DVB18" s="281"/>
      <c r="DVC18" s="281"/>
      <c r="DVD18" s="281"/>
      <c r="DVE18" s="281"/>
      <c r="DVF18" s="281"/>
      <c r="DVG18" s="281"/>
      <c r="DVH18" s="281"/>
      <c r="DVI18" s="281"/>
      <c r="DVJ18" s="281"/>
      <c r="DVK18" s="281"/>
      <c r="DVL18" s="281"/>
      <c r="DVM18" s="281"/>
      <c r="DVN18" s="281"/>
      <c r="DVO18" s="281"/>
      <c r="DVP18" s="281"/>
      <c r="DVQ18" s="281"/>
      <c r="DVR18" s="281"/>
      <c r="DVS18" s="281"/>
      <c r="DVT18" s="281"/>
      <c r="DVU18" s="281"/>
      <c r="DVV18" s="281"/>
      <c r="DVW18" s="281"/>
      <c r="DVX18" s="281"/>
      <c r="DVY18" s="281"/>
      <c r="DVZ18" s="281"/>
      <c r="DWA18" s="281"/>
      <c r="DWB18" s="281"/>
      <c r="DWC18" s="281"/>
      <c r="DWD18" s="281"/>
      <c r="DWE18" s="281"/>
      <c r="DWF18" s="281"/>
      <c r="DWG18" s="281"/>
      <c r="DWH18" s="281"/>
      <c r="DWI18" s="281"/>
      <c r="DWJ18" s="281"/>
      <c r="DWK18" s="281"/>
      <c r="DWL18" s="281"/>
      <c r="DWM18" s="281"/>
      <c r="DWN18" s="281"/>
      <c r="DWO18" s="281"/>
      <c r="DWP18" s="281"/>
      <c r="DWQ18" s="281"/>
      <c r="DWR18" s="281"/>
      <c r="DWS18" s="281"/>
      <c r="DWT18" s="281"/>
      <c r="DWU18" s="281"/>
      <c r="DWV18" s="281"/>
      <c r="DWW18" s="281"/>
      <c r="DWX18" s="281"/>
      <c r="DWY18" s="281"/>
      <c r="DWZ18" s="281"/>
      <c r="DXA18" s="281"/>
      <c r="DXB18" s="281"/>
      <c r="DXC18" s="281"/>
      <c r="DXD18" s="281"/>
      <c r="DXE18" s="281"/>
      <c r="DXF18" s="281"/>
      <c r="DXG18" s="281"/>
      <c r="DXH18" s="281"/>
      <c r="DXI18" s="281"/>
      <c r="DXJ18" s="281"/>
      <c r="DXK18" s="281"/>
      <c r="DXL18" s="281"/>
      <c r="DXM18" s="281"/>
      <c r="DXN18" s="281"/>
      <c r="DXO18" s="281"/>
      <c r="DXP18" s="281"/>
      <c r="DXQ18" s="281"/>
      <c r="DXR18" s="281"/>
      <c r="DXS18" s="281"/>
      <c r="DXT18" s="281"/>
      <c r="DXU18" s="281"/>
      <c r="DXV18" s="281"/>
      <c r="DXW18" s="281"/>
      <c r="DXX18" s="281"/>
      <c r="DXY18" s="281"/>
      <c r="DXZ18" s="281"/>
      <c r="DYA18" s="281"/>
      <c r="DYB18" s="281"/>
      <c r="DYC18" s="281"/>
      <c r="DYD18" s="281"/>
      <c r="DYE18" s="281"/>
      <c r="DYF18" s="281"/>
      <c r="DYG18" s="281"/>
      <c r="DYH18" s="281"/>
      <c r="DYI18" s="281"/>
      <c r="DYJ18" s="281"/>
      <c r="DYK18" s="281"/>
      <c r="DYL18" s="281"/>
      <c r="DYM18" s="281"/>
      <c r="DYN18" s="281"/>
      <c r="DYO18" s="281"/>
      <c r="DYP18" s="281"/>
      <c r="DYQ18" s="281"/>
      <c r="DYR18" s="281"/>
      <c r="DYS18" s="281"/>
      <c r="DYT18" s="281"/>
      <c r="DYU18" s="281"/>
      <c r="DYV18" s="281"/>
      <c r="DYW18" s="281"/>
      <c r="DYX18" s="281"/>
      <c r="DYY18" s="281"/>
      <c r="DYZ18" s="281"/>
      <c r="DZA18" s="281"/>
      <c r="DZB18" s="281"/>
      <c r="DZC18" s="281"/>
      <c r="DZD18" s="281"/>
      <c r="DZE18" s="281"/>
      <c r="DZF18" s="281"/>
      <c r="DZG18" s="281"/>
      <c r="DZH18" s="281"/>
      <c r="DZI18" s="281"/>
      <c r="DZJ18" s="281"/>
      <c r="DZK18" s="281"/>
      <c r="DZL18" s="281"/>
      <c r="DZM18" s="281"/>
      <c r="DZN18" s="281"/>
      <c r="DZO18" s="281"/>
      <c r="DZP18" s="281"/>
      <c r="DZQ18" s="281"/>
      <c r="DZR18" s="281"/>
      <c r="DZS18" s="281"/>
      <c r="DZT18" s="281"/>
      <c r="DZU18" s="281"/>
      <c r="DZV18" s="281"/>
      <c r="DZW18" s="281"/>
      <c r="DZX18" s="281"/>
      <c r="DZY18" s="281"/>
      <c r="DZZ18" s="281"/>
      <c r="EAA18" s="281"/>
      <c r="EAB18" s="281"/>
      <c r="EAC18" s="281"/>
      <c r="EAD18" s="281"/>
      <c r="EAE18" s="281"/>
      <c r="EAF18" s="281"/>
      <c r="EAG18" s="281"/>
      <c r="EAH18" s="281"/>
      <c r="EAI18" s="281"/>
      <c r="EAJ18" s="281"/>
      <c r="EAK18" s="281"/>
      <c r="EAL18" s="281"/>
      <c r="EAM18" s="281"/>
      <c r="EAN18" s="281"/>
      <c r="EAO18" s="281"/>
      <c r="EAP18" s="281"/>
      <c r="EAQ18" s="281"/>
      <c r="EAR18" s="281"/>
      <c r="EAS18" s="281"/>
      <c r="EAT18" s="281"/>
      <c r="EAU18" s="281"/>
      <c r="EAV18" s="281"/>
      <c r="EAW18" s="281"/>
      <c r="EAX18" s="281"/>
      <c r="EAY18" s="281"/>
      <c r="EAZ18" s="281"/>
      <c r="EBA18" s="281"/>
      <c r="EBB18" s="281"/>
      <c r="EBC18" s="281"/>
      <c r="EBD18" s="281"/>
      <c r="EBE18" s="281"/>
      <c r="EBF18" s="281"/>
      <c r="EBG18" s="281"/>
      <c r="EBH18" s="281"/>
      <c r="EBI18" s="281"/>
      <c r="EBJ18" s="281"/>
      <c r="EBK18" s="281"/>
      <c r="EBL18" s="281"/>
      <c r="EBM18" s="281"/>
      <c r="EBN18" s="281"/>
      <c r="EBO18" s="281"/>
      <c r="EBP18" s="281"/>
      <c r="EBQ18" s="281"/>
      <c r="EBR18" s="281"/>
      <c r="EBS18" s="281"/>
      <c r="EBT18" s="281"/>
      <c r="EBU18" s="281"/>
      <c r="EBV18" s="281"/>
      <c r="EBW18" s="281"/>
      <c r="EBX18" s="281"/>
      <c r="EBY18" s="281"/>
      <c r="EBZ18" s="281"/>
      <c r="ECA18" s="281"/>
      <c r="ECB18" s="281"/>
      <c r="ECC18" s="281"/>
      <c r="ECD18" s="281"/>
      <c r="ECE18" s="281"/>
      <c r="ECF18" s="281"/>
      <c r="ECG18" s="281"/>
      <c r="ECH18" s="281"/>
      <c r="ECI18" s="281"/>
      <c r="ECJ18" s="281"/>
      <c r="ECK18" s="281"/>
      <c r="ECL18" s="281"/>
      <c r="ECM18" s="281"/>
      <c r="ECN18" s="281"/>
      <c r="ECO18" s="281"/>
      <c r="ECP18" s="281"/>
      <c r="ECQ18" s="281"/>
      <c r="ECR18" s="281"/>
      <c r="ECS18" s="281"/>
      <c r="ECT18" s="281"/>
      <c r="ECU18" s="281"/>
      <c r="ECV18" s="281"/>
      <c r="ECW18" s="281"/>
      <c r="ECX18" s="281"/>
      <c r="ECY18" s="281"/>
      <c r="ECZ18" s="281"/>
      <c r="EDA18" s="281"/>
      <c r="EDB18" s="281"/>
      <c r="EDC18" s="281"/>
      <c r="EDD18" s="281"/>
      <c r="EDE18" s="281"/>
      <c r="EDF18" s="281"/>
      <c r="EDG18" s="281"/>
      <c r="EDH18" s="281"/>
      <c r="EDI18" s="281"/>
      <c r="EDJ18" s="281"/>
      <c r="EDK18" s="281"/>
      <c r="EDL18" s="281"/>
      <c r="EDM18" s="281"/>
      <c r="EDN18" s="281"/>
      <c r="EDO18" s="281"/>
      <c r="EDP18" s="281"/>
      <c r="EDQ18" s="281"/>
      <c r="EDR18" s="281"/>
      <c r="EDS18" s="281"/>
      <c r="EDT18" s="281"/>
      <c r="EDU18" s="281"/>
      <c r="EDV18" s="281"/>
      <c r="EDW18" s="281"/>
      <c r="EDX18" s="281"/>
      <c r="EDY18" s="281"/>
      <c r="EDZ18" s="281"/>
      <c r="EEA18" s="281"/>
      <c r="EEB18" s="281"/>
      <c r="EEC18" s="281"/>
      <c r="EED18" s="281"/>
      <c r="EEE18" s="281"/>
      <c r="EEF18" s="281"/>
      <c r="EEG18" s="281"/>
      <c r="EEH18" s="281"/>
      <c r="EEI18" s="281"/>
      <c r="EEJ18" s="281"/>
      <c r="EEK18" s="281"/>
      <c r="EEL18" s="281"/>
      <c r="EEM18" s="281"/>
      <c r="EEN18" s="281"/>
      <c r="EEO18" s="281"/>
      <c r="EEP18" s="281"/>
      <c r="EEQ18" s="281"/>
      <c r="EER18" s="281"/>
      <c r="EES18" s="281"/>
      <c r="EET18" s="281"/>
      <c r="EEU18" s="281"/>
      <c r="EEV18" s="281"/>
      <c r="EEW18" s="281"/>
      <c r="EEX18" s="281"/>
      <c r="EEY18" s="281"/>
      <c r="EEZ18" s="281"/>
      <c r="EFA18" s="281"/>
      <c r="EFB18" s="281"/>
      <c r="EFC18" s="281"/>
      <c r="EFD18" s="281"/>
      <c r="EFE18" s="281"/>
      <c r="EFF18" s="281"/>
      <c r="EFG18" s="281"/>
      <c r="EFH18" s="281"/>
      <c r="EFI18" s="281"/>
      <c r="EFJ18" s="281"/>
      <c r="EFK18" s="281"/>
      <c r="EFL18" s="281"/>
      <c r="EFM18" s="281"/>
      <c r="EFN18" s="281"/>
      <c r="EFO18" s="281"/>
      <c r="EFP18" s="281"/>
      <c r="EFQ18" s="281"/>
      <c r="EFR18" s="281"/>
      <c r="EFS18" s="281"/>
      <c r="EFT18" s="281"/>
      <c r="EFU18" s="281"/>
      <c r="EFV18" s="281"/>
      <c r="EFW18" s="281"/>
      <c r="EFX18" s="281"/>
      <c r="EFY18" s="281"/>
      <c r="EFZ18" s="281"/>
      <c r="EGA18" s="281"/>
      <c r="EGB18" s="281"/>
      <c r="EGC18" s="281"/>
      <c r="EGD18" s="281"/>
      <c r="EGE18" s="281"/>
      <c r="EGF18" s="281"/>
      <c r="EGG18" s="281"/>
      <c r="EGH18" s="281"/>
      <c r="EGI18" s="281"/>
      <c r="EGJ18" s="281"/>
      <c r="EGK18" s="281"/>
      <c r="EGL18" s="281"/>
      <c r="EGM18" s="281"/>
      <c r="EGN18" s="281"/>
      <c r="EGO18" s="281"/>
      <c r="EGP18" s="281"/>
      <c r="EGQ18" s="281"/>
      <c r="EGR18" s="281"/>
      <c r="EGS18" s="281"/>
      <c r="EGT18" s="281"/>
      <c r="EGU18" s="281"/>
      <c r="EGV18" s="281"/>
      <c r="EGW18" s="281"/>
      <c r="EGX18" s="281"/>
      <c r="EGY18" s="281"/>
      <c r="EGZ18" s="281"/>
      <c r="EHA18" s="281"/>
      <c r="EHB18" s="281"/>
      <c r="EHC18" s="281"/>
      <c r="EHD18" s="281"/>
      <c r="EHE18" s="281"/>
      <c r="EHF18" s="281"/>
      <c r="EHG18" s="281"/>
      <c r="EHH18" s="281"/>
      <c r="EHI18" s="281"/>
      <c r="EHJ18" s="281"/>
      <c r="EHK18" s="281"/>
      <c r="EHL18" s="281"/>
      <c r="EHM18" s="281"/>
      <c r="EHN18" s="281"/>
      <c r="EHO18" s="281"/>
      <c r="EHP18" s="281"/>
      <c r="EHQ18" s="281"/>
      <c r="EHR18" s="281"/>
      <c r="EHS18" s="281"/>
      <c r="EHT18" s="281"/>
      <c r="EHU18" s="281"/>
      <c r="EHV18" s="281"/>
      <c r="EHW18" s="281"/>
      <c r="EHX18" s="281"/>
      <c r="EHY18" s="281"/>
      <c r="EHZ18" s="281"/>
      <c r="EIA18" s="281"/>
      <c r="EIB18" s="281"/>
      <c r="EIC18" s="281"/>
      <c r="EID18" s="281"/>
      <c r="EIE18" s="281"/>
      <c r="EIF18" s="281"/>
      <c r="EIG18" s="281"/>
      <c r="EIH18" s="281"/>
      <c r="EII18" s="281"/>
      <c r="EIJ18" s="281"/>
      <c r="EIK18" s="281"/>
      <c r="EIL18" s="281"/>
      <c r="EIM18" s="281"/>
      <c r="EIN18" s="281"/>
      <c r="EIO18" s="281"/>
      <c r="EIP18" s="281"/>
      <c r="EIQ18" s="281"/>
      <c r="EIR18" s="281"/>
      <c r="EIS18" s="281"/>
      <c r="EIT18" s="281"/>
      <c r="EIU18" s="281"/>
      <c r="EIV18" s="281"/>
      <c r="EIW18" s="281"/>
      <c r="EIX18" s="281"/>
      <c r="EIY18" s="281"/>
      <c r="EIZ18" s="281"/>
      <c r="EJA18" s="281"/>
      <c r="EJB18" s="281"/>
      <c r="EJC18" s="281"/>
      <c r="EJD18" s="281"/>
      <c r="EJE18" s="281"/>
      <c r="EJF18" s="281"/>
      <c r="EJG18" s="281"/>
      <c r="EJH18" s="281"/>
      <c r="EJI18" s="281"/>
      <c r="EJJ18" s="281"/>
      <c r="EJK18" s="281"/>
      <c r="EJL18" s="281"/>
      <c r="EJM18" s="281"/>
      <c r="EJN18" s="281"/>
      <c r="EJO18" s="281"/>
      <c r="EJP18" s="281"/>
      <c r="EJQ18" s="281"/>
      <c r="EJR18" s="281"/>
      <c r="EJS18" s="281"/>
      <c r="EJT18" s="281"/>
      <c r="EJU18" s="281"/>
      <c r="EJV18" s="281"/>
      <c r="EJW18" s="281"/>
      <c r="EJX18" s="281"/>
      <c r="EJY18" s="281"/>
      <c r="EJZ18" s="281"/>
      <c r="EKA18" s="281"/>
      <c r="EKB18" s="281"/>
      <c r="EKC18" s="281"/>
      <c r="EKD18" s="281"/>
      <c r="EKE18" s="281"/>
      <c r="EKF18" s="281"/>
      <c r="EKG18" s="281"/>
      <c r="EKH18" s="281"/>
      <c r="EKI18" s="281"/>
      <c r="EKJ18" s="281"/>
      <c r="EKK18" s="281"/>
      <c r="EKL18" s="281"/>
      <c r="EKM18" s="281"/>
      <c r="EKN18" s="281"/>
      <c r="EKO18" s="281"/>
      <c r="EKP18" s="281"/>
      <c r="EKQ18" s="281"/>
      <c r="EKR18" s="281"/>
      <c r="EKS18" s="281"/>
      <c r="EKT18" s="281"/>
      <c r="EKU18" s="281"/>
      <c r="EKV18" s="281"/>
      <c r="EKW18" s="281"/>
      <c r="EKX18" s="281"/>
      <c r="EKY18" s="281"/>
      <c r="EKZ18" s="281"/>
      <c r="ELA18" s="281"/>
      <c r="ELB18" s="281"/>
      <c r="ELC18" s="281"/>
      <c r="ELD18" s="281"/>
      <c r="ELE18" s="281"/>
      <c r="ELF18" s="281"/>
      <c r="ELG18" s="281"/>
      <c r="ELH18" s="281"/>
      <c r="ELI18" s="281"/>
      <c r="ELJ18" s="281"/>
      <c r="ELK18" s="281"/>
      <c r="ELL18" s="281"/>
      <c r="ELM18" s="281"/>
      <c r="ELN18" s="281"/>
      <c r="ELO18" s="281"/>
      <c r="ELP18" s="281"/>
      <c r="ELQ18" s="281"/>
      <c r="ELR18" s="281"/>
      <c r="ELS18" s="281"/>
      <c r="ELT18" s="281"/>
      <c r="ELU18" s="281"/>
      <c r="ELV18" s="281"/>
      <c r="ELW18" s="281"/>
      <c r="ELX18" s="281"/>
      <c r="ELY18" s="281"/>
      <c r="ELZ18" s="281"/>
      <c r="EMA18" s="281"/>
      <c r="EMB18" s="281"/>
      <c r="EMC18" s="281"/>
      <c r="EMD18" s="281"/>
      <c r="EME18" s="281"/>
      <c r="EMF18" s="281"/>
      <c r="EMG18" s="281"/>
      <c r="EMH18" s="281"/>
      <c r="EMI18" s="281"/>
      <c r="EMJ18" s="281"/>
      <c r="EMK18" s="281"/>
      <c r="EML18" s="281"/>
      <c r="EMM18" s="281"/>
      <c r="EMN18" s="281"/>
      <c r="EMO18" s="281"/>
      <c r="EMP18" s="281"/>
      <c r="EMQ18" s="281"/>
      <c r="EMR18" s="281"/>
      <c r="EMS18" s="281"/>
      <c r="EMT18" s="281"/>
      <c r="EMU18" s="281"/>
      <c r="EMV18" s="281"/>
      <c r="EMW18" s="281"/>
      <c r="EMX18" s="281"/>
      <c r="EMY18" s="281"/>
      <c r="EMZ18" s="281"/>
      <c r="ENA18" s="281"/>
      <c r="ENB18" s="281"/>
      <c r="ENC18" s="281"/>
      <c r="END18" s="281"/>
      <c r="ENE18" s="281"/>
      <c r="ENF18" s="281"/>
      <c r="ENG18" s="281"/>
      <c r="ENH18" s="281"/>
      <c r="ENI18" s="281"/>
      <c r="ENJ18" s="281"/>
      <c r="ENK18" s="281"/>
      <c r="ENL18" s="281"/>
      <c r="ENM18" s="281"/>
      <c r="ENN18" s="281"/>
      <c r="ENO18" s="281"/>
      <c r="ENP18" s="281"/>
      <c r="ENQ18" s="281"/>
      <c r="ENR18" s="281"/>
      <c r="ENS18" s="281"/>
      <c r="ENT18" s="281"/>
      <c r="ENU18" s="281"/>
      <c r="ENV18" s="281"/>
      <c r="ENW18" s="281"/>
      <c r="ENX18" s="281"/>
      <c r="ENY18" s="281"/>
      <c r="ENZ18" s="281"/>
      <c r="EOA18" s="281"/>
      <c r="EOB18" s="281"/>
      <c r="EOC18" s="281"/>
      <c r="EOD18" s="281"/>
      <c r="EOE18" s="281"/>
      <c r="EOF18" s="281"/>
      <c r="EOG18" s="281"/>
      <c r="EOH18" s="281"/>
      <c r="EOI18" s="281"/>
      <c r="EOJ18" s="281"/>
      <c r="EOK18" s="281"/>
      <c r="EOL18" s="281"/>
      <c r="EOM18" s="281"/>
      <c r="EON18" s="281"/>
      <c r="EOO18" s="281"/>
      <c r="EOP18" s="281"/>
      <c r="EOQ18" s="281"/>
      <c r="EOR18" s="281"/>
      <c r="EOS18" s="281"/>
      <c r="EOT18" s="281"/>
      <c r="EOU18" s="281"/>
      <c r="EOV18" s="281"/>
      <c r="EOW18" s="281"/>
      <c r="EOX18" s="281"/>
      <c r="EOY18" s="281"/>
      <c r="EOZ18" s="281"/>
      <c r="EPA18" s="281"/>
      <c r="EPB18" s="281"/>
      <c r="EPC18" s="281"/>
      <c r="EPD18" s="281"/>
      <c r="EPE18" s="281"/>
      <c r="EPF18" s="281"/>
      <c r="EPG18" s="281"/>
      <c r="EPH18" s="281"/>
      <c r="EPI18" s="281"/>
      <c r="EPJ18" s="281"/>
      <c r="EPK18" s="281"/>
      <c r="EPL18" s="281"/>
      <c r="EPM18" s="281"/>
      <c r="EPN18" s="281"/>
      <c r="EPO18" s="281"/>
      <c r="EPP18" s="281"/>
      <c r="EPQ18" s="281"/>
      <c r="EPR18" s="281"/>
      <c r="EPS18" s="281"/>
      <c r="EPT18" s="281"/>
      <c r="EPU18" s="281"/>
      <c r="EPV18" s="281"/>
      <c r="EPW18" s="281"/>
      <c r="EPX18" s="281"/>
      <c r="EPY18" s="281"/>
      <c r="EPZ18" s="281"/>
      <c r="EQA18" s="281"/>
      <c r="EQB18" s="281"/>
      <c r="EQC18" s="281"/>
      <c r="EQD18" s="281"/>
      <c r="EQE18" s="281"/>
      <c r="EQF18" s="281"/>
      <c r="EQG18" s="281"/>
      <c r="EQH18" s="281"/>
      <c r="EQI18" s="281"/>
      <c r="EQJ18" s="281"/>
      <c r="EQK18" s="281"/>
      <c r="EQL18" s="281"/>
      <c r="EQM18" s="281"/>
      <c r="EQN18" s="281"/>
      <c r="EQO18" s="281"/>
      <c r="EQP18" s="281"/>
      <c r="EQQ18" s="281"/>
      <c r="EQR18" s="281"/>
      <c r="EQS18" s="281"/>
      <c r="EQT18" s="281"/>
      <c r="EQU18" s="281"/>
      <c r="EQV18" s="281"/>
      <c r="EQW18" s="281"/>
      <c r="EQX18" s="281"/>
      <c r="EQY18" s="281"/>
      <c r="EQZ18" s="281"/>
      <c r="ERA18" s="281"/>
      <c r="ERB18" s="281"/>
      <c r="ERC18" s="281"/>
      <c r="ERD18" s="281"/>
      <c r="ERE18" s="281"/>
      <c r="ERF18" s="281"/>
      <c r="ERG18" s="281"/>
      <c r="ERH18" s="281"/>
      <c r="ERI18" s="281"/>
      <c r="ERJ18" s="281"/>
      <c r="ERK18" s="281"/>
      <c r="ERL18" s="281"/>
      <c r="ERM18" s="281"/>
      <c r="ERN18" s="281"/>
      <c r="ERO18" s="281"/>
      <c r="ERP18" s="281"/>
      <c r="ERQ18" s="281"/>
      <c r="ERR18" s="281"/>
      <c r="ERS18" s="281"/>
      <c r="ERT18" s="281"/>
      <c r="ERU18" s="281"/>
      <c r="ERV18" s="281"/>
      <c r="ERW18" s="281"/>
      <c r="ERX18" s="281"/>
      <c r="ERY18" s="281"/>
      <c r="ERZ18" s="281"/>
      <c r="ESA18" s="281"/>
      <c r="ESB18" s="281"/>
      <c r="ESC18" s="281"/>
      <c r="ESD18" s="281"/>
      <c r="ESE18" s="281"/>
      <c r="ESF18" s="281"/>
      <c r="ESG18" s="281"/>
      <c r="ESH18" s="281"/>
      <c r="ESI18" s="281"/>
      <c r="ESJ18" s="281"/>
      <c r="ESK18" s="281"/>
      <c r="ESL18" s="281"/>
      <c r="ESM18" s="281"/>
      <c r="ESN18" s="281"/>
      <c r="ESO18" s="281"/>
      <c r="ESP18" s="281"/>
      <c r="ESQ18" s="281"/>
      <c r="ESR18" s="281"/>
      <c r="ESS18" s="281"/>
      <c r="EST18" s="281"/>
      <c r="ESU18" s="281"/>
      <c r="ESV18" s="281"/>
      <c r="ESW18" s="281"/>
      <c r="ESX18" s="281"/>
      <c r="ESY18" s="281"/>
      <c r="ESZ18" s="281"/>
      <c r="ETA18" s="281"/>
      <c r="ETB18" s="281"/>
      <c r="ETC18" s="281"/>
      <c r="ETD18" s="281"/>
      <c r="ETE18" s="281"/>
      <c r="ETF18" s="281"/>
      <c r="ETG18" s="281"/>
      <c r="ETH18" s="281"/>
      <c r="ETI18" s="281"/>
      <c r="ETJ18" s="281"/>
      <c r="ETK18" s="281"/>
      <c r="ETL18" s="281"/>
      <c r="ETM18" s="281"/>
      <c r="ETN18" s="281"/>
      <c r="ETO18" s="281"/>
      <c r="ETP18" s="281"/>
      <c r="ETQ18" s="281"/>
      <c r="ETR18" s="281"/>
      <c r="ETS18" s="281"/>
      <c r="ETT18" s="281"/>
      <c r="ETU18" s="281"/>
      <c r="ETV18" s="281"/>
      <c r="ETW18" s="281"/>
      <c r="ETX18" s="281"/>
      <c r="ETY18" s="281"/>
      <c r="ETZ18" s="281"/>
      <c r="EUA18" s="281"/>
      <c r="EUB18" s="281"/>
      <c r="EUC18" s="281"/>
      <c r="EUD18" s="281"/>
      <c r="EUE18" s="281"/>
      <c r="EUF18" s="281"/>
      <c r="EUG18" s="281"/>
      <c r="EUH18" s="281"/>
      <c r="EUI18" s="281"/>
      <c r="EUJ18" s="281"/>
      <c r="EUK18" s="281"/>
      <c r="EUL18" s="281"/>
      <c r="EUM18" s="281"/>
      <c r="EUN18" s="281"/>
      <c r="EUO18" s="281"/>
      <c r="EUP18" s="281"/>
      <c r="EUQ18" s="281"/>
      <c r="EUR18" s="281"/>
      <c r="EUS18" s="281"/>
      <c r="EUT18" s="281"/>
      <c r="EUU18" s="281"/>
      <c r="EUV18" s="281"/>
      <c r="EUW18" s="281"/>
      <c r="EUX18" s="281"/>
      <c r="EUY18" s="281"/>
      <c r="EUZ18" s="281"/>
      <c r="EVA18" s="281"/>
      <c r="EVB18" s="281"/>
      <c r="EVC18" s="281"/>
      <c r="EVD18" s="281"/>
      <c r="EVE18" s="281"/>
      <c r="EVF18" s="281"/>
      <c r="EVG18" s="281"/>
      <c r="EVH18" s="281"/>
      <c r="EVI18" s="281"/>
      <c r="EVJ18" s="281"/>
      <c r="EVK18" s="281"/>
      <c r="EVL18" s="281"/>
      <c r="EVM18" s="281"/>
      <c r="EVN18" s="281"/>
      <c r="EVO18" s="281"/>
      <c r="EVP18" s="281"/>
      <c r="EVQ18" s="281"/>
      <c r="EVR18" s="281"/>
      <c r="EVS18" s="281"/>
      <c r="EVT18" s="281"/>
      <c r="EVU18" s="281"/>
      <c r="EVV18" s="281"/>
      <c r="EVW18" s="281"/>
      <c r="EVX18" s="281"/>
      <c r="EVY18" s="281"/>
      <c r="EVZ18" s="281"/>
      <c r="EWA18" s="281"/>
      <c r="EWB18" s="281"/>
      <c r="EWC18" s="281"/>
      <c r="EWD18" s="281"/>
      <c r="EWE18" s="281"/>
      <c r="EWF18" s="281"/>
      <c r="EWG18" s="281"/>
      <c r="EWH18" s="281"/>
      <c r="EWI18" s="281"/>
      <c r="EWJ18" s="281"/>
      <c r="EWK18" s="281"/>
      <c r="EWL18" s="281"/>
      <c r="EWM18" s="281"/>
      <c r="EWN18" s="281"/>
      <c r="EWO18" s="281"/>
      <c r="EWP18" s="281"/>
      <c r="EWQ18" s="281"/>
      <c r="EWR18" s="281"/>
      <c r="EWS18" s="281"/>
      <c r="EWT18" s="281"/>
      <c r="EWU18" s="281"/>
      <c r="EWV18" s="281"/>
      <c r="EWW18" s="281"/>
      <c r="EWX18" s="281"/>
      <c r="EWY18" s="281"/>
      <c r="EWZ18" s="281"/>
      <c r="EXA18" s="281"/>
      <c r="EXB18" s="281"/>
      <c r="EXC18" s="281"/>
      <c r="EXD18" s="281"/>
      <c r="EXE18" s="281"/>
      <c r="EXF18" s="281"/>
      <c r="EXG18" s="281"/>
      <c r="EXH18" s="281"/>
      <c r="EXI18" s="281"/>
      <c r="EXJ18" s="281"/>
      <c r="EXK18" s="281"/>
      <c r="EXL18" s="281"/>
      <c r="EXM18" s="281"/>
      <c r="EXN18" s="281"/>
      <c r="EXO18" s="281"/>
      <c r="EXP18" s="281"/>
      <c r="EXQ18" s="281"/>
      <c r="EXR18" s="281"/>
      <c r="EXS18" s="281"/>
      <c r="EXT18" s="281"/>
      <c r="EXU18" s="281"/>
      <c r="EXV18" s="281"/>
      <c r="EXW18" s="281"/>
      <c r="EXX18" s="281"/>
      <c r="EXY18" s="281"/>
      <c r="EXZ18" s="281"/>
      <c r="EYA18" s="281"/>
      <c r="EYB18" s="281"/>
      <c r="EYC18" s="281"/>
      <c r="EYD18" s="281"/>
      <c r="EYE18" s="281"/>
      <c r="EYF18" s="281"/>
      <c r="EYG18" s="281"/>
      <c r="EYH18" s="281"/>
      <c r="EYI18" s="281"/>
      <c r="EYJ18" s="281"/>
      <c r="EYK18" s="281"/>
      <c r="EYL18" s="281"/>
      <c r="EYM18" s="281"/>
      <c r="EYN18" s="281"/>
      <c r="EYO18" s="281"/>
      <c r="EYP18" s="281"/>
      <c r="EYQ18" s="281"/>
      <c r="EYR18" s="281"/>
      <c r="EYS18" s="281"/>
      <c r="EYT18" s="281"/>
      <c r="EYU18" s="281"/>
      <c r="EYV18" s="281"/>
      <c r="EYW18" s="281"/>
      <c r="EYX18" s="281"/>
      <c r="EYY18" s="281"/>
      <c r="EYZ18" s="281"/>
      <c r="EZA18" s="281"/>
      <c r="EZB18" s="281"/>
      <c r="EZC18" s="281"/>
      <c r="EZD18" s="281"/>
      <c r="EZE18" s="281"/>
      <c r="EZF18" s="281"/>
      <c r="EZG18" s="281"/>
      <c r="EZH18" s="281"/>
      <c r="EZI18" s="281"/>
      <c r="EZJ18" s="281"/>
      <c r="EZK18" s="281"/>
      <c r="EZL18" s="281"/>
      <c r="EZM18" s="281"/>
      <c r="EZN18" s="281"/>
      <c r="EZO18" s="281"/>
      <c r="EZP18" s="281"/>
      <c r="EZQ18" s="281"/>
      <c r="EZR18" s="281"/>
      <c r="EZS18" s="281"/>
      <c r="EZT18" s="281"/>
      <c r="EZU18" s="281"/>
      <c r="EZV18" s="281"/>
      <c r="EZW18" s="281"/>
      <c r="EZX18" s="281"/>
      <c r="EZY18" s="281"/>
      <c r="EZZ18" s="281"/>
      <c r="FAA18" s="281"/>
      <c r="FAB18" s="281"/>
      <c r="FAC18" s="281"/>
      <c r="FAD18" s="281"/>
      <c r="FAE18" s="281"/>
      <c r="FAF18" s="281"/>
      <c r="FAG18" s="281"/>
      <c r="FAH18" s="281"/>
      <c r="FAI18" s="281"/>
      <c r="FAJ18" s="281"/>
      <c r="FAK18" s="281"/>
      <c r="FAL18" s="281"/>
      <c r="FAM18" s="281"/>
      <c r="FAN18" s="281"/>
      <c r="FAO18" s="281"/>
      <c r="FAP18" s="281"/>
      <c r="FAQ18" s="281"/>
      <c r="FAR18" s="281"/>
      <c r="FAS18" s="281"/>
      <c r="FAT18" s="281"/>
      <c r="FAU18" s="281"/>
      <c r="FAV18" s="281"/>
      <c r="FAW18" s="281"/>
      <c r="FAX18" s="281"/>
      <c r="FAY18" s="281"/>
      <c r="FAZ18" s="281"/>
      <c r="FBA18" s="281"/>
      <c r="FBB18" s="281"/>
      <c r="FBC18" s="281"/>
      <c r="FBD18" s="281"/>
      <c r="FBE18" s="281"/>
      <c r="FBF18" s="281"/>
      <c r="FBG18" s="281"/>
      <c r="FBH18" s="281"/>
      <c r="FBI18" s="281"/>
      <c r="FBJ18" s="281"/>
      <c r="FBK18" s="281"/>
      <c r="FBL18" s="281"/>
      <c r="FBM18" s="281"/>
      <c r="FBN18" s="281"/>
      <c r="FBO18" s="281"/>
      <c r="FBP18" s="281"/>
      <c r="FBQ18" s="281"/>
      <c r="FBR18" s="281"/>
      <c r="FBS18" s="281"/>
      <c r="FBT18" s="281"/>
      <c r="FBU18" s="281"/>
      <c r="FBV18" s="281"/>
      <c r="FBW18" s="281"/>
      <c r="FBX18" s="281"/>
      <c r="FBY18" s="281"/>
      <c r="FBZ18" s="281"/>
      <c r="FCA18" s="281"/>
      <c r="FCB18" s="281"/>
      <c r="FCC18" s="281"/>
      <c r="FCD18" s="281"/>
      <c r="FCE18" s="281"/>
      <c r="FCF18" s="281"/>
      <c r="FCG18" s="281"/>
      <c r="FCH18" s="281"/>
      <c r="FCI18" s="281"/>
      <c r="FCJ18" s="281"/>
      <c r="FCK18" s="281"/>
      <c r="FCL18" s="281"/>
      <c r="FCM18" s="281"/>
      <c r="FCN18" s="281"/>
      <c r="FCO18" s="281"/>
      <c r="FCP18" s="281"/>
      <c r="FCQ18" s="281"/>
      <c r="FCR18" s="281"/>
      <c r="FCS18" s="281"/>
      <c r="FCT18" s="281"/>
      <c r="FCU18" s="281"/>
      <c r="FCV18" s="281"/>
      <c r="FCW18" s="281"/>
      <c r="FCX18" s="281"/>
      <c r="FCY18" s="281"/>
      <c r="FCZ18" s="281"/>
      <c r="FDA18" s="281"/>
      <c r="FDB18" s="281"/>
      <c r="FDC18" s="281"/>
      <c r="FDD18" s="281"/>
      <c r="FDE18" s="281"/>
      <c r="FDF18" s="281"/>
      <c r="FDG18" s="281"/>
      <c r="FDH18" s="281"/>
      <c r="FDI18" s="281"/>
      <c r="FDJ18" s="281"/>
      <c r="FDK18" s="281"/>
      <c r="FDL18" s="281"/>
      <c r="FDM18" s="281"/>
      <c r="FDN18" s="281"/>
      <c r="FDO18" s="281"/>
      <c r="FDP18" s="281"/>
      <c r="FDQ18" s="281"/>
      <c r="FDR18" s="281"/>
      <c r="FDS18" s="281"/>
      <c r="FDT18" s="281"/>
      <c r="FDU18" s="281"/>
      <c r="FDV18" s="281"/>
      <c r="FDW18" s="281"/>
      <c r="FDX18" s="281"/>
      <c r="FDY18" s="281"/>
      <c r="FDZ18" s="281"/>
      <c r="FEA18" s="281"/>
      <c r="FEB18" s="281"/>
      <c r="FEC18" s="281"/>
      <c r="FED18" s="281"/>
      <c r="FEE18" s="281"/>
      <c r="FEF18" s="281"/>
      <c r="FEG18" s="281"/>
      <c r="FEH18" s="281"/>
      <c r="FEI18" s="281"/>
      <c r="FEJ18" s="281"/>
      <c r="FEK18" s="281"/>
      <c r="FEL18" s="281"/>
      <c r="FEM18" s="281"/>
      <c r="FEN18" s="281"/>
      <c r="FEO18" s="281"/>
      <c r="FEP18" s="281"/>
      <c r="FEQ18" s="281"/>
      <c r="FER18" s="281"/>
      <c r="FES18" s="281"/>
      <c r="FET18" s="281"/>
      <c r="FEU18" s="281"/>
      <c r="FEV18" s="281"/>
      <c r="FEW18" s="281"/>
      <c r="FEX18" s="281"/>
      <c r="FEY18" s="281"/>
      <c r="FEZ18" s="281"/>
      <c r="FFA18" s="281"/>
      <c r="FFB18" s="281"/>
      <c r="FFC18" s="281"/>
      <c r="FFD18" s="281"/>
      <c r="FFE18" s="281"/>
      <c r="FFF18" s="281"/>
      <c r="FFG18" s="281"/>
      <c r="FFH18" s="281"/>
      <c r="FFI18" s="281"/>
      <c r="FFJ18" s="281"/>
      <c r="FFK18" s="281"/>
      <c r="FFL18" s="281"/>
      <c r="FFM18" s="281"/>
      <c r="FFN18" s="281"/>
      <c r="FFO18" s="281"/>
      <c r="FFP18" s="281"/>
      <c r="FFQ18" s="281"/>
      <c r="FFR18" s="281"/>
      <c r="FFS18" s="281"/>
      <c r="FFT18" s="281"/>
      <c r="FFU18" s="281"/>
      <c r="FFV18" s="281"/>
      <c r="FFW18" s="281"/>
      <c r="FFX18" s="281"/>
      <c r="FFY18" s="281"/>
      <c r="FFZ18" s="281"/>
      <c r="FGA18" s="281"/>
      <c r="FGB18" s="281"/>
      <c r="FGC18" s="281"/>
      <c r="FGD18" s="281"/>
      <c r="FGE18" s="281"/>
      <c r="FGF18" s="281"/>
      <c r="FGG18" s="281"/>
      <c r="FGH18" s="281"/>
      <c r="FGI18" s="281"/>
      <c r="FGJ18" s="281"/>
      <c r="FGK18" s="281"/>
      <c r="FGL18" s="281"/>
      <c r="FGM18" s="281"/>
      <c r="FGN18" s="281"/>
      <c r="FGO18" s="281"/>
      <c r="FGP18" s="281"/>
      <c r="FGQ18" s="281"/>
      <c r="FGR18" s="281"/>
      <c r="FGS18" s="281"/>
      <c r="FGT18" s="281"/>
      <c r="FGU18" s="281"/>
      <c r="FGV18" s="281"/>
      <c r="FGW18" s="281"/>
      <c r="FGX18" s="281"/>
      <c r="FGY18" s="281"/>
      <c r="FGZ18" s="281"/>
      <c r="FHA18" s="281"/>
      <c r="FHB18" s="281"/>
      <c r="FHC18" s="281"/>
      <c r="FHD18" s="281"/>
      <c r="FHE18" s="281"/>
      <c r="FHF18" s="281"/>
      <c r="FHG18" s="281"/>
      <c r="FHH18" s="281"/>
      <c r="FHI18" s="281"/>
      <c r="FHJ18" s="281"/>
      <c r="FHK18" s="281"/>
      <c r="FHL18" s="281"/>
      <c r="FHM18" s="281"/>
      <c r="FHN18" s="281"/>
      <c r="FHO18" s="281"/>
      <c r="FHP18" s="281"/>
      <c r="FHQ18" s="281"/>
      <c r="FHR18" s="281"/>
      <c r="FHS18" s="281"/>
      <c r="FHT18" s="281"/>
      <c r="FHU18" s="281"/>
      <c r="FHV18" s="281"/>
      <c r="FHW18" s="281"/>
      <c r="FHX18" s="281"/>
      <c r="FHY18" s="281"/>
      <c r="FHZ18" s="281"/>
      <c r="FIA18" s="281"/>
      <c r="FIB18" s="281"/>
      <c r="FIC18" s="281"/>
      <c r="FID18" s="281"/>
      <c r="FIE18" s="281"/>
      <c r="FIF18" s="281"/>
      <c r="FIG18" s="281"/>
      <c r="FIH18" s="281"/>
      <c r="FII18" s="281"/>
      <c r="FIJ18" s="281"/>
      <c r="FIK18" s="281"/>
      <c r="FIL18" s="281"/>
      <c r="FIM18" s="281"/>
      <c r="FIN18" s="281"/>
      <c r="FIO18" s="281"/>
      <c r="FIP18" s="281"/>
      <c r="FIQ18" s="281"/>
      <c r="FIR18" s="281"/>
      <c r="FIS18" s="281"/>
      <c r="FIT18" s="281"/>
      <c r="FIU18" s="281"/>
      <c r="FIV18" s="281"/>
      <c r="FIW18" s="281"/>
      <c r="FIX18" s="281"/>
      <c r="FIY18" s="281"/>
      <c r="FIZ18" s="281"/>
      <c r="FJA18" s="281"/>
      <c r="FJB18" s="281"/>
      <c r="FJC18" s="281"/>
      <c r="FJD18" s="281"/>
      <c r="FJE18" s="281"/>
      <c r="FJF18" s="281"/>
      <c r="FJG18" s="281"/>
      <c r="FJH18" s="281"/>
      <c r="FJI18" s="281"/>
      <c r="FJJ18" s="281"/>
      <c r="FJK18" s="281"/>
      <c r="FJL18" s="281"/>
      <c r="FJM18" s="281"/>
      <c r="FJN18" s="281"/>
      <c r="FJO18" s="281"/>
      <c r="FJP18" s="281"/>
      <c r="FJQ18" s="281"/>
      <c r="FJR18" s="281"/>
      <c r="FJS18" s="281"/>
      <c r="FJT18" s="281"/>
      <c r="FJU18" s="281"/>
      <c r="FJV18" s="281"/>
      <c r="FJW18" s="281"/>
      <c r="FJX18" s="281"/>
      <c r="FJY18" s="281"/>
      <c r="FJZ18" s="281"/>
      <c r="FKA18" s="281"/>
      <c r="FKB18" s="281"/>
      <c r="FKC18" s="281"/>
      <c r="FKD18" s="281"/>
      <c r="FKE18" s="281"/>
      <c r="FKF18" s="281"/>
      <c r="FKG18" s="281"/>
      <c r="FKH18" s="281"/>
      <c r="FKI18" s="281"/>
      <c r="FKJ18" s="281"/>
      <c r="FKK18" s="281"/>
      <c r="FKL18" s="281"/>
      <c r="FKM18" s="281"/>
      <c r="FKN18" s="281"/>
      <c r="FKO18" s="281"/>
      <c r="FKP18" s="281"/>
      <c r="FKQ18" s="281"/>
      <c r="FKR18" s="281"/>
      <c r="FKS18" s="281"/>
      <c r="FKT18" s="281"/>
      <c r="FKU18" s="281"/>
      <c r="FKV18" s="281"/>
      <c r="FKW18" s="281"/>
      <c r="FKX18" s="281"/>
      <c r="FKY18" s="281"/>
      <c r="FKZ18" s="281"/>
      <c r="FLA18" s="281"/>
      <c r="FLB18" s="281"/>
      <c r="FLC18" s="281"/>
      <c r="FLD18" s="281"/>
      <c r="FLE18" s="281"/>
      <c r="FLF18" s="281"/>
      <c r="FLG18" s="281"/>
      <c r="FLH18" s="281"/>
      <c r="FLI18" s="281"/>
      <c r="FLJ18" s="281"/>
      <c r="FLK18" s="281"/>
      <c r="FLL18" s="281"/>
      <c r="FLM18" s="281"/>
      <c r="FLN18" s="281"/>
      <c r="FLO18" s="281"/>
      <c r="FLP18" s="281"/>
      <c r="FLQ18" s="281"/>
      <c r="FLR18" s="281"/>
      <c r="FLS18" s="281"/>
      <c r="FLT18" s="281"/>
      <c r="FLU18" s="281"/>
      <c r="FLV18" s="281"/>
      <c r="FLW18" s="281"/>
      <c r="FLX18" s="281"/>
      <c r="FLY18" s="281"/>
      <c r="FLZ18" s="281"/>
      <c r="FMA18" s="281"/>
      <c r="FMB18" s="281"/>
      <c r="FMC18" s="281"/>
      <c r="FMD18" s="281"/>
      <c r="FME18" s="281"/>
      <c r="FMF18" s="281"/>
      <c r="FMG18" s="281"/>
      <c r="FMH18" s="281"/>
      <c r="FMI18" s="281"/>
      <c r="FMJ18" s="281"/>
      <c r="FMK18" s="281"/>
      <c r="FML18" s="281"/>
      <c r="FMM18" s="281"/>
      <c r="FMN18" s="281"/>
      <c r="FMO18" s="281"/>
      <c r="FMP18" s="281"/>
      <c r="FMQ18" s="281"/>
      <c r="FMR18" s="281"/>
      <c r="FMS18" s="281"/>
      <c r="FMT18" s="281"/>
      <c r="FMU18" s="281"/>
      <c r="FMV18" s="281"/>
      <c r="FMW18" s="281"/>
      <c r="FMX18" s="281"/>
      <c r="FMY18" s="281"/>
      <c r="FMZ18" s="281"/>
      <c r="FNA18" s="281"/>
      <c r="FNB18" s="281"/>
      <c r="FNC18" s="281"/>
      <c r="FND18" s="281"/>
      <c r="FNE18" s="281"/>
      <c r="FNF18" s="281"/>
      <c r="FNG18" s="281"/>
      <c r="FNH18" s="281"/>
      <c r="FNI18" s="281"/>
      <c r="FNJ18" s="281"/>
      <c r="FNK18" s="281"/>
      <c r="FNL18" s="281"/>
      <c r="FNM18" s="281"/>
      <c r="FNN18" s="281"/>
      <c r="FNO18" s="281"/>
      <c r="FNP18" s="281"/>
      <c r="FNQ18" s="281"/>
      <c r="FNR18" s="281"/>
      <c r="FNS18" s="281"/>
      <c r="FNT18" s="281"/>
      <c r="FNU18" s="281"/>
      <c r="FNV18" s="281"/>
      <c r="FNW18" s="281"/>
      <c r="FNX18" s="281"/>
      <c r="FNY18" s="281"/>
      <c r="FNZ18" s="281"/>
      <c r="FOA18" s="281"/>
      <c r="FOB18" s="281"/>
      <c r="FOC18" s="281"/>
      <c r="FOD18" s="281"/>
      <c r="FOE18" s="281"/>
      <c r="FOF18" s="281"/>
      <c r="FOG18" s="281"/>
      <c r="FOH18" s="281"/>
      <c r="FOI18" s="281"/>
      <c r="FOJ18" s="281"/>
      <c r="FOK18" s="281"/>
      <c r="FOL18" s="281"/>
      <c r="FOM18" s="281"/>
      <c r="FON18" s="281"/>
      <c r="FOO18" s="281"/>
      <c r="FOP18" s="281"/>
      <c r="FOQ18" s="281"/>
      <c r="FOR18" s="281"/>
      <c r="FOS18" s="281"/>
      <c r="FOT18" s="281"/>
      <c r="FOU18" s="281"/>
      <c r="FOV18" s="281"/>
      <c r="FOW18" s="281"/>
      <c r="FOX18" s="281"/>
      <c r="FOY18" s="281"/>
      <c r="FOZ18" s="281"/>
      <c r="FPA18" s="281"/>
      <c r="FPB18" s="281"/>
      <c r="FPC18" s="281"/>
      <c r="FPD18" s="281"/>
      <c r="FPE18" s="281"/>
      <c r="FPF18" s="281"/>
      <c r="FPG18" s="281"/>
      <c r="FPH18" s="281"/>
      <c r="FPI18" s="281"/>
      <c r="FPJ18" s="281"/>
      <c r="FPK18" s="281"/>
      <c r="FPL18" s="281"/>
      <c r="FPM18" s="281"/>
      <c r="FPN18" s="281"/>
      <c r="FPO18" s="281"/>
      <c r="FPP18" s="281"/>
      <c r="FPQ18" s="281"/>
      <c r="FPR18" s="281"/>
      <c r="FPS18" s="281"/>
      <c r="FPT18" s="281"/>
      <c r="FPU18" s="281"/>
      <c r="FPV18" s="281"/>
      <c r="FPW18" s="281"/>
      <c r="FPX18" s="281"/>
      <c r="FPY18" s="281"/>
      <c r="FPZ18" s="281"/>
      <c r="FQA18" s="281"/>
      <c r="FQB18" s="281"/>
      <c r="FQC18" s="281"/>
      <c r="FQD18" s="281"/>
      <c r="FQE18" s="281"/>
      <c r="FQF18" s="281"/>
      <c r="FQG18" s="281"/>
      <c r="FQH18" s="281"/>
      <c r="FQI18" s="281"/>
      <c r="FQJ18" s="281"/>
      <c r="FQK18" s="281"/>
      <c r="FQL18" s="281"/>
      <c r="FQM18" s="281"/>
      <c r="FQN18" s="281"/>
      <c r="FQO18" s="281"/>
      <c r="FQP18" s="281"/>
      <c r="FQQ18" s="281"/>
      <c r="FQR18" s="281"/>
      <c r="FQS18" s="281"/>
      <c r="FQT18" s="281"/>
      <c r="FQU18" s="281"/>
      <c r="FQV18" s="281"/>
      <c r="FQW18" s="281"/>
      <c r="FQX18" s="281"/>
      <c r="FQY18" s="281"/>
      <c r="FQZ18" s="281"/>
      <c r="FRA18" s="281"/>
      <c r="FRB18" s="281"/>
      <c r="FRC18" s="281"/>
      <c r="FRD18" s="281"/>
      <c r="FRE18" s="281"/>
      <c r="FRF18" s="281"/>
      <c r="FRG18" s="281"/>
      <c r="FRH18" s="281"/>
      <c r="FRI18" s="281"/>
      <c r="FRJ18" s="281"/>
      <c r="FRK18" s="281"/>
      <c r="FRL18" s="281"/>
      <c r="FRM18" s="281"/>
      <c r="FRN18" s="281"/>
      <c r="FRO18" s="281"/>
      <c r="FRP18" s="281"/>
      <c r="FRQ18" s="281"/>
      <c r="FRR18" s="281"/>
      <c r="FRS18" s="281"/>
      <c r="FRT18" s="281"/>
      <c r="FRU18" s="281"/>
      <c r="FRV18" s="281"/>
      <c r="FRW18" s="281"/>
      <c r="FRX18" s="281"/>
      <c r="FRY18" s="281"/>
      <c r="FRZ18" s="281"/>
      <c r="FSA18" s="281"/>
      <c r="FSB18" s="281"/>
      <c r="FSC18" s="281"/>
      <c r="FSD18" s="281"/>
      <c r="FSE18" s="281"/>
      <c r="FSF18" s="281"/>
      <c r="FSG18" s="281"/>
      <c r="FSH18" s="281"/>
      <c r="FSI18" s="281"/>
      <c r="FSJ18" s="281"/>
      <c r="FSK18" s="281"/>
      <c r="FSL18" s="281"/>
      <c r="FSM18" s="281"/>
      <c r="FSN18" s="281"/>
      <c r="FSO18" s="281"/>
      <c r="FSP18" s="281"/>
      <c r="FSQ18" s="281"/>
      <c r="FSR18" s="281"/>
      <c r="FSS18" s="281"/>
      <c r="FST18" s="281"/>
      <c r="FSU18" s="281"/>
      <c r="FSV18" s="281"/>
      <c r="FSW18" s="281"/>
      <c r="FSX18" s="281"/>
      <c r="FSY18" s="281"/>
      <c r="FSZ18" s="281"/>
      <c r="FTA18" s="281"/>
      <c r="FTB18" s="281"/>
      <c r="FTC18" s="281"/>
      <c r="FTD18" s="281"/>
      <c r="FTE18" s="281"/>
      <c r="FTF18" s="281"/>
      <c r="FTG18" s="281"/>
      <c r="FTH18" s="281"/>
      <c r="FTI18" s="281"/>
      <c r="FTJ18" s="281"/>
      <c r="FTK18" s="281"/>
      <c r="FTL18" s="281"/>
      <c r="FTM18" s="281"/>
      <c r="FTN18" s="281"/>
      <c r="FTO18" s="281"/>
      <c r="FTP18" s="281"/>
      <c r="FTQ18" s="281"/>
      <c r="FTR18" s="281"/>
      <c r="FTS18" s="281"/>
      <c r="FTT18" s="281"/>
      <c r="FTU18" s="281"/>
      <c r="FTV18" s="281"/>
      <c r="FTW18" s="281"/>
      <c r="FTX18" s="281"/>
      <c r="FTY18" s="281"/>
      <c r="FTZ18" s="281"/>
      <c r="FUA18" s="281"/>
      <c r="FUB18" s="281"/>
      <c r="FUC18" s="281"/>
      <c r="FUD18" s="281"/>
      <c r="FUE18" s="281"/>
      <c r="FUF18" s="281"/>
      <c r="FUG18" s="281"/>
      <c r="FUH18" s="281"/>
      <c r="FUI18" s="281"/>
      <c r="FUJ18" s="281"/>
      <c r="FUK18" s="281"/>
      <c r="FUL18" s="281"/>
      <c r="FUM18" s="281"/>
      <c r="FUN18" s="281"/>
      <c r="FUO18" s="281"/>
      <c r="FUP18" s="281"/>
      <c r="FUQ18" s="281"/>
      <c r="FUR18" s="281"/>
      <c r="FUS18" s="281"/>
      <c r="FUT18" s="281"/>
      <c r="FUU18" s="281"/>
      <c r="FUV18" s="281"/>
      <c r="FUW18" s="281"/>
      <c r="FUX18" s="281"/>
      <c r="FUY18" s="281"/>
      <c r="FUZ18" s="281"/>
      <c r="FVA18" s="281"/>
      <c r="FVB18" s="281"/>
      <c r="FVC18" s="281"/>
      <c r="FVD18" s="281"/>
      <c r="FVE18" s="281"/>
      <c r="FVF18" s="281"/>
      <c r="FVG18" s="281"/>
      <c r="FVH18" s="281"/>
      <c r="FVI18" s="281"/>
      <c r="FVJ18" s="281"/>
      <c r="FVK18" s="281"/>
      <c r="FVL18" s="281"/>
      <c r="FVM18" s="281"/>
      <c r="FVN18" s="281"/>
      <c r="FVO18" s="281"/>
      <c r="FVP18" s="281"/>
      <c r="FVQ18" s="281"/>
      <c r="FVR18" s="281"/>
      <c r="FVS18" s="281"/>
      <c r="FVT18" s="281"/>
      <c r="FVU18" s="281"/>
      <c r="FVV18" s="281"/>
      <c r="FVW18" s="281"/>
      <c r="FVX18" s="281"/>
      <c r="FVY18" s="281"/>
      <c r="FVZ18" s="281"/>
      <c r="FWA18" s="281"/>
      <c r="FWB18" s="281"/>
      <c r="FWC18" s="281"/>
      <c r="FWD18" s="281"/>
      <c r="FWE18" s="281"/>
      <c r="FWF18" s="281"/>
      <c r="FWG18" s="281"/>
      <c r="FWH18" s="281"/>
      <c r="FWI18" s="281"/>
      <c r="FWJ18" s="281"/>
      <c r="FWK18" s="281"/>
      <c r="FWL18" s="281"/>
      <c r="FWM18" s="281"/>
      <c r="FWN18" s="281"/>
      <c r="FWO18" s="281"/>
      <c r="FWP18" s="281"/>
      <c r="FWQ18" s="281"/>
      <c r="FWR18" s="281"/>
      <c r="FWS18" s="281"/>
      <c r="FWT18" s="281"/>
      <c r="FWU18" s="281"/>
      <c r="FWV18" s="281"/>
      <c r="FWW18" s="281"/>
      <c r="FWX18" s="281"/>
      <c r="FWY18" s="281"/>
      <c r="FWZ18" s="281"/>
      <c r="FXA18" s="281"/>
      <c r="FXB18" s="281"/>
      <c r="FXC18" s="281"/>
      <c r="FXD18" s="281"/>
      <c r="FXE18" s="281"/>
      <c r="FXF18" s="281"/>
      <c r="FXG18" s="281"/>
      <c r="FXH18" s="281"/>
      <c r="FXI18" s="281"/>
      <c r="FXJ18" s="281"/>
      <c r="FXK18" s="281"/>
      <c r="FXL18" s="281"/>
      <c r="FXM18" s="281"/>
      <c r="FXN18" s="281"/>
      <c r="FXO18" s="281"/>
      <c r="FXP18" s="281"/>
      <c r="FXQ18" s="281"/>
      <c r="FXR18" s="281"/>
      <c r="FXS18" s="281"/>
      <c r="FXT18" s="281"/>
      <c r="FXU18" s="281"/>
      <c r="FXV18" s="281"/>
      <c r="FXW18" s="281"/>
      <c r="FXX18" s="281"/>
      <c r="FXY18" s="281"/>
      <c r="FXZ18" s="281"/>
      <c r="FYA18" s="281"/>
      <c r="FYB18" s="281"/>
      <c r="FYC18" s="281"/>
      <c r="FYD18" s="281"/>
      <c r="FYE18" s="281"/>
      <c r="FYF18" s="281"/>
      <c r="FYG18" s="281"/>
      <c r="FYH18" s="281"/>
      <c r="FYI18" s="281"/>
      <c r="FYJ18" s="281"/>
      <c r="FYK18" s="281"/>
      <c r="FYL18" s="281"/>
      <c r="FYM18" s="281"/>
      <c r="FYN18" s="281"/>
      <c r="FYO18" s="281"/>
      <c r="FYP18" s="281"/>
      <c r="FYQ18" s="281"/>
      <c r="FYR18" s="281"/>
      <c r="FYS18" s="281"/>
      <c r="FYT18" s="281"/>
      <c r="FYU18" s="281"/>
      <c r="FYV18" s="281"/>
      <c r="FYW18" s="281"/>
      <c r="FYX18" s="281"/>
      <c r="FYY18" s="281"/>
      <c r="FYZ18" s="281"/>
      <c r="FZA18" s="281"/>
      <c r="FZB18" s="281"/>
      <c r="FZC18" s="281"/>
      <c r="FZD18" s="281"/>
      <c r="FZE18" s="281"/>
      <c r="FZF18" s="281"/>
      <c r="FZG18" s="281"/>
      <c r="FZH18" s="281"/>
      <c r="FZI18" s="281"/>
      <c r="FZJ18" s="281"/>
      <c r="FZK18" s="281"/>
      <c r="FZL18" s="281"/>
      <c r="FZM18" s="281"/>
      <c r="FZN18" s="281"/>
      <c r="FZO18" s="281"/>
      <c r="FZP18" s="281"/>
      <c r="FZQ18" s="281"/>
      <c r="FZR18" s="281"/>
      <c r="FZS18" s="281"/>
      <c r="FZT18" s="281"/>
      <c r="FZU18" s="281"/>
      <c r="FZV18" s="281"/>
      <c r="FZW18" s="281"/>
      <c r="FZX18" s="281"/>
      <c r="FZY18" s="281"/>
      <c r="FZZ18" s="281"/>
      <c r="GAA18" s="281"/>
      <c r="GAB18" s="281"/>
      <c r="GAC18" s="281"/>
      <c r="GAD18" s="281"/>
      <c r="GAE18" s="281"/>
      <c r="GAF18" s="281"/>
      <c r="GAG18" s="281"/>
      <c r="GAH18" s="281"/>
      <c r="GAI18" s="281"/>
      <c r="GAJ18" s="281"/>
      <c r="GAK18" s="281"/>
      <c r="GAL18" s="281"/>
      <c r="GAM18" s="281"/>
      <c r="GAN18" s="281"/>
      <c r="GAO18" s="281"/>
      <c r="GAP18" s="281"/>
      <c r="GAQ18" s="281"/>
      <c r="GAR18" s="281"/>
      <c r="GAS18" s="281"/>
      <c r="GAT18" s="281"/>
      <c r="GAU18" s="281"/>
      <c r="GAV18" s="281"/>
      <c r="GAW18" s="281"/>
      <c r="GAX18" s="281"/>
      <c r="GAY18" s="281"/>
      <c r="GAZ18" s="281"/>
      <c r="GBA18" s="281"/>
      <c r="GBB18" s="281"/>
      <c r="GBC18" s="281"/>
      <c r="GBD18" s="281"/>
      <c r="GBE18" s="281"/>
      <c r="GBF18" s="281"/>
      <c r="GBG18" s="281"/>
      <c r="GBH18" s="281"/>
      <c r="GBI18" s="281"/>
      <c r="GBJ18" s="281"/>
      <c r="GBK18" s="281"/>
      <c r="GBL18" s="281"/>
      <c r="GBM18" s="281"/>
      <c r="GBN18" s="281"/>
      <c r="GBO18" s="281"/>
      <c r="GBP18" s="281"/>
      <c r="GBQ18" s="281"/>
      <c r="GBR18" s="281"/>
      <c r="GBS18" s="281"/>
      <c r="GBT18" s="281"/>
      <c r="GBU18" s="281"/>
      <c r="GBV18" s="281"/>
      <c r="GBW18" s="281"/>
      <c r="GBX18" s="281"/>
      <c r="GBY18" s="281"/>
      <c r="GBZ18" s="281"/>
      <c r="GCA18" s="281"/>
      <c r="GCB18" s="281"/>
      <c r="GCC18" s="281"/>
      <c r="GCD18" s="281"/>
      <c r="GCE18" s="281"/>
      <c r="GCF18" s="281"/>
      <c r="GCG18" s="281"/>
      <c r="GCH18" s="281"/>
      <c r="GCI18" s="281"/>
      <c r="GCJ18" s="281"/>
      <c r="GCK18" s="281"/>
      <c r="GCL18" s="281"/>
      <c r="GCM18" s="281"/>
      <c r="GCN18" s="281"/>
      <c r="GCO18" s="281"/>
      <c r="GCP18" s="281"/>
      <c r="GCQ18" s="281"/>
      <c r="GCR18" s="281"/>
      <c r="GCS18" s="281"/>
      <c r="GCT18" s="281"/>
      <c r="GCU18" s="281"/>
      <c r="GCV18" s="281"/>
      <c r="GCW18" s="281"/>
      <c r="GCX18" s="281"/>
      <c r="GCY18" s="281"/>
      <c r="GCZ18" s="281"/>
      <c r="GDA18" s="281"/>
      <c r="GDB18" s="281"/>
      <c r="GDC18" s="281"/>
      <c r="GDD18" s="281"/>
      <c r="GDE18" s="281"/>
      <c r="GDF18" s="281"/>
      <c r="GDG18" s="281"/>
      <c r="GDH18" s="281"/>
      <c r="GDI18" s="281"/>
      <c r="GDJ18" s="281"/>
      <c r="GDK18" s="281"/>
      <c r="GDL18" s="281"/>
      <c r="GDM18" s="281"/>
      <c r="GDN18" s="281"/>
      <c r="GDO18" s="281"/>
      <c r="GDP18" s="281"/>
      <c r="GDQ18" s="281"/>
      <c r="GDR18" s="281"/>
      <c r="GDS18" s="281"/>
      <c r="GDT18" s="281"/>
      <c r="GDU18" s="281"/>
      <c r="GDV18" s="281"/>
      <c r="GDW18" s="281"/>
      <c r="GDX18" s="281"/>
      <c r="GDY18" s="281"/>
      <c r="GDZ18" s="281"/>
      <c r="GEA18" s="281"/>
      <c r="GEB18" s="281"/>
      <c r="GEC18" s="281"/>
      <c r="GED18" s="281"/>
      <c r="GEE18" s="281"/>
      <c r="GEF18" s="281"/>
      <c r="GEG18" s="281"/>
      <c r="GEH18" s="281"/>
      <c r="GEI18" s="281"/>
      <c r="GEJ18" s="281"/>
      <c r="GEK18" s="281"/>
      <c r="GEL18" s="281"/>
      <c r="GEM18" s="281"/>
      <c r="GEN18" s="281"/>
      <c r="GEO18" s="281"/>
      <c r="GEP18" s="281"/>
      <c r="GEQ18" s="281"/>
      <c r="GER18" s="281"/>
      <c r="GES18" s="281"/>
      <c r="GET18" s="281"/>
      <c r="GEU18" s="281"/>
      <c r="GEV18" s="281"/>
      <c r="GEW18" s="281"/>
      <c r="GEX18" s="281"/>
      <c r="GEY18" s="281"/>
      <c r="GEZ18" s="281"/>
      <c r="GFA18" s="281"/>
      <c r="GFB18" s="281"/>
      <c r="GFC18" s="281"/>
      <c r="GFD18" s="281"/>
      <c r="GFE18" s="281"/>
      <c r="GFF18" s="281"/>
      <c r="GFG18" s="281"/>
      <c r="GFH18" s="281"/>
      <c r="GFI18" s="281"/>
      <c r="GFJ18" s="281"/>
      <c r="GFK18" s="281"/>
      <c r="GFL18" s="281"/>
      <c r="GFM18" s="281"/>
      <c r="GFN18" s="281"/>
      <c r="GFO18" s="281"/>
      <c r="GFP18" s="281"/>
      <c r="GFQ18" s="281"/>
      <c r="GFR18" s="281"/>
      <c r="GFS18" s="281"/>
      <c r="GFT18" s="281"/>
      <c r="GFU18" s="281"/>
      <c r="GFV18" s="281"/>
      <c r="GFW18" s="281"/>
      <c r="GFX18" s="281"/>
      <c r="GFY18" s="281"/>
      <c r="GFZ18" s="281"/>
      <c r="GGA18" s="281"/>
      <c r="GGB18" s="281"/>
      <c r="GGC18" s="281"/>
      <c r="GGD18" s="281"/>
      <c r="GGE18" s="281"/>
      <c r="GGF18" s="281"/>
      <c r="GGG18" s="281"/>
      <c r="GGH18" s="281"/>
      <c r="GGI18" s="281"/>
      <c r="GGJ18" s="281"/>
      <c r="GGK18" s="281"/>
      <c r="GGL18" s="281"/>
      <c r="GGM18" s="281"/>
      <c r="GGN18" s="281"/>
      <c r="GGO18" s="281"/>
      <c r="GGP18" s="281"/>
      <c r="GGQ18" s="281"/>
      <c r="GGR18" s="281"/>
      <c r="GGS18" s="281"/>
      <c r="GGT18" s="281"/>
      <c r="GGU18" s="281"/>
      <c r="GGV18" s="281"/>
      <c r="GGW18" s="281"/>
      <c r="GGX18" s="281"/>
      <c r="GGY18" s="281"/>
      <c r="GGZ18" s="281"/>
      <c r="GHA18" s="281"/>
      <c r="GHB18" s="281"/>
      <c r="GHC18" s="281"/>
      <c r="GHD18" s="281"/>
      <c r="GHE18" s="281"/>
      <c r="GHF18" s="281"/>
      <c r="GHG18" s="281"/>
      <c r="GHH18" s="281"/>
      <c r="GHI18" s="281"/>
      <c r="GHJ18" s="281"/>
      <c r="GHK18" s="281"/>
      <c r="GHL18" s="281"/>
      <c r="GHM18" s="281"/>
      <c r="GHN18" s="281"/>
      <c r="GHO18" s="281"/>
      <c r="GHP18" s="281"/>
      <c r="GHQ18" s="281"/>
      <c r="GHR18" s="281"/>
      <c r="GHS18" s="281"/>
      <c r="GHT18" s="281"/>
      <c r="GHU18" s="281"/>
      <c r="GHV18" s="281"/>
      <c r="GHW18" s="281"/>
      <c r="GHX18" s="281"/>
      <c r="GHY18" s="281"/>
      <c r="GHZ18" s="281"/>
      <c r="GIA18" s="281"/>
      <c r="GIB18" s="281"/>
      <c r="GIC18" s="281"/>
      <c r="GID18" s="281"/>
      <c r="GIE18" s="281"/>
      <c r="GIF18" s="281"/>
      <c r="GIG18" s="281"/>
      <c r="GIH18" s="281"/>
      <c r="GII18" s="281"/>
      <c r="GIJ18" s="281"/>
      <c r="GIK18" s="281"/>
      <c r="GIL18" s="281"/>
      <c r="GIM18" s="281"/>
      <c r="GIN18" s="281"/>
      <c r="GIO18" s="281"/>
      <c r="GIP18" s="281"/>
      <c r="GIQ18" s="281"/>
      <c r="GIR18" s="281"/>
      <c r="GIS18" s="281"/>
      <c r="GIT18" s="281"/>
      <c r="GIU18" s="281"/>
      <c r="GIV18" s="281"/>
      <c r="GIW18" s="281"/>
      <c r="GIX18" s="281"/>
      <c r="GIY18" s="281"/>
      <c r="GIZ18" s="281"/>
      <c r="GJA18" s="281"/>
      <c r="GJB18" s="281"/>
      <c r="GJC18" s="281"/>
      <c r="GJD18" s="281"/>
      <c r="GJE18" s="281"/>
      <c r="GJF18" s="281"/>
      <c r="GJG18" s="281"/>
      <c r="GJH18" s="281"/>
      <c r="GJI18" s="281"/>
      <c r="GJJ18" s="281"/>
      <c r="GJK18" s="281"/>
      <c r="GJL18" s="281"/>
      <c r="GJM18" s="281"/>
      <c r="GJN18" s="281"/>
      <c r="GJO18" s="281"/>
      <c r="GJP18" s="281"/>
      <c r="GJQ18" s="281"/>
      <c r="GJR18" s="281"/>
      <c r="GJS18" s="281"/>
      <c r="GJT18" s="281"/>
      <c r="GJU18" s="281"/>
      <c r="GJV18" s="281"/>
      <c r="GJW18" s="281"/>
      <c r="GJX18" s="281"/>
      <c r="GJY18" s="281"/>
      <c r="GJZ18" s="281"/>
      <c r="GKA18" s="281"/>
      <c r="GKB18" s="281"/>
      <c r="GKC18" s="281"/>
      <c r="GKD18" s="281"/>
      <c r="GKE18" s="281"/>
      <c r="GKF18" s="281"/>
      <c r="GKG18" s="281"/>
      <c r="GKH18" s="281"/>
      <c r="GKI18" s="281"/>
      <c r="GKJ18" s="281"/>
      <c r="GKK18" s="281"/>
      <c r="GKL18" s="281"/>
      <c r="GKM18" s="281"/>
      <c r="GKN18" s="281"/>
      <c r="GKO18" s="281"/>
      <c r="GKP18" s="281"/>
      <c r="GKQ18" s="281"/>
      <c r="GKR18" s="281"/>
      <c r="GKS18" s="281"/>
      <c r="GKT18" s="281"/>
      <c r="GKU18" s="281"/>
      <c r="GKV18" s="281"/>
      <c r="GKW18" s="281"/>
      <c r="GKX18" s="281"/>
      <c r="GKY18" s="281"/>
      <c r="GKZ18" s="281"/>
      <c r="GLA18" s="281"/>
      <c r="GLB18" s="281"/>
      <c r="GLC18" s="281"/>
      <c r="GLD18" s="281"/>
      <c r="GLE18" s="281"/>
      <c r="GLF18" s="281"/>
      <c r="GLG18" s="281"/>
      <c r="GLH18" s="281"/>
      <c r="GLI18" s="281"/>
      <c r="GLJ18" s="281"/>
      <c r="GLK18" s="281"/>
      <c r="GLL18" s="281"/>
      <c r="GLM18" s="281"/>
      <c r="GLN18" s="281"/>
      <c r="GLO18" s="281"/>
      <c r="GLP18" s="281"/>
      <c r="GLQ18" s="281"/>
      <c r="GLR18" s="281"/>
      <c r="GLS18" s="281"/>
      <c r="GLT18" s="281"/>
      <c r="GLU18" s="281"/>
      <c r="GLV18" s="281"/>
      <c r="GLW18" s="281"/>
      <c r="GLX18" s="281"/>
      <c r="GLY18" s="281"/>
      <c r="GLZ18" s="281"/>
      <c r="GMA18" s="281"/>
      <c r="GMB18" s="281"/>
      <c r="GMC18" s="281"/>
      <c r="GMD18" s="281"/>
      <c r="GME18" s="281"/>
      <c r="GMF18" s="281"/>
      <c r="GMG18" s="281"/>
      <c r="GMH18" s="281"/>
      <c r="GMI18" s="281"/>
      <c r="GMJ18" s="281"/>
      <c r="GMK18" s="281"/>
      <c r="GML18" s="281"/>
      <c r="GMM18" s="281"/>
      <c r="GMN18" s="281"/>
      <c r="GMO18" s="281"/>
      <c r="GMP18" s="281"/>
      <c r="GMQ18" s="281"/>
      <c r="GMR18" s="281"/>
      <c r="GMS18" s="281"/>
      <c r="GMT18" s="281"/>
      <c r="GMU18" s="281"/>
      <c r="GMV18" s="281"/>
      <c r="GMW18" s="281"/>
      <c r="GMX18" s="281"/>
      <c r="GMY18" s="281"/>
      <c r="GMZ18" s="281"/>
      <c r="GNA18" s="281"/>
      <c r="GNB18" s="281"/>
      <c r="GNC18" s="281"/>
      <c r="GND18" s="281"/>
      <c r="GNE18" s="281"/>
      <c r="GNF18" s="281"/>
      <c r="GNG18" s="281"/>
      <c r="GNH18" s="281"/>
      <c r="GNI18" s="281"/>
      <c r="GNJ18" s="281"/>
      <c r="GNK18" s="281"/>
      <c r="GNL18" s="281"/>
      <c r="GNM18" s="281"/>
      <c r="GNN18" s="281"/>
      <c r="GNO18" s="281"/>
      <c r="GNP18" s="281"/>
      <c r="GNQ18" s="281"/>
      <c r="GNR18" s="281"/>
      <c r="GNS18" s="281"/>
      <c r="GNT18" s="281"/>
      <c r="GNU18" s="281"/>
      <c r="GNV18" s="281"/>
      <c r="GNW18" s="281"/>
      <c r="GNX18" s="281"/>
      <c r="GNY18" s="281"/>
      <c r="GNZ18" s="281"/>
      <c r="GOA18" s="281"/>
      <c r="GOB18" s="281"/>
      <c r="GOC18" s="281"/>
      <c r="GOD18" s="281"/>
      <c r="GOE18" s="281"/>
      <c r="GOF18" s="281"/>
      <c r="GOG18" s="281"/>
      <c r="GOH18" s="281"/>
      <c r="GOI18" s="281"/>
      <c r="GOJ18" s="281"/>
      <c r="GOK18" s="281"/>
      <c r="GOL18" s="281"/>
      <c r="GOM18" s="281"/>
      <c r="GON18" s="281"/>
      <c r="GOO18" s="281"/>
      <c r="GOP18" s="281"/>
      <c r="GOQ18" s="281"/>
      <c r="GOR18" s="281"/>
      <c r="GOS18" s="281"/>
      <c r="GOT18" s="281"/>
      <c r="GOU18" s="281"/>
      <c r="GOV18" s="281"/>
      <c r="GOW18" s="281"/>
      <c r="GOX18" s="281"/>
      <c r="GOY18" s="281"/>
      <c r="GOZ18" s="281"/>
      <c r="GPA18" s="281"/>
      <c r="GPB18" s="281"/>
      <c r="GPC18" s="281"/>
      <c r="GPD18" s="281"/>
      <c r="GPE18" s="281"/>
      <c r="GPF18" s="281"/>
      <c r="GPG18" s="281"/>
      <c r="GPH18" s="281"/>
      <c r="GPI18" s="281"/>
      <c r="GPJ18" s="281"/>
      <c r="GPK18" s="281"/>
      <c r="GPL18" s="281"/>
      <c r="GPM18" s="281"/>
      <c r="GPN18" s="281"/>
      <c r="GPO18" s="281"/>
      <c r="GPP18" s="281"/>
      <c r="GPQ18" s="281"/>
      <c r="GPR18" s="281"/>
      <c r="GPS18" s="281"/>
      <c r="GPT18" s="281"/>
      <c r="GPU18" s="281"/>
      <c r="GPV18" s="281"/>
      <c r="GPW18" s="281"/>
      <c r="GPX18" s="281"/>
      <c r="GPY18" s="281"/>
      <c r="GPZ18" s="281"/>
      <c r="GQA18" s="281"/>
      <c r="GQB18" s="281"/>
      <c r="GQC18" s="281"/>
      <c r="GQD18" s="281"/>
      <c r="GQE18" s="281"/>
      <c r="GQF18" s="281"/>
      <c r="GQG18" s="281"/>
      <c r="GQH18" s="281"/>
      <c r="GQI18" s="281"/>
      <c r="GQJ18" s="281"/>
      <c r="GQK18" s="281"/>
      <c r="GQL18" s="281"/>
      <c r="GQM18" s="281"/>
      <c r="GQN18" s="281"/>
      <c r="GQO18" s="281"/>
      <c r="GQP18" s="281"/>
      <c r="GQQ18" s="281"/>
      <c r="GQR18" s="281"/>
      <c r="GQS18" s="281"/>
      <c r="GQT18" s="281"/>
      <c r="GQU18" s="281"/>
      <c r="GQV18" s="281"/>
      <c r="GQW18" s="281"/>
      <c r="GQX18" s="281"/>
      <c r="GQY18" s="281"/>
      <c r="GQZ18" s="281"/>
      <c r="GRA18" s="281"/>
      <c r="GRB18" s="281"/>
      <c r="GRC18" s="281"/>
      <c r="GRD18" s="281"/>
      <c r="GRE18" s="281"/>
      <c r="GRF18" s="281"/>
      <c r="GRG18" s="281"/>
      <c r="GRH18" s="281"/>
      <c r="GRI18" s="281"/>
      <c r="GRJ18" s="281"/>
      <c r="GRK18" s="281"/>
      <c r="GRL18" s="281"/>
      <c r="GRM18" s="281"/>
      <c r="GRN18" s="281"/>
      <c r="GRO18" s="281"/>
      <c r="GRP18" s="281"/>
      <c r="GRQ18" s="281"/>
      <c r="GRR18" s="281"/>
      <c r="GRS18" s="281"/>
      <c r="GRT18" s="281"/>
      <c r="GRU18" s="281"/>
      <c r="GRV18" s="281"/>
      <c r="GRW18" s="281"/>
      <c r="GRX18" s="281"/>
      <c r="GRY18" s="281"/>
      <c r="GRZ18" s="281"/>
      <c r="GSA18" s="281"/>
      <c r="GSB18" s="281"/>
      <c r="GSC18" s="281"/>
      <c r="GSD18" s="281"/>
      <c r="GSE18" s="281"/>
      <c r="GSF18" s="281"/>
      <c r="GSG18" s="281"/>
      <c r="GSH18" s="281"/>
      <c r="GSI18" s="281"/>
      <c r="GSJ18" s="281"/>
      <c r="GSK18" s="281"/>
      <c r="GSL18" s="281"/>
      <c r="GSM18" s="281"/>
      <c r="GSN18" s="281"/>
      <c r="GSO18" s="281"/>
      <c r="GSP18" s="281"/>
      <c r="GSQ18" s="281"/>
      <c r="GSR18" s="281"/>
      <c r="GSS18" s="281"/>
      <c r="GST18" s="281"/>
      <c r="GSU18" s="281"/>
      <c r="GSV18" s="281"/>
      <c r="GSW18" s="281"/>
      <c r="GSX18" s="281"/>
      <c r="GSY18" s="281"/>
      <c r="GSZ18" s="281"/>
      <c r="GTA18" s="281"/>
      <c r="GTB18" s="281"/>
      <c r="GTC18" s="281"/>
      <c r="GTD18" s="281"/>
      <c r="GTE18" s="281"/>
      <c r="GTF18" s="281"/>
      <c r="GTG18" s="281"/>
      <c r="GTH18" s="281"/>
      <c r="GTI18" s="281"/>
      <c r="GTJ18" s="281"/>
      <c r="GTK18" s="281"/>
      <c r="GTL18" s="281"/>
      <c r="GTM18" s="281"/>
      <c r="GTN18" s="281"/>
      <c r="GTO18" s="281"/>
      <c r="GTP18" s="281"/>
      <c r="GTQ18" s="281"/>
      <c r="GTR18" s="281"/>
      <c r="GTS18" s="281"/>
      <c r="GTT18" s="281"/>
      <c r="GTU18" s="281"/>
      <c r="GTV18" s="281"/>
      <c r="GTW18" s="281"/>
      <c r="GTX18" s="281"/>
      <c r="GTY18" s="281"/>
      <c r="GTZ18" s="281"/>
      <c r="GUA18" s="281"/>
      <c r="GUB18" s="281"/>
      <c r="GUC18" s="281"/>
      <c r="GUD18" s="281"/>
      <c r="GUE18" s="281"/>
      <c r="GUF18" s="281"/>
      <c r="GUG18" s="281"/>
      <c r="GUH18" s="281"/>
      <c r="GUI18" s="281"/>
      <c r="GUJ18" s="281"/>
      <c r="GUK18" s="281"/>
      <c r="GUL18" s="281"/>
      <c r="GUM18" s="281"/>
      <c r="GUN18" s="281"/>
      <c r="GUO18" s="281"/>
      <c r="GUP18" s="281"/>
      <c r="GUQ18" s="281"/>
      <c r="GUR18" s="281"/>
      <c r="GUS18" s="281"/>
      <c r="GUT18" s="281"/>
      <c r="GUU18" s="281"/>
      <c r="GUV18" s="281"/>
      <c r="GUW18" s="281"/>
      <c r="GUX18" s="281"/>
      <c r="GUY18" s="281"/>
      <c r="GUZ18" s="281"/>
      <c r="GVA18" s="281"/>
      <c r="GVB18" s="281"/>
      <c r="GVC18" s="281"/>
      <c r="GVD18" s="281"/>
      <c r="GVE18" s="281"/>
      <c r="GVF18" s="281"/>
      <c r="GVG18" s="281"/>
      <c r="GVH18" s="281"/>
      <c r="GVI18" s="281"/>
      <c r="GVJ18" s="281"/>
      <c r="GVK18" s="281"/>
      <c r="GVL18" s="281"/>
      <c r="GVM18" s="281"/>
      <c r="GVN18" s="281"/>
      <c r="GVO18" s="281"/>
      <c r="GVP18" s="281"/>
      <c r="GVQ18" s="281"/>
      <c r="GVR18" s="281"/>
      <c r="GVS18" s="281"/>
      <c r="GVT18" s="281"/>
      <c r="GVU18" s="281"/>
      <c r="GVV18" s="281"/>
      <c r="GVW18" s="281"/>
      <c r="GVX18" s="281"/>
      <c r="GVY18" s="281"/>
      <c r="GVZ18" s="281"/>
      <c r="GWA18" s="281"/>
      <c r="GWB18" s="281"/>
      <c r="GWC18" s="281"/>
      <c r="GWD18" s="281"/>
      <c r="GWE18" s="281"/>
      <c r="GWF18" s="281"/>
      <c r="GWG18" s="281"/>
      <c r="GWH18" s="281"/>
      <c r="GWI18" s="281"/>
      <c r="GWJ18" s="281"/>
      <c r="GWK18" s="281"/>
      <c r="GWL18" s="281"/>
      <c r="GWM18" s="281"/>
      <c r="GWN18" s="281"/>
      <c r="GWO18" s="281"/>
      <c r="GWP18" s="281"/>
      <c r="GWQ18" s="281"/>
      <c r="GWR18" s="281"/>
      <c r="GWS18" s="281"/>
      <c r="GWT18" s="281"/>
      <c r="GWU18" s="281"/>
      <c r="GWV18" s="281"/>
      <c r="GWW18" s="281"/>
      <c r="GWX18" s="281"/>
      <c r="GWY18" s="281"/>
      <c r="GWZ18" s="281"/>
      <c r="GXA18" s="281"/>
      <c r="GXB18" s="281"/>
      <c r="GXC18" s="281"/>
      <c r="GXD18" s="281"/>
      <c r="GXE18" s="281"/>
      <c r="GXF18" s="281"/>
      <c r="GXG18" s="281"/>
      <c r="GXH18" s="281"/>
      <c r="GXI18" s="281"/>
      <c r="GXJ18" s="281"/>
      <c r="GXK18" s="281"/>
      <c r="GXL18" s="281"/>
      <c r="GXM18" s="281"/>
      <c r="GXN18" s="281"/>
      <c r="GXO18" s="281"/>
      <c r="GXP18" s="281"/>
      <c r="GXQ18" s="281"/>
      <c r="GXR18" s="281"/>
      <c r="GXS18" s="281"/>
      <c r="GXT18" s="281"/>
      <c r="GXU18" s="281"/>
      <c r="GXV18" s="281"/>
      <c r="GXW18" s="281"/>
      <c r="GXX18" s="281"/>
      <c r="GXY18" s="281"/>
      <c r="GXZ18" s="281"/>
      <c r="GYA18" s="281"/>
      <c r="GYB18" s="281"/>
      <c r="GYC18" s="281"/>
      <c r="GYD18" s="281"/>
      <c r="GYE18" s="281"/>
      <c r="GYF18" s="281"/>
      <c r="GYG18" s="281"/>
      <c r="GYH18" s="281"/>
      <c r="GYI18" s="281"/>
      <c r="GYJ18" s="281"/>
      <c r="GYK18" s="281"/>
      <c r="GYL18" s="281"/>
      <c r="GYM18" s="281"/>
      <c r="GYN18" s="281"/>
      <c r="GYO18" s="281"/>
      <c r="GYP18" s="281"/>
      <c r="GYQ18" s="281"/>
      <c r="GYR18" s="281"/>
      <c r="GYS18" s="281"/>
      <c r="GYT18" s="281"/>
      <c r="GYU18" s="281"/>
      <c r="GYV18" s="281"/>
      <c r="GYW18" s="281"/>
      <c r="GYX18" s="281"/>
      <c r="GYY18" s="281"/>
      <c r="GYZ18" s="281"/>
      <c r="GZA18" s="281"/>
      <c r="GZB18" s="281"/>
      <c r="GZC18" s="281"/>
      <c r="GZD18" s="281"/>
      <c r="GZE18" s="281"/>
      <c r="GZF18" s="281"/>
      <c r="GZG18" s="281"/>
      <c r="GZH18" s="281"/>
      <c r="GZI18" s="281"/>
      <c r="GZJ18" s="281"/>
      <c r="GZK18" s="281"/>
      <c r="GZL18" s="281"/>
      <c r="GZM18" s="281"/>
      <c r="GZN18" s="281"/>
      <c r="GZO18" s="281"/>
      <c r="GZP18" s="281"/>
      <c r="GZQ18" s="281"/>
      <c r="GZR18" s="281"/>
      <c r="GZS18" s="281"/>
      <c r="GZT18" s="281"/>
      <c r="GZU18" s="281"/>
      <c r="GZV18" s="281"/>
      <c r="GZW18" s="281"/>
      <c r="GZX18" s="281"/>
      <c r="GZY18" s="281"/>
      <c r="GZZ18" s="281"/>
      <c r="HAA18" s="281"/>
      <c r="HAB18" s="281"/>
      <c r="HAC18" s="281"/>
      <c r="HAD18" s="281"/>
      <c r="HAE18" s="281"/>
      <c r="HAF18" s="281"/>
      <c r="HAG18" s="281"/>
      <c r="HAH18" s="281"/>
      <c r="HAI18" s="281"/>
      <c r="HAJ18" s="281"/>
      <c r="HAK18" s="281"/>
      <c r="HAL18" s="281"/>
      <c r="HAM18" s="281"/>
      <c r="HAN18" s="281"/>
      <c r="HAO18" s="281"/>
      <c r="HAP18" s="281"/>
      <c r="HAQ18" s="281"/>
      <c r="HAR18" s="281"/>
      <c r="HAS18" s="281"/>
      <c r="HAT18" s="281"/>
      <c r="HAU18" s="281"/>
      <c r="HAV18" s="281"/>
      <c r="HAW18" s="281"/>
      <c r="HAX18" s="281"/>
      <c r="HAY18" s="281"/>
      <c r="HAZ18" s="281"/>
      <c r="HBA18" s="281"/>
      <c r="HBB18" s="281"/>
      <c r="HBC18" s="281"/>
      <c r="HBD18" s="281"/>
      <c r="HBE18" s="281"/>
      <c r="HBF18" s="281"/>
      <c r="HBG18" s="281"/>
      <c r="HBH18" s="281"/>
      <c r="HBI18" s="281"/>
      <c r="HBJ18" s="281"/>
      <c r="HBK18" s="281"/>
      <c r="HBL18" s="281"/>
      <c r="HBM18" s="281"/>
      <c r="HBN18" s="281"/>
      <c r="HBO18" s="281"/>
      <c r="HBP18" s="281"/>
      <c r="HBQ18" s="281"/>
      <c r="HBR18" s="281"/>
      <c r="HBS18" s="281"/>
      <c r="HBT18" s="281"/>
      <c r="HBU18" s="281"/>
      <c r="HBV18" s="281"/>
      <c r="HBW18" s="281"/>
      <c r="HBX18" s="281"/>
      <c r="HBY18" s="281"/>
      <c r="HBZ18" s="281"/>
      <c r="HCA18" s="281"/>
      <c r="HCB18" s="281"/>
      <c r="HCC18" s="281"/>
      <c r="HCD18" s="281"/>
      <c r="HCE18" s="281"/>
      <c r="HCF18" s="281"/>
      <c r="HCG18" s="281"/>
      <c r="HCH18" s="281"/>
      <c r="HCI18" s="281"/>
      <c r="HCJ18" s="281"/>
      <c r="HCK18" s="281"/>
      <c r="HCL18" s="281"/>
      <c r="HCM18" s="281"/>
      <c r="HCN18" s="281"/>
      <c r="HCO18" s="281"/>
      <c r="HCP18" s="281"/>
      <c r="HCQ18" s="281"/>
      <c r="HCR18" s="281"/>
      <c r="HCS18" s="281"/>
      <c r="HCT18" s="281"/>
      <c r="HCU18" s="281"/>
      <c r="HCV18" s="281"/>
      <c r="HCW18" s="281"/>
      <c r="HCX18" s="281"/>
      <c r="HCY18" s="281"/>
      <c r="HCZ18" s="281"/>
      <c r="HDA18" s="281"/>
      <c r="HDB18" s="281"/>
      <c r="HDC18" s="281"/>
      <c r="HDD18" s="281"/>
      <c r="HDE18" s="281"/>
      <c r="HDF18" s="281"/>
      <c r="HDG18" s="281"/>
      <c r="HDH18" s="281"/>
      <c r="HDI18" s="281"/>
      <c r="HDJ18" s="281"/>
      <c r="HDK18" s="281"/>
      <c r="HDL18" s="281"/>
      <c r="HDM18" s="281"/>
      <c r="HDN18" s="281"/>
      <c r="HDO18" s="281"/>
      <c r="HDP18" s="281"/>
      <c r="HDQ18" s="281"/>
      <c r="HDR18" s="281"/>
      <c r="HDS18" s="281"/>
      <c r="HDT18" s="281"/>
      <c r="HDU18" s="281"/>
      <c r="HDV18" s="281"/>
      <c r="HDW18" s="281"/>
      <c r="HDX18" s="281"/>
      <c r="HDY18" s="281"/>
      <c r="HDZ18" s="281"/>
      <c r="HEA18" s="281"/>
      <c r="HEB18" s="281"/>
      <c r="HEC18" s="281"/>
      <c r="HED18" s="281"/>
      <c r="HEE18" s="281"/>
      <c r="HEF18" s="281"/>
      <c r="HEG18" s="281"/>
      <c r="HEH18" s="281"/>
      <c r="HEI18" s="281"/>
      <c r="HEJ18" s="281"/>
      <c r="HEK18" s="281"/>
      <c r="HEL18" s="281"/>
      <c r="HEM18" s="281"/>
      <c r="HEN18" s="281"/>
      <c r="HEO18" s="281"/>
      <c r="HEP18" s="281"/>
      <c r="HEQ18" s="281"/>
      <c r="HER18" s="281"/>
      <c r="HES18" s="281"/>
      <c r="HET18" s="281"/>
      <c r="HEU18" s="281"/>
      <c r="HEV18" s="281"/>
      <c r="HEW18" s="281"/>
      <c r="HEX18" s="281"/>
      <c r="HEY18" s="281"/>
      <c r="HEZ18" s="281"/>
      <c r="HFA18" s="281"/>
      <c r="HFB18" s="281"/>
      <c r="HFC18" s="281"/>
      <c r="HFD18" s="281"/>
      <c r="HFE18" s="281"/>
      <c r="HFF18" s="281"/>
      <c r="HFG18" s="281"/>
      <c r="HFH18" s="281"/>
      <c r="HFI18" s="281"/>
      <c r="HFJ18" s="281"/>
      <c r="HFK18" s="281"/>
      <c r="HFL18" s="281"/>
      <c r="HFM18" s="281"/>
      <c r="HFN18" s="281"/>
      <c r="HFO18" s="281"/>
      <c r="HFP18" s="281"/>
      <c r="HFQ18" s="281"/>
      <c r="HFR18" s="281"/>
      <c r="HFS18" s="281"/>
      <c r="HFT18" s="281"/>
      <c r="HFU18" s="281"/>
      <c r="HFV18" s="281"/>
      <c r="HFW18" s="281"/>
      <c r="HFX18" s="281"/>
      <c r="HFY18" s="281"/>
      <c r="HFZ18" s="281"/>
      <c r="HGA18" s="281"/>
      <c r="HGB18" s="281"/>
      <c r="HGC18" s="281"/>
      <c r="HGD18" s="281"/>
      <c r="HGE18" s="281"/>
      <c r="HGF18" s="281"/>
      <c r="HGG18" s="281"/>
      <c r="HGH18" s="281"/>
      <c r="HGI18" s="281"/>
      <c r="HGJ18" s="281"/>
      <c r="HGK18" s="281"/>
      <c r="HGL18" s="281"/>
      <c r="HGM18" s="281"/>
      <c r="HGN18" s="281"/>
      <c r="HGO18" s="281"/>
      <c r="HGP18" s="281"/>
      <c r="HGQ18" s="281"/>
      <c r="HGR18" s="281"/>
      <c r="HGS18" s="281"/>
      <c r="HGT18" s="281"/>
      <c r="HGU18" s="281"/>
      <c r="HGV18" s="281"/>
      <c r="HGW18" s="281"/>
      <c r="HGX18" s="281"/>
      <c r="HGY18" s="281"/>
      <c r="HGZ18" s="281"/>
      <c r="HHA18" s="281"/>
      <c r="HHB18" s="281"/>
      <c r="HHC18" s="281"/>
      <c r="HHD18" s="281"/>
      <c r="HHE18" s="281"/>
      <c r="HHF18" s="281"/>
      <c r="HHG18" s="281"/>
      <c r="HHH18" s="281"/>
      <c r="HHI18" s="281"/>
      <c r="HHJ18" s="281"/>
      <c r="HHK18" s="281"/>
      <c r="HHL18" s="281"/>
      <c r="HHM18" s="281"/>
      <c r="HHN18" s="281"/>
      <c r="HHO18" s="281"/>
      <c r="HHP18" s="281"/>
      <c r="HHQ18" s="281"/>
      <c r="HHR18" s="281"/>
      <c r="HHS18" s="281"/>
      <c r="HHT18" s="281"/>
      <c r="HHU18" s="281"/>
      <c r="HHV18" s="281"/>
      <c r="HHW18" s="281"/>
      <c r="HHX18" s="281"/>
      <c r="HHY18" s="281"/>
      <c r="HHZ18" s="281"/>
      <c r="HIA18" s="281"/>
      <c r="HIB18" s="281"/>
      <c r="HIC18" s="281"/>
      <c r="HID18" s="281"/>
      <c r="HIE18" s="281"/>
      <c r="HIF18" s="281"/>
      <c r="HIG18" s="281"/>
      <c r="HIH18" s="281"/>
      <c r="HII18" s="281"/>
      <c r="HIJ18" s="281"/>
      <c r="HIK18" s="281"/>
      <c r="HIL18" s="281"/>
      <c r="HIM18" s="281"/>
      <c r="HIN18" s="281"/>
      <c r="HIO18" s="281"/>
      <c r="HIP18" s="281"/>
      <c r="HIQ18" s="281"/>
      <c r="HIR18" s="281"/>
      <c r="HIS18" s="281"/>
      <c r="HIT18" s="281"/>
      <c r="HIU18" s="281"/>
      <c r="HIV18" s="281"/>
      <c r="HIW18" s="281"/>
      <c r="HIX18" s="281"/>
      <c r="HIY18" s="281"/>
      <c r="HIZ18" s="281"/>
      <c r="HJA18" s="281"/>
      <c r="HJB18" s="281"/>
      <c r="HJC18" s="281"/>
      <c r="HJD18" s="281"/>
      <c r="HJE18" s="281"/>
      <c r="HJF18" s="281"/>
      <c r="HJG18" s="281"/>
      <c r="HJH18" s="281"/>
      <c r="HJI18" s="281"/>
      <c r="HJJ18" s="281"/>
      <c r="HJK18" s="281"/>
      <c r="HJL18" s="281"/>
      <c r="HJM18" s="281"/>
      <c r="HJN18" s="281"/>
      <c r="HJO18" s="281"/>
      <c r="HJP18" s="281"/>
      <c r="HJQ18" s="281"/>
      <c r="HJR18" s="281"/>
      <c r="HJS18" s="281"/>
      <c r="HJT18" s="281"/>
      <c r="HJU18" s="281"/>
      <c r="HJV18" s="281"/>
      <c r="HJW18" s="281"/>
      <c r="HJX18" s="281"/>
      <c r="HJY18" s="281"/>
      <c r="HJZ18" s="281"/>
      <c r="HKA18" s="281"/>
      <c r="HKB18" s="281"/>
      <c r="HKC18" s="281"/>
      <c r="HKD18" s="281"/>
      <c r="HKE18" s="281"/>
      <c r="HKF18" s="281"/>
      <c r="HKG18" s="281"/>
      <c r="HKH18" s="281"/>
      <c r="HKI18" s="281"/>
      <c r="HKJ18" s="281"/>
      <c r="HKK18" s="281"/>
      <c r="HKL18" s="281"/>
      <c r="HKM18" s="281"/>
      <c r="HKN18" s="281"/>
      <c r="HKO18" s="281"/>
      <c r="HKP18" s="281"/>
      <c r="HKQ18" s="281"/>
      <c r="HKR18" s="281"/>
      <c r="HKS18" s="281"/>
      <c r="HKT18" s="281"/>
      <c r="HKU18" s="281"/>
      <c r="HKV18" s="281"/>
      <c r="HKW18" s="281"/>
      <c r="HKX18" s="281"/>
      <c r="HKY18" s="281"/>
      <c r="HKZ18" s="281"/>
      <c r="HLA18" s="281"/>
      <c r="HLB18" s="281"/>
      <c r="HLC18" s="281"/>
      <c r="HLD18" s="281"/>
      <c r="HLE18" s="281"/>
      <c r="HLF18" s="281"/>
      <c r="HLG18" s="281"/>
      <c r="HLH18" s="281"/>
      <c r="HLI18" s="281"/>
      <c r="HLJ18" s="281"/>
      <c r="HLK18" s="281"/>
      <c r="HLL18" s="281"/>
      <c r="HLM18" s="281"/>
      <c r="HLN18" s="281"/>
      <c r="HLO18" s="281"/>
      <c r="HLP18" s="281"/>
      <c r="HLQ18" s="281"/>
      <c r="HLR18" s="281"/>
      <c r="HLS18" s="281"/>
      <c r="HLT18" s="281"/>
      <c r="HLU18" s="281"/>
      <c r="HLV18" s="281"/>
      <c r="HLW18" s="281"/>
      <c r="HLX18" s="281"/>
      <c r="HLY18" s="281"/>
      <c r="HLZ18" s="281"/>
      <c r="HMA18" s="281"/>
      <c r="HMB18" s="281"/>
      <c r="HMC18" s="281"/>
      <c r="HMD18" s="281"/>
      <c r="HME18" s="281"/>
      <c r="HMF18" s="281"/>
      <c r="HMG18" s="281"/>
      <c r="HMH18" s="281"/>
      <c r="HMI18" s="281"/>
      <c r="HMJ18" s="281"/>
      <c r="HMK18" s="281"/>
      <c r="HML18" s="281"/>
      <c r="HMM18" s="281"/>
      <c r="HMN18" s="281"/>
      <c r="HMO18" s="281"/>
      <c r="HMP18" s="281"/>
      <c r="HMQ18" s="281"/>
      <c r="HMR18" s="281"/>
      <c r="HMS18" s="281"/>
      <c r="HMT18" s="281"/>
      <c r="HMU18" s="281"/>
      <c r="HMV18" s="281"/>
      <c r="HMW18" s="281"/>
      <c r="HMX18" s="281"/>
      <c r="HMY18" s="281"/>
      <c r="HMZ18" s="281"/>
      <c r="HNA18" s="281"/>
      <c r="HNB18" s="281"/>
      <c r="HNC18" s="281"/>
      <c r="HND18" s="281"/>
      <c r="HNE18" s="281"/>
      <c r="HNF18" s="281"/>
      <c r="HNG18" s="281"/>
      <c r="HNH18" s="281"/>
      <c r="HNI18" s="281"/>
      <c r="HNJ18" s="281"/>
      <c r="HNK18" s="281"/>
      <c r="HNL18" s="281"/>
      <c r="HNM18" s="281"/>
      <c r="HNN18" s="281"/>
      <c r="HNO18" s="281"/>
      <c r="HNP18" s="281"/>
      <c r="HNQ18" s="281"/>
      <c r="HNR18" s="281"/>
      <c r="HNS18" s="281"/>
      <c r="HNT18" s="281"/>
      <c r="HNU18" s="281"/>
      <c r="HNV18" s="281"/>
      <c r="HNW18" s="281"/>
      <c r="HNX18" s="281"/>
      <c r="HNY18" s="281"/>
      <c r="HNZ18" s="281"/>
      <c r="HOA18" s="281"/>
      <c r="HOB18" s="281"/>
      <c r="HOC18" s="281"/>
      <c r="HOD18" s="281"/>
      <c r="HOE18" s="281"/>
      <c r="HOF18" s="281"/>
      <c r="HOG18" s="281"/>
      <c r="HOH18" s="281"/>
      <c r="HOI18" s="281"/>
      <c r="HOJ18" s="281"/>
      <c r="HOK18" s="281"/>
      <c r="HOL18" s="281"/>
      <c r="HOM18" s="281"/>
      <c r="HON18" s="281"/>
      <c r="HOO18" s="281"/>
      <c r="HOP18" s="281"/>
      <c r="HOQ18" s="281"/>
      <c r="HOR18" s="281"/>
      <c r="HOS18" s="281"/>
      <c r="HOT18" s="281"/>
      <c r="HOU18" s="281"/>
      <c r="HOV18" s="281"/>
      <c r="HOW18" s="281"/>
      <c r="HOX18" s="281"/>
      <c r="HOY18" s="281"/>
      <c r="HOZ18" s="281"/>
      <c r="HPA18" s="281"/>
      <c r="HPB18" s="281"/>
      <c r="HPC18" s="281"/>
      <c r="HPD18" s="281"/>
      <c r="HPE18" s="281"/>
      <c r="HPF18" s="281"/>
      <c r="HPG18" s="281"/>
      <c r="HPH18" s="281"/>
      <c r="HPI18" s="281"/>
      <c r="HPJ18" s="281"/>
      <c r="HPK18" s="281"/>
      <c r="HPL18" s="281"/>
      <c r="HPM18" s="281"/>
      <c r="HPN18" s="281"/>
      <c r="HPO18" s="281"/>
      <c r="HPP18" s="281"/>
      <c r="HPQ18" s="281"/>
      <c r="HPR18" s="281"/>
      <c r="HPS18" s="281"/>
      <c r="HPT18" s="281"/>
      <c r="HPU18" s="281"/>
      <c r="HPV18" s="281"/>
      <c r="HPW18" s="281"/>
      <c r="HPX18" s="281"/>
      <c r="HPY18" s="281"/>
      <c r="HPZ18" s="281"/>
      <c r="HQA18" s="281"/>
      <c r="HQB18" s="281"/>
      <c r="HQC18" s="281"/>
      <c r="HQD18" s="281"/>
      <c r="HQE18" s="281"/>
      <c r="HQF18" s="281"/>
      <c r="HQG18" s="281"/>
      <c r="HQH18" s="281"/>
      <c r="HQI18" s="281"/>
      <c r="HQJ18" s="281"/>
      <c r="HQK18" s="281"/>
      <c r="HQL18" s="281"/>
      <c r="HQM18" s="281"/>
      <c r="HQN18" s="281"/>
      <c r="HQO18" s="281"/>
      <c r="HQP18" s="281"/>
      <c r="HQQ18" s="281"/>
      <c r="HQR18" s="281"/>
      <c r="HQS18" s="281"/>
      <c r="HQT18" s="281"/>
      <c r="HQU18" s="281"/>
      <c r="HQV18" s="281"/>
      <c r="HQW18" s="281"/>
      <c r="HQX18" s="281"/>
      <c r="HQY18" s="281"/>
      <c r="HQZ18" s="281"/>
      <c r="HRA18" s="281"/>
      <c r="HRB18" s="281"/>
      <c r="HRC18" s="281"/>
      <c r="HRD18" s="281"/>
      <c r="HRE18" s="281"/>
      <c r="HRF18" s="281"/>
      <c r="HRG18" s="281"/>
      <c r="HRH18" s="281"/>
      <c r="HRI18" s="281"/>
      <c r="HRJ18" s="281"/>
      <c r="HRK18" s="281"/>
      <c r="HRL18" s="281"/>
      <c r="HRM18" s="281"/>
      <c r="HRN18" s="281"/>
      <c r="HRO18" s="281"/>
      <c r="HRP18" s="281"/>
      <c r="HRQ18" s="281"/>
      <c r="HRR18" s="281"/>
      <c r="HRS18" s="281"/>
      <c r="HRT18" s="281"/>
      <c r="HRU18" s="281"/>
      <c r="HRV18" s="281"/>
      <c r="HRW18" s="281"/>
      <c r="HRX18" s="281"/>
      <c r="HRY18" s="281"/>
      <c r="HRZ18" s="281"/>
      <c r="HSA18" s="281"/>
      <c r="HSB18" s="281"/>
      <c r="HSC18" s="281"/>
      <c r="HSD18" s="281"/>
      <c r="HSE18" s="281"/>
      <c r="HSF18" s="281"/>
      <c r="HSG18" s="281"/>
      <c r="HSH18" s="281"/>
      <c r="HSI18" s="281"/>
      <c r="HSJ18" s="281"/>
      <c r="HSK18" s="281"/>
      <c r="HSL18" s="281"/>
      <c r="HSM18" s="281"/>
      <c r="HSN18" s="281"/>
      <c r="HSO18" s="281"/>
      <c r="HSP18" s="281"/>
      <c r="HSQ18" s="281"/>
      <c r="HSR18" s="281"/>
      <c r="HSS18" s="281"/>
      <c r="HST18" s="281"/>
      <c r="HSU18" s="281"/>
      <c r="HSV18" s="281"/>
      <c r="HSW18" s="281"/>
      <c r="HSX18" s="281"/>
      <c r="HSY18" s="281"/>
      <c r="HSZ18" s="281"/>
      <c r="HTA18" s="281"/>
      <c r="HTB18" s="281"/>
      <c r="HTC18" s="281"/>
      <c r="HTD18" s="281"/>
      <c r="HTE18" s="281"/>
      <c r="HTF18" s="281"/>
      <c r="HTG18" s="281"/>
      <c r="HTH18" s="281"/>
      <c r="HTI18" s="281"/>
      <c r="HTJ18" s="281"/>
      <c r="HTK18" s="281"/>
      <c r="HTL18" s="281"/>
      <c r="HTM18" s="281"/>
      <c r="HTN18" s="281"/>
      <c r="HTO18" s="281"/>
      <c r="HTP18" s="281"/>
      <c r="HTQ18" s="281"/>
      <c r="HTR18" s="281"/>
      <c r="HTS18" s="281"/>
      <c r="HTT18" s="281"/>
      <c r="HTU18" s="281"/>
      <c r="HTV18" s="281"/>
      <c r="HTW18" s="281"/>
      <c r="HTX18" s="281"/>
      <c r="HTY18" s="281"/>
      <c r="HTZ18" s="281"/>
      <c r="HUA18" s="281"/>
      <c r="HUB18" s="281"/>
      <c r="HUC18" s="281"/>
      <c r="HUD18" s="281"/>
      <c r="HUE18" s="281"/>
      <c r="HUF18" s="281"/>
      <c r="HUG18" s="281"/>
      <c r="HUH18" s="281"/>
      <c r="HUI18" s="281"/>
      <c r="HUJ18" s="281"/>
      <c r="HUK18" s="281"/>
      <c r="HUL18" s="281"/>
      <c r="HUM18" s="281"/>
      <c r="HUN18" s="281"/>
      <c r="HUO18" s="281"/>
      <c r="HUP18" s="281"/>
      <c r="HUQ18" s="281"/>
      <c r="HUR18" s="281"/>
      <c r="HUS18" s="281"/>
      <c r="HUT18" s="281"/>
      <c r="HUU18" s="281"/>
      <c r="HUV18" s="281"/>
      <c r="HUW18" s="281"/>
      <c r="HUX18" s="281"/>
      <c r="HUY18" s="281"/>
      <c r="HUZ18" s="281"/>
      <c r="HVA18" s="281"/>
      <c r="HVB18" s="281"/>
      <c r="HVC18" s="281"/>
      <c r="HVD18" s="281"/>
      <c r="HVE18" s="281"/>
      <c r="HVF18" s="281"/>
      <c r="HVG18" s="281"/>
      <c r="HVH18" s="281"/>
      <c r="HVI18" s="281"/>
      <c r="HVJ18" s="281"/>
      <c r="HVK18" s="281"/>
      <c r="HVL18" s="281"/>
      <c r="HVM18" s="281"/>
      <c r="HVN18" s="281"/>
      <c r="HVO18" s="281"/>
      <c r="HVP18" s="281"/>
      <c r="HVQ18" s="281"/>
      <c r="HVR18" s="281"/>
      <c r="HVS18" s="281"/>
      <c r="HVT18" s="281"/>
      <c r="HVU18" s="281"/>
      <c r="HVV18" s="281"/>
      <c r="HVW18" s="281"/>
      <c r="HVX18" s="281"/>
      <c r="HVY18" s="281"/>
      <c r="HVZ18" s="281"/>
      <c r="HWA18" s="281"/>
      <c r="HWB18" s="281"/>
      <c r="HWC18" s="281"/>
      <c r="HWD18" s="281"/>
      <c r="HWE18" s="281"/>
      <c r="HWF18" s="281"/>
      <c r="HWG18" s="281"/>
      <c r="HWH18" s="281"/>
      <c r="HWI18" s="281"/>
      <c r="HWJ18" s="281"/>
      <c r="HWK18" s="281"/>
      <c r="HWL18" s="281"/>
      <c r="HWM18" s="281"/>
      <c r="HWN18" s="281"/>
      <c r="HWO18" s="281"/>
      <c r="HWP18" s="281"/>
      <c r="HWQ18" s="281"/>
      <c r="HWR18" s="281"/>
      <c r="HWS18" s="281"/>
      <c r="HWT18" s="281"/>
      <c r="HWU18" s="281"/>
      <c r="HWV18" s="281"/>
      <c r="HWW18" s="281"/>
      <c r="HWX18" s="281"/>
      <c r="HWY18" s="281"/>
      <c r="HWZ18" s="281"/>
      <c r="HXA18" s="281"/>
      <c r="HXB18" s="281"/>
      <c r="HXC18" s="281"/>
      <c r="HXD18" s="281"/>
      <c r="HXE18" s="281"/>
      <c r="HXF18" s="281"/>
      <c r="HXG18" s="281"/>
      <c r="HXH18" s="281"/>
      <c r="HXI18" s="281"/>
      <c r="HXJ18" s="281"/>
      <c r="HXK18" s="281"/>
      <c r="HXL18" s="281"/>
      <c r="HXM18" s="281"/>
      <c r="HXN18" s="281"/>
      <c r="HXO18" s="281"/>
      <c r="HXP18" s="281"/>
      <c r="HXQ18" s="281"/>
      <c r="HXR18" s="281"/>
      <c r="HXS18" s="281"/>
      <c r="HXT18" s="281"/>
      <c r="HXU18" s="281"/>
      <c r="HXV18" s="281"/>
      <c r="HXW18" s="281"/>
      <c r="HXX18" s="281"/>
      <c r="HXY18" s="281"/>
      <c r="HXZ18" s="281"/>
      <c r="HYA18" s="281"/>
      <c r="HYB18" s="281"/>
      <c r="HYC18" s="281"/>
      <c r="HYD18" s="281"/>
      <c r="HYE18" s="281"/>
      <c r="HYF18" s="281"/>
      <c r="HYG18" s="281"/>
      <c r="HYH18" s="281"/>
      <c r="HYI18" s="281"/>
      <c r="HYJ18" s="281"/>
      <c r="HYK18" s="281"/>
      <c r="HYL18" s="281"/>
      <c r="HYM18" s="281"/>
      <c r="HYN18" s="281"/>
      <c r="HYO18" s="281"/>
      <c r="HYP18" s="281"/>
      <c r="HYQ18" s="281"/>
      <c r="HYR18" s="281"/>
      <c r="HYS18" s="281"/>
      <c r="HYT18" s="281"/>
      <c r="HYU18" s="281"/>
      <c r="HYV18" s="281"/>
      <c r="HYW18" s="281"/>
      <c r="HYX18" s="281"/>
      <c r="HYY18" s="281"/>
      <c r="HYZ18" s="281"/>
      <c r="HZA18" s="281"/>
      <c r="HZB18" s="281"/>
      <c r="HZC18" s="281"/>
      <c r="HZD18" s="281"/>
      <c r="HZE18" s="281"/>
      <c r="HZF18" s="281"/>
      <c r="HZG18" s="281"/>
      <c r="HZH18" s="281"/>
      <c r="HZI18" s="281"/>
      <c r="HZJ18" s="281"/>
      <c r="HZK18" s="281"/>
      <c r="HZL18" s="281"/>
      <c r="HZM18" s="281"/>
      <c r="HZN18" s="281"/>
      <c r="HZO18" s="281"/>
      <c r="HZP18" s="281"/>
      <c r="HZQ18" s="281"/>
      <c r="HZR18" s="281"/>
      <c r="HZS18" s="281"/>
      <c r="HZT18" s="281"/>
      <c r="HZU18" s="281"/>
      <c r="HZV18" s="281"/>
      <c r="HZW18" s="281"/>
      <c r="HZX18" s="281"/>
      <c r="HZY18" s="281"/>
      <c r="HZZ18" s="281"/>
      <c r="IAA18" s="281"/>
      <c r="IAB18" s="281"/>
      <c r="IAC18" s="281"/>
      <c r="IAD18" s="281"/>
      <c r="IAE18" s="281"/>
      <c r="IAF18" s="281"/>
      <c r="IAG18" s="281"/>
      <c r="IAH18" s="281"/>
      <c r="IAI18" s="281"/>
      <c r="IAJ18" s="281"/>
      <c r="IAK18" s="281"/>
      <c r="IAL18" s="281"/>
      <c r="IAM18" s="281"/>
      <c r="IAN18" s="281"/>
      <c r="IAO18" s="281"/>
      <c r="IAP18" s="281"/>
      <c r="IAQ18" s="281"/>
      <c r="IAR18" s="281"/>
      <c r="IAS18" s="281"/>
      <c r="IAT18" s="281"/>
      <c r="IAU18" s="281"/>
      <c r="IAV18" s="281"/>
      <c r="IAW18" s="281"/>
      <c r="IAX18" s="281"/>
      <c r="IAY18" s="281"/>
      <c r="IAZ18" s="281"/>
      <c r="IBA18" s="281"/>
      <c r="IBB18" s="281"/>
      <c r="IBC18" s="281"/>
      <c r="IBD18" s="281"/>
      <c r="IBE18" s="281"/>
      <c r="IBF18" s="281"/>
      <c r="IBG18" s="281"/>
      <c r="IBH18" s="281"/>
      <c r="IBI18" s="281"/>
      <c r="IBJ18" s="281"/>
      <c r="IBK18" s="281"/>
      <c r="IBL18" s="281"/>
      <c r="IBM18" s="281"/>
      <c r="IBN18" s="281"/>
      <c r="IBO18" s="281"/>
      <c r="IBP18" s="281"/>
      <c r="IBQ18" s="281"/>
      <c r="IBR18" s="281"/>
      <c r="IBS18" s="281"/>
      <c r="IBT18" s="281"/>
      <c r="IBU18" s="281"/>
      <c r="IBV18" s="281"/>
      <c r="IBW18" s="281"/>
      <c r="IBX18" s="281"/>
      <c r="IBY18" s="281"/>
      <c r="IBZ18" s="281"/>
      <c r="ICA18" s="281"/>
      <c r="ICB18" s="281"/>
      <c r="ICC18" s="281"/>
      <c r="ICD18" s="281"/>
      <c r="ICE18" s="281"/>
      <c r="ICF18" s="281"/>
      <c r="ICG18" s="281"/>
      <c r="ICH18" s="281"/>
      <c r="ICI18" s="281"/>
      <c r="ICJ18" s="281"/>
      <c r="ICK18" s="281"/>
      <c r="ICL18" s="281"/>
      <c r="ICM18" s="281"/>
      <c r="ICN18" s="281"/>
      <c r="ICO18" s="281"/>
      <c r="ICP18" s="281"/>
      <c r="ICQ18" s="281"/>
      <c r="ICR18" s="281"/>
      <c r="ICS18" s="281"/>
      <c r="ICT18" s="281"/>
      <c r="ICU18" s="281"/>
      <c r="ICV18" s="281"/>
      <c r="ICW18" s="281"/>
      <c r="ICX18" s="281"/>
      <c r="ICY18" s="281"/>
      <c r="ICZ18" s="281"/>
      <c r="IDA18" s="281"/>
      <c r="IDB18" s="281"/>
      <c r="IDC18" s="281"/>
      <c r="IDD18" s="281"/>
      <c r="IDE18" s="281"/>
      <c r="IDF18" s="281"/>
      <c r="IDG18" s="281"/>
      <c r="IDH18" s="281"/>
      <c r="IDI18" s="281"/>
      <c r="IDJ18" s="281"/>
      <c r="IDK18" s="281"/>
      <c r="IDL18" s="281"/>
      <c r="IDM18" s="281"/>
      <c r="IDN18" s="281"/>
      <c r="IDO18" s="281"/>
      <c r="IDP18" s="281"/>
      <c r="IDQ18" s="281"/>
      <c r="IDR18" s="281"/>
      <c r="IDS18" s="281"/>
      <c r="IDT18" s="281"/>
      <c r="IDU18" s="281"/>
      <c r="IDV18" s="281"/>
      <c r="IDW18" s="281"/>
      <c r="IDX18" s="281"/>
      <c r="IDY18" s="281"/>
      <c r="IDZ18" s="281"/>
      <c r="IEA18" s="281"/>
      <c r="IEB18" s="281"/>
      <c r="IEC18" s="281"/>
      <c r="IED18" s="281"/>
      <c r="IEE18" s="281"/>
      <c r="IEF18" s="281"/>
      <c r="IEG18" s="281"/>
      <c r="IEH18" s="281"/>
      <c r="IEI18" s="281"/>
      <c r="IEJ18" s="281"/>
      <c r="IEK18" s="281"/>
      <c r="IEL18" s="281"/>
      <c r="IEM18" s="281"/>
      <c r="IEN18" s="281"/>
      <c r="IEO18" s="281"/>
      <c r="IEP18" s="281"/>
      <c r="IEQ18" s="281"/>
      <c r="IER18" s="281"/>
      <c r="IES18" s="281"/>
      <c r="IET18" s="281"/>
      <c r="IEU18" s="281"/>
      <c r="IEV18" s="281"/>
      <c r="IEW18" s="281"/>
      <c r="IEX18" s="281"/>
      <c r="IEY18" s="281"/>
      <c r="IEZ18" s="281"/>
      <c r="IFA18" s="281"/>
      <c r="IFB18" s="281"/>
      <c r="IFC18" s="281"/>
      <c r="IFD18" s="281"/>
      <c r="IFE18" s="281"/>
      <c r="IFF18" s="281"/>
      <c r="IFG18" s="281"/>
      <c r="IFH18" s="281"/>
      <c r="IFI18" s="281"/>
      <c r="IFJ18" s="281"/>
      <c r="IFK18" s="281"/>
      <c r="IFL18" s="281"/>
      <c r="IFM18" s="281"/>
      <c r="IFN18" s="281"/>
      <c r="IFO18" s="281"/>
      <c r="IFP18" s="281"/>
      <c r="IFQ18" s="281"/>
      <c r="IFR18" s="281"/>
      <c r="IFS18" s="281"/>
      <c r="IFT18" s="281"/>
      <c r="IFU18" s="281"/>
      <c r="IFV18" s="281"/>
      <c r="IFW18" s="281"/>
      <c r="IFX18" s="281"/>
      <c r="IFY18" s="281"/>
      <c r="IFZ18" s="281"/>
      <c r="IGA18" s="281"/>
      <c r="IGB18" s="281"/>
      <c r="IGC18" s="281"/>
      <c r="IGD18" s="281"/>
      <c r="IGE18" s="281"/>
      <c r="IGF18" s="281"/>
      <c r="IGG18" s="281"/>
      <c r="IGH18" s="281"/>
      <c r="IGI18" s="281"/>
      <c r="IGJ18" s="281"/>
      <c r="IGK18" s="281"/>
      <c r="IGL18" s="281"/>
      <c r="IGM18" s="281"/>
      <c r="IGN18" s="281"/>
      <c r="IGO18" s="281"/>
      <c r="IGP18" s="281"/>
      <c r="IGQ18" s="281"/>
      <c r="IGR18" s="281"/>
      <c r="IGS18" s="281"/>
      <c r="IGT18" s="281"/>
      <c r="IGU18" s="281"/>
      <c r="IGV18" s="281"/>
      <c r="IGW18" s="281"/>
      <c r="IGX18" s="281"/>
      <c r="IGY18" s="281"/>
      <c r="IGZ18" s="281"/>
      <c r="IHA18" s="281"/>
      <c r="IHB18" s="281"/>
      <c r="IHC18" s="281"/>
      <c r="IHD18" s="281"/>
      <c r="IHE18" s="281"/>
      <c r="IHF18" s="281"/>
      <c r="IHG18" s="281"/>
      <c r="IHH18" s="281"/>
      <c r="IHI18" s="281"/>
      <c r="IHJ18" s="281"/>
      <c r="IHK18" s="281"/>
      <c r="IHL18" s="281"/>
      <c r="IHM18" s="281"/>
      <c r="IHN18" s="281"/>
      <c r="IHO18" s="281"/>
      <c r="IHP18" s="281"/>
      <c r="IHQ18" s="281"/>
      <c r="IHR18" s="281"/>
      <c r="IHS18" s="281"/>
      <c r="IHT18" s="281"/>
      <c r="IHU18" s="281"/>
      <c r="IHV18" s="281"/>
      <c r="IHW18" s="281"/>
      <c r="IHX18" s="281"/>
      <c r="IHY18" s="281"/>
      <c r="IHZ18" s="281"/>
      <c r="IIA18" s="281"/>
      <c r="IIB18" s="281"/>
      <c r="IIC18" s="281"/>
      <c r="IID18" s="281"/>
      <c r="IIE18" s="281"/>
      <c r="IIF18" s="281"/>
      <c r="IIG18" s="281"/>
      <c r="IIH18" s="281"/>
      <c r="III18" s="281"/>
      <c r="IIJ18" s="281"/>
      <c r="IIK18" s="281"/>
      <c r="IIL18" s="281"/>
      <c r="IIM18" s="281"/>
      <c r="IIN18" s="281"/>
      <c r="IIO18" s="281"/>
      <c r="IIP18" s="281"/>
      <c r="IIQ18" s="281"/>
      <c r="IIR18" s="281"/>
      <c r="IIS18" s="281"/>
      <c r="IIT18" s="281"/>
      <c r="IIU18" s="281"/>
      <c r="IIV18" s="281"/>
      <c r="IIW18" s="281"/>
      <c r="IIX18" s="281"/>
      <c r="IIY18" s="281"/>
      <c r="IIZ18" s="281"/>
      <c r="IJA18" s="281"/>
      <c r="IJB18" s="281"/>
      <c r="IJC18" s="281"/>
      <c r="IJD18" s="281"/>
      <c r="IJE18" s="281"/>
      <c r="IJF18" s="281"/>
      <c r="IJG18" s="281"/>
      <c r="IJH18" s="281"/>
      <c r="IJI18" s="281"/>
      <c r="IJJ18" s="281"/>
      <c r="IJK18" s="281"/>
      <c r="IJL18" s="281"/>
      <c r="IJM18" s="281"/>
      <c r="IJN18" s="281"/>
      <c r="IJO18" s="281"/>
      <c r="IJP18" s="281"/>
      <c r="IJQ18" s="281"/>
      <c r="IJR18" s="281"/>
      <c r="IJS18" s="281"/>
      <c r="IJT18" s="281"/>
      <c r="IJU18" s="281"/>
      <c r="IJV18" s="281"/>
      <c r="IJW18" s="281"/>
      <c r="IJX18" s="281"/>
      <c r="IJY18" s="281"/>
      <c r="IJZ18" s="281"/>
      <c r="IKA18" s="281"/>
      <c r="IKB18" s="281"/>
      <c r="IKC18" s="281"/>
      <c r="IKD18" s="281"/>
      <c r="IKE18" s="281"/>
      <c r="IKF18" s="281"/>
      <c r="IKG18" s="281"/>
      <c r="IKH18" s="281"/>
      <c r="IKI18" s="281"/>
      <c r="IKJ18" s="281"/>
      <c r="IKK18" s="281"/>
      <c r="IKL18" s="281"/>
      <c r="IKM18" s="281"/>
      <c r="IKN18" s="281"/>
      <c r="IKO18" s="281"/>
      <c r="IKP18" s="281"/>
      <c r="IKQ18" s="281"/>
      <c r="IKR18" s="281"/>
      <c r="IKS18" s="281"/>
      <c r="IKT18" s="281"/>
      <c r="IKU18" s="281"/>
      <c r="IKV18" s="281"/>
      <c r="IKW18" s="281"/>
      <c r="IKX18" s="281"/>
      <c r="IKY18" s="281"/>
      <c r="IKZ18" s="281"/>
      <c r="ILA18" s="281"/>
      <c r="ILB18" s="281"/>
      <c r="ILC18" s="281"/>
      <c r="ILD18" s="281"/>
      <c r="ILE18" s="281"/>
      <c r="ILF18" s="281"/>
      <c r="ILG18" s="281"/>
      <c r="ILH18" s="281"/>
      <c r="ILI18" s="281"/>
      <c r="ILJ18" s="281"/>
      <c r="ILK18" s="281"/>
      <c r="ILL18" s="281"/>
      <c r="ILM18" s="281"/>
      <c r="ILN18" s="281"/>
      <c r="ILO18" s="281"/>
      <c r="ILP18" s="281"/>
      <c r="ILQ18" s="281"/>
      <c r="ILR18" s="281"/>
      <c r="ILS18" s="281"/>
      <c r="ILT18" s="281"/>
      <c r="ILU18" s="281"/>
      <c r="ILV18" s="281"/>
      <c r="ILW18" s="281"/>
      <c r="ILX18" s="281"/>
      <c r="ILY18" s="281"/>
      <c r="ILZ18" s="281"/>
      <c r="IMA18" s="281"/>
      <c r="IMB18" s="281"/>
      <c r="IMC18" s="281"/>
      <c r="IMD18" s="281"/>
      <c r="IME18" s="281"/>
      <c r="IMF18" s="281"/>
      <c r="IMG18" s="281"/>
      <c r="IMH18" s="281"/>
      <c r="IMI18" s="281"/>
      <c r="IMJ18" s="281"/>
      <c r="IMK18" s="281"/>
      <c r="IML18" s="281"/>
      <c r="IMM18" s="281"/>
      <c r="IMN18" s="281"/>
      <c r="IMO18" s="281"/>
      <c r="IMP18" s="281"/>
      <c r="IMQ18" s="281"/>
      <c r="IMR18" s="281"/>
      <c r="IMS18" s="281"/>
      <c r="IMT18" s="281"/>
      <c r="IMU18" s="281"/>
      <c r="IMV18" s="281"/>
      <c r="IMW18" s="281"/>
      <c r="IMX18" s="281"/>
      <c r="IMY18" s="281"/>
      <c r="IMZ18" s="281"/>
      <c r="INA18" s="281"/>
      <c r="INB18" s="281"/>
      <c r="INC18" s="281"/>
      <c r="IND18" s="281"/>
      <c r="INE18" s="281"/>
      <c r="INF18" s="281"/>
      <c r="ING18" s="281"/>
      <c r="INH18" s="281"/>
      <c r="INI18" s="281"/>
      <c r="INJ18" s="281"/>
      <c r="INK18" s="281"/>
      <c r="INL18" s="281"/>
      <c r="INM18" s="281"/>
      <c r="INN18" s="281"/>
      <c r="INO18" s="281"/>
      <c r="INP18" s="281"/>
      <c r="INQ18" s="281"/>
      <c r="INR18" s="281"/>
      <c r="INS18" s="281"/>
      <c r="INT18" s="281"/>
      <c r="INU18" s="281"/>
      <c r="INV18" s="281"/>
      <c r="INW18" s="281"/>
      <c r="INX18" s="281"/>
      <c r="INY18" s="281"/>
      <c r="INZ18" s="281"/>
      <c r="IOA18" s="281"/>
      <c r="IOB18" s="281"/>
      <c r="IOC18" s="281"/>
      <c r="IOD18" s="281"/>
      <c r="IOE18" s="281"/>
      <c r="IOF18" s="281"/>
      <c r="IOG18" s="281"/>
      <c r="IOH18" s="281"/>
      <c r="IOI18" s="281"/>
      <c r="IOJ18" s="281"/>
      <c r="IOK18" s="281"/>
      <c r="IOL18" s="281"/>
      <c r="IOM18" s="281"/>
      <c r="ION18" s="281"/>
      <c r="IOO18" s="281"/>
      <c r="IOP18" s="281"/>
      <c r="IOQ18" s="281"/>
      <c r="IOR18" s="281"/>
      <c r="IOS18" s="281"/>
      <c r="IOT18" s="281"/>
      <c r="IOU18" s="281"/>
      <c r="IOV18" s="281"/>
      <c r="IOW18" s="281"/>
      <c r="IOX18" s="281"/>
      <c r="IOY18" s="281"/>
      <c r="IOZ18" s="281"/>
      <c r="IPA18" s="281"/>
      <c r="IPB18" s="281"/>
      <c r="IPC18" s="281"/>
      <c r="IPD18" s="281"/>
      <c r="IPE18" s="281"/>
      <c r="IPF18" s="281"/>
      <c r="IPG18" s="281"/>
      <c r="IPH18" s="281"/>
      <c r="IPI18" s="281"/>
      <c r="IPJ18" s="281"/>
      <c r="IPK18" s="281"/>
      <c r="IPL18" s="281"/>
      <c r="IPM18" s="281"/>
      <c r="IPN18" s="281"/>
      <c r="IPO18" s="281"/>
      <c r="IPP18" s="281"/>
      <c r="IPQ18" s="281"/>
      <c r="IPR18" s="281"/>
      <c r="IPS18" s="281"/>
      <c r="IPT18" s="281"/>
      <c r="IPU18" s="281"/>
      <c r="IPV18" s="281"/>
      <c r="IPW18" s="281"/>
      <c r="IPX18" s="281"/>
      <c r="IPY18" s="281"/>
      <c r="IPZ18" s="281"/>
      <c r="IQA18" s="281"/>
      <c r="IQB18" s="281"/>
      <c r="IQC18" s="281"/>
      <c r="IQD18" s="281"/>
      <c r="IQE18" s="281"/>
      <c r="IQF18" s="281"/>
      <c r="IQG18" s="281"/>
      <c r="IQH18" s="281"/>
      <c r="IQI18" s="281"/>
      <c r="IQJ18" s="281"/>
      <c r="IQK18" s="281"/>
      <c r="IQL18" s="281"/>
      <c r="IQM18" s="281"/>
      <c r="IQN18" s="281"/>
      <c r="IQO18" s="281"/>
      <c r="IQP18" s="281"/>
      <c r="IQQ18" s="281"/>
      <c r="IQR18" s="281"/>
      <c r="IQS18" s="281"/>
      <c r="IQT18" s="281"/>
      <c r="IQU18" s="281"/>
      <c r="IQV18" s="281"/>
      <c r="IQW18" s="281"/>
      <c r="IQX18" s="281"/>
      <c r="IQY18" s="281"/>
      <c r="IQZ18" s="281"/>
      <c r="IRA18" s="281"/>
      <c r="IRB18" s="281"/>
      <c r="IRC18" s="281"/>
      <c r="IRD18" s="281"/>
      <c r="IRE18" s="281"/>
      <c r="IRF18" s="281"/>
      <c r="IRG18" s="281"/>
      <c r="IRH18" s="281"/>
      <c r="IRI18" s="281"/>
      <c r="IRJ18" s="281"/>
      <c r="IRK18" s="281"/>
      <c r="IRL18" s="281"/>
      <c r="IRM18" s="281"/>
      <c r="IRN18" s="281"/>
      <c r="IRO18" s="281"/>
      <c r="IRP18" s="281"/>
      <c r="IRQ18" s="281"/>
      <c r="IRR18" s="281"/>
      <c r="IRS18" s="281"/>
      <c r="IRT18" s="281"/>
      <c r="IRU18" s="281"/>
      <c r="IRV18" s="281"/>
      <c r="IRW18" s="281"/>
      <c r="IRX18" s="281"/>
      <c r="IRY18" s="281"/>
      <c r="IRZ18" s="281"/>
      <c r="ISA18" s="281"/>
      <c r="ISB18" s="281"/>
      <c r="ISC18" s="281"/>
      <c r="ISD18" s="281"/>
      <c r="ISE18" s="281"/>
      <c r="ISF18" s="281"/>
      <c r="ISG18" s="281"/>
      <c r="ISH18" s="281"/>
      <c r="ISI18" s="281"/>
      <c r="ISJ18" s="281"/>
      <c r="ISK18" s="281"/>
      <c r="ISL18" s="281"/>
      <c r="ISM18" s="281"/>
      <c r="ISN18" s="281"/>
      <c r="ISO18" s="281"/>
      <c r="ISP18" s="281"/>
      <c r="ISQ18" s="281"/>
      <c r="ISR18" s="281"/>
      <c r="ISS18" s="281"/>
      <c r="IST18" s="281"/>
      <c r="ISU18" s="281"/>
      <c r="ISV18" s="281"/>
      <c r="ISW18" s="281"/>
      <c r="ISX18" s="281"/>
      <c r="ISY18" s="281"/>
      <c r="ISZ18" s="281"/>
      <c r="ITA18" s="281"/>
      <c r="ITB18" s="281"/>
      <c r="ITC18" s="281"/>
      <c r="ITD18" s="281"/>
      <c r="ITE18" s="281"/>
      <c r="ITF18" s="281"/>
      <c r="ITG18" s="281"/>
      <c r="ITH18" s="281"/>
      <c r="ITI18" s="281"/>
      <c r="ITJ18" s="281"/>
      <c r="ITK18" s="281"/>
      <c r="ITL18" s="281"/>
      <c r="ITM18" s="281"/>
      <c r="ITN18" s="281"/>
      <c r="ITO18" s="281"/>
      <c r="ITP18" s="281"/>
      <c r="ITQ18" s="281"/>
      <c r="ITR18" s="281"/>
      <c r="ITS18" s="281"/>
      <c r="ITT18" s="281"/>
      <c r="ITU18" s="281"/>
      <c r="ITV18" s="281"/>
      <c r="ITW18" s="281"/>
      <c r="ITX18" s="281"/>
      <c r="ITY18" s="281"/>
      <c r="ITZ18" s="281"/>
      <c r="IUA18" s="281"/>
      <c r="IUB18" s="281"/>
      <c r="IUC18" s="281"/>
      <c r="IUD18" s="281"/>
      <c r="IUE18" s="281"/>
      <c r="IUF18" s="281"/>
      <c r="IUG18" s="281"/>
      <c r="IUH18" s="281"/>
      <c r="IUI18" s="281"/>
      <c r="IUJ18" s="281"/>
      <c r="IUK18" s="281"/>
      <c r="IUL18" s="281"/>
      <c r="IUM18" s="281"/>
      <c r="IUN18" s="281"/>
      <c r="IUO18" s="281"/>
      <c r="IUP18" s="281"/>
      <c r="IUQ18" s="281"/>
      <c r="IUR18" s="281"/>
      <c r="IUS18" s="281"/>
      <c r="IUT18" s="281"/>
      <c r="IUU18" s="281"/>
      <c r="IUV18" s="281"/>
      <c r="IUW18" s="281"/>
      <c r="IUX18" s="281"/>
      <c r="IUY18" s="281"/>
      <c r="IUZ18" s="281"/>
      <c r="IVA18" s="281"/>
      <c r="IVB18" s="281"/>
      <c r="IVC18" s="281"/>
      <c r="IVD18" s="281"/>
      <c r="IVE18" s="281"/>
      <c r="IVF18" s="281"/>
      <c r="IVG18" s="281"/>
      <c r="IVH18" s="281"/>
      <c r="IVI18" s="281"/>
      <c r="IVJ18" s="281"/>
      <c r="IVK18" s="281"/>
      <c r="IVL18" s="281"/>
      <c r="IVM18" s="281"/>
      <c r="IVN18" s="281"/>
      <c r="IVO18" s="281"/>
      <c r="IVP18" s="281"/>
      <c r="IVQ18" s="281"/>
      <c r="IVR18" s="281"/>
      <c r="IVS18" s="281"/>
      <c r="IVT18" s="281"/>
      <c r="IVU18" s="281"/>
      <c r="IVV18" s="281"/>
      <c r="IVW18" s="281"/>
      <c r="IVX18" s="281"/>
      <c r="IVY18" s="281"/>
      <c r="IVZ18" s="281"/>
      <c r="IWA18" s="281"/>
      <c r="IWB18" s="281"/>
      <c r="IWC18" s="281"/>
      <c r="IWD18" s="281"/>
      <c r="IWE18" s="281"/>
      <c r="IWF18" s="281"/>
      <c r="IWG18" s="281"/>
      <c r="IWH18" s="281"/>
      <c r="IWI18" s="281"/>
      <c r="IWJ18" s="281"/>
      <c r="IWK18" s="281"/>
      <c r="IWL18" s="281"/>
      <c r="IWM18" s="281"/>
      <c r="IWN18" s="281"/>
      <c r="IWO18" s="281"/>
      <c r="IWP18" s="281"/>
      <c r="IWQ18" s="281"/>
      <c r="IWR18" s="281"/>
      <c r="IWS18" s="281"/>
      <c r="IWT18" s="281"/>
      <c r="IWU18" s="281"/>
      <c r="IWV18" s="281"/>
      <c r="IWW18" s="281"/>
      <c r="IWX18" s="281"/>
      <c r="IWY18" s="281"/>
      <c r="IWZ18" s="281"/>
      <c r="IXA18" s="281"/>
      <c r="IXB18" s="281"/>
      <c r="IXC18" s="281"/>
      <c r="IXD18" s="281"/>
      <c r="IXE18" s="281"/>
      <c r="IXF18" s="281"/>
      <c r="IXG18" s="281"/>
      <c r="IXH18" s="281"/>
      <c r="IXI18" s="281"/>
      <c r="IXJ18" s="281"/>
      <c r="IXK18" s="281"/>
      <c r="IXL18" s="281"/>
      <c r="IXM18" s="281"/>
      <c r="IXN18" s="281"/>
      <c r="IXO18" s="281"/>
      <c r="IXP18" s="281"/>
      <c r="IXQ18" s="281"/>
      <c r="IXR18" s="281"/>
      <c r="IXS18" s="281"/>
      <c r="IXT18" s="281"/>
      <c r="IXU18" s="281"/>
      <c r="IXV18" s="281"/>
      <c r="IXW18" s="281"/>
      <c r="IXX18" s="281"/>
      <c r="IXY18" s="281"/>
      <c r="IXZ18" s="281"/>
      <c r="IYA18" s="281"/>
      <c r="IYB18" s="281"/>
      <c r="IYC18" s="281"/>
      <c r="IYD18" s="281"/>
      <c r="IYE18" s="281"/>
      <c r="IYF18" s="281"/>
      <c r="IYG18" s="281"/>
      <c r="IYH18" s="281"/>
      <c r="IYI18" s="281"/>
      <c r="IYJ18" s="281"/>
      <c r="IYK18" s="281"/>
      <c r="IYL18" s="281"/>
      <c r="IYM18" s="281"/>
      <c r="IYN18" s="281"/>
      <c r="IYO18" s="281"/>
      <c r="IYP18" s="281"/>
      <c r="IYQ18" s="281"/>
      <c r="IYR18" s="281"/>
      <c r="IYS18" s="281"/>
      <c r="IYT18" s="281"/>
      <c r="IYU18" s="281"/>
      <c r="IYV18" s="281"/>
      <c r="IYW18" s="281"/>
      <c r="IYX18" s="281"/>
      <c r="IYY18" s="281"/>
      <c r="IYZ18" s="281"/>
      <c r="IZA18" s="281"/>
      <c r="IZB18" s="281"/>
      <c r="IZC18" s="281"/>
      <c r="IZD18" s="281"/>
      <c r="IZE18" s="281"/>
      <c r="IZF18" s="281"/>
      <c r="IZG18" s="281"/>
      <c r="IZH18" s="281"/>
      <c r="IZI18" s="281"/>
      <c r="IZJ18" s="281"/>
      <c r="IZK18" s="281"/>
      <c r="IZL18" s="281"/>
      <c r="IZM18" s="281"/>
      <c r="IZN18" s="281"/>
      <c r="IZO18" s="281"/>
      <c r="IZP18" s="281"/>
      <c r="IZQ18" s="281"/>
      <c r="IZR18" s="281"/>
      <c r="IZS18" s="281"/>
      <c r="IZT18" s="281"/>
      <c r="IZU18" s="281"/>
      <c r="IZV18" s="281"/>
      <c r="IZW18" s="281"/>
      <c r="IZX18" s="281"/>
      <c r="IZY18" s="281"/>
      <c r="IZZ18" s="281"/>
      <c r="JAA18" s="281"/>
      <c r="JAB18" s="281"/>
      <c r="JAC18" s="281"/>
      <c r="JAD18" s="281"/>
      <c r="JAE18" s="281"/>
      <c r="JAF18" s="281"/>
      <c r="JAG18" s="281"/>
      <c r="JAH18" s="281"/>
      <c r="JAI18" s="281"/>
      <c r="JAJ18" s="281"/>
      <c r="JAK18" s="281"/>
      <c r="JAL18" s="281"/>
      <c r="JAM18" s="281"/>
      <c r="JAN18" s="281"/>
      <c r="JAO18" s="281"/>
      <c r="JAP18" s="281"/>
      <c r="JAQ18" s="281"/>
      <c r="JAR18" s="281"/>
      <c r="JAS18" s="281"/>
      <c r="JAT18" s="281"/>
      <c r="JAU18" s="281"/>
      <c r="JAV18" s="281"/>
      <c r="JAW18" s="281"/>
      <c r="JAX18" s="281"/>
      <c r="JAY18" s="281"/>
      <c r="JAZ18" s="281"/>
      <c r="JBA18" s="281"/>
      <c r="JBB18" s="281"/>
      <c r="JBC18" s="281"/>
      <c r="JBD18" s="281"/>
      <c r="JBE18" s="281"/>
      <c r="JBF18" s="281"/>
      <c r="JBG18" s="281"/>
      <c r="JBH18" s="281"/>
      <c r="JBI18" s="281"/>
      <c r="JBJ18" s="281"/>
      <c r="JBK18" s="281"/>
      <c r="JBL18" s="281"/>
      <c r="JBM18" s="281"/>
      <c r="JBN18" s="281"/>
      <c r="JBO18" s="281"/>
      <c r="JBP18" s="281"/>
      <c r="JBQ18" s="281"/>
      <c r="JBR18" s="281"/>
      <c r="JBS18" s="281"/>
      <c r="JBT18" s="281"/>
      <c r="JBU18" s="281"/>
      <c r="JBV18" s="281"/>
      <c r="JBW18" s="281"/>
      <c r="JBX18" s="281"/>
      <c r="JBY18" s="281"/>
      <c r="JBZ18" s="281"/>
      <c r="JCA18" s="281"/>
      <c r="JCB18" s="281"/>
      <c r="JCC18" s="281"/>
      <c r="JCD18" s="281"/>
      <c r="JCE18" s="281"/>
      <c r="JCF18" s="281"/>
      <c r="JCG18" s="281"/>
      <c r="JCH18" s="281"/>
      <c r="JCI18" s="281"/>
      <c r="JCJ18" s="281"/>
      <c r="JCK18" s="281"/>
      <c r="JCL18" s="281"/>
      <c r="JCM18" s="281"/>
      <c r="JCN18" s="281"/>
      <c r="JCO18" s="281"/>
      <c r="JCP18" s="281"/>
      <c r="JCQ18" s="281"/>
      <c r="JCR18" s="281"/>
      <c r="JCS18" s="281"/>
      <c r="JCT18" s="281"/>
      <c r="JCU18" s="281"/>
      <c r="JCV18" s="281"/>
      <c r="JCW18" s="281"/>
      <c r="JCX18" s="281"/>
      <c r="JCY18" s="281"/>
      <c r="JCZ18" s="281"/>
      <c r="JDA18" s="281"/>
      <c r="JDB18" s="281"/>
      <c r="JDC18" s="281"/>
      <c r="JDD18" s="281"/>
      <c r="JDE18" s="281"/>
      <c r="JDF18" s="281"/>
      <c r="JDG18" s="281"/>
      <c r="JDH18" s="281"/>
      <c r="JDI18" s="281"/>
      <c r="JDJ18" s="281"/>
      <c r="JDK18" s="281"/>
      <c r="JDL18" s="281"/>
      <c r="JDM18" s="281"/>
      <c r="JDN18" s="281"/>
      <c r="JDO18" s="281"/>
      <c r="JDP18" s="281"/>
      <c r="JDQ18" s="281"/>
      <c r="JDR18" s="281"/>
      <c r="JDS18" s="281"/>
      <c r="JDT18" s="281"/>
      <c r="JDU18" s="281"/>
      <c r="JDV18" s="281"/>
      <c r="JDW18" s="281"/>
      <c r="JDX18" s="281"/>
      <c r="JDY18" s="281"/>
      <c r="JDZ18" s="281"/>
      <c r="JEA18" s="281"/>
      <c r="JEB18" s="281"/>
      <c r="JEC18" s="281"/>
      <c r="JED18" s="281"/>
      <c r="JEE18" s="281"/>
      <c r="JEF18" s="281"/>
      <c r="JEG18" s="281"/>
      <c r="JEH18" s="281"/>
      <c r="JEI18" s="281"/>
      <c r="JEJ18" s="281"/>
      <c r="JEK18" s="281"/>
      <c r="JEL18" s="281"/>
      <c r="JEM18" s="281"/>
      <c r="JEN18" s="281"/>
      <c r="JEO18" s="281"/>
      <c r="JEP18" s="281"/>
      <c r="JEQ18" s="281"/>
      <c r="JER18" s="281"/>
      <c r="JES18" s="281"/>
      <c r="JET18" s="281"/>
      <c r="JEU18" s="281"/>
      <c r="JEV18" s="281"/>
      <c r="JEW18" s="281"/>
      <c r="JEX18" s="281"/>
      <c r="JEY18" s="281"/>
      <c r="JEZ18" s="281"/>
      <c r="JFA18" s="281"/>
      <c r="JFB18" s="281"/>
      <c r="JFC18" s="281"/>
      <c r="JFD18" s="281"/>
      <c r="JFE18" s="281"/>
      <c r="JFF18" s="281"/>
      <c r="JFG18" s="281"/>
      <c r="JFH18" s="281"/>
      <c r="JFI18" s="281"/>
      <c r="JFJ18" s="281"/>
      <c r="JFK18" s="281"/>
      <c r="JFL18" s="281"/>
      <c r="JFM18" s="281"/>
      <c r="JFN18" s="281"/>
      <c r="JFO18" s="281"/>
      <c r="JFP18" s="281"/>
      <c r="JFQ18" s="281"/>
      <c r="JFR18" s="281"/>
      <c r="JFS18" s="281"/>
      <c r="JFT18" s="281"/>
      <c r="JFU18" s="281"/>
      <c r="JFV18" s="281"/>
      <c r="JFW18" s="281"/>
      <c r="JFX18" s="281"/>
      <c r="JFY18" s="281"/>
      <c r="JFZ18" s="281"/>
      <c r="JGA18" s="281"/>
      <c r="JGB18" s="281"/>
      <c r="JGC18" s="281"/>
      <c r="JGD18" s="281"/>
      <c r="JGE18" s="281"/>
      <c r="JGF18" s="281"/>
      <c r="JGG18" s="281"/>
      <c r="JGH18" s="281"/>
      <c r="JGI18" s="281"/>
      <c r="JGJ18" s="281"/>
      <c r="JGK18" s="281"/>
      <c r="JGL18" s="281"/>
      <c r="JGM18" s="281"/>
      <c r="JGN18" s="281"/>
      <c r="JGO18" s="281"/>
      <c r="JGP18" s="281"/>
      <c r="JGQ18" s="281"/>
      <c r="JGR18" s="281"/>
      <c r="JGS18" s="281"/>
      <c r="JGT18" s="281"/>
      <c r="JGU18" s="281"/>
      <c r="JGV18" s="281"/>
      <c r="JGW18" s="281"/>
      <c r="JGX18" s="281"/>
      <c r="JGY18" s="281"/>
      <c r="JGZ18" s="281"/>
      <c r="JHA18" s="281"/>
      <c r="JHB18" s="281"/>
      <c r="JHC18" s="281"/>
      <c r="JHD18" s="281"/>
      <c r="JHE18" s="281"/>
      <c r="JHF18" s="281"/>
      <c r="JHG18" s="281"/>
      <c r="JHH18" s="281"/>
      <c r="JHI18" s="281"/>
      <c r="JHJ18" s="281"/>
      <c r="JHK18" s="281"/>
      <c r="JHL18" s="281"/>
      <c r="JHM18" s="281"/>
      <c r="JHN18" s="281"/>
      <c r="JHO18" s="281"/>
      <c r="JHP18" s="281"/>
      <c r="JHQ18" s="281"/>
      <c r="JHR18" s="281"/>
      <c r="JHS18" s="281"/>
      <c r="JHT18" s="281"/>
      <c r="JHU18" s="281"/>
      <c r="JHV18" s="281"/>
      <c r="JHW18" s="281"/>
      <c r="JHX18" s="281"/>
      <c r="JHY18" s="281"/>
      <c r="JHZ18" s="281"/>
      <c r="JIA18" s="281"/>
      <c r="JIB18" s="281"/>
      <c r="JIC18" s="281"/>
      <c r="JID18" s="281"/>
      <c r="JIE18" s="281"/>
      <c r="JIF18" s="281"/>
      <c r="JIG18" s="281"/>
      <c r="JIH18" s="281"/>
      <c r="JII18" s="281"/>
      <c r="JIJ18" s="281"/>
      <c r="JIK18" s="281"/>
      <c r="JIL18" s="281"/>
      <c r="JIM18" s="281"/>
      <c r="JIN18" s="281"/>
      <c r="JIO18" s="281"/>
      <c r="JIP18" s="281"/>
      <c r="JIQ18" s="281"/>
      <c r="JIR18" s="281"/>
      <c r="JIS18" s="281"/>
      <c r="JIT18" s="281"/>
      <c r="JIU18" s="281"/>
      <c r="JIV18" s="281"/>
      <c r="JIW18" s="281"/>
      <c r="JIX18" s="281"/>
      <c r="JIY18" s="281"/>
      <c r="JIZ18" s="281"/>
      <c r="JJA18" s="281"/>
      <c r="JJB18" s="281"/>
      <c r="JJC18" s="281"/>
      <c r="JJD18" s="281"/>
      <c r="JJE18" s="281"/>
      <c r="JJF18" s="281"/>
      <c r="JJG18" s="281"/>
      <c r="JJH18" s="281"/>
      <c r="JJI18" s="281"/>
      <c r="JJJ18" s="281"/>
      <c r="JJK18" s="281"/>
      <c r="JJL18" s="281"/>
      <c r="JJM18" s="281"/>
      <c r="JJN18" s="281"/>
      <c r="JJO18" s="281"/>
      <c r="JJP18" s="281"/>
      <c r="JJQ18" s="281"/>
      <c r="JJR18" s="281"/>
      <c r="JJS18" s="281"/>
      <c r="JJT18" s="281"/>
      <c r="JJU18" s="281"/>
      <c r="JJV18" s="281"/>
      <c r="JJW18" s="281"/>
      <c r="JJX18" s="281"/>
      <c r="JJY18" s="281"/>
      <c r="JJZ18" s="281"/>
      <c r="JKA18" s="281"/>
      <c r="JKB18" s="281"/>
      <c r="JKC18" s="281"/>
      <c r="JKD18" s="281"/>
      <c r="JKE18" s="281"/>
      <c r="JKF18" s="281"/>
      <c r="JKG18" s="281"/>
      <c r="JKH18" s="281"/>
      <c r="JKI18" s="281"/>
      <c r="JKJ18" s="281"/>
      <c r="JKK18" s="281"/>
      <c r="JKL18" s="281"/>
      <c r="JKM18" s="281"/>
      <c r="JKN18" s="281"/>
      <c r="JKO18" s="281"/>
      <c r="JKP18" s="281"/>
      <c r="JKQ18" s="281"/>
      <c r="JKR18" s="281"/>
      <c r="JKS18" s="281"/>
      <c r="JKT18" s="281"/>
      <c r="JKU18" s="281"/>
      <c r="JKV18" s="281"/>
      <c r="JKW18" s="281"/>
      <c r="JKX18" s="281"/>
      <c r="JKY18" s="281"/>
      <c r="JKZ18" s="281"/>
      <c r="JLA18" s="281"/>
      <c r="JLB18" s="281"/>
      <c r="JLC18" s="281"/>
      <c r="JLD18" s="281"/>
      <c r="JLE18" s="281"/>
      <c r="JLF18" s="281"/>
      <c r="JLG18" s="281"/>
      <c r="JLH18" s="281"/>
      <c r="JLI18" s="281"/>
      <c r="JLJ18" s="281"/>
      <c r="JLK18" s="281"/>
      <c r="JLL18" s="281"/>
      <c r="JLM18" s="281"/>
      <c r="JLN18" s="281"/>
      <c r="JLO18" s="281"/>
      <c r="JLP18" s="281"/>
      <c r="JLQ18" s="281"/>
      <c r="JLR18" s="281"/>
      <c r="JLS18" s="281"/>
      <c r="JLT18" s="281"/>
      <c r="JLU18" s="281"/>
      <c r="JLV18" s="281"/>
      <c r="JLW18" s="281"/>
      <c r="JLX18" s="281"/>
      <c r="JLY18" s="281"/>
      <c r="JLZ18" s="281"/>
      <c r="JMA18" s="281"/>
      <c r="JMB18" s="281"/>
      <c r="JMC18" s="281"/>
      <c r="JMD18" s="281"/>
      <c r="JME18" s="281"/>
      <c r="JMF18" s="281"/>
      <c r="JMG18" s="281"/>
      <c r="JMH18" s="281"/>
      <c r="JMI18" s="281"/>
      <c r="JMJ18" s="281"/>
      <c r="JMK18" s="281"/>
      <c r="JML18" s="281"/>
      <c r="JMM18" s="281"/>
      <c r="JMN18" s="281"/>
      <c r="JMO18" s="281"/>
      <c r="JMP18" s="281"/>
      <c r="JMQ18" s="281"/>
      <c r="JMR18" s="281"/>
      <c r="JMS18" s="281"/>
      <c r="JMT18" s="281"/>
      <c r="JMU18" s="281"/>
      <c r="JMV18" s="281"/>
      <c r="JMW18" s="281"/>
      <c r="JMX18" s="281"/>
      <c r="JMY18" s="281"/>
      <c r="JMZ18" s="281"/>
      <c r="JNA18" s="281"/>
      <c r="JNB18" s="281"/>
      <c r="JNC18" s="281"/>
      <c r="JND18" s="281"/>
      <c r="JNE18" s="281"/>
      <c r="JNF18" s="281"/>
      <c r="JNG18" s="281"/>
      <c r="JNH18" s="281"/>
      <c r="JNI18" s="281"/>
      <c r="JNJ18" s="281"/>
      <c r="JNK18" s="281"/>
      <c r="JNL18" s="281"/>
      <c r="JNM18" s="281"/>
      <c r="JNN18" s="281"/>
      <c r="JNO18" s="281"/>
      <c r="JNP18" s="281"/>
      <c r="JNQ18" s="281"/>
      <c r="JNR18" s="281"/>
      <c r="JNS18" s="281"/>
      <c r="JNT18" s="281"/>
      <c r="JNU18" s="281"/>
      <c r="JNV18" s="281"/>
      <c r="JNW18" s="281"/>
      <c r="JNX18" s="281"/>
      <c r="JNY18" s="281"/>
      <c r="JNZ18" s="281"/>
      <c r="JOA18" s="281"/>
      <c r="JOB18" s="281"/>
      <c r="JOC18" s="281"/>
      <c r="JOD18" s="281"/>
      <c r="JOE18" s="281"/>
      <c r="JOF18" s="281"/>
      <c r="JOG18" s="281"/>
      <c r="JOH18" s="281"/>
      <c r="JOI18" s="281"/>
      <c r="JOJ18" s="281"/>
      <c r="JOK18" s="281"/>
      <c r="JOL18" s="281"/>
      <c r="JOM18" s="281"/>
      <c r="JON18" s="281"/>
      <c r="JOO18" s="281"/>
      <c r="JOP18" s="281"/>
      <c r="JOQ18" s="281"/>
      <c r="JOR18" s="281"/>
      <c r="JOS18" s="281"/>
      <c r="JOT18" s="281"/>
      <c r="JOU18" s="281"/>
      <c r="JOV18" s="281"/>
      <c r="JOW18" s="281"/>
      <c r="JOX18" s="281"/>
      <c r="JOY18" s="281"/>
      <c r="JOZ18" s="281"/>
      <c r="JPA18" s="281"/>
      <c r="JPB18" s="281"/>
      <c r="JPC18" s="281"/>
      <c r="JPD18" s="281"/>
      <c r="JPE18" s="281"/>
      <c r="JPF18" s="281"/>
      <c r="JPG18" s="281"/>
      <c r="JPH18" s="281"/>
      <c r="JPI18" s="281"/>
      <c r="JPJ18" s="281"/>
      <c r="JPK18" s="281"/>
      <c r="JPL18" s="281"/>
      <c r="JPM18" s="281"/>
      <c r="JPN18" s="281"/>
      <c r="JPO18" s="281"/>
      <c r="JPP18" s="281"/>
      <c r="JPQ18" s="281"/>
      <c r="JPR18" s="281"/>
      <c r="JPS18" s="281"/>
      <c r="JPT18" s="281"/>
      <c r="JPU18" s="281"/>
      <c r="JPV18" s="281"/>
      <c r="JPW18" s="281"/>
      <c r="JPX18" s="281"/>
      <c r="JPY18" s="281"/>
      <c r="JPZ18" s="281"/>
      <c r="JQA18" s="281"/>
      <c r="JQB18" s="281"/>
      <c r="JQC18" s="281"/>
      <c r="JQD18" s="281"/>
      <c r="JQE18" s="281"/>
      <c r="JQF18" s="281"/>
      <c r="JQG18" s="281"/>
      <c r="JQH18" s="281"/>
      <c r="JQI18" s="281"/>
      <c r="JQJ18" s="281"/>
      <c r="JQK18" s="281"/>
      <c r="JQL18" s="281"/>
      <c r="JQM18" s="281"/>
      <c r="JQN18" s="281"/>
      <c r="JQO18" s="281"/>
      <c r="JQP18" s="281"/>
      <c r="JQQ18" s="281"/>
      <c r="JQR18" s="281"/>
      <c r="JQS18" s="281"/>
      <c r="JQT18" s="281"/>
      <c r="JQU18" s="281"/>
      <c r="JQV18" s="281"/>
      <c r="JQW18" s="281"/>
      <c r="JQX18" s="281"/>
      <c r="JQY18" s="281"/>
      <c r="JQZ18" s="281"/>
      <c r="JRA18" s="281"/>
      <c r="JRB18" s="281"/>
      <c r="JRC18" s="281"/>
      <c r="JRD18" s="281"/>
      <c r="JRE18" s="281"/>
      <c r="JRF18" s="281"/>
      <c r="JRG18" s="281"/>
      <c r="JRH18" s="281"/>
      <c r="JRI18" s="281"/>
      <c r="JRJ18" s="281"/>
      <c r="JRK18" s="281"/>
      <c r="JRL18" s="281"/>
      <c r="JRM18" s="281"/>
      <c r="JRN18" s="281"/>
      <c r="JRO18" s="281"/>
      <c r="JRP18" s="281"/>
      <c r="JRQ18" s="281"/>
      <c r="JRR18" s="281"/>
      <c r="JRS18" s="281"/>
      <c r="JRT18" s="281"/>
      <c r="JRU18" s="281"/>
      <c r="JRV18" s="281"/>
      <c r="JRW18" s="281"/>
      <c r="JRX18" s="281"/>
      <c r="JRY18" s="281"/>
      <c r="JRZ18" s="281"/>
      <c r="JSA18" s="281"/>
      <c r="JSB18" s="281"/>
      <c r="JSC18" s="281"/>
      <c r="JSD18" s="281"/>
      <c r="JSE18" s="281"/>
      <c r="JSF18" s="281"/>
      <c r="JSG18" s="281"/>
      <c r="JSH18" s="281"/>
      <c r="JSI18" s="281"/>
      <c r="JSJ18" s="281"/>
      <c r="JSK18" s="281"/>
      <c r="JSL18" s="281"/>
      <c r="JSM18" s="281"/>
      <c r="JSN18" s="281"/>
      <c r="JSO18" s="281"/>
      <c r="JSP18" s="281"/>
      <c r="JSQ18" s="281"/>
      <c r="JSR18" s="281"/>
      <c r="JSS18" s="281"/>
      <c r="JST18" s="281"/>
      <c r="JSU18" s="281"/>
      <c r="JSV18" s="281"/>
      <c r="JSW18" s="281"/>
      <c r="JSX18" s="281"/>
      <c r="JSY18" s="281"/>
      <c r="JSZ18" s="281"/>
      <c r="JTA18" s="281"/>
      <c r="JTB18" s="281"/>
      <c r="JTC18" s="281"/>
      <c r="JTD18" s="281"/>
      <c r="JTE18" s="281"/>
      <c r="JTF18" s="281"/>
      <c r="JTG18" s="281"/>
      <c r="JTH18" s="281"/>
      <c r="JTI18" s="281"/>
      <c r="JTJ18" s="281"/>
      <c r="JTK18" s="281"/>
      <c r="JTL18" s="281"/>
      <c r="JTM18" s="281"/>
      <c r="JTN18" s="281"/>
      <c r="JTO18" s="281"/>
      <c r="JTP18" s="281"/>
      <c r="JTQ18" s="281"/>
      <c r="JTR18" s="281"/>
      <c r="JTS18" s="281"/>
      <c r="JTT18" s="281"/>
      <c r="JTU18" s="281"/>
      <c r="JTV18" s="281"/>
      <c r="JTW18" s="281"/>
      <c r="JTX18" s="281"/>
      <c r="JTY18" s="281"/>
      <c r="JTZ18" s="281"/>
      <c r="JUA18" s="281"/>
      <c r="JUB18" s="281"/>
      <c r="JUC18" s="281"/>
      <c r="JUD18" s="281"/>
      <c r="JUE18" s="281"/>
      <c r="JUF18" s="281"/>
      <c r="JUG18" s="281"/>
      <c r="JUH18" s="281"/>
      <c r="JUI18" s="281"/>
      <c r="JUJ18" s="281"/>
      <c r="JUK18" s="281"/>
      <c r="JUL18" s="281"/>
      <c r="JUM18" s="281"/>
      <c r="JUN18" s="281"/>
      <c r="JUO18" s="281"/>
      <c r="JUP18" s="281"/>
      <c r="JUQ18" s="281"/>
      <c r="JUR18" s="281"/>
      <c r="JUS18" s="281"/>
      <c r="JUT18" s="281"/>
      <c r="JUU18" s="281"/>
      <c r="JUV18" s="281"/>
      <c r="JUW18" s="281"/>
      <c r="JUX18" s="281"/>
      <c r="JUY18" s="281"/>
      <c r="JUZ18" s="281"/>
      <c r="JVA18" s="281"/>
      <c r="JVB18" s="281"/>
      <c r="JVC18" s="281"/>
      <c r="JVD18" s="281"/>
      <c r="JVE18" s="281"/>
      <c r="JVF18" s="281"/>
      <c r="JVG18" s="281"/>
      <c r="JVH18" s="281"/>
      <c r="JVI18" s="281"/>
      <c r="JVJ18" s="281"/>
      <c r="JVK18" s="281"/>
      <c r="JVL18" s="281"/>
      <c r="JVM18" s="281"/>
      <c r="JVN18" s="281"/>
      <c r="JVO18" s="281"/>
      <c r="JVP18" s="281"/>
      <c r="JVQ18" s="281"/>
      <c r="JVR18" s="281"/>
      <c r="JVS18" s="281"/>
      <c r="JVT18" s="281"/>
      <c r="JVU18" s="281"/>
      <c r="JVV18" s="281"/>
      <c r="JVW18" s="281"/>
      <c r="JVX18" s="281"/>
      <c r="JVY18" s="281"/>
      <c r="JVZ18" s="281"/>
      <c r="JWA18" s="281"/>
      <c r="JWB18" s="281"/>
      <c r="JWC18" s="281"/>
      <c r="JWD18" s="281"/>
      <c r="JWE18" s="281"/>
      <c r="JWF18" s="281"/>
      <c r="JWG18" s="281"/>
      <c r="JWH18" s="281"/>
      <c r="JWI18" s="281"/>
      <c r="JWJ18" s="281"/>
      <c r="JWK18" s="281"/>
      <c r="JWL18" s="281"/>
      <c r="JWM18" s="281"/>
      <c r="JWN18" s="281"/>
      <c r="JWO18" s="281"/>
      <c r="JWP18" s="281"/>
      <c r="JWQ18" s="281"/>
      <c r="JWR18" s="281"/>
      <c r="JWS18" s="281"/>
      <c r="JWT18" s="281"/>
      <c r="JWU18" s="281"/>
      <c r="JWV18" s="281"/>
      <c r="JWW18" s="281"/>
      <c r="JWX18" s="281"/>
      <c r="JWY18" s="281"/>
      <c r="JWZ18" s="281"/>
      <c r="JXA18" s="281"/>
      <c r="JXB18" s="281"/>
      <c r="JXC18" s="281"/>
      <c r="JXD18" s="281"/>
      <c r="JXE18" s="281"/>
      <c r="JXF18" s="281"/>
      <c r="JXG18" s="281"/>
      <c r="JXH18" s="281"/>
      <c r="JXI18" s="281"/>
      <c r="JXJ18" s="281"/>
      <c r="JXK18" s="281"/>
      <c r="JXL18" s="281"/>
      <c r="JXM18" s="281"/>
      <c r="JXN18" s="281"/>
      <c r="JXO18" s="281"/>
      <c r="JXP18" s="281"/>
      <c r="JXQ18" s="281"/>
      <c r="JXR18" s="281"/>
      <c r="JXS18" s="281"/>
      <c r="JXT18" s="281"/>
      <c r="JXU18" s="281"/>
      <c r="JXV18" s="281"/>
      <c r="JXW18" s="281"/>
      <c r="JXX18" s="281"/>
      <c r="JXY18" s="281"/>
      <c r="JXZ18" s="281"/>
      <c r="JYA18" s="281"/>
      <c r="JYB18" s="281"/>
      <c r="JYC18" s="281"/>
      <c r="JYD18" s="281"/>
      <c r="JYE18" s="281"/>
      <c r="JYF18" s="281"/>
      <c r="JYG18" s="281"/>
      <c r="JYH18" s="281"/>
      <c r="JYI18" s="281"/>
      <c r="JYJ18" s="281"/>
      <c r="JYK18" s="281"/>
      <c r="JYL18" s="281"/>
      <c r="JYM18" s="281"/>
      <c r="JYN18" s="281"/>
      <c r="JYO18" s="281"/>
      <c r="JYP18" s="281"/>
      <c r="JYQ18" s="281"/>
      <c r="JYR18" s="281"/>
      <c r="JYS18" s="281"/>
      <c r="JYT18" s="281"/>
      <c r="JYU18" s="281"/>
      <c r="JYV18" s="281"/>
      <c r="JYW18" s="281"/>
      <c r="JYX18" s="281"/>
      <c r="JYY18" s="281"/>
      <c r="JYZ18" s="281"/>
      <c r="JZA18" s="281"/>
      <c r="JZB18" s="281"/>
      <c r="JZC18" s="281"/>
      <c r="JZD18" s="281"/>
      <c r="JZE18" s="281"/>
      <c r="JZF18" s="281"/>
      <c r="JZG18" s="281"/>
      <c r="JZH18" s="281"/>
      <c r="JZI18" s="281"/>
      <c r="JZJ18" s="281"/>
      <c r="JZK18" s="281"/>
      <c r="JZL18" s="281"/>
      <c r="JZM18" s="281"/>
      <c r="JZN18" s="281"/>
      <c r="JZO18" s="281"/>
      <c r="JZP18" s="281"/>
      <c r="JZQ18" s="281"/>
      <c r="JZR18" s="281"/>
      <c r="JZS18" s="281"/>
      <c r="JZT18" s="281"/>
      <c r="JZU18" s="281"/>
      <c r="JZV18" s="281"/>
      <c r="JZW18" s="281"/>
      <c r="JZX18" s="281"/>
      <c r="JZY18" s="281"/>
      <c r="JZZ18" s="281"/>
      <c r="KAA18" s="281"/>
      <c r="KAB18" s="281"/>
      <c r="KAC18" s="281"/>
      <c r="KAD18" s="281"/>
      <c r="KAE18" s="281"/>
      <c r="KAF18" s="281"/>
      <c r="KAG18" s="281"/>
      <c r="KAH18" s="281"/>
      <c r="KAI18" s="281"/>
      <c r="KAJ18" s="281"/>
      <c r="KAK18" s="281"/>
      <c r="KAL18" s="281"/>
      <c r="KAM18" s="281"/>
      <c r="KAN18" s="281"/>
      <c r="KAO18" s="281"/>
      <c r="KAP18" s="281"/>
      <c r="KAQ18" s="281"/>
      <c r="KAR18" s="281"/>
      <c r="KAS18" s="281"/>
      <c r="KAT18" s="281"/>
      <c r="KAU18" s="281"/>
      <c r="KAV18" s="281"/>
      <c r="KAW18" s="281"/>
      <c r="KAX18" s="281"/>
      <c r="KAY18" s="281"/>
      <c r="KAZ18" s="281"/>
      <c r="KBA18" s="281"/>
      <c r="KBB18" s="281"/>
      <c r="KBC18" s="281"/>
      <c r="KBD18" s="281"/>
      <c r="KBE18" s="281"/>
      <c r="KBF18" s="281"/>
      <c r="KBG18" s="281"/>
      <c r="KBH18" s="281"/>
      <c r="KBI18" s="281"/>
      <c r="KBJ18" s="281"/>
      <c r="KBK18" s="281"/>
      <c r="KBL18" s="281"/>
      <c r="KBM18" s="281"/>
      <c r="KBN18" s="281"/>
      <c r="KBO18" s="281"/>
      <c r="KBP18" s="281"/>
      <c r="KBQ18" s="281"/>
      <c r="KBR18" s="281"/>
      <c r="KBS18" s="281"/>
      <c r="KBT18" s="281"/>
      <c r="KBU18" s="281"/>
      <c r="KBV18" s="281"/>
      <c r="KBW18" s="281"/>
      <c r="KBX18" s="281"/>
      <c r="KBY18" s="281"/>
      <c r="KBZ18" s="281"/>
      <c r="KCA18" s="281"/>
      <c r="KCB18" s="281"/>
      <c r="KCC18" s="281"/>
      <c r="KCD18" s="281"/>
      <c r="KCE18" s="281"/>
      <c r="KCF18" s="281"/>
      <c r="KCG18" s="281"/>
      <c r="KCH18" s="281"/>
      <c r="KCI18" s="281"/>
      <c r="KCJ18" s="281"/>
      <c r="KCK18" s="281"/>
      <c r="KCL18" s="281"/>
      <c r="KCM18" s="281"/>
      <c r="KCN18" s="281"/>
      <c r="KCO18" s="281"/>
      <c r="KCP18" s="281"/>
      <c r="KCQ18" s="281"/>
      <c r="KCR18" s="281"/>
      <c r="KCS18" s="281"/>
      <c r="KCT18" s="281"/>
      <c r="KCU18" s="281"/>
      <c r="KCV18" s="281"/>
      <c r="KCW18" s="281"/>
      <c r="KCX18" s="281"/>
      <c r="KCY18" s="281"/>
      <c r="KCZ18" s="281"/>
      <c r="KDA18" s="281"/>
      <c r="KDB18" s="281"/>
      <c r="KDC18" s="281"/>
      <c r="KDD18" s="281"/>
      <c r="KDE18" s="281"/>
      <c r="KDF18" s="281"/>
      <c r="KDG18" s="281"/>
      <c r="KDH18" s="281"/>
      <c r="KDI18" s="281"/>
      <c r="KDJ18" s="281"/>
      <c r="KDK18" s="281"/>
      <c r="KDL18" s="281"/>
      <c r="KDM18" s="281"/>
      <c r="KDN18" s="281"/>
      <c r="KDO18" s="281"/>
      <c r="KDP18" s="281"/>
      <c r="KDQ18" s="281"/>
      <c r="KDR18" s="281"/>
      <c r="KDS18" s="281"/>
      <c r="KDT18" s="281"/>
      <c r="KDU18" s="281"/>
      <c r="KDV18" s="281"/>
      <c r="KDW18" s="281"/>
      <c r="KDX18" s="281"/>
      <c r="KDY18" s="281"/>
      <c r="KDZ18" s="281"/>
      <c r="KEA18" s="281"/>
      <c r="KEB18" s="281"/>
      <c r="KEC18" s="281"/>
      <c r="KED18" s="281"/>
      <c r="KEE18" s="281"/>
      <c r="KEF18" s="281"/>
      <c r="KEG18" s="281"/>
      <c r="KEH18" s="281"/>
      <c r="KEI18" s="281"/>
      <c r="KEJ18" s="281"/>
      <c r="KEK18" s="281"/>
      <c r="KEL18" s="281"/>
      <c r="KEM18" s="281"/>
      <c r="KEN18" s="281"/>
      <c r="KEO18" s="281"/>
      <c r="KEP18" s="281"/>
      <c r="KEQ18" s="281"/>
      <c r="KER18" s="281"/>
      <c r="KES18" s="281"/>
      <c r="KET18" s="281"/>
      <c r="KEU18" s="281"/>
      <c r="KEV18" s="281"/>
      <c r="KEW18" s="281"/>
      <c r="KEX18" s="281"/>
      <c r="KEY18" s="281"/>
      <c r="KEZ18" s="281"/>
      <c r="KFA18" s="281"/>
      <c r="KFB18" s="281"/>
      <c r="KFC18" s="281"/>
      <c r="KFD18" s="281"/>
      <c r="KFE18" s="281"/>
      <c r="KFF18" s="281"/>
      <c r="KFG18" s="281"/>
      <c r="KFH18" s="281"/>
      <c r="KFI18" s="281"/>
      <c r="KFJ18" s="281"/>
      <c r="KFK18" s="281"/>
      <c r="KFL18" s="281"/>
      <c r="KFM18" s="281"/>
      <c r="KFN18" s="281"/>
      <c r="KFO18" s="281"/>
      <c r="KFP18" s="281"/>
      <c r="KFQ18" s="281"/>
      <c r="KFR18" s="281"/>
      <c r="KFS18" s="281"/>
      <c r="KFT18" s="281"/>
      <c r="KFU18" s="281"/>
      <c r="KFV18" s="281"/>
      <c r="KFW18" s="281"/>
      <c r="KFX18" s="281"/>
      <c r="KFY18" s="281"/>
      <c r="KFZ18" s="281"/>
      <c r="KGA18" s="281"/>
      <c r="KGB18" s="281"/>
      <c r="KGC18" s="281"/>
      <c r="KGD18" s="281"/>
      <c r="KGE18" s="281"/>
      <c r="KGF18" s="281"/>
      <c r="KGG18" s="281"/>
      <c r="KGH18" s="281"/>
      <c r="KGI18" s="281"/>
      <c r="KGJ18" s="281"/>
      <c r="KGK18" s="281"/>
      <c r="KGL18" s="281"/>
      <c r="KGM18" s="281"/>
      <c r="KGN18" s="281"/>
      <c r="KGO18" s="281"/>
      <c r="KGP18" s="281"/>
      <c r="KGQ18" s="281"/>
      <c r="KGR18" s="281"/>
      <c r="KGS18" s="281"/>
      <c r="KGT18" s="281"/>
      <c r="KGU18" s="281"/>
      <c r="KGV18" s="281"/>
      <c r="KGW18" s="281"/>
      <c r="KGX18" s="281"/>
      <c r="KGY18" s="281"/>
      <c r="KGZ18" s="281"/>
      <c r="KHA18" s="281"/>
      <c r="KHB18" s="281"/>
      <c r="KHC18" s="281"/>
      <c r="KHD18" s="281"/>
      <c r="KHE18" s="281"/>
      <c r="KHF18" s="281"/>
      <c r="KHG18" s="281"/>
      <c r="KHH18" s="281"/>
      <c r="KHI18" s="281"/>
      <c r="KHJ18" s="281"/>
      <c r="KHK18" s="281"/>
      <c r="KHL18" s="281"/>
      <c r="KHM18" s="281"/>
      <c r="KHN18" s="281"/>
      <c r="KHO18" s="281"/>
      <c r="KHP18" s="281"/>
      <c r="KHQ18" s="281"/>
      <c r="KHR18" s="281"/>
      <c r="KHS18" s="281"/>
      <c r="KHT18" s="281"/>
      <c r="KHU18" s="281"/>
      <c r="KHV18" s="281"/>
      <c r="KHW18" s="281"/>
      <c r="KHX18" s="281"/>
      <c r="KHY18" s="281"/>
      <c r="KHZ18" s="281"/>
      <c r="KIA18" s="281"/>
      <c r="KIB18" s="281"/>
      <c r="KIC18" s="281"/>
      <c r="KID18" s="281"/>
      <c r="KIE18" s="281"/>
      <c r="KIF18" s="281"/>
      <c r="KIG18" s="281"/>
      <c r="KIH18" s="281"/>
      <c r="KII18" s="281"/>
      <c r="KIJ18" s="281"/>
      <c r="KIK18" s="281"/>
      <c r="KIL18" s="281"/>
      <c r="KIM18" s="281"/>
      <c r="KIN18" s="281"/>
      <c r="KIO18" s="281"/>
      <c r="KIP18" s="281"/>
      <c r="KIQ18" s="281"/>
      <c r="KIR18" s="281"/>
      <c r="KIS18" s="281"/>
      <c r="KIT18" s="281"/>
      <c r="KIU18" s="281"/>
      <c r="KIV18" s="281"/>
      <c r="KIW18" s="281"/>
      <c r="KIX18" s="281"/>
      <c r="KIY18" s="281"/>
      <c r="KIZ18" s="281"/>
      <c r="KJA18" s="281"/>
      <c r="KJB18" s="281"/>
      <c r="KJC18" s="281"/>
      <c r="KJD18" s="281"/>
      <c r="KJE18" s="281"/>
      <c r="KJF18" s="281"/>
      <c r="KJG18" s="281"/>
      <c r="KJH18" s="281"/>
      <c r="KJI18" s="281"/>
      <c r="KJJ18" s="281"/>
      <c r="KJK18" s="281"/>
      <c r="KJL18" s="281"/>
      <c r="KJM18" s="281"/>
      <c r="KJN18" s="281"/>
      <c r="KJO18" s="281"/>
      <c r="KJP18" s="281"/>
      <c r="KJQ18" s="281"/>
      <c r="KJR18" s="281"/>
      <c r="KJS18" s="281"/>
      <c r="KJT18" s="281"/>
      <c r="KJU18" s="281"/>
      <c r="KJV18" s="281"/>
      <c r="KJW18" s="281"/>
      <c r="KJX18" s="281"/>
      <c r="KJY18" s="281"/>
      <c r="KJZ18" s="281"/>
      <c r="KKA18" s="281"/>
      <c r="KKB18" s="281"/>
      <c r="KKC18" s="281"/>
      <c r="KKD18" s="281"/>
      <c r="KKE18" s="281"/>
      <c r="KKF18" s="281"/>
      <c r="KKG18" s="281"/>
      <c r="KKH18" s="281"/>
      <c r="KKI18" s="281"/>
      <c r="KKJ18" s="281"/>
      <c r="KKK18" s="281"/>
      <c r="KKL18" s="281"/>
      <c r="KKM18" s="281"/>
      <c r="KKN18" s="281"/>
      <c r="KKO18" s="281"/>
      <c r="KKP18" s="281"/>
      <c r="KKQ18" s="281"/>
      <c r="KKR18" s="281"/>
      <c r="KKS18" s="281"/>
      <c r="KKT18" s="281"/>
      <c r="KKU18" s="281"/>
      <c r="KKV18" s="281"/>
      <c r="KKW18" s="281"/>
      <c r="KKX18" s="281"/>
      <c r="KKY18" s="281"/>
      <c r="KKZ18" s="281"/>
      <c r="KLA18" s="281"/>
      <c r="KLB18" s="281"/>
      <c r="KLC18" s="281"/>
      <c r="KLD18" s="281"/>
      <c r="KLE18" s="281"/>
      <c r="KLF18" s="281"/>
      <c r="KLG18" s="281"/>
      <c r="KLH18" s="281"/>
      <c r="KLI18" s="281"/>
      <c r="KLJ18" s="281"/>
      <c r="KLK18" s="281"/>
      <c r="KLL18" s="281"/>
      <c r="KLM18" s="281"/>
      <c r="KLN18" s="281"/>
      <c r="KLO18" s="281"/>
      <c r="KLP18" s="281"/>
      <c r="KLQ18" s="281"/>
      <c r="KLR18" s="281"/>
      <c r="KLS18" s="281"/>
      <c r="KLT18" s="281"/>
      <c r="KLU18" s="281"/>
      <c r="KLV18" s="281"/>
      <c r="KLW18" s="281"/>
      <c r="KLX18" s="281"/>
      <c r="KLY18" s="281"/>
      <c r="KLZ18" s="281"/>
      <c r="KMA18" s="281"/>
      <c r="KMB18" s="281"/>
      <c r="KMC18" s="281"/>
      <c r="KMD18" s="281"/>
      <c r="KME18" s="281"/>
      <c r="KMF18" s="281"/>
      <c r="KMG18" s="281"/>
      <c r="KMH18" s="281"/>
      <c r="KMI18" s="281"/>
      <c r="KMJ18" s="281"/>
      <c r="KMK18" s="281"/>
      <c r="KML18" s="281"/>
      <c r="KMM18" s="281"/>
      <c r="KMN18" s="281"/>
      <c r="KMO18" s="281"/>
      <c r="KMP18" s="281"/>
      <c r="KMQ18" s="281"/>
      <c r="KMR18" s="281"/>
      <c r="KMS18" s="281"/>
      <c r="KMT18" s="281"/>
      <c r="KMU18" s="281"/>
      <c r="KMV18" s="281"/>
      <c r="KMW18" s="281"/>
      <c r="KMX18" s="281"/>
      <c r="KMY18" s="281"/>
      <c r="KMZ18" s="281"/>
      <c r="KNA18" s="281"/>
      <c r="KNB18" s="281"/>
      <c r="KNC18" s="281"/>
      <c r="KND18" s="281"/>
      <c r="KNE18" s="281"/>
      <c r="KNF18" s="281"/>
      <c r="KNG18" s="281"/>
      <c r="KNH18" s="281"/>
      <c r="KNI18" s="281"/>
      <c r="KNJ18" s="281"/>
      <c r="KNK18" s="281"/>
      <c r="KNL18" s="281"/>
      <c r="KNM18" s="281"/>
      <c r="KNN18" s="281"/>
      <c r="KNO18" s="281"/>
      <c r="KNP18" s="281"/>
      <c r="KNQ18" s="281"/>
      <c r="KNR18" s="281"/>
      <c r="KNS18" s="281"/>
      <c r="KNT18" s="281"/>
      <c r="KNU18" s="281"/>
      <c r="KNV18" s="281"/>
      <c r="KNW18" s="281"/>
      <c r="KNX18" s="281"/>
      <c r="KNY18" s="281"/>
      <c r="KNZ18" s="281"/>
      <c r="KOA18" s="281"/>
      <c r="KOB18" s="281"/>
      <c r="KOC18" s="281"/>
      <c r="KOD18" s="281"/>
      <c r="KOE18" s="281"/>
      <c r="KOF18" s="281"/>
      <c r="KOG18" s="281"/>
      <c r="KOH18" s="281"/>
      <c r="KOI18" s="281"/>
      <c r="KOJ18" s="281"/>
      <c r="KOK18" s="281"/>
      <c r="KOL18" s="281"/>
      <c r="KOM18" s="281"/>
      <c r="KON18" s="281"/>
      <c r="KOO18" s="281"/>
      <c r="KOP18" s="281"/>
      <c r="KOQ18" s="281"/>
      <c r="KOR18" s="281"/>
      <c r="KOS18" s="281"/>
      <c r="KOT18" s="281"/>
      <c r="KOU18" s="281"/>
      <c r="KOV18" s="281"/>
      <c r="KOW18" s="281"/>
      <c r="KOX18" s="281"/>
      <c r="KOY18" s="281"/>
      <c r="KOZ18" s="281"/>
      <c r="KPA18" s="281"/>
      <c r="KPB18" s="281"/>
      <c r="KPC18" s="281"/>
      <c r="KPD18" s="281"/>
      <c r="KPE18" s="281"/>
      <c r="KPF18" s="281"/>
      <c r="KPG18" s="281"/>
      <c r="KPH18" s="281"/>
      <c r="KPI18" s="281"/>
      <c r="KPJ18" s="281"/>
      <c r="KPK18" s="281"/>
      <c r="KPL18" s="281"/>
      <c r="KPM18" s="281"/>
      <c r="KPN18" s="281"/>
      <c r="KPO18" s="281"/>
      <c r="KPP18" s="281"/>
      <c r="KPQ18" s="281"/>
      <c r="KPR18" s="281"/>
      <c r="KPS18" s="281"/>
      <c r="KPT18" s="281"/>
      <c r="KPU18" s="281"/>
      <c r="KPV18" s="281"/>
      <c r="KPW18" s="281"/>
      <c r="KPX18" s="281"/>
      <c r="KPY18" s="281"/>
      <c r="KPZ18" s="281"/>
      <c r="KQA18" s="281"/>
      <c r="KQB18" s="281"/>
      <c r="KQC18" s="281"/>
      <c r="KQD18" s="281"/>
      <c r="KQE18" s="281"/>
      <c r="KQF18" s="281"/>
      <c r="KQG18" s="281"/>
      <c r="KQH18" s="281"/>
      <c r="KQI18" s="281"/>
      <c r="KQJ18" s="281"/>
      <c r="KQK18" s="281"/>
      <c r="KQL18" s="281"/>
      <c r="KQM18" s="281"/>
      <c r="KQN18" s="281"/>
      <c r="KQO18" s="281"/>
      <c r="KQP18" s="281"/>
      <c r="KQQ18" s="281"/>
      <c r="KQR18" s="281"/>
      <c r="KQS18" s="281"/>
      <c r="KQT18" s="281"/>
      <c r="KQU18" s="281"/>
      <c r="KQV18" s="281"/>
      <c r="KQW18" s="281"/>
      <c r="KQX18" s="281"/>
      <c r="KQY18" s="281"/>
      <c r="KQZ18" s="281"/>
      <c r="KRA18" s="281"/>
      <c r="KRB18" s="281"/>
      <c r="KRC18" s="281"/>
      <c r="KRD18" s="281"/>
      <c r="KRE18" s="281"/>
      <c r="KRF18" s="281"/>
      <c r="KRG18" s="281"/>
      <c r="KRH18" s="281"/>
      <c r="KRI18" s="281"/>
      <c r="KRJ18" s="281"/>
      <c r="KRK18" s="281"/>
      <c r="KRL18" s="281"/>
      <c r="KRM18" s="281"/>
      <c r="KRN18" s="281"/>
      <c r="KRO18" s="281"/>
      <c r="KRP18" s="281"/>
      <c r="KRQ18" s="281"/>
      <c r="KRR18" s="281"/>
      <c r="KRS18" s="281"/>
      <c r="KRT18" s="281"/>
      <c r="KRU18" s="281"/>
      <c r="KRV18" s="281"/>
      <c r="KRW18" s="281"/>
      <c r="KRX18" s="281"/>
      <c r="KRY18" s="281"/>
      <c r="KRZ18" s="281"/>
      <c r="KSA18" s="281"/>
      <c r="KSB18" s="281"/>
      <c r="KSC18" s="281"/>
      <c r="KSD18" s="281"/>
      <c r="KSE18" s="281"/>
      <c r="KSF18" s="281"/>
      <c r="KSG18" s="281"/>
      <c r="KSH18" s="281"/>
      <c r="KSI18" s="281"/>
      <c r="KSJ18" s="281"/>
      <c r="KSK18" s="281"/>
      <c r="KSL18" s="281"/>
      <c r="KSM18" s="281"/>
      <c r="KSN18" s="281"/>
      <c r="KSO18" s="281"/>
      <c r="KSP18" s="281"/>
      <c r="KSQ18" s="281"/>
      <c r="KSR18" s="281"/>
      <c r="KSS18" s="281"/>
      <c r="KST18" s="281"/>
      <c r="KSU18" s="281"/>
      <c r="KSV18" s="281"/>
      <c r="KSW18" s="281"/>
      <c r="KSX18" s="281"/>
      <c r="KSY18" s="281"/>
      <c r="KSZ18" s="281"/>
      <c r="KTA18" s="281"/>
      <c r="KTB18" s="281"/>
      <c r="KTC18" s="281"/>
      <c r="KTD18" s="281"/>
      <c r="KTE18" s="281"/>
      <c r="KTF18" s="281"/>
      <c r="KTG18" s="281"/>
      <c r="KTH18" s="281"/>
      <c r="KTI18" s="281"/>
      <c r="KTJ18" s="281"/>
      <c r="KTK18" s="281"/>
      <c r="KTL18" s="281"/>
      <c r="KTM18" s="281"/>
      <c r="KTN18" s="281"/>
      <c r="KTO18" s="281"/>
      <c r="KTP18" s="281"/>
      <c r="KTQ18" s="281"/>
      <c r="KTR18" s="281"/>
      <c r="KTS18" s="281"/>
      <c r="KTT18" s="281"/>
      <c r="KTU18" s="281"/>
      <c r="KTV18" s="281"/>
      <c r="KTW18" s="281"/>
      <c r="KTX18" s="281"/>
      <c r="KTY18" s="281"/>
      <c r="KTZ18" s="281"/>
      <c r="KUA18" s="281"/>
      <c r="KUB18" s="281"/>
      <c r="KUC18" s="281"/>
      <c r="KUD18" s="281"/>
      <c r="KUE18" s="281"/>
      <c r="KUF18" s="281"/>
      <c r="KUG18" s="281"/>
      <c r="KUH18" s="281"/>
      <c r="KUI18" s="281"/>
      <c r="KUJ18" s="281"/>
      <c r="KUK18" s="281"/>
      <c r="KUL18" s="281"/>
      <c r="KUM18" s="281"/>
      <c r="KUN18" s="281"/>
      <c r="KUO18" s="281"/>
      <c r="KUP18" s="281"/>
      <c r="KUQ18" s="281"/>
      <c r="KUR18" s="281"/>
      <c r="KUS18" s="281"/>
      <c r="KUT18" s="281"/>
      <c r="KUU18" s="281"/>
      <c r="KUV18" s="281"/>
      <c r="KUW18" s="281"/>
      <c r="KUX18" s="281"/>
      <c r="KUY18" s="281"/>
      <c r="KUZ18" s="281"/>
      <c r="KVA18" s="281"/>
      <c r="KVB18" s="281"/>
      <c r="KVC18" s="281"/>
      <c r="KVD18" s="281"/>
      <c r="KVE18" s="281"/>
      <c r="KVF18" s="281"/>
      <c r="KVG18" s="281"/>
      <c r="KVH18" s="281"/>
      <c r="KVI18" s="281"/>
      <c r="KVJ18" s="281"/>
      <c r="KVK18" s="281"/>
      <c r="KVL18" s="281"/>
      <c r="KVM18" s="281"/>
      <c r="KVN18" s="281"/>
      <c r="KVO18" s="281"/>
      <c r="KVP18" s="281"/>
      <c r="KVQ18" s="281"/>
      <c r="KVR18" s="281"/>
      <c r="KVS18" s="281"/>
      <c r="KVT18" s="281"/>
      <c r="KVU18" s="281"/>
      <c r="KVV18" s="281"/>
      <c r="KVW18" s="281"/>
      <c r="KVX18" s="281"/>
      <c r="KVY18" s="281"/>
      <c r="KVZ18" s="281"/>
      <c r="KWA18" s="281"/>
      <c r="KWB18" s="281"/>
      <c r="KWC18" s="281"/>
      <c r="KWD18" s="281"/>
      <c r="KWE18" s="281"/>
      <c r="KWF18" s="281"/>
      <c r="KWG18" s="281"/>
      <c r="KWH18" s="281"/>
      <c r="KWI18" s="281"/>
      <c r="KWJ18" s="281"/>
      <c r="KWK18" s="281"/>
      <c r="KWL18" s="281"/>
      <c r="KWM18" s="281"/>
      <c r="KWN18" s="281"/>
      <c r="KWO18" s="281"/>
      <c r="KWP18" s="281"/>
      <c r="KWQ18" s="281"/>
      <c r="KWR18" s="281"/>
      <c r="KWS18" s="281"/>
      <c r="KWT18" s="281"/>
      <c r="KWU18" s="281"/>
      <c r="KWV18" s="281"/>
      <c r="KWW18" s="281"/>
      <c r="KWX18" s="281"/>
      <c r="KWY18" s="281"/>
      <c r="KWZ18" s="281"/>
      <c r="KXA18" s="281"/>
      <c r="KXB18" s="281"/>
      <c r="KXC18" s="281"/>
      <c r="KXD18" s="281"/>
      <c r="KXE18" s="281"/>
      <c r="KXF18" s="281"/>
      <c r="KXG18" s="281"/>
      <c r="KXH18" s="281"/>
      <c r="KXI18" s="281"/>
      <c r="KXJ18" s="281"/>
      <c r="KXK18" s="281"/>
      <c r="KXL18" s="281"/>
      <c r="KXM18" s="281"/>
      <c r="KXN18" s="281"/>
      <c r="KXO18" s="281"/>
      <c r="KXP18" s="281"/>
      <c r="KXQ18" s="281"/>
      <c r="KXR18" s="281"/>
      <c r="KXS18" s="281"/>
      <c r="KXT18" s="281"/>
      <c r="KXU18" s="281"/>
      <c r="KXV18" s="281"/>
      <c r="KXW18" s="281"/>
      <c r="KXX18" s="281"/>
      <c r="KXY18" s="281"/>
      <c r="KXZ18" s="281"/>
      <c r="KYA18" s="281"/>
      <c r="KYB18" s="281"/>
      <c r="KYC18" s="281"/>
      <c r="KYD18" s="281"/>
      <c r="KYE18" s="281"/>
      <c r="KYF18" s="281"/>
      <c r="KYG18" s="281"/>
      <c r="KYH18" s="281"/>
      <c r="KYI18" s="281"/>
      <c r="KYJ18" s="281"/>
      <c r="KYK18" s="281"/>
      <c r="KYL18" s="281"/>
      <c r="KYM18" s="281"/>
      <c r="KYN18" s="281"/>
      <c r="KYO18" s="281"/>
      <c r="KYP18" s="281"/>
      <c r="KYQ18" s="281"/>
      <c r="KYR18" s="281"/>
      <c r="KYS18" s="281"/>
      <c r="KYT18" s="281"/>
      <c r="KYU18" s="281"/>
      <c r="KYV18" s="281"/>
      <c r="KYW18" s="281"/>
      <c r="KYX18" s="281"/>
      <c r="KYY18" s="281"/>
      <c r="KYZ18" s="281"/>
      <c r="KZA18" s="281"/>
      <c r="KZB18" s="281"/>
      <c r="KZC18" s="281"/>
      <c r="KZD18" s="281"/>
      <c r="KZE18" s="281"/>
      <c r="KZF18" s="281"/>
      <c r="KZG18" s="281"/>
      <c r="KZH18" s="281"/>
      <c r="KZI18" s="281"/>
      <c r="KZJ18" s="281"/>
      <c r="KZK18" s="281"/>
      <c r="KZL18" s="281"/>
      <c r="KZM18" s="281"/>
      <c r="KZN18" s="281"/>
      <c r="KZO18" s="281"/>
      <c r="KZP18" s="281"/>
      <c r="KZQ18" s="281"/>
      <c r="KZR18" s="281"/>
      <c r="KZS18" s="281"/>
      <c r="KZT18" s="281"/>
      <c r="KZU18" s="281"/>
      <c r="KZV18" s="281"/>
      <c r="KZW18" s="281"/>
      <c r="KZX18" s="281"/>
      <c r="KZY18" s="281"/>
      <c r="KZZ18" s="281"/>
      <c r="LAA18" s="281"/>
      <c r="LAB18" s="281"/>
      <c r="LAC18" s="281"/>
      <c r="LAD18" s="281"/>
      <c r="LAE18" s="281"/>
      <c r="LAF18" s="281"/>
      <c r="LAG18" s="281"/>
      <c r="LAH18" s="281"/>
      <c r="LAI18" s="281"/>
      <c r="LAJ18" s="281"/>
      <c r="LAK18" s="281"/>
      <c r="LAL18" s="281"/>
      <c r="LAM18" s="281"/>
      <c r="LAN18" s="281"/>
      <c r="LAO18" s="281"/>
      <c r="LAP18" s="281"/>
      <c r="LAQ18" s="281"/>
      <c r="LAR18" s="281"/>
      <c r="LAS18" s="281"/>
      <c r="LAT18" s="281"/>
      <c r="LAU18" s="281"/>
      <c r="LAV18" s="281"/>
      <c r="LAW18" s="281"/>
      <c r="LAX18" s="281"/>
      <c r="LAY18" s="281"/>
      <c r="LAZ18" s="281"/>
      <c r="LBA18" s="281"/>
      <c r="LBB18" s="281"/>
      <c r="LBC18" s="281"/>
      <c r="LBD18" s="281"/>
      <c r="LBE18" s="281"/>
      <c r="LBF18" s="281"/>
      <c r="LBG18" s="281"/>
      <c r="LBH18" s="281"/>
      <c r="LBI18" s="281"/>
      <c r="LBJ18" s="281"/>
      <c r="LBK18" s="281"/>
      <c r="LBL18" s="281"/>
      <c r="LBM18" s="281"/>
      <c r="LBN18" s="281"/>
      <c r="LBO18" s="281"/>
      <c r="LBP18" s="281"/>
      <c r="LBQ18" s="281"/>
      <c r="LBR18" s="281"/>
      <c r="LBS18" s="281"/>
      <c r="LBT18" s="281"/>
      <c r="LBU18" s="281"/>
      <c r="LBV18" s="281"/>
      <c r="LBW18" s="281"/>
      <c r="LBX18" s="281"/>
      <c r="LBY18" s="281"/>
      <c r="LBZ18" s="281"/>
      <c r="LCA18" s="281"/>
      <c r="LCB18" s="281"/>
      <c r="LCC18" s="281"/>
      <c r="LCD18" s="281"/>
      <c r="LCE18" s="281"/>
      <c r="LCF18" s="281"/>
      <c r="LCG18" s="281"/>
      <c r="LCH18" s="281"/>
      <c r="LCI18" s="281"/>
      <c r="LCJ18" s="281"/>
      <c r="LCK18" s="281"/>
      <c r="LCL18" s="281"/>
      <c r="LCM18" s="281"/>
      <c r="LCN18" s="281"/>
      <c r="LCO18" s="281"/>
      <c r="LCP18" s="281"/>
      <c r="LCQ18" s="281"/>
      <c r="LCR18" s="281"/>
      <c r="LCS18" s="281"/>
      <c r="LCT18" s="281"/>
      <c r="LCU18" s="281"/>
      <c r="LCV18" s="281"/>
      <c r="LCW18" s="281"/>
      <c r="LCX18" s="281"/>
      <c r="LCY18" s="281"/>
      <c r="LCZ18" s="281"/>
      <c r="LDA18" s="281"/>
      <c r="LDB18" s="281"/>
      <c r="LDC18" s="281"/>
      <c r="LDD18" s="281"/>
      <c r="LDE18" s="281"/>
      <c r="LDF18" s="281"/>
      <c r="LDG18" s="281"/>
      <c r="LDH18" s="281"/>
      <c r="LDI18" s="281"/>
      <c r="LDJ18" s="281"/>
      <c r="LDK18" s="281"/>
      <c r="LDL18" s="281"/>
      <c r="LDM18" s="281"/>
      <c r="LDN18" s="281"/>
      <c r="LDO18" s="281"/>
      <c r="LDP18" s="281"/>
      <c r="LDQ18" s="281"/>
      <c r="LDR18" s="281"/>
      <c r="LDS18" s="281"/>
      <c r="LDT18" s="281"/>
      <c r="LDU18" s="281"/>
      <c r="LDV18" s="281"/>
      <c r="LDW18" s="281"/>
      <c r="LDX18" s="281"/>
      <c r="LDY18" s="281"/>
      <c r="LDZ18" s="281"/>
      <c r="LEA18" s="281"/>
      <c r="LEB18" s="281"/>
      <c r="LEC18" s="281"/>
      <c r="LED18" s="281"/>
      <c r="LEE18" s="281"/>
      <c r="LEF18" s="281"/>
      <c r="LEG18" s="281"/>
      <c r="LEH18" s="281"/>
      <c r="LEI18" s="281"/>
      <c r="LEJ18" s="281"/>
      <c r="LEK18" s="281"/>
      <c r="LEL18" s="281"/>
      <c r="LEM18" s="281"/>
      <c r="LEN18" s="281"/>
      <c r="LEO18" s="281"/>
      <c r="LEP18" s="281"/>
      <c r="LEQ18" s="281"/>
      <c r="LER18" s="281"/>
      <c r="LES18" s="281"/>
      <c r="LET18" s="281"/>
      <c r="LEU18" s="281"/>
      <c r="LEV18" s="281"/>
      <c r="LEW18" s="281"/>
      <c r="LEX18" s="281"/>
      <c r="LEY18" s="281"/>
      <c r="LEZ18" s="281"/>
      <c r="LFA18" s="281"/>
      <c r="LFB18" s="281"/>
      <c r="LFC18" s="281"/>
      <c r="LFD18" s="281"/>
      <c r="LFE18" s="281"/>
      <c r="LFF18" s="281"/>
      <c r="LFG18" s="281"/>
      <c r="LFH18" s="281"/>
      <c r="LFI18" s="281"/>
      <c r="LFJ18" s="281"/>
      <c r="LFK18" s="281"/>
      <c r="LFL18" s="281"/>
      <c r="LFM18" s="281"/>
      <c r="LFN18" s="281"/>
      <c r="LFO18" s="281"/>
      <c r="LFP18" s="281"/>
      <c r="LFQ18" s="281"/>
      <c r="LFR18" s="281"/>
      <c r="LFS18" s="281"/>
      <c r="LFT18" s="281"/>
      <c r="LFU18" s="281"/>
      <c r="LFV18" s="281"/>
      <c r="LFW18" s="281"/>
      <c r="LFX18" s="281"/>
      <c r="LFY18" s="281"/>
      <c r="LFZ18" s="281"/>
      <c r="LGA18" s="281"/>
      <c r="LGB18" s="281"/>
      <c r="LGC18" s="281"/>
      <c r="LGD18" s="281"/>
      <c r="LGE18" s="281"/>
      <c r="LGF18" s="281"/>
      <c r="LGG18" s="281"/>
      <c r="LGH18" s="281"/>
      <c r="LGI18" s="281"/>
      <c r="LGJ18" s="281"/>
      <c r="LGK18" s="281"/>
      <c r="LGL18" s="281"/>
      <c r="LGM18" s="281"/>
      <c r="LGN18" s="281"/>
      <c r="LGO18" s="281"/>
      <c r="LGP18" s="281"/>
      <c r="LGQ18" s="281"/>
      <c r="LGR18" s="281"/>
      <c r="LGS18" s="281"/>
      <c r="LGT18" s="281"/>
      <c r="LGU18" s="281"/>
      <c r="LGV18" s="281"/>
      <c r="LGW18" s="281"/>
      <c r="LGX18" s="281"/>
      <c r="LGY18" s="281"/>
      <c r="LGZ18" s="281"/>
      <c r="LHA18" s="281"/>
      <c r="LHB18" s="281"/>
      <c r="LHC18" s="281"/>
      <c r="LHD18" s="281"/>
      <c r="LHE18" s="281"/>
      <c r="LHF18" s="281"/>
      <c r="LHG18" s="281"/>
      <c r="LHH18" s="281"/>
      <c r="LHI18" s="281"/>
      <c r="LHJ18" s="281"/>
      <c r="LHK18" s="281"/>
      <c r="LHL18" s="281"/>
      <c r="LHM18" s="281"/>
      <c r="LHN18" s="281"/>
      <c r="LHO18" s="281"/>
      <c r="LHP18" s="281"/>
      <c r="LHQ18" s="281"/>
      <c r="LHR18" s="281"/>
      <c r="LHS18" s="281"/>
      <c r="LHT18" s="281"/>
      <c r="LHU18" s="281"/>
      <c r="LHV18" s="281"/>
      <c r="LHW18" s="281"/>
      <c r="LHX18" s="281"/>
      <c r="LHY18" s="281"/>
      <c r="LHZ18" s="281"/>
      <c r="LIA18" s="281"/>
      <c r="LIB18" s="281"/>
      <c r="LIC18" s="281"/>
      <c r="LID18" s="281"/>
      <c r="LIE18" s="281"/>
      <c r="LIF18" s="281"/>
      <c r="LIG18" s="281"/>
      <c r="LIH18" s="281"/>
      <c r="LII18" s="281"/>
      <c r="LIJ18" s="281"/>
      <c r="LIK18" s="281"/>
      <c r="LIL18" s="281"/>
      <c r="LIM18" s="281"/>
      <c r="LIN18" s="281"/>
      <c r="LIO18" s="281"/>
      <c r="LIP18" s="281"/>
      <c r="LIQ18" s="281"/>
      <c r="LIR18" s="281"/>
      <c r="LIS18" s="281"/>
      <c r="LIT18" s="281"/>
      <c r="LIU18" s="281"/>
      <c r="LIV18" s="281"/>
      <c r="LIW18" s="281"/>
      <c r="LIX18" s="281"/>
      <c r="LIY18" s="281"/>
      <c r="LIZ18" s="281"/>
      <c r="LJA18" s="281"/>
      <c r="LJB18" s="281"/>
      <c r="LJC18" s="281"/>
      <c r="LJD18" s="281"/>
      <c r="LJE18" s="281"/>
      <c r="LJF18" s="281"/>
      <c r="LJG18" s="281"/>
      <c r="LJH18" s="281"/>
      <c r="LJI18" s="281"/>
      <c r="LJJ18" s="281"/>
      <c r="LJK18" s="281"/>
      <c r="LJL18" s="281"/>
      <c r="LJM18" s="281"/>
      <c r="LJN18" s="281"/>
      <c r="LJO18" s="281"/>
      <c r="LJP18" s="281"/>
      <c r="LJQ18" s="281"/>
      <c r="LJR18" s="281"/>
      <c r="LJS18" s="281"/>
      <c r="LJT18" s="281"/>
      <c r="LJU18" s="281"/>
      <c r="LJV18" s="281"/>
      <c r="LJW18" s="281"/>
      <c r="LJX18" s="281"/>
      <c r="LJY18" s="281"/>
      <c r="LJZ18" s="281"/>
      <c r="LKA18" s="281"/>
      <c r="LKB18" s="281"/>
      <c r="LKC18" s="281"/>
      <c r="LKD18" s="281"/>
      <c r="LKE18" s="281"/>
      <c r="LKF18" s="281"/>
      <c r="LKG18" s="281"/>
      <c r="LKH18" s="281"/>
      <c r="LKI18" s="281"/>
      <c r="LKJ18" s="281"/>
      <c r="LKK18" s="281"/>
      <c r="LKL18" s="281"/>
      <c r="LKM18" s="281"/>
      <c r="LKN18" s="281"/>
      <c r="LKO18" s="281"/>
      <c r="LKP18" s="281"/>
      <c r="LKQ18" s="281"/>
      <c r="LKR18" s="281"/>
      <c r="LKS18" s="281"/>
      <c r="LKT18" s="281"/>
      <c r="LKU18" s="281"/>
      <c r="LKV18" s="281"/>
      <c r="LKW18" s="281"/>
      <c r="LKX18" s="281"/>
      <c r="LKY18" s="281"/>
      <c r="LKZ18" s="281"/>
      <c r="LLA18" s="281"/>
      <c r="LLB18" s="281"/>
      <c r="LLC18" s="281"/>
      <c r="LLD18" s="281"/>
      <c r="LLE18" s="281"/>
      <c r="LLF18" s="281"/>
      <c r="LLG18" s="281"/>
      <c r="LLH18" s="281"/>
      <c r="LLI18" s="281"/>
      <c r="LLJ18" s="281"/>
      <c r="LLK18" s="281"/>
      <c r="LLL18" s="281"/>
      <c r="LLM18" s="281"/>
      <c r="LLN18" s="281"/>
      <c r="LLO18" s="281"/>
      <c r="LLP18" s="281"/>
      <c r="LLQ18" s="281"/>
      <c r="LLR18" s="281"/>
      <c r="LLS18" s="281"/>
      <c r="LLT18" s="281"/>
      <c r="LLU18" s="281"/>
      <c r="LLV18" s="281"/>
      <c r="LLW18" s="281"/>
      <c r="LLX18" s="281"/>
      <c r="LLY18" s="281"/>
      <c r="LLZ18" s="281"/>
      <c r="LMA18" s="281"/>
      <c r="LMB18" s="281"/>
      <c r="LMC18" s="281"/>
      <c r="LMD18" s="281"/>
      <c r="LME18" s="281"/>
      <c r="LMF18" s="281"/>
      <c r="LMG18" s="281"/>
      <c r="LMH18" s="281"/>
      <c r="LMI18" s="281"/>
      <c r="LMJ18" s="281"/>
      <c r="LMK18" s="281"/>
      <c r="LML18" s="281"/>
      <c r="LMM18" s="281"/>
      <c r="LMN18" s="281"/>
      <c r="LMO18" s="281"/>
      <c r="LMP18" s="281"/>
      <c r="LMQ18" s="281"/>
      <c r="LMR18" s="281"/>
      <c r="LMS18" s="281"/>
      <c r="LMT18" s="281"/>
      <c r="LMU18" s="281"/>
      <c r="LMV18" s="281"/>
      <c r="LMW18" s="281"/>
      <c r="LMX18" s="281"/>
      <c r="LMY18" s="281"/>
      <c r="LMZ18" s="281"/>
      <c r="LNA18" s="281"/>
      <c r="LNB18" s="281"/>
      <c r="LNC18" s="281"/>
      <c r="LND18" s="281"/>
      <c r="LNE18" s="281"/>
      <c r="LNF18" s="281"/>
      <c r="LNG18" s="281"/>
      <c r="LNH18" s="281"/>
      <c r="LNI18" s="281"/>
      <c r="LNJ18" s="281"/>
      <c r="LNK18" s="281"/>
      <c r="LNL18" s="281"/>
      <c r="LNM18" s="281"/>
      <c r="LNN18" s="281"/>
      <c r="LNO18" s="281"/>
      <c r="LNP18" s="281"/>
      <c r="LNQ18" s="281"/>
      <c r="LNR18" s="281"/>
      <c r="LNS18" s="281"/>
      <c r="LNT18" s="281"/>
      <c r="LNU18" s="281"/>
      <c r="LNV18" s="281"/>
      <c r="LNW18" s="281"/>
      <c r="LNX18" s="281"/>
      <c r="LNY18" s="281"/>
      <c r="LNZ18" s="281"/>
      <c r="LOA18" s="281"/>
      <c r="LOB18" s="281"/>
      <c r="LOC18" s="281"/>
      <c r="LOD18" s="281"/>
      <c r="LOE18" s="281"/>
      <c r="LOF18" s="281"/>
      <c r="LOG18" s="281"/>
      <c r="LOH18" s="281"/>
      <c r="LOI18" s="281"/>
      <c r="LOJ18" s="281"/>
      <c r="LOK18" s="281"/>
      <c r="LOL18" s="281"/>
      <c r="LOM18" s="281"/>
      <c r="LON18" s="281"/>
      <c r="LOO18" s="281"/>
      <c r="LOP18" s="281"/>
      <c r="LOQ18" s="281"/>
      <c r="LOR18" s="281"/>
      <c r="LOS18" s="281"/>
      <c r="LOT18" s="281"/>
      <c r="LOU18" s="281"/>
      <c r="LOV18" s="281"/>
      <c r="LOW18" s="281"/>
      <c r="LOX18" s="281"/>
      <c r="LOY18" s="281"/>
      <c r="LOZ18" s="281"/>
      <c r="LPA18" s="281"/>
      <c r="LPB18" s="281"/>
      <c r="LPC18" s="281"/>
      <c r="LPD18" s="281"/>
      <c r="LPE18" s="281"/>
      <c r="LPF18" s="281"/>
      <c r="LPG18" s="281"/>
      <c r="LPH18" s="281"/>
      <c r="LPI18" s="281"/>
      <c r="LPJ18" s="281"/>
      <c r="LPK18" s="281"/>
      <c r="LPL18" s="281"/>
      <c r="LPM18" s="281"/>
      <c r="LPN18" s="281"/>
      <c r="LPO18" s="281"/>
      <c r="LPP18" s="281"/>
      <c r="LPQ18" s="281"/>
      <c r="LPR18" s="281"/>
      <c r="LPS18" s="281"/>
      <c r="LPT18" s="281"/>
      <c r="LPU18" s="281"/>
      <c r="LPV18" s="281"/>
      <c r="LPW18" s="281"/>
      <c r="LPX18" s="281"/>
      <c r="LPY18" s="281"/>
      <c r="LPZ18" s="281"/>
      <c r="LQA18" s="281"/>
      <c r="LQB18" s="281"/>
      <c r="LQC18" s="281"/>
      <c r="LQD18" s="281"/>
      <c r="LQE18" s="281"/>
      <c r="LQF18" s="281"/>
      <c r="LQG18" s="281"/>
      <c r="LQH18" s="281"/>
      <c r="LQI18" s="281"/>
      <c r="LQJ18" s="281"/>
      <c r="LQK18" s="281"/>
      <c r="LQL18" s="281"/>
      <c r="LQM18" s="281"/>
      <c r="LQN18" s="281"/>
      <c r="LQO18" s="281"/>
      <c r="LQP18" s="281"/>
      <c r="LQQ18" s="281"/>
      <c r="LQR18" s="281"/>
      <c r="LQS18" s="281"/>
      <c r="LQT18" s="281"/>
      <c r="LQU18" s="281"/>
      <c r="LQV18" s="281"/>
      <c r="LQW18" s="281"/>
      <c r="LQX18" s="281"/>
      <c r="LQY18" s="281"/>
      <c r="LQZ18" s="281"/>
      <c r="LRA18" s="281"/>
      <c r="LRB18" s="281"/>
      <c r="LRC18" s="281"/>
      <c r="LRD18" s="281"/>
      <c r="LRE18" s="281"/>
      <c r="LRF18" s="281"/>
      <c r="LRG18" s="281"/>
      <c r="LRH18" s="281"/>
      <c r="LRI18" s="281"/>
      <c r="LRJ18" s="281"/>
      <c r="LRK18" s="281"/>
      <c r="LRL18" s="281"/>
      <c r="LRM18" s="281"/>
      <c r="LRN18" s="281"/>
      <c r="LRO18" s="281"/>
      <c r="LRP18" s="281"/>
      <c r="LRQ18" s="281"/>
      <c r="LRR18" s="281"/>
      <c r="LRS18" s="281"/>
      <c r="LRT18" s="281"/>
      <c r="LRU18" s="281"/>
      <c r="LRV18" s="281"/>
      <c r="LRW18" s="281"/>
      <c r="LRX18" s="281"/>
      <c r="LRY18" s="281"/>
      <c r="LRZ18" s="281"/>
      <c r="LSA18" s="281"/>
      <c r="LSB18" s="281"/>
      <c r="LSC18" s="281"/>
      <c r="LSD18" s="281"/>
      <c r="LSE18" s="281"/>
      <c r="LSF18" s="281"/>
      <c r="LSG18" s="281"/>
      <c r="LSH18" s="281"/>
      <c r="LSI18" s="281"/>
      <c r="LSJ18" s="281"/>
      <c r="LSK18" s="281"/>
      <c r="LSL18" s="281"/>
      <c r="LSM18" s="281"/>
      <c r="LSN18" s="281"/>
      <c r="LSO18" s="281"/>
      <c r="LSP18" s="281"/>
      <c r="LSQ18" s="281"/>
      <c r="LSR18" s="281"/>
      <c r="LSS18" s="281"/>
      <c r="LST18" s="281"/>
      <c r="LSU18" s="281"/>
      <c r="LSV18" s="281"/>
      <c r="LSW18" s="281"/>
      <c r="LSX18" s="281"/>
      <c r="LSY18" s="281"/>
      <c r="LSZ18" s="281"/>
      <c r="LTA18" s="281"/>
      <c r="LTB18" s="281"/>
      <c r="LTC18" s="281"/>
      <c r="LTD18" s="281"/>
      <c r="LTE18" s="281"/>
      <c r="LTF18" s="281"/>
      <c r="LTG18" s="281"/>
      <c r="LTH18" s="281"/>
      <c r="LTI18" s="281"/>
      <c r="LTJ18" s="281"/>
      <c r="LTK18" s="281"/>
      <c r="LTL18" s="281"/>
      <c r="LTM18" s="281"/>
      <c r="LTN18" s="281"/>
      <c r="LTO18" s="281"/>
      <c r="LTP18" s="281"/>
      <c r="LTQ18" s="281"/>
      <c r="LTR18" s="281"/>
      <c r="LTS18" s="281"/>
      <c r="LTT18" s="281"/>
      <c r="LTU18" s="281"/>
      <c r="LTV18" s="281"/>
      <c r="LTW18" s="281"/>
      <c r="LTX18" s="281"/>
      <c r="LTY18" s="281"/>
      <c r="LTZ18" s="281"/>
      <c r="LUA18" s="281"/>
      <c r="LUB18" s="281"/>
      <c r="LUC18" s="281"/>
      <c r="LUD18" s="281"/>
      <c r="LUE18" s="281"/>
      <c r="LUF18" s="281"/>
      <c r="LUG18" s="281"/>
      <c r="LUH18" s="281"/>
      <c r="LUI18" s="281"/>
      <c r="LUJ18" s="281"/>
      <c r="LUK18" s="281"/>
      <c r="LUL18" s="281"/>
      <c r="LUM18" s="281"/>
      <c r="LUN18" s="281"/>
      <c r="LUO18" s="281"/>
      <c r="LUP18" s="281"/>
      <c r="LUQ18" s="281"/>
      <c r="LUR18" s="281"/>
      <c r="LUS18" s="281"/>
      <c r="LUT18" s="281"/>
      <c r="LUU18" s="281"/>
      <c r="LUV18" s="281"/>
      <c r="LUW18" s="281"/>
      <c r="LUX18" s="281"/>
      <c r="LUY18" s="281"/>
      <c r="LUZ18" s="281"/>
      <c r="LVA18" s="281"/>
      <c r="LVB18" s="281"/>
      <c r="LVC18" s="281"/>
      <c r="LVD18" s="281"/>
      <c r="LVE18" s="281"/>
      <c r="LVF18" s="281"/>
      <c r="LVG18" s="281"/>
      <c r="LVH18" s="281"/>
      <c r="LVI18" s="281"/>
      <c r="LVJ18" s="281"/>
      <c r="LVK18" s="281"/>
      <c r="LVL18" s="281"/>
      <c r="LVM18" s="281"/>
      <c r="LVN18" s="281"/>
      <c r="LVO18" s="281"/>
      <c r="LVP18" s="281"/>
      <c r="LVQ18" s="281"/>
      <c r="LVR18" s="281"/>
      <c r="LVS18" s="281"/>
      <c r="LVT18" s="281"/>
      <c r="LVU18" s="281"/>
      <c r="LVV18" s="281"/>
      <c r="LVW18" s="281"/>
      <c r="LVX18" s="281"/>
      <c r="LVY18" s="281"/>
      <c r="LVZ18" s="281"/>
      <c r="LWA18" s="281"/>
      <c r="LWB18" s="281"/>
      <c r="LWC18" s="281"/>
      <c r="LWD18" s="281"/>
      <c r="LWE18" s="281"/>
      <c r="LWF18" s="281"/>
      <c r="LWG18" s="281"/>
      <c r="LWH18" s="281"/>
      <c r="LWI18" s="281"/>
      <c r="LWJ18" s="281"/>
      <c r="LWK18" s="281"/>
      <c r="LWL18" s="281"/>
      <c r="LWM18" s="281"/>
      <c r="LWN18" s="281"/>
      <c r="LWO18" s="281"/>
      <c r="LWP18" s="281"/>
      <c r="LWQ18" s="281"/>
      <c r="LWR18" s="281"/>
      <c r="LWS18" s="281"/>
      <c r="LWT18" s="281"/>
      <c r="LWU18" s="281"/>
      <c r="LWV18" s="281"/>
      <c r="LWW18" s="281"/>
      <c r="LWX18" s="281"/>
      <c r="LWY18" s="281"/>
      <c r="LWZ18" s="281"/>
      <c r="LXA18" s="281"/>
      <c r="LXB18" s="281"/>
      <c r="LXC18" s="281"/>
      <c r="LXD18" s="281"/>
      <c r="LXE18" s="281"/>
      <c r="LXF18" s="281"/>
      <c r="LXG18" s="281"/>
      <c r="LXH18" s="281"/>
      <c r="LXI18" s="281"/>
      <c r="LXJ18" s="281"/>
      <c r="LXK18" s="281"/>
      <c r="LXL18" s="281"/>
      <c r="LXM18" s="281"/>
      <c r="LXN18" s="281"/>
      <c r="LXO18" s="281"/>
      <c r="LXP18" s="281"/>
      <c r="LXQ18" s="281"/>
      <c r="LXR18" s="281"/>
      <c r="LXS18" s="281"/>
      <c r="LXT18" s="281"/>
      <c r="LXU18" s="281"/>
      <c r="LXV18" s="281"/>
      <c r="LXW18" s="281"/>
      <c r="LXX18" s="281"/>
      <c r="LXY18" s="281"/>
      <c r="LXZ18" s="281"/>
      <c r="LYA18" s="281"/>
      <c r="LYB18" s="281"/>
      <c r="LYC18" s="281"/>
      <c r="LYD18" s="281"/>
      <c r="LYE18" s="281"/>
      <c r="LYF18" s="281"/>
      <c r="LYG18" s="281"/>
      <c r="LYH18" s="281"/>
      <c r="LYI18" s="281"/>
      <c r="LYJ18" s="281"/>
      <c r="LYK18" s="281"/>
      <c r="LYL18" s="281"/>
      <c r="LYM18" s="281"/>
      <c r="LYN18" s="281"/>
      <c r="LYO18" s="281"/>
      <c r="LYP18" s="281"/>
      <c r="LYQ18" s="281"/>
      <c r="LYR18" s="281"/>
      <c r="LYS18" s="281"/>
      <c r="LYT18" s="281"/>
      <c r="LYU18" s="281"/>
      <c r="LYV18" s="281"/>
      <c r="LYW18" s="281"/>
      <c r="LYX18" s="281"/>
      <c r="LYY18" s="281"/>
      <c r="LYZ18" s="281"/>
      <c r="LZA18" s="281"/>
      <c r="LZB18" s="281"/>
      <c r="LZC18" s="281"/>
      <c r="LZD18" s="281"/>
      <c r="LZE18" s="281"/>
      <c r="LZF18" s="281"/>
      <c r="LZG18" s="281"/>
      <c r="LZH18" s="281"/>
      <c r="LZI18" s="281"/>
      <c r="LZJ18" s="281"/>
      <c r="LZK18" s="281"/>
      <c r="LZL18" s="281"/>
      <c r="LZM18" s="281"/>
      <c r="LZN18" s="281"/>
      <c r="LZO18" s="281"/>
      <c r="LZP18" s="281"/>
      <c r="LZQ18" s="281"/>
      <c r="LZR18" s="281"/>
      <c r="LZS18" s="281"/>
      <c r="LZT18" s="281"/>
      <c r="LZU18" s="281"/>
      <c r="LZV18" s="281"/>
      <c r="LZW18" s="281"/>
      <c r="LZX18" s="281"/>
      <c r="LZY18" s="281"/>
      <c r="LZZ18" s="281"/>
      <c r="MAA18" s="281"/>
      <c r="MAB18" s="281"/>
      <c r="MAC18" s="281"/>
      <c r="MAD18" s="281"/>
      <c r="MAE18" s="281"/>
      <c r="MAF18" s="281"/>
      <c r="MAG18" s="281"/>
      <c r="MAH18" s="281"/>
      <c r="MAI18" s="281"/>
      <c r="MAJ18" s="281"/>
      <c r="MAK18" s="281"/>
      <c r="MAL18" s="281"/>
      <c r="MAM18" s="281"/>
      <c r="MAN18" s="281"/>
      <c r="MAO18" s="281"/>
      <c r="MAP18" s="281"/>
      <c r="MAQ18" s="281"/>
      <c r="MAR18" s="281"/>
      <c r="MAS18" s="281"/>
      <c r="MAT18" s="281"/>
      <c r="MAU18" s="281"/>
      <c r="MAV18" s="281"/>
      <c r="MAW18" s="281"/>
      <c r="MAX18" s="281"/>
      <c r="MAY18" s="281"/>
      <c r="MAZ18" s="281"/>
      <c r="MBA18" s="281"/>
      <c r="MBB18" s="281"/>
      <c r="MBC18" s="281"/>
      <c r="MBD18" s="281"/>
      <c r="MBE18" s="281"/>
      <c r="MBF18" s="281"/>
      <c r="MBG18" s="281"/>
      <c r="MBH18" s="281"/>
      <c r="MBI18" s="281"/>
      <c r="MBJ18" s="281"/>
      <c r="MBK18" s="281"/>
      <c r="MBL18" s="281"/>
      <c r="MBM18" s="281"/>
      <c r="MBN18" s="281"/>
      <c r="MBO18" s="281"/>
      <c r="MBP18" s="281"/>
      <c r="MBQ18" s="281"/>
      <c r="MBR18" s="281"/>
      <c r="MBS18" s="281"/>
      <c r="MBT18" s="281"/>
      <c r="MBU18" s="281"/>
      <c r="MBV18" s="281"/>
      <c r="MBW18" s="281"/>
      <c r="MBX18" s="281"/>
      <c r="MBY18" s="281"/>
      <c r="MBZ18" s="281"/>
      <c r="MCA18" s="281"/>
      <c r="MCB18" s="281"/>
      <c r="MCC18" s="281"/>
      <c r="MCD18" s="281"/>
      <c r="MCE18" s="281"/>
      <c r="MCF18" s="281"/>
      <c r="MCG18" s="281"/>
      <c r="MCH18" s="281"/>
      <c r="MCI18" s="281"/>
      <c r="MCJ18" s="281"/>
      <c r="MCK18" s="281"/>
      <c r="MCL18" s="281"/>
      <c r="MCM18" s="281"/>
      <c r="MCN18" s="281"/>
      <c r="MCO18" s="281"/>
      <c r="MCP18" s="281"/>
      <c r="MCQ18" s="281"/>
      <c r="MCR18" s="281"/>
      <c r="MCS18" s="281"/>
      <c r="MCT18" s="281"/>
      <c r="MCU18" s="281"/>
      <c r="MCV18" s="281"/>
      <c r="MCW18" s="281"/>
      <c r="MCX18" s="281"/>
      <c r="MCY18" s="281"/>
      <c r="MCZ18" s="281"/>
      <c r="MDA18" s="281"/>
      <c r="MDB18" s="281"/>
      <c r="MDC18" s="281"/>
      <c r="MDD18" s="281"/>
      <c r="MDE18" s="281"/>
      <c r="MDF18" s="281"/>
      <c r="MDG18" s="281"/>
      <c r="MDH18" s="281"/>
      <c r="MDI18" s="281"/>
      <c r="MDJ18" s="281"/>
      <c r="MDK18" s="281"/>
      <c r="MDL18" s="281"/>
      <c r="MDM18" s="281"/>
      <c r="MDN18" s="281"/>
      <c r="MDO18" s="281"/>
      <c r="MDP18" s="281"/>
      <c r="MDQ18" s="281"/>
      <c r="MDR18" s="281"/>
      <c r="MDS18" s="281"/>
      <c r="MDT18" s="281"/>
      <c r="MDU18" s="281"/>
      <c r="MDV18" s="281"/>
      <c r="MDW18" s="281"/>
      <c r="MDX18" s="281"/>
      <c r="MDY18" s="281"/>
      <c r="MDZ18" s="281"/>
      <c r="MEA18" s="281"/>
      <c r="MEB18" s="281"/>
      <c r="MEC18" s="281"/>
      <c r="MED18" s="281"/>
      <c r="MEE18" s="281"/>
      <c r="MEF18" s="281"/>
      <c r="MEG18" s="281"/>
      <c r="MEH18" s="281"/>
      <c r="MEI18" s="281"/>
      <c r="MEJ18" s="281"/>
      <c r="MEK18" s="281"/>
      <c r="MEL18" s="281"/>
      <c r="MEM18" s="281"/>
      <c r="MEN18" s="281"/>
      <c r="MEO18" s="281"/>
      <c r="MEP18" s="281"/>
      <c r="MEQ18" s="281"/>
      <c r="MER18" s="281"/>
      <c r="MES18" s="281"/>
      <c r="MET18" s="281"/>
      <c r="MEU18" s="281"/>
      <c r="MEV18" s="281"/>
      <c r="MEW18" s="281"/>
      <c r="MEX18" s="281"/>
      <c r="MEY18" s="281"/>
      <c r="MEZ18" s="281"/>
      <c r="MFA18" s="281"/>
      <c r="MFB18" s="281"/>
      <c r="MFC18" s="281"/>
      <c r="MFD18" s="281"/>
      <c r="MFE18" s="281"/>
      <c r="MFF18" s="281"/>
      <c r="MFG18" s="281"/>
      <c r="MFH18" s="281"/>
      <c r="MFI18" s="281"/>
      <c r="MFJ18" s="281"/>
      <c r="MFK18" s="281"/>
      <c r="MFL18" s="281"/>
      <c r="MFM18" s="281"/>
      <c r="MFN18" s="281"/>
      <c r="MFO18" s="281"/>
      <c r="MFP18" s="281"/>
      <c r="MFQ18" s="281"/>
      <c r="MFR18" s="281"/>
      <c r="MFS18" s="281"/>
      <c r="MFT18" s="281"/>
      <c r="MFU18" s="281"/>
      <c r="MFV18" s="281"/>
      <c r="MFW18" s="281"/>
      <c r="MFX18" s="281"/>
      <c r="MFY18" s="281"/>
      <c r="MFZ18" s="281"/>
      <c r="MGA18" s="281"/>
      <c r="MGB18" s="281"/>
      <c r="MGC18" s="281"/>
      <c r="MGD18" s="281"/>
      <c r="MGE18" s="281"/>
      <c r="MGF18" s="281"/>
      <c r="MGG18" s="281"/>
      <c r="MGH18" s="281"/>
      <c r="MGI18" s="281"/>
      <c r="MGJ18" s="281"/>
      <c r="MGK18" s="281"/>
      <c r="MGL18" s="281"/>
      <c r="MGM18" s="281"/>
      <c r="MGN18" s="281"/>
      <c r="MGO18" s="281"/>
      <c r="MGP18" s="281"/>
      <c r="MGQ18" s="281"/>
      <c r="MGR18" s="281"/>
      <c r="MGS18" s="281"/>
      <c r="MGT18" s="281"/>
      <c r="MGU18" s="281"/>
      <c r="MGV18" s="281"/>
      <c r="MGW18" s="281"/>
      <c r="MGX18" s="281"/>
      <c r="MGY18" s="281"/>
      <c r="MGZ18" s="281"/>
      <c r="MHA18" s="281"/>
      <c r="MHB18" s="281"/>
      <c r="MHC18" s="281"/>
      <c r="MHD18" s="281"/>
      <c r="MHE18" s="281"/>
      <c r="MHF18" s="281"/>
      <c r="MHG18" s="281"/>
      <c r="MHH18" s="281"/>
      <c r="MHI18" s="281"/>
      <c r="MHJ18" s="281"/>
      <c r="MHK18" s="281"/>
      <c r="MHL18" s="281"/>
      <c r="MHM18" s="281"/>
      <c r="MHN18" s="281"/>
      <c r="MHO18" s="281"/>
      <c r="MHP18" s="281"/>
      <c r="MHQ18" s="281"/>
      <c r="MHR18" s="281"/>
      <c r="MHS18" s="281"/>
      <c r="MHT18" s="281"/>
      <c r="MHU18" s="281"/>
      <c r="MHV18" s="281"/>
      <c r="MHW18" s="281"/>
      <c r="MHX18" s="281"/>
      <c r="MHY18" s="281"/>
      <c r="MHZ18" s="281"/>
      <c r="MIA18" s="281"/>
      <c r="MIB18" s="281"/>
      <c r="MIC18" s="281"/>
      <c r="MID18" s="281"/>
      <c r="MIE18" s="281"/>
      <c r="MIF18" s="281"/>
      <c r="MIG18" s="281"/>
      <c r="MIH18" s="281"/>
      <c r="MII18" s="281"/>
      <c r="MIJ18" s="281"/>
      <c r="MIK18" s="281"/>
      <c r="MIL18" s="281"/>
      <c r="MIM18" s="281"/>
      <c r="MIN18" s="281"/>
      <c r="MIO18" s="281"/>
      <c r="MIP18" s="281"/>
      <c r="MIQ18" s="281"/>
      <c r="MIR18" s="281"/>
      <c r="MIS18" s="281"/>
      <c r="MIT18" s="281"/>
      <c r="MIU18" s="281"/>
      <c r="MIV18" s="281"/>
      <c r="MIW18" s="281"/>
      <c r="MIX18" s="281"/>
      <c r="MIY18" s="281"/>
      <c r="MIZ18" s="281"/>
      <c r="MJA18" s="281"/>
      <c r="MJB18" s="281"/>
      <c r="MJC18" s="281"/>
      <c r="MJD18" s="281"/>
      <c r="MJE18" s="281"/>
      <c r="MJF18" s="281"/>
      <c r="MJG18" s="281"/>
      <c r="MJH18" s="281"/>
      <c r="MJI18" s="281"/>
      <c r="MJJ18" s="281"/>
      <c r="MJK18" s="281"/>
      <c r="MJL18" s="281"/>
      <c r="MJM18" s="281"/>
      <c r="MJN18" s="281"/>
      <c r="MJO18" s="281"/>
      <c r="MJP18" s="281"/>
      <c r="MJQ18" s="281"/>
      <c r="MJR18" s="281"/>
      <c r="MJS18" s="281"/>
      <c r="MJT18" s="281"/>
      <c r="MJU18" s="281"/>
      <c r="MJV18" s="281"/>
      <c r="MJW18" s="281"/>
      <c r="MJX18" s="281"/>
      <c r="MJY18" s="281"/>
      <c r="MJZ18" s="281"/>
      <c r="MKA18" s="281"/>
      <c r="MKB18" s="281"/>
      <c r="MKC18" s="281"/>
      <c r="MKD18" s="281"/>
      <c r="MKE18" s="281"/>
      <c r="MKF18" s="281"/>
      <c r="MKG18" s="281"/>
      <c r="MKH18" s="281"/>
      <c r="MKI18" s="281"/>
      <c r="MKJ18" s="281"/>
      <c r="MKK18" s="281"/>
      <c r="MKL18" s="281"/>
      <c r="MKM18" s="281"/>
      <c r="MKN18" s="281"/>
      <c r="MKO18" s="281"/>
      <c r="MKP18" s="281"/>
      <c r="MKQ18" s="281"/>
      <c r="MKR18" s="281"/>
      <c r="MKS18" s="281"/>
      <c r="MKT18" s="281"/>
      <c r="MKU18" s="281"/>
      <c r="MKV18" s="281"/>
      <c r="MKW18" s="281"/>
      <c r="MKX18" s="281"/>
      <c r="MKY18" s="281"/>
      <c r="MKZ18" s="281"/>
      <c r="MLA18" s="281"/>
      <c r="MLB18" s="281"/>
      <c r="MLC18" s="281"/>
      <c r="MLD18" s="281"/>
      <c r="MLE18" s="281"/>
      <c r="MLF18" s="281"/>
      <c r="MLG18" s="281"/>
      <c r="MLH18" s="281"/>
      <c r="MLI18" s="281"/>
      <c r="MLJ18" s="281"/>
      <c r="MLK18" s="281"/>
      <c r="MLL18" s="281"/>
      <c r="MLM18" s="281"/>
      <c r="MLN18" s="281"/>
      <c r="MLO18" s="281"/>
      <c r="MLP18" s="281"/>
      <c r="MLQ18" s="281"/>
      <c r="MLR18" s="281"/>
      <c r="MLS18" s="281"/>
      <c r="MLT18" s="281"/>
      <c r="MLU18" s="281"/>
      <c r="MLV18" s="281"/>
      <c r="MLW18" s="281"/>
      <c r="MLX18" s="281"/>
      <c r="MLY18" s="281"/>
      <c r="MLZ18" s="281"/>
      <c r="MMA18" s="281"/>
      <c r="MMB18" s="281"/>
      <c r="MMC18" s="281"/>
      <c r="MMD18" s="281"/>
      <c r="MME18" s="281"/>
      <c r="MMF18" s="281"/>
      <c r="MMG18" s="281"/>
      <c r="MMH18" s="281"/>
      <c r="MMI18" s="281"/>
      <c r="MMJ18" s="281"/>
      <c r="MMK18" s="281"/>
      <c r="MML18" s="281"/>
      <c r="MMM18" s="281"/>
      <c r="MMN18" s="281"/>
      <c r="MMO18" s="281"/>
      <c r="MMP18" s="281"/>
      <c r="MMQ18" s="281"/>
      <c r="MMR18" s="281"/>
      <c r="MMS18" s="281"/>
      <c r="MMT18" s="281"/>
      <c r="MMU18" s="281"/>
      <c r="MMV18" s="281"/>
      <c r="MMW18" s="281"/>
      <c r="MMX18" s="281"/>
      <c r="MMY18" s="281"/>
      <c r="MMZ18" s="281"/>
      <c r="MNA18" s="281"/>
      <c r="MNB18" s="281"/>
      <c r="MNC18" s="281"/>
      <c r="MND18" s="281"/>
      <c r="MNE18" s="281"/>
      <c r="MNF18" s="281"/>
      <c r="MNG18" s="281"/>
      <c r="MNH18" s="281"/>
      <c r="MNI18" s="281"/>
      <c r="MNJ18" s="281"/>
      <c r="MNK18" s="281"/>
      <c r="MNL18" s="281"/>
      <c r="MNM18" s="281"/>
      <c r="MNN18" s="281"/>
      <c r="MNO18" s="281"/>
      <c r="MNP18" s="281"/>
      <c r="MNQ18" s="281"/>
      <c r="MNR18" s="281"/>
      <c r="MNS18" s="281"/>
      <c r="MNT18" s="281"/>
      <c r="MNU18" s="281"/>
      <c r="MNV18" s="281"/>
      <c r="MNW18" s="281"/>
      <c r="MNX18" s="281"/>
      <c r="MNY18" s="281"/>
      <c r="MNZ18" s="281"/>
      <c r="MOA18" s="281"/>
      <c r="MOB18" s="281"/>
      <c r="MOC18" s="281"/>
      <c r="MOD18" s="281"/>
      <c r="MOE18" s="281"/>
      <c r="MOF18" s="281"/>
      <c r="MOG18" s="281"/>
      <c r="MOH18" s="281"/>
      <c r="MOI18" s="281"/>
      <c r="MOJ18" s="281"/>
      <c r="MOK18" s="281"/>
      <c r="MOL18" s="281"/>
      <c r="MOM18" s="281"/>
      <c r="MON18" s="281"/>
      <c r="MOO18" s="281"/>
      <c r="MOP18" s="281"/>
      <c r="MOQ18" s="281"/>
      <c r="MOR18" s="281"/>
      <c r="MOS18" s="281"/>
      <c r="MOT18" s="281"/>
      <c r="MOU18" s="281"/>
      <c r="MOV18" s="281"/>
      <c r="MOW18" s="281"/>
      <c r="MOX18" s="281"/>
      <c r="MOY18" s="281"/>
      <c r="MOZ18" s="281"/>
      <c r="MPA18" s="281"/>
      <c r="MPB18" s="281"/>
      <c r="MPC18" s="281"/>
      <c r="MPD18" s="281"/>
      <c r="MPE18" s="281"/>
      <c r="MPF18" s="281"/>
      <c r="MPG18" s="281"/>
      <c r="MPH18" s="281"/>
      <c r="MPI18" s="281"/>
      <c r="MPJ18" s="281"/>
      <c r="MPK18" s="281"/>
      <c r="MPL18" s="281"/>
      <c r="MPM18" s="281"/>
      <c r="MPN18" s="281"/>
      <c r="MPO18" s="281"/>
      <c r="MPP18" s="281"/>
      <c r="MPQ18" s="281"/>
      <c r="MPR18" s="281"/>
      <c r="MPS18" s="281"/>
      <c r="MPT18" s="281"/>
      <c r="MPU18" s="281"/>
      <c r="MPV18" s="281"/>
      <c r="MPW18" s="281"/>
      <c r="MPX18" s="281"/>
      <c r="MPY18" s="281"/>
      <c r="MPZ18" s="281"/>
      <c r="MQA18" s="281"/>
      <c r="MQB18" s="281"/>
      <c r="MQC18" s="281"/>
      <c r="MQD18" s="281"/>
      <c r="MQE18" s="281"/>
      <c r="MQF18" s="281"/>
      <c r="MQG18" s="281"/>
      <c r="MQH18" s="281"/>
      <c r="MQI18" s="281"/>
      <c r="MQJ18" s="281"/>
      <c r="MQK18" s="281"/>
      <c r="MQL18" s="281"/>
      <c r="MQM18" s="281"/>
      <c r="MQN18" s="281"/>
      <c r="MQO18" s="281"/>
      <c r="MQP18" s="281"/>
      <c r="MQQ18" s="281"/>
      <c r="MQR18" s="281"/>
      <c r="MQS18" s="281"/>
      <c r="MQT18" s="281"/>
      <c r="MQU18" s="281"/>
      <c r="MQV18" s="281"/>
      <c r="MQW18" s="281"/>
      <c r="MQX18" s="281"/>
      <c r="MQY18" s="281"/>
      <c r="MQZ18" s="281"/>
      <c r="MRA18" s="281"/>
      <c r="MRB18" s="281"/>
      <c r="MRC18" s="281"/>
      <c r="MRD18" s="281"/>
      <c r="MRE18" s="281"/>
      <c r="MRF18" s="281"/>
      <c r="MRG18" s="281"/>
      <c r="MRH18" s="281"/>
      <c r="MRI18" s="281"/>
      <c r="MRJ18" s="281"/>
      <c r="MRK18" s="281"/>
      <c r="MRL18" s="281"/>
      <c r="MRM18" s="281"/>
      <c r="MRN18" s="281"/>
      <c r="MRO18" s="281"/>
      <c r="MRP18" s="281"/>
      <c r="MRQ18" s="281"/>
      <c r="MRR18" s="281"/>
      <c r="MRS18" s="281"/>
      <c r="MRT18" s="281"/>
      <c r="MRU18" s="281"/>
      <c r="MRV18" s="281"/>
      <c r="MRW18" s="281"/>
      <c r="MRX18" s="281"/>
      <c r="MRY18" s="281"/>
      <c r="MRZ18" s="281"/>
      <c r="MSA18" s="281"/>
      <c r="MSB18" s="281"/>
      <c r="MSC18" s="281"/>
      <c r="MSD18" s="281"/>
      <c r="MSE18" s="281"/>
      <c r="MSF18" s="281"/>
      <c r="MSG18" s="281"/>
      <c r="MSH18" s="281"/>
      <c r="MSI18" s="281"/>
      <c r="MSJ18" s="281"/>
      <c r="MSK18" s="281"/>
      <c r="MSL18" s="281"/>
      <c r="MSM18" s="281"/>
      <c r="MSN18" s="281"/>
      <c r="MSO18" s="281"/>
      <c r="MSP18" s="281"/>
      <c r="MSQ18" s="281"/>
      <c r="MSR18" s="281"/>
      <c r="MSS18" s="281"/>
      <c r="MST18" s="281"/>
      <c r="MSU18" s="281"/>
      <c r="MSV18" s="281"/>
      <c r="MSW18" s="281"/>
      <c r="MSX18" s="281"/>
      <c r="MSY18" s="281"/>
      <c r="MSZ18" s="281"/>
      <c r="MTA18" s="281"/>
      <c r="MTB18" s="281"/>
      <c r="MTC18" s="281"/>
      <c r="MTD18" s="281"/>
      <c r="MTE18" s="281"/>
      <c r="MTF18" s="281"/>
      <c r="MTG18" s="281"/>
      <c r="MTH18" s="281"/>
      <c r="MTI18" s="281"/>
      <c r="MTJ18" s="281"/>
      <c r="MTK18" s="281"/>
      <c r="MTL18" s="281"/>
      <c r="MTM18" s="281"/>
      <c r="MTN18" s="281"/>
      <c r="MTO18" s="281"/>
      <c r="MTP18" s="281"/>
      <c r="MTQ18" s="281"/>
      <c r="MTR18" s="281"/>
      <c r="MTS18" s="281"/>
      <c r="MTT18" s="281"/>
      <c r="MTU18" s="281"/>
      <c r="MTV18" s="281"/>
      <c r="MTW18" s="281"/>
      <c r="MTX18" s="281"/>
      <c r="MTY18" s="281"/>
      <c r="MTZ18" s="281"/>
      <c r="MUA18" s="281"/>
      <c r="MUB18" s="281"/>
      <c r="MUC18" s="281"/>
      <c r="MUD18" s="281"/>
      <c r="MUE18" s="281"/>
      <c r="MUF18" s="281"/>
      <c r="MUG18" s="281"/>
      <c r="MUH18" s="281"/>
      <c r="MUI18" s="281"/>
      <c r="MUJ18" s="281"/>
      <c r="MUK18" s="281"/>
      <c r="MUL18" s="281"/>
      <c r="MUM18" s="281"/>
      <c r="MUN18" s="281"/>
      <c r="MUO18" s="281"/>
      <c r="MUP18" s="281"/>
      <c r="MUQ18" s="281"/>
      <c r="MUR18" s="281"/>
      <c r="MUS18" s="281"/>
      <c r="MUT18" s="281"/>
      <c r="MUU18" s="281"/>
      <c r="MUV18" s="281"/>
      <c r="MUW18" s="281"/>
      <c r="MUX18" s="281"/>
      <c r="MUY18" s="281"/>
      <c r="MUZ18" s="281"/>
      <c r="MVA18" s="281"/>
      <c r="MVB18" s="281"/>
      <c r="MVC18" s="281"/>
      <c r="MVD18" s="281"/>
      <c r="MVE18" s="281"/>
      <c r="MVF18" s="281"/>
      <c r="MVG18" s="281"/>
      <c r="MVH18" s="281"/>
      <c r="MVI18" s="281"/>
      <c r="MVJ18" s="281"/>
      <c r="MVK18" s="281"/>
      <c r="MVL18" s="281"/>
      <c r="MVM18" s="281"/>
      <c r="MVN18" s="281"/>
      <c r="MVO18" s="281"/>
      <c r="MVP18" s="281"/>
      <c r="MVQ18" s="281"/>
      <c r="MVR18" s="281"/>
      <c r="MVS18" s="281"/>
      <c r="MVT18" s="281"/>
      <c r="MVU18" s="281"/>
      <c r="MVV18" s="281"/>
      <c r="MVW18" s="281"/>
      <c r="MVX18" s="281"/>
      <c r="MVY18" s="281"/>
      <c r="MVZ18" s="281"/>
      <c r="MWA18" s="281"/>
      <c r="MWB18" s="281"/>
      <c r="MWC18" s="281"/>
      <c r="MWD18" s="281"/>
      <c r="MWE18" s="281"/>
      <c r="MWF18" s="281"/>
      <c r="MWG18" s="281"/>
      <c r="MWH18" s="281"/>
      <c r="MWI18" s="281"/>
      <c r="MWJ18" s="281"/>
      <c r="MWK18" s="281"/>
      <c r="MWL18" s="281"/>
      <c r="MWM18" s="281"/>
      <c r="MWN18" s="281"/>
      <c r="MWO18" s="281"/>
      <c r="MWP18" s="281"/>
      <c r="MWQ18" s="281"/>
      <c r="MWR18" s="281"/>
      <c r="MWS18" s="281"/>
      <c r="MWT18" s="281"/>
      <c r="MWU18" s="281"/>
      <c r="MWV18" s="281"/>
      <c r="MWW18" s="281"/>
      <c r="MWX18" s="281"/>
      <c r="MWY18" s="281"/>
      <c r="MWZ18" s="281"/>
      <c r="MXA18" s="281"/>
      <c r="MXB18" s="281"/>
      <c r="MXC18" s="281"/>
      <c r="MXD18" s="281"/>
      <c r="MXE18" s="281"/>
      <c r="MXF18" s="281"/>
      <c r="MXG18" s="281"/>
      <c r="MXH18" s="281"/>
      <c r="MXI18" s="281"/>
      <c r="MXJ18" s="281"/>
      <c r="MXK18" s="281"/>
      <c r="MXL18" s="281"/>
      <c r="MXM18" s="281"/>
      <c r="MXN18" s="281"/>
      <c r="MXO18" s="281"/>
      <c r="MXP18" s="281"/>
      <c r="MXQ18" s="281"/>
      <c r="MXR18" s="281"/>
      <c r="MXS18" s="281"/>
      <c r="MXT18" s="281"/>
      <c r="MXU18" s="281"/>
      <c r="MXV18" s="281"/>
      <c r="MXW18" s="281"/>
      <c r="MXX18" s="281"/>
      <c r="MXY18" s="281"/>
      <c r="MXZ18" s="281"/>
      <c r="MYA18" s="281"/>
      <c r="MYB18" s="281"/>
      <c r="MYC18" s="281"/>
      <c r="MYD18" s="281"/>
      <c r="MYE18" s="281"/>
      <c r="MYF18" s="281"/>
      <c r="MYG18" s="281"/>
      <c r="MYH18" s="281"/>
      <c r="MYI18" s="281"/>
      <c r="MYJ18" s="281"/>
      <c r="MYK18" s="281"/>
      <c r="MYL18" s="281"/>
      <c r="MYM18" s="281"/>
      <c r="MYN18" s="281"/>
      <c r="MYO18" s="281"/>
      <c r="MYP18" s="281"/>
      <c r="MYQ18" s="281"/>
      <c r="MYR18" s="281"/>
      <c r="MYS18" s="281"/>
      <c r="MYT18" s="281"/>
      <c r="MYU18" s="281"/>
      <c r="MYV18" s="281"/>
      <c r="MYW18" s="281"/>
      <c r="MYX18" s="281"/>
      <c r="MYY18" s="281"/>
      <c r="MYZ18" s="281"/>
      <c r="MZA18" s="281"/>
      <c r="MZB18" s="281"/>
      <c r="MZC18" s="281"/>
      <c r="MZD18" s="281"/>
      <c r="MZE18" s="281"/>
      <c r="MZF18" s="281"/>
      <c r="MZG18" s="281"/>
      <c r="MZH18" s="281"/>
      <c r="MZI18" s="281"/>
      <c r="MZJ18" s="281"/>
      <c r="MZK18" s="281"/>
      <c r="MZL18" s="281"/>
      <c r="MZM18" s="281"/>
      <c r="MZN18" s="281"/>
      <c r="MZO18" s="281"/>
      <c r="MZP18" s="281"/>
      <c r="MZQ18" s="281"/>
      <c r="MZR18" s="281"/>
      <c r="MZS18" s="281"/>
      <c r="MZT18" s="281"/>
      <c r="MZU18" s="281"/>
      <c r="MZV18" s="281"/>
      <c r="MZW18" s="281"/>
      <c r="MZX18" s="281"/>
      <c r="MZY18" s="281"/>
      <c r="MZZ18" s="281"/>
      <c r="NAA18" s="281"/>
      <c r="NAB18" s="281"/>
      <c r="NAC18" s="281"/>
      <c r="NAD18" s="281"/>
      <c r="NAE18" s="281"/>
      <c r="NAF18" s="281"/>
      <c r="NAG18" s="281"/>
      <c r="NAH18" s="281"/>
      <c r="NAI18" s="281"/>
      <c r="NAJ18" s="281"/>
      <c r="NAK18" s="281"/>
      <c r="NAL18" s="281"/>
      <c r="NAM18" s="281"/>
      <c r="NAN18" s="281"/>
      <c r="NAO18" s="281"/>
      <c r="NAP18" s="281"/>
      <c r="NAQ18" s="281"/>
      <c r="NAR18" s="281"/>
      <c r="NAS18" s="281"/>
      <c r="NAT18" s="281"/>
      <c r="NAU18" s="281"/>
      <c r="NAV18" s="281"/>
      <c r="NAW18" s="281"/>
      <c r="NAX18" s="281"/>
      <c r="NAY18" s="281"/>
      <c r="NAZ18" s="281"/>
      <c r="NBA18" s="281"/>
      <c r="NBB18" s="281"/>
      <c r="NBC18" s="281"/>
      <c r="NBD18" s="281"/>
      <c r="NBE18" s="281"/>
      <c r="NBF18" s="281"/>
      <c r="NBG18" s="281"/>
      <c r="NBH18" s="281"/>
      <c r="NBI18" s="281"/>
      <c r="NBJ18" s="281"/>
      <c r="NBK18" s="281"/>
      <c r="NBL18" s="281"/>
      <c r="NBM18" s="281"/>
      <c r="NBN18" s="281"/>
      <c r="NBO18" s="281"/>
      <c r="NBP18" s="281"/>
      <c r="NBQ18" s="281"/>
      <c r="NBR18" s="281"/>
      <c r="NBS18" s="281"/>
      <c r="NBT18" s="281"/>
      <c r="NBU18" s="281"/>
      <c r="NBV18" s="281"/>
      <c r="NBW18" s="281"/>
      <c r="NBX18" s="281"/>
      <c r="NBY18" s="281"/>
      <c r="NBZ18" s="281"/>
      <c r="NCA18" s="281"/>
      <c r="NCB18" s="281"/>
      <c r="NCC18" s="281"/>
      <c r="NCD18" s="281"/>
      <c r="NCE18" s="281"/>
      <c r="NCF18" s="281"/>
      <c r="NCG18" s="281"/>
      <c r="NCH18" s="281"/>
      <c r="NCI18" s="281"/>
      <c r="NCJ18" s="281"/>
      <c r="NCK18" s="281"/>
      <c r="NCL18" s="281"/>
      <c r="NCM18" s="281"/>
      <c r="NCN18" s="281"/>
      <c r="NCO18" s="281"/>
      <c r="NCP18" s="281"/>
      <c r="NCQ18" s="281"/>
      <c r="NCR18" s="281"/>
      <c r="NCS18" s="281"/>
      <c r="NCT18" s="281"/>
      <c r="NCU18" s="281"/>
      <c r="NCV18" s="281"/>
      <c r="NCW18" s="281"/>
      <c r="NCX18" s="281"/>
      <c r="NCY18" s="281"/>
      <c r="NCZ18" s="281"/>
      <c r="NDA18" s="281"/>
      <c r="NDB18" s="281"/>
      <c r="NDC18" s="281"/>
      <c r="NDD18" s="281"/>
      <c r="NDE18" s="281"/>
      <c r="NDF18" s="281"/>
      <c r="NDG18" s="281"/>
      <c r="NDH18" s="281"/>
      <c r="NDI18" s="281"/>
      <c r="NDJ18" s="281"/>
      <c r="NDK18" s="281"/>
      <c r="NDL18" s="281"/>
      <c r="NDM18" s="281"/>
      <c r="NDN18" s="281"/>
      <c r="NDO18" s="281"/>
      <c r="NDP18" s="281"/>
      <c r="NDQ18" s="281"/>
      <c r="NDR18" s="281"/>
      <c r="NDS18" s="281"/>
      <c r="NDT18" s="281"/>
      <c r="NDU18" s="281"/>
      <c r="NDV18" s="281"/>
      <c r="NDW18" s="281"/>
      <c r="NDX18" s="281"/>
      <c r="NDY18" s="281"/>
      <c r="NDZ18" s="281"/>
      <c r="NEA18" s="281"/>
      <c r="NEB18" s="281"/>
      <c r="NEC18" s="281"/>
      <c r="NED18" s="281"/>
      <c r="NEE18" s="281"/>
      <c r="NEF18" s="281"/>
      <c r="NEG18" s="281"/>
      <c r="NEH18" s="281"/>
      <c r="NEI18" s="281"/>
      <c r="NEJ18" s="281"/>
      <c r="NEK18" s="281"/>
      <c r="NEL18" s="281"/>
      <c r="NEM18" s="281"/>
      <c r="NEN18" s="281"/>
      <c r="NEO18" s="281"/>
      <c r="NEP18" s="281"/>
      <c r="NEQ18" s="281"/>
      <c r="NER18" s="281"/>
      <c r="NES18" s="281"/>
      <c r="NET18" s="281"/>
      <c r="NEU18" s="281"/>
      <c r="NEV18" s="281"/>
      <c r="NEW18" s="281"/>
      <c r="NEX18" s="281"/>
      <c r="NEY18" s="281"/>
      <c r="NEZ18" s="281"/>
      <c r="NFA18" s="281"/>
      <c r="NFB18" s="281"/>
      <c r="NFC18" s="281"/>
      <c r="NFD18" s="281"/>
      <c r="NFE18" s="281"/>
      <c r="NFF18" s="281"/>
      <c r="NFG18" s="281"/>
      <c r="NFH18" s="281"/>
      <c r="NFI18" s="281"/>
      <c r="NFJ18" s="281"/>
      <c r="NFK18" s="281"/>
      <c r="NFL18" s="281"/>
      <c r="NFM18" s="281"/>
      <c r="NFN18" s="281"/>
      <c r="NFO18" s="281"/>
      <c r="NFP18" s="281"/>
      <c r="NFQ18" s="281"/>
      <c r="NFR18" s="281"/>
      <c r="NFS18" s="281"/>
      <c r="NFT18" s="281"/>
      <c r="NFU18" s="281"/>
      <c r="NFV18" s="281"/>
      <c r="NFW18" s="281"/>
      <c r="NFX18" s="281"/>
      <c r="NFY18" s="281"/>
      <c r="NFZ18" s="281"/>
      <c r="NGA18" s="281"/>
      <c r="NGB18" s="281"/>
      <c r="NGC18" s="281"/>
      <c r="NGD18" s="281"/>
      <c r="NGE18" s="281"/>
      <c r="NGF18" s="281"/>
      <c r="NGG18" s="281"/>
      <c r="NGH18" s="281"/>
      <c r="NGI18" s="281"/>
      <c r="NGJ18" s="281"/>
      <c r="NGK18" s="281"/>
      <c r="NGL18" s="281"/>
      <c r="NGM18" s="281"/>
      <c r="NGN18" s="281"/>
      <c r="NGO18" s="281"/>
      <c r="NGP18" s="281"/>
      <c r="NGQ18" s="281"/>
      <c r="NGR18" s="281"/>
      <c r="NGS18" s="281"/>
      <c r="NGT18" s="281"/>
      <c r="NGU18" s="281"/>
      <c r="NGV18" s="281"/>
      <c r="NGW18" s="281"/>
      <c r="NGX18" s="281"/>
      <c r="NGY18" s="281"/>
      <c r="NGZ18" s="281"/>
      <c r="NHA18" s="281"/>
      <c r="NHB18" s="281"/>
      <c r="NHC18" s="281"/>
      <c r="NHD18" s="281"/>
      <c r="NHE18" s="281"/>
      <c r="NHF18" s="281"/>
      <c r="NHG18" s="281"/>
      <c r="NHH18" s="281"/>
      <c r="NHI18" s="281"/>
      <c r="NHJ18" s="281"/>
      <c r="NHK18" s="281"/>
      <c r="NHL18" s="281"/>
      <c r="NHM18" s="281"/>
      <c r="NHN18" s="281"/>
      <c r="NHO18" s="281"/>
      <c r="NHP18" s="281"/>
      <c r="NHQ18" s="281"/>
      <c r="NHR18" s="281"/>
      <c r="NHS18" s="281"/>
      <c r="NHT18" s="281"/>
      <c r="NHU18" s="281"/>
      <c r="NHV18" s="281"/>
      <c r="NHW18" s="281"/>
      <c r="NHX18" s="281"/>
      <c r="NHY18" s="281"/>
      <c r="NHZ18" s="281"/>
      <c r="NIA18" s="281"/>
      <c r="NIB18" s="281"/>
      <c r="NIC18" s="281"/>
      <c r="NID18" s="281"/>
      <c r="NIE18" s="281"/>
      <c r="NIF18" s="281"/>
      <c r="NIG18" s="281"/>
      <c r="NIH18" s="281"/>
      <c r="NII18" s="281"/>
      <c r="NIJ18" s="281"/>
      <c r="NIK18" s="281"/>
      <c r="NIL18" s="281"/>
      <c r="NIM18" s="281"/>
      <c r="NIN18" s="281"/>
      <c r="NIO18" s="281"/>
      <c r="NIP18" s="281"/>
      <c r="NIQ18" s="281"/>
      <c r="NIR18" s="281"/>
      <c r="NIS18" s="281"/>
      <c r="NIT18" s="281"/>
      <c r="NIU18" s="281"/>
      <c r="NIV18" s="281"/>
      <c r="NIW18" s="281"/>
      <c r="NIX18" s="281"/>
      <c r="NIY18" s="281"/>
      <c r="NIZ18" s="281"/>
      <c r="NJA18" s="281"/>
      <c r="NJB18" s="281"/>
      <c r="NJC18" s="281"/>
      <c r="NJD18" s="281"/>
      <c r="NJE18" s="281"/>
      <c r="NJF18" s="281"/>
      <c r="NJG18" s="281"/>
      <c r="NJH18" s="281"/>
      <c r="NJI18" s="281"/>
      <c r="NJJ18" s="281"/>
      <c r="NJK18" s="281"/>
      <c r="NJL18" s="281"/>
      <c r="NJM18" s="281"/>
      <c r="NJN18" s="281"/>
      <c r="NJO18" s="281"/>
      <c r="NJP18" s="281"/>
      <c r="NJQ18" s="281"/>
      <c r="NJR18" s="281"/>
      <c r="NJS18" s="281"/>
      <c r="NJT18" s="281"/>
      <c r="NJU18" s="281"/>
      <c r="NJV18" s="281"/>
      <c r="NJW18" s="281"/>
      <c r="NJX18" s="281"/>
      <c r="NJY18" s="281"/>
      <c r="NJZ18" s="281"/>
      <c r="NKA18" s="281"/>
      <c r="NKB18" s="281"/>
      <c r="NKC18" s="281"/>
      <c r="NKD18" s="281"/>
      <c r="NKE18" s="281"/>
      <c r="NKF18" s="281"/>
      <c r="NKG18" s="281"/>
      <c r="NKH18" s="281"/>
      <c r="NKI18" s="281"/>
      <c r="NKJ18" s="281"/>
      <c r="NKK18" s="281"/>
      <c r="NKL18" s="281"/>
      <c r="NKM18" s="281"/>
      <c r="NKN18" s="281"/>
      <c r="NKO18" s="281"/>
      <c r="NKP18" s="281"/>
      <c r="NKQ18" s="281"/>
      <c r="NKR18" s="281"/>
      <c r="NKS18" s="281"/>
      <c r="NKT18" s="281"/>
      <c r="NKU18" s="281"/>
      <c r="NKV18" s="281"/>
      <c r="NKW18" s="281"/>
      <c r="NKX18" s="281"/>
      <c r="NKY18" s="281"/>
      <c r="NKZ18" s="281"/>
      <c r="NLA18" s="281"/>
      <c r="NLB18" s="281"/>
      <c r="NLC18" s="281"/>
      <c r="NLD18" s="281"/>
      <c r="NLE18" s="281"/>
      <c r="NLF18" s="281"/>
      <c r="NLG18" s="281"/>
      <c r="NLH18" s="281"/>
      <c r="NLI18" s="281"/>
      <c r="NLJ18" s="281"/>
      <c r="NLK18" s="281"/>
      <c r="NLL18" s="281"/>
      <c r="NLM18" s="281"/>
      <c r="NLN18" s="281"/>
      <c r="NLO18" s="281"/>
      <c r="NLP18" s="281"/>
      <c r="NLQ18" s="281"/>
      <c r="NLR18" s="281"/>
      <c r="NLS18" s="281"/>
      <c r="NLT18" s="281"/>
      <c r="NLU18" s="281"/>
      <c r="NLV18" s="281"/>
      <c r="NLW18" s="281"/>
      <c r="NLX18" s="281"/>
      <c r="NLY18" s="281"/>
      <c r="NLZ18" s="281"/>
      <c r="NMA18" s="281"/>
      <c r="NMB18" s="281"/>
      <c r="NMC18" s="281"/>
      <c r="NMD18" s="281"/>
      <c r="NME18" s="281"/>
      <c r="NMF18" s="281"/>
      <c r="NMG18" s="281"/>
      <c r="NMH18" s="281"/>
      <c r="NMI18" s="281"/>
      <c r="NMJ18" s="281"/>
      <c r="NMK18" s="281"/>
      <c r="NML18" s="281"/>
      <c r="NMM18" s="281"/>
      <c r="NMN18" s="281"/>
      <c r="NMO18" s="281"/>
      <c r="NMP18" s="281"/>
      <c r="NMQ18" s="281"/>
      <c r="NMR18" s="281"/>
      <c r="NMS18" s="281"/>
      <c r="NMT18" s="281"/>
      <c r="NMU18" s="281"/>
      <c r="NMV18" s="281"/>
      <c r="NMW18" s="281"/>
      <c r="NMX18" s="281"/>
      <c r="NMY18" s="281"/>
      <c r="NMZ18" s="281"/>
      <c r="NNA18" s="281"/>
      <c r="NNB18" s="281"/>
      <c r="NNC18" s="281"/>
      <c r="NND18" s="281"/>
      <c r="NNE18" s="281"/>
      <c r="NNF18" s="281"/>
      <c r="NNG18" s="281"/>
      <c r="NNH18" s="281"/>
      <c r="NNI18" s="281"/>
      <c r="NNJ18" s="281"/>
      <c r="NNK18" s="281"/>
      <c r="NNL18" s="281"/>
      <c r="NNM18" s="281"/>
      <c r="NNN18" s="281"/>
      <c r="NNO18" s="281"/>
      <c r="NNP18" s="281"/>
      <c r="NNQ18" s="281"/>
      <c r="NNR18" s="281"/>
      <c r="NNS18" s="281"/>
      <c r="NNT18" s="281"/>
      <c r="NNU18" s="281"/>
      <c r="NNV18" s="281"/>
      <c r="NNW18" s="281"/>
      <c r="NNX18" s="281"/>
      <c r="NNY18" s="281"/>
      <c r="NNZ18" s="281"/>
      <c r="NOA18" s="281"/>
      <c r="NOB18" s="281"/>
      <c r="NOC18" s="281"/>
      <c r="NOD18" s="281"/>
      <c r="NOE18" s="281"/>
      <c r="NOF18" s="281"/>
      <c r="NOG18" s="281"/>
      <c r="NOH18" s="281"/>
      <c r="NOI18" s="281"/>
      <c r="NOJ18" s="281"/>
      <c r="NOK18" s="281"/>
      <c r="NOL18" s="281"/>
      <c r="NOM18" s="281"/>
      <c r="NON18" s="281"/>
      <c r="NOO18" s="281"/>
      <c r="NOP18" s="281"/>
      <c r="NOQ18" s="281"/>
      <c r="NOR18" s="281"/>
      <c r="NOS18" s="281"/>
      <c r="NOT18" s="281"/>
      <c r="NOU18" s="281"/>
      <c r="NOV18" s="281"/>
      <c r="NOW18" s="281"/>
      <c r="NOX18" s="281"/>
      <c r="NOY18" s="281"/>
      <c r="NOZ18" s="281"/>
      <c r="NPA18" s="281"/>
      <c r="NPB18" s="281"/>
      <c r="NPC18" s="281"/>
      <c r="NPD18" s="281"/>
      <c r="NPE18" s="281"/>
      <c r="NPF18" s="281"/>
      <c r="NPG18" s="281"/>
      <c r="NPH18" s="281"/>
      <c r="NPI18" s="281"/>
      <c r="NPJ18" s="281"/>
      <c r="NPK18" s="281"/>
      <c r="NPL18" s="281"/>
      <c r="NPM18" s="281"/>
      <c r="NPN18" s="281"/>
      <c r="NPO18" s="281"/>
      <c r="NPP18" s="281"/>
      <c r="NPQ18" s="281"/>
      <c r="NPR18" s="281"/>
      <c r="NPS18" s="281"/>
      <c r="NPT18" s="281"/>
      <c r="NPU18" s="281"/>
      <c r="NPV18" s="281"/>
      <c r="NPW18" s="281"/>
      <c r="NPX18" s="281"/>
      <c r="NPY18" s="281"/>
      <c r="NPZ18" s="281"/>
      <c r="NQA18" s="281"/>
      <c r="NQB18" s="281"/>
      <c r="NQC18" s="281"/>
      <c r="NQD18" s="281"/>
      <c r="NQE18" s="281"/>
      <c r="NQF18" s="281"/>
      <c r="NQG18" s="281"/>
      <c r="NQH18" s="281"/>
      <c r="NQI18" s="281"/>
      <c r="NQJ18" s="281"/>
      <c r="NQK18" s="281"/>
      <c r="NQL18" s="281"/>
      <c r="NQM18" s="281"/>
      <c r="NQN18" s="281"/>
      <c r="NQO18" s="281"/>
      <c r="NQP18" s="281"/>
      <c r="NQQ18" s="281"/>
      <c r="NQR18" s="281"/>
      <c r="NQS18" s="281"/>
      <c r="NQT18" s="281"/>
      <c r="NQU18" s="281"/>
      <c r="NQV18" s="281"/>
      <c r="NQW18" s="281"/>
      <c r="NQX18" s="281"/>
      <c r="NQY18" s="281"/>
      <c r="NQZ18" s="281"/>
      <c r="NRA18" s="281"/>
      <c r="NRB18" s="281"/>
      <c r="NRC18" s="281"/>
      <c r="NRD18" s="281"/>
      <c r="NRE18" s="281"/>
      <c r="NRF18" s="281"/>
      <c r="NRG18" s="281"/>
      <c r="NRH18" s="281"/>
      <c r="NRI18" s="281"/>
      <c r="NRJ18" s="281"/>
      <c r="NRK18" s="281"/>
      <c r="NRL18" s="281"/>
      <c r="NRM18" s="281"/>
      <c r="NRN18" s="281"/>
      <c r="NRO18" s="281"/>
      <c r="NRP18" s="281"/>
      <c r="NRQ18" s="281"/>
      <c r="NRR18" s="281"/>
      <c r="NRS18" s="281"/>
      <c r="NRT18" s="281"/>
      <c r="NRU18" s="281"/>
      <c r="NRV18" s="281"/>
      <c r="NRW18" s="281"/>
      <c r="NRX18" s="281"/>
      <c r="NRY18" s="281"/>
      <c r="NRZ18" s="281"/>
      <c r="NSA18" s="281"/>
      <c r="NSB18" s="281"/>
      <c r="NSC18" s="281"/>
      <c r="NSD18" s="281"/>
      <c r="NSE18" s="281"/>
      <c r="NSF18" s="281"/>
      <c r="NSG18" s="281"/>
      <c r="NSH18" s="281"/>
      <c r="NSI18" s="281"/>
      <c r="NSJ18" s="281"/>
      <c r="NSK18" s="281"/>
      <c r="NSL18" s="281"/>
      <c r="NSM18" s="281"/>
      <c r="NSN18" s="281"/>
      <c r="NSO18" s="281"/>
      <c r="NSP18" s="281"/>
      <c r="NSQ18" s="281"/>
      <c r="NSR18" s="281"/>
      <c r="NSS18" s="281"/>
      <c r="NST18" s="281"/>
      <c r="NSU18" s="281"/>
      <c r="NSV18" s="281"/>
      <c r="NSW18" s="281"/>
      <c r="NSX18" s="281"/>
      <c r="NSY18" s="281"/>
      <c r="NSZ18" s="281"/>
      <c r="NTA18" s="281"/>
      <c r="NTB18" s="281"/>
      <c r="NTC18" s="281"/>
      <c r="NTD18" s="281"/>
      <c r="NTE18" s="281"/>
      <c r="NTF18" s="281"/>
      <c r="NTG18" s="281"/>
      <c r="NTH18" s="281"/>
      <c r="NTI18" s="281"/>
      <c r="NTJ18" s="281"/>
      <c r="NTK18" s="281"/>
      <c r="NTL18" s="281"/>
      <c r="NTM18" s="281"/>
      <c r="NTN18" s="281"/>
      <c r="NTO18" s="281"/>
      <c r="NTP18" s="281"/>
      <c r="NTQ18" s="281"/>
      <c r="NTR18" s="281"/>
      <c r="NTS18" s="281"/>
      <c r="NTT18" s="281"/>
      <c r="NTU18" s="281"/>
      <c r="NTV18" s="281"/>
      <c r="NTW18" s="281"/>
      <c r="NTX18" s="281"/>
      <c r="NTY18" s="281"/>
      <c r="NTZ18" s="281"/>
      <c r="NUA18" s="281"/>
      <c r="NUB18" s="281"/>
      <c r="NUC18" s="281"/>
      <c r="NUD18" s="281"/>
      <c r="NUE18" s="281"/>
      <c r="NUF18" s="281"/>
      <c r="NUG18" s="281"/>
      <c r="NUH18" s="281"/>
      <c r="NUI18" s="281"/>
      <c r="NUJ18" s="281"/>
      <c r="NUK18" s="281"/>
      <c r="NUL18" s="281"/>
      <c r="NUM18" s="281"/>
      <c r="NUN18" s="281"/>
      <c r="NUO18" s="281"/>
      <c r="NUP18" s="281"/>
      <c r="NUQ18" s="281"/>
      <c r="NUR18" s="281"/>
      <c r="NUS18" s="281"/>
      <c r="NUT18" s="281"/>
      <c r="NUU18" s="281"/>
      <c r="NUV18" s="281"/>
      <c r="NUW18" s="281"/>
      <c r="NUX18" s="281"/>
      <c r="NUY18" s="281"/>
      <c r="NUZ18" s="281"/>
      <c r="NVA18" s="281"/>
      <c r="NVB18" s="281"/>
      <c r="NVC18" s="281"/>
      <c r="NVD18" s="281"/>
      <c r="NVE18" s="281"/>
      <c r="NVF18" s="281"/>
      <c r="NVG18" s="281"/>
      <c r="NVH18" s="281"/>
      <c r="NVI18" s="281"/>
      <c r="NVJ18" s="281"/>
      <c r="NVK18" s="281"/>
      <c r="NVL18" s="281"/>
      <c r="NVM18" s="281"/>
      <c r="NVN18" s="281"/>
      <c r="NVO18" s="281"/>
      <c r="NVP18" s="281"/>
      <c r="NVQ18" s="281"/>
      <c r="NVR18" s="281"/>
      <c r="NVS18" s="281"/>
      <c r="NVT18" s="281"/>
      <c r="NVU18" s="281"/>
      <c r="NVV18" s="281"/>
      <c r="NVW18" s="281"/>
      <c r="NVX18" s="281"/>
      <c r="NVY18" s="281"/>
      <c r="NVZ18" s="281"/>
      <c r="NWA18" s="281"/>
      <c r="NWB18" s="281"/>
      <c r="NWC18" s="281"/>
      <c r="NWD18" s="281"/>
      <c r="NWE18" s="281"/>
      <c r="NWF18" s="281"/>
      <c r="NWG18" s="281"/>
      <c r="NWH18" s="281"/>
      <c r="NWI18" s="281"/>
      <c r="NWJ18" s="281"/>
      <c r="NWK18" s="281"/>
      <c r="NWL18" s="281"/>
      <c r="NWM18" s="281"/>
      <c r="NWN18" s="281"/>
      <c r="NWO18" s="281"/>
      <c r="NWP18" s="281"/>
      <c r="NWQ18" s="281"/>
      <c r="NWR18" s="281"/>
      <c r="NWS18" s="281"/>
      <c r="NWT18" s="281"/>
      <c r="NWU18" s="281"/>
      <c r="NWV18" s="281"/>
      <c r="NWW18" s="281"/>
      <c r="NWX18" s="281"/>
      <c r="NWY18" s="281"/>
      <c r="NWZ18" s="281"/>
      <c r="NXA18" s="281"/>
      <c r="NXB18" s="281"/>
      <c r="NXC18" s="281"/>
      <c r="NXD18" s="281"/>
      <c r="NXE18" s="281"/>
      <c r="NXF18" s="281"/>
      <c r="NXG18" s="281"/>
      <c r="NXH18" s="281"/>
      <c r="NXI18" s="281"/>
      <c r="NXJ18" s="281"/>
      <c r="NXK18" s="281"/>
      <c r="NXL18" s="281"/>
      <c r="NXM18" s="281"/>
      <c r="NXN18" s="281"/>
      <c r="NXO18" s="281"/>
      <c r="NXP18" s="281"/>
      <c r="NXQ18" s="281"/>
      <c r="NXR18" s="281"/>
      <c r="NXS18" s="281"/>
      <c r="NXT18" s="281"/>
      <c r="NXU18" s="281"/>
      <c r="NXV18" s="281"/>
      <c r="NXW18" s="281"/>
      <c r="NXX18" s="281"/>
      <c r="NXY18" s="281"/>
      <c r="NXZ18" s="281"/>
      <c r="NYA18" s="281"/>
      <c r="NYB18" s="281"/>
      <c r="NYC18" s="281"/>
      <c r="NYD18" s="281"/>
      <c r="NYE18" s="281"/>
      <c r="NYF18" s="281"/>
      <c r="NYG18" s="281"/>
      <c r="NYH18" s="281"/>
      <c r="NYI18" s="281"/>
      <c r="NYJ18" s="281"/>
      <c r="NYK18" s="281"/>
      <c r="NYL18" s="281"/>
      <c r="NYM18" s="281"/>
      <c r="NYN18" s="281"/>
      <c r="NYO18" s="281"/>
      <c r="NYP18" s="281"/>
      <c r="NYQ18" s="281"/>
      <c r="NYR18" s="281"/>
      <c r="NYS18" s="281"/>
      <c r="NYT18" s="281"/>
      <c r="NYU18" s="281"/>
      <c r="NYV18" s="281"/>
      <c r="NYW18" s="281"/>
      <c r="NYX18" s="281"/>
      <c r="NYY18" s="281"/>
      <c r="NYZ18" s="281"/>
      <c r="NZA18" s="281"/>
      <c r="NZB18" s="281"/>
      <c r="NZC18" s="281"/>
      <c r="NZD18" s="281"/>
      <c r="NZE18" s="281"/>
      <c r="NZF18" s="281"/>
      <c r="NZG18" s="281"/>
      <c r="NZH18" s="281"/>
      <c r="NZI18" s="281"/>
      <c r="NZJ18" s="281"/>
      <c r="NZK18" s="281"/>
      <c r="NZL18" s="281"/>
      <c r="NZM18" s="281"/>
      <c r="NZN18" s="281"/>
      <c r="NZO18" s="281"/>
      <c r="NZP18" s="281"/>
      <c r="NZQ18" s="281"/>
      <c r="NZR18" s="281"/>
      <c r="NZS18" s="281"/>
      <c r="NZT18" s="281"/>
      <c r="NZU18" s="281"/>
      <c r="NZV18" s="281"/>
      <c r="NZW18" s="281"/>
      <c r="NZX18" s="281"/>
      <c r="NZY18" s="281"/>
      <c r="NZZ18" s="281"/>
      <c r="OAA18" s="281"/>
      <c r="OAB18" s="281"/>
      <c r="OAC18" s="281"/>
      <c r="OAD18" s="281"/>
      <c r="OAE18" s="281"/>
      <c r="OAF18" s="281"/>
      <c r="OAG18" s="281"/>
      <c r="OAH18" s="281"/>
      <c r="OAI18" s="281"/>
      <c r="OAJ18" s="281"/>
      <c r="OAK18" s="281"/>
      <c r="OAL18" s="281"/>
      <c r="OAM18" s="281"/>
      <c r="OAN18" s="281"/>
      <c r="OAO18" s="281"/>
      <c r="OAP18" s="281"/>
      <c r="OAQ18" s="281"/>
      <c r="OAR18" s="281"/>
      <c r="OAS18" s="281"/>
      <c r="OAT18" s="281"/>
      <c r="OAU18" s="281"/>
      <c r="OAV18" s="281"/>
      <c r="OAW18" s="281"/>
      <c r="OAX18" s="281"/>
      <c r="OAY18" s="281"/>
      <c r="OAZ18" s="281"/>
      <c r="OBA18" s="281"/>
      <c r="OBB18" s="281"/>
      <c r="OBC18" s="281"/>
      <c r="OBD18" s="281"/>
      <c r="OBE18" s="281"/>
      <c r="OBF18" s="281"/>
      <c r="OBG18" s="281"/>
      <c r="OBH18" s="281"/>
      <c r="OBI18" s="281"/>
      <c r="OBJ18" s="281"/>
      <c r="OBK18" s="281"/>
      <c r="OBL18" s="281"/>
      <c r="OBM18" s="281"/>
      <c r="OBN18" s="281"/>
      <c r="OBO18" s="281"/>
      <c r="OBP18" s="281"/>
      <c r="OBQ18" s="281"/>
      <c r="OBR18" s="281"/>
      <c r="OBS18" s="281"/>
      <c r="OBT18" s="281"/>
      <c r="OBU18" s="281"/>
      <c r="OBV18" s="281"/>
      <c r="OBW18" s="281"/>
      <c r="OBX18" s="281"/>
      <c r="OBY18" s="281"/>
      <c r="OBZ18" s="281"/>
      <c r="OCA18" s="281"/>
      <c r="OCB18" s="281"/>
      <c r="OCC18" s="281"/>
      <c r="OCD18" s="281"/>
      <c r="OCE18" s="281"/>
      <c r="OCF18" s="281"/>
      <c r="OCG18" s="281"/>
      <c r="OCH18" s="281"/>
      <c r="OCI18" s="281"/>
      <c r="OCJ18" s="281"/>
      <c r="OCK18" s="281"/>
      <c r="OCL18" s="281"/>
      <c r="OCM18" s="281"/>
      <c r="OCN18" s="281"/>
      <c r="OCO18" s="281"/>
      <c r="OCP18" s="281"/>
      <c r="OCQ18" s="281"/>
      <c r="OCR18" s="281"/>
      <c r="OCS18" s="281"/>
      <c r="OCT18" s="281"/>
      <c r="OCU18" s="281"/>
      <c r="OCV18" s="281"/>
      <c r="OCW18" s="281"/>
      <c r="OCX18" s="281"/>
      <c r="OCY18" s="281"/>
      <c r="OCZ18" s="281"/>
      <c r="ODA18" s="281"/>
      <c r="ODB18" s="281"/>
      <c r="ODC18" s="281"/>
      <c r="ODD18" s="281"/>
      <c r="ODE18" s="281"/>
      <c r="ODF18" s="281"/>
      <c r="ODG18" s="281"/>
      <c r="ODH18" s="281"/>
      <c r="ODI18" s="281"/>
      <c r="ODJ18" s="281"/>
      <c r="ODK18" s="281"/>
      <c r="ODL18" s="281"/>
      <c r="ODM18" s="281"/>
      <c r="ODN18" s="281"/>
      <c r="ODO18" s="281"/>
      <c r="ODP18" s="281"/>
      <c r="ODQ18" s="281"/>
      <c r="ODR18" s="281"/>
      <c r="ODS18" s="281"/>
      <c r="ODT18" s="281"/>
      <c r="ODU18" s="281"/>
      <c r="ODV18" s="281"/>
      <c r="ODW18" s="281"/>
      <c r="ODX18" s="281"/>
      <c r="ODY18" s="281"/>
      <c r="ODZ18" s="281"/>
      <c r="OEA18" s="281"/>
      <c r="OEB18" s="281"/>
      <c r="OEC18" s="281"/>
      <c r="OED18" s="281"/>
      <c r="OEE18" s="281"/>
      <c r="OEF18" s="281"/>
      <c r="OEG18" s="281"/>
      <c r="OEH18" s="281"/>
      <c r="OEI18" s="281"/>
      <c r="OEJ18" s="281"/>
      <c r="OEK18" s="281"/>
      <c r="OEL18" s="281"/>
      <c r="OEM18" s="281"/>
      <c r="OEN18" s="281"/>
      <c r="OEO18" s="281"/>
      <c r="OEP18" s="281"/>
      <c r="OEQ18" s="281"/>
      <c r="OER18" s="281"/>
      <c r="OES18" s="281"/>
      <c r="OET18" s="281"/>
      <c r="OEU18" s="281"/>
      <c r="OEV18" s="281"/>
      <c r="OEW18" s="281"/>
      <c r="OEX18" s="281"/>
      <c r="OEY18" s="281"/>
      <c r="OEZ18" s="281"/>
      <c r="OFA18" s="281"/>
      <c r="OFB18" s="281"/>
      <c r="OFC18" s="281"/>
      <c r="OFD18" s="281"/>
      <c r="OFE18" s="281"/>
      <c r="OFF18" s="281"/>
      <c r="OFG18" s="281"/>
      <c r="OFH18" s="281"/>
      <c r="OFI18" s="281"/>
      <c r="OFJ18" s="281"/>
      <c r="OFK18" s="281"/>
      <c r="OFL18" s="281"/>
      <c r="OFM18" s="281"/>
      <c r="OFN18" s="281"/>
      <c r="OFO18" s="281"/>
      <c r="OFP18" s="281"/>
      <c r="OFQ18" s="281"/>
      <c r="OFR18" s="281"/>
      <c r="OFS18" s="281"/>
      <c r="OFT18" s="281"/>
      <c r="OFU18" s="281"/>
      <c r="OFV18" s="281"/>
      <c r="OFW18" s="281"/>
      <c r="OFX18" s="281"/>
      <c r="OFY18" s="281"/>
      <c r="OFZ18" s="281"/>
      <c r="OGA18" s="281"/>
      <c r="OGB18" s="281"/>
      <c r="OGC18" s="281"/>
      <c r="OGD18" s="281"/>
      <c r="OGE18" s="281"/>
      <c r="OGF18" s="281"/>
      <c r="OGG18" s="281"/>
      <c r="OGH18" s="281"/>
      <c r="OGI18" s="281"/>
      <c r="OGJ18" s="281"/>
      <c r="OGK18" s="281"/>
      <c r="OGL18" s="281"/>
      <c r="OGM18" s="281"/>
      <c r="OGN18" s="281"/>
      <c r="OGO18" s="281"/>
      <c r="OGP18" s="281"/>
      <c r="OGQ18" s="281"/>
      <c r="OGR18" s="281"/>
      <c r="OGS18" s="281"/>
      <c r="OGT18" s="281"/>
      <c r="OGU18" s="281"/>
      <c r="OGV18" s="281"/>
      <c r="OGW18" s="281"/>
      <c r="OGX18" s="281"/>
      <c r="OGY18" s="281"/>
      <c r="OGZ18" s="281"/>
      <c r="OHA18" s="281"/>
      <c r="OHB18" s="281"/>
      <c r="OHC18" s="281"/>
      <c r="OHD18" s="281"/>
      <c r="OHE18" s="281"/>
      <c r="OHF18" s="281"/>
      <c r="OHG18" s="281"/>
      <c r="OHH18" s="281"/>
      <c r="OHI18" s="281"/>
      <c r="OHJ18" s="281"/>
      <c r="OHK18" s="281"/>
      <c r="OHL18" s="281"/>
      <c r="OHM18" s="281"/>
      <c r="OHN18" s="281"/>
      <c r="OHO18" s="281"/>
      <c r="OHP18" s="281"/>
      <c r="OHQ18" s="281"/>
      <c r="OHR18" s="281"/>
      <c r="OHS18" s="281"/>
      <c r="OHT18" s="281"/>
      <c r="OHU18" s="281"/>
      <c r="OHV18" s="281"/>
      <c r="OHW18" s="281"/>
      <c r="OHX18" s="281"/>
      <c r="OHY18" s="281"/>
      <c r="OHZ18" s="281"/>
      <c r="OIA18" s="281"/>
      <c r="OIB18" s="281"/>
      <c r="OIC18" s="281"/>
      <c r="OID18" s="281"/>
      <c r="OIE18" s="281"/>
      <c r="OIF18" s="281"/>
      <c r="OIG18" s="281"/>
      <c r="OIH18" s="281"/>
      <c r="OII18" s="281"/>
      <c r="OIJ18" s="281"/>
      <c r="OIK18" s="281"/>
      <c r="OIL18" s="281"/>
      <c r="OIM18" s="281"/>
      <c r="OIN18" s="281"/>
      <c r="OIO18" s="281"/>
      <c r="OIP18" s="281"/>
      <c r="OIQ18" s="281"/>
      <c r="OIR18" s="281"/>
      <c r="OIS18" s="281"/>
      <c r="OIT18" s="281"/>
      <c r="OIU18" s="281"/>
      <c r="OIV18" s="281"/>
      <c r="OIW18" s="281"/>
      <c r="OIX18" s="281"/>
      <c r="OIY18" s="281"/>
      <c r="OIZ18" s="281"/>
      <c r="OJA18" s="281"/>
      <c r="OJB18" s="281"/>
      <c r="OJC18" s="281"/>
      <c r="OJD18" s="281"/>
      <c r="OJE18" s="281"/>
      <c r="OJF18" s="281"/>
      <c r="OJG18" s="281"/>
      <c r="OJH18" s="281"/>
      <c r="OJI18" s="281"/>
      <c r="OJJ18" s="281"/>
      <c r="OJK18" s="281"/>
      <c r="OJL18" s="281"/>
      <c r="OJM18" s="281"/>
      <c r="OJN18" s="281"/>
      <c r="OJO18" s="281"/>
      <c r="OJP18" s="281"/>
      <c r="OJQ18" s="281"/>
      <c r="OJR18" s="281"/>
      <c r="OJS18" s="281"/>
      <c r="OJT18" s="281"/>
      <c r="OJU18" s="281"/>
      <c r="OJV18" s="281"/>
      <c r="OJW18" s="281"/>
      <c r="OJX18" s="281"/>
      <c r="OJY18" s="281"/>
      <c r="OJZ18" s="281"/>
      <c r="OKA18" s="281"/>
      <c r="OKB18" s="281"/>
      <c r="OKC18" s="281"/>
      <c r="OKD18" s="281"/>
      <c r="OKE18" s="281"/>
      <c r="OKF18" s="281"/>
      <c r="OKG18" s="281"/>
      <c r="OKH18" s="281"/>
      <c r="OKI18" s="281"/>
      <c r="OKJ18" s="281"/>
      <c r="OKK18" s="281"/>
      <c r="OKL18" s="281"/>
      <c r="OKM18" s="281"/>
      <c r="OKN18" s="281"/>
      <c r="OKO18" s="281"/>
      <c r="OKP18" s="281"/>
      <c r="OKQ18" s="281"/>
      <c r="OKR18" s="281"/>
      <c r="OKS18" s="281"/>
      <c r="OKT18" s="281"/>
      <c r="OKU18" s="281"/>
      <c r="OKV18" s="281"/>
      <c r="OKW18" s="281"/>
      <c r="OKX18" s="281"/>
      <c r="OKY18" s="281"/>
      <c r="OKZ18" s="281"/>
      <c r="OLA18" s="281"/>
      <c r="OLB18" s="281"/>
      <c r="OLC18" s="281"/>
      <c r="OLD18" s="281"/>
      <c r="OLE18" s="281"/>
      <c r="OLF18" s="281"/>
      <c r="OLG18" s="281"/>
      <c r="OLH18" s="281"/>
      <c r="OLI18" s="281"/>
      <c r="OLJ18" s="281"/>
      <c r="OLK18" s="281"/>
      <c r="OLL18" s="281"/>
      <c r="OLM18" s="281"/>
      <c r="OLN18" s="281"/>
      <c r="OLO18" s="281"/>
      <c r="OLP18" s="281"/>
      <c r="OLQ18" s="281"/>
      <c r="OLR18" s="281"/>
      <c r="OLS18" s="281"/>
      <c r="OLT18" s="281"/>
      <c r="OLU18" s="281"/>
      <c r="OLV18" s="281"/>
      <c r="OLW18" s="281"/>
      <c r="OLX18" s="281"/>
      <c r="OLY18" s="281"/>
      <c r="OLZ18" s="281"/>
      <c r="OMA18" s="281"/>
      <c r="OMB18" s="281"/>
      <c r="OMC18" s="281"/>
      <c r="OMD18" s="281"/>
      <c r="OME18" s="281"/>
      <c r="OMF18" s="281"/>
      <c r="OMG18" s="281"/>
      <c r="OMH18" s="281"/>
      <c r="OMI18" s="281"/>
      <c r="OMJ18" s="281"/>
      <c r="OMK18" s="281"/>
      <c r="OML18" s="281"/>
      <c r="OMM18" s="281"/>
      <c r="OMN18" s="281"/>
      <c r="OMO18" s="281"/>
      <c r="OMP18" s="281"/>
      <c r="OMQ18" s="281"/>
      <c r="OMR18" s="281"/>
      <c r="OMS18" s="281"/>
      <c r="OMT18" s="281"/>
      <c r="OMU18" s="281"/>
      <c r="OMV18" s="281"/>
      <c r="OMW18" s="281"/>
      <c r="OMX18" s="281"/>
      <c r="OMY18" s="281"/>
      <c r="OMZ18" s="281"/>
      <c r="ONA18" s="281"/>
      <c r="ONB18" s="281"/>
      <c r="ONC18" s="281"/>
      <c r="OND18" s="281"/>
      <c r="ONE18" s="281"/>
      <c r="ONF18" s="281"/>
      <c r="ONG18" s="281"/>
      <c r="ONH18" s="281"/>
      <c r="ONI18" s="281"/>
      <c r="ONJ18" s="281"/>
      <c r="ONK18" s="281"/>
      <c r="ONL18" s="281"/>
      <c r="ONM18" s="281"/>
      <c r="ONN18" s="281"/>
      <c r="ONO18" s="281"/>
      <c r="ONP18" s="281"/>
      <c r="ONQ18" s="281"/>
      <c r="ONR18" s="281"/>
      <c r="ONS18" s="281"/>
      <c r="ONT18" s="281"/>
      <c r="ONU18" s="281"/>
      <c r="ONV18" s="281"/>
      <c r="ONW18" s="281"/>
      <c r="ONX18" s="281"/>
      <c r="ONY18" s="281"/>
      <c r="ONZ18" s="281"/>
      <c r="OOA18" s="281"/>
      <c r="OOB18" s="281"/>
      <c r="OOC18" s="281"/>
      <c r="OOD18" s="281"/>
      <c r="OOE18" s="281"/>
      <c r="OOF18" s="281"/>
      <c r="OOG18" s="281"/>
      <c r="OOH18" s="281"/>
      <c r="OOI18" s="281"/>
      <c r="OOJ18" s="281"/>
      <c r="OOK18" s="281"/>
      <c r="OOL18" s="281"/>
      <c r="OOM18" s="281"/>
      <c r="OON18" s="281"/>
      <c r="OOO18" s="281"/>
      <c r="OOP18" s="281"/>
      <c r="OOQ18" s="281"/>
      <c r="OOR18" s="281"/>
      <c r="OOS18" s="281"/>
      <c r="OOT18" s="281"/>
      <c r="OOU18" s="281"/>
      <c r="OOV18" s="281"/>
      <c r="OOW18" s="281"/>
      <c r="OOX18" s="281"/>
      <c r="OOY18" s="281"/>
      <c r="OOZ18" s="281"/>
      <c r="OPA18" s="281"/>
      <c r="OPB18" s="281"/>
      <c r="OPC18" s="281"/>
      <c r="OPD18" s="281"/>
      <c r="OPE18" s="281"/>
      <c r="OPF18" s="281"/>
      <c r="OPG18" s="281"/>
      <c r="OPH18" s="281"/>
      <c r="OPI18" s="281"/>
      <c r="OPJ18" s="281"/>
      <c r="OPK18" s="281"/>
      <c r="OPL18" s="281"/>
      <c r="OPM18" s="281"/>
      <c r="OPN18" s="281"/>
      <c r="OPO18" s="281"/>
      <c r="OPP18" s="281"/>
      <c r="OPQ18" s="281"/>
      <c r="OPR18" s="281"/>
      <c r="OPS18" s="281"/>
      <c r="OPT18" s="281"/>
      <c r="OPU18" s="281"/>
      <c r="OPV18" s="281"/>
      <c r="OPW18" s="281"/>
      <c r="OPX18" s="281"/>
      <c r="OPY18" s="281"/>
      <c r="OPZ18" s="281"/>
      <c r="OQA18" s="281"/>
      <c r="OQB18" s="281"/>
      <c r="OQC18" s="281"/>
      <c r="OQD18" s="281"/>
      <c r="OQE18" s="281"/>
      <c r="OQF18" s="281"/>
      <c r="OQG18" s="281"/>
      <c r="OQH18" s="281"/>
      <c r="OQI18" s="281"/>
      <c r="OQJ18" s="281"/>
      <c r="OQK18" s="281"/>
      <c r="OQL18" s="281"/>
      <c r="OQM18" s="281"/>
      <c r="OQN18" s="281"/>
      <c r="OQO18" s="281"/>
      <c r="OQP18" s="281"/>
      <c r="OQQ18" s="281"/>
      <c r="OQR18" s="281"/>
      <c r="OQS18" s="281"/>
      <c r="OQT18" s="281"/>
      <c r="OQU18" s="281"/>
      <c r="OQV18" s="281"/>
      <c r="OQW18" s="281"/>
      <c r="OQX18" s="281"/>
      <c r="OQY18" s="281"/>
      <c r="OQZ18" s="281"/>
      <c r="ORA18" s="281"/>
      <c r="ORB18" s="281"/>
      <c r="ORC18" s="281"/>
      <c r="ORD18" s="281"/>
      <c r="ORE18" s="281"/>
      <c r="ORF18" s="281"/>
      <c r="ORG18" s="281"/>
      <c r="ORH18" s="281"/>
      <c r="ORI18" s="281"/>
      <c r="ORJ18" s="281"/>
      <c r="ORK18" s="281"/>
      <c r="ORL18" s="281"/>
      <c r="ORM18" s="281"/>
      <c r="ORN18" s="281"/>
      <c r="ORO18" s="281"/>
      <c r="ORP18" s="281"/>
      <c r="ORQ18" s="281"/>
      <c r="ORR18" s="281"/>
      <c r="ORS18" s="281"/>
      <c r="ORT18" s="281"/>
      <c r="ORU18" s="281"/>
      <c r="ORV18" s="281"/>
      <c r="ORW18" s="281"/>
      <c r="ORX18" s="281"/>
      <c r="ORY18" s="281"/>
      <c r="ORZ18" s="281"/>
      <c r="OSA18" s="281"/>
      <c r="OSB18" s="281"/>
      <c r="OSC18" s="281"/>
      <c r="OSD18" s="281"/>
      <c r="OSE18" s="281"/>
      <c r="OSF18" s="281"/>
      <c r="OSG18" s="281"/>
      <c r="OSH18" s="281"/>
      <c r="OSI18" s="281"/>
      <c r="OSJ18" s="281"/>
      <c r="OSK18" s="281"/>
      <c r="OSL18" s="281"/>
      <c r="OSM18" s="281"/>
      <c r="OSN18" s="281"/>
      <c r="OSO18" s="281"/>
      <c r="OSP18" s="281"/>
      <c r="OSQ18" s="281"/>
      <c r="OSR18" s="281"/>
      <c r="OSS18" s="281"/>
      <c r="OST18" s="281"/>
      <c r="OSU18" s="281"/>
      <c r="OSV18" s="281"/>
      <c r="OSW18" s="281"/>
      <c r="OSX18" s="281"/>
      <c r="OSY18" s="281"/>
      <c r="OSZ18" s="281"/>
      <c r="OTA18" s="281"/>
      <c r="OTB18" s="281"/>
      <c r="OTC18" s="281"/>
      <c r="OTD18" s="281"/>
      <c r="OTE18" s="281"/>
      <c r="OTF18" s="281"/>
      <c r="OTG18" s="281"/>
      <c r="OTH18" s="281"/>
      <c r="OTI18" s="281"/>
      <c r="OTJ18" s="281"/>
      <c r="OTK18" s="281"/>
      <c r="OTL18" s="281"/>
      <c r="OTM18" s="281"/>
      <c r="OTN18" s="281"/>
      <c r="OTO18" s="281"/>
      <c r="OTP18" s="281"/>
      <c r="OTQ18" s="281"/>
      <c r="OTR18" s="281"/>
      <c r="OTS18" s="281"/>
      <c r="OTT18" s="281"/>
      <c r="OTU18" s="281"/>
      <c r="OTV18" s="281"/>
      <c r="OTW18" s="281"/>
      <c r="OTX18" s="281"/>
      <c r="OTY18" s="281"/>
      <c r="OTZ18" s="281"/>
      <c r="OUA18" s="281"/>
      <c r="OUB18" s="281"/>
      <c r="OUC18" s="281"/>
      <c r="OUD18" s="281"/>
      <c r="OUE18" s="281"/>
      <c r="OUF18" s="281"/>
      <c r="OUG18" s="281"/>
      <c r="OUH18" s="281"/>
      <c r="OUI18" s="281"/>
      <c r="OUJ18" s="281"/>
      <c r="OUK18" s="281"/>
      <c r="OUL18" s="281"/>
      <c r="OUM18" s="281"/>
      <c r="OUN18" s="281"/>
      <c r="OUO18" s="281"/>
      <c r="OUP18" s="281"/>
      <c r="OUQ18" s="281"/>
      <c r="OUR18" s="281"/>
      <c r="OUS18" s="281"/>
      <c r="OUT18" s="281"/>
      <c r="OUU18" s="281"/>
      <c r="OUV18" s="281"/>
      <c r="OUW18" s="281"/>
      <c r="OUX18" s="281"/>
      <c r="OUY18" s="281"/>
      <c r="OUZ18" s="281"/>
      <c r="OVA18" s="281"/>
      <c r="OVB18" s="281"/>
      <c r="OVC18" s="281"/>
      <c r="OVD18" s="281"/>
      <c r="OVE18" s="281"/>
      <c r="OVF18" s="281"/>
      <c r="OVG18" s="281"/>
      <c r="OVH18" s="281"/>
      <c r="OVI18" s="281"/>
      <c r="OVJ18" s="281"/>
      <c r="OVK18" s="281"/>
      <c r="OVL18" s="281"/>
      <c r="OVM18" s="281"/>
      <c r="OVN18" s="281"/>
      <c r="OVO18" s="281"/>
      <c r="OVP18" s="281"/>
      <c r="OVQ18" s="281"/>
      <c r="OVR18" s="281"/>
      <c r="OVS18" s="281"/>
      <c r="OVT18" s="281"/>
      <c r="OVU18" s="281"/>
      <c r="OVV18" s="281"/>
      <c r="OVW18" s="281"/>
      <c r="OVX18" s="281"/>
      <c r="OVY18" s="281"/>
      <c r="OVZ18" s="281"/>
      <c r="OWA18" s="281"/>
      <c r="OWB18" s="281"/>
      <c r="OWC18" s="281"/>
      <c r="OWD18" s="281"/>
      <c r="OWE18" s="281"/>
      <c r="OWF18" s="281"/>
      <c r="OWG18" s="281"/>
      <c r="OWH18" s="281"/>
      <c r="OWI18" s="281"/>
      <c r="OWJ18" s="281"/>
      <c r="OWK18" s="281"/>
      <c r="OWL18" s="281"/>
      <c r="OWM18" s="281"/>
      <c r="OWN18" s="281"/>
      <c r="OWO18" s="281"/>
      <c r="OWP18" s="281"/>
      <c r="OWQ18" s="281"/>
      <c r="OWR18" s="281"/>
      <c r="OWS18" s="281"/>
      <c r="OWT18" s="281"/>
      <c r="OWU18" s="281"/>
      <c r="OWV18" s="281"/>
      <c r="OWW18" s="281"/>
      <c r="OWX18" s="281"/>
      <c r="OWY18" s="281"/>
      <c r="OWZ18" s="281"/>
      <c r="OXA18" s="281"/>
      <c r="OXB18" s="281"/>
      <c r="OXC18" s="281"/>
      <c r="OXD18" s="281"/>
      <c r="OXE18" s="281"/>
      <c r="OXF18" s="281"/>
      <c r="OXG18" s="281"/>
      <c r="OXH18" s="281"/>
      <c r="OXI18" s="281"/>
      <c r="OXJ18" s="281"/>
      <c r="OXK18" s="281"/>
      <c r="OXL18" s="281"/>
      <c r="OXM18" s="281"/>
      <c r="OXN18" s="281"/>
      <c r="OXO18" s="281"/>
      <c r="OXP18" s="281"/>
      <c r="OXQ18" s="281"/>
      <c r="OXR18" s="281"/>
      <c r="OXS18" s="281"/>
      <c r="OXT18" s="281"/>
      <c r="OXU18" s="281"/>
      <c r="OXV18" s="281"/>
      <c r="OXW18" s="281"/>
      <c r="OXX18" s="281"/>
      <c r="OXY18" s="281"/>
      <c r="OXZ18" s="281"/>
      <c r="OYA18" s="281"/>
      <c r="OYB18" s="281"/>
      <c r="OYC18" s="281"/>
      <c r="OYD18" s="281"/>
      <c r="OYE18" s="281"/>
      <c r="OYF18" s="281"/>
      <c r="OYG18" s="281"/>
      <c r="OYH18" s="281"/>
      <c r="OYI18" s="281"/>
      <c r="OYJ18" s="281"/>
      <c r="OYK18" s="281"/>
      <c r="OYL18" s="281"/>
      <c r="OYM18" s="281"/>
      <c r="OYN18" s="281"/>
      <c r="OYO18" s="281"/>
      <c r="OYP18" s="281"/>
      <c r="OYQ18" s="281"/>
      <c r="OYR18" s="281"/>
      <c r="OYS18" s="281"/>
      <c r="OYT18" s="281"/>
      <c r="OYU18" s="281"/>
      <c r="OYV18" s="281"/>
      <c r="OYW18" s="281"/>
      <c r="OYX18" s="281"/>
      <c r="OYY18" s="281"/>
      <c r="OYZ18" s="281"/>
      <c r="OZA18" s="281"/>
      <c r="OZB18" s="281"/>
      <c r="OZC18" s="281"/>
      <c r="OZD18" s="281"/>
      <c r="OZE18" s="281"/>
      <c r="OZF18" s="281"/>
      <c r="OZG18" s="281"/>
      <c r="OZH18" s="281"/>
      <c r="OZI18" s="281"/>
      <c r="OZJ18" s="281"/>
      <c r="OZK18" s="281"/>
      <c r="OZL18" s="281"/>
      <c r="OZM18" s="281"/>
      <c r="OZN18" s="281"/>
      <c r="OZO18" s="281"/>
      <c r="OZP18" s="281"/>
      <c r="OZQ18" s="281"/>
      <c r="OZR18" s="281"/>
      <c r="OZS18" s="281"/>
      <c r="OZT18" s="281"/>
      <c r="OZU18" s="281"/>
      <c r="OZV18" s="281"/>
      <c r="OZW18" s="281"/>
      <c r="OZX18" s="281"/>
      <c r="OZY18" s="281"/>
      <c r="OZZ18" s="281"/>
      <c r="PAA18" s="281"/>
      <c r="PAB18" s="281"/>
      <c r="PAC18" s="281"/>
      <c r="PAD18" s="281"/>
      <c r="PAE18" s="281"/>
      <c r="PAF18" s="281"/>
      <c r="PAG18" s="281"/>
      <c r="PAH18" s="281"/>
      <c r="PAI18" s="281"/>
      <c r="PAJ18" s="281"/>
      <c r="PAK18" s="281"/>
      <c r="PAL18" s="281"/>
      <c r="PAM18" s="281"/>
      <c r="PAN18" s="281"/>
      <c r="PAO18" s="281"/>
      <c r="PAP18" s="281"/>
      <c r="PAQ18" s="281"/>
      <c r="PAR18" s="281"/>
      <c r="PAS18" s="281"/>
      <c r="PAT18" s="281"/>
      <c r="PAU18" s="281"/>
      <c r="PAV18" s="281"/>
      <c r="PAW18" s="281"/>
      <c r="PAX18" s="281"/>
      <c r="PAY18" s="281"/>
      <c r="PAZ18" s="281"/>
      <c r="PBA18" s="281"/>
      <c r="PBB18" s="281"/>
      <c r="PBC18" s="281"/>
      <c r="PBD18" s="281"/>
      <c r="PBE18" s="281"/>
      <c r="PBF18" s="281"/>
      <c r="PBG18" s="281"/>
      <c r="PBH18" s="281"/>
      <c r="PBI18" s="281"/>
      <c r="PBJ18" s="281"/>
      <c r="PBK18" s="281"/>
      <c r="PBL18" s="281"/>
      <c r="PBM18" s="281"/>
      <c r="PBN18" s="281"/>
      <c r="PBO18" s="281"/>
      <c r="PBP18" s="281"/>
      <c r="PBQ18" s="281"/>
      <c r="PBR18" s="281"/>
      <c r="PBS18" s="281"/>
      <c r="PBT18" s="281"/>
      <c r="PBU18" s="281"/>
      <c r="PBV18" s="281"/>
      <c r="PBW18" s="281"/>
      <c r="PBX18" s="281"/>
      <c r="PBY18" s="281"/>
      <c r="PBZ18" s="281"/>
      <c r="PCA18" s="281"/>
      <c r="PCB18" s="281"/>
      <c r="PCC18" s="281"/>
      <c r="PCD18" s="281"/>
      <c r="PCE18" s="281"/>
      <c r="PCF18" s="281"/>
      <c r="PCG18" s="281"/>
      <c r="PCH18" s="281"/>
      <c r="PCI18" s="281"/>
      <c r="PCJ18" s="281"/>
      <c r="PCK18" s="281"/>
      <c r="PCL18" s="281"/>
      <c r="PCM18" s="281"/>
      <c r="PCN18" s="281"/>
      <c r="PCO18" s="281"/>
      <c r="PCP18" s="281"/>
      <c r="PCQ18" s="281"/>
      <c r="PCR18" s="281"/>
      <c r="PCS18" s="281"/>
      <c r="PCT18" s="281"/>
      <c r="PCU18" s="281"/>
      <c r="PCV18" s="281"/>
      <c r="PCW18" s="281"/>
      <c r="PCX18" s="281"/>
      <c r="PCY18" s="281"/>
      <c r="PCZ18" s="281"/>
      <c r="PDA18" s="281"/>
      <c r="PDB18" s="281"/>
      <c r="PDC18" s="281"/>
      <c r="PDD18" s="281"/>
      <c r="PDE18" s="281"/>
      <c r="PDF18" s="281"/>
      <c r="PDG18" s="281"/>
      <c r="PDH18" s="281"/>
      <c r="PDI18" s="281"/>
      <c r="PDJ18" s="281"/>
      <c r="PDK18" s="281"/>
      <c r="PDL18" s="281"/>
      <c r="PDM18" s="281"/>
      <c r="PDN18" s="281"/>
      <c r="PDO18" s="281"/>
      <c r="PDP18" s="281"/>
      <c r="PDQ18" s="281"/>
      <c r="PDR18" s="281"/>
      <c r="PDS18" s="281"/>
      <c r="PDT18" s="281"/>
      <c r="PDU18" s="281"/>
      <c r="PDV18" s="281"/>
      <c r="PDW18" s="281"/>
      <c r="PDX18" s="281"/>
      <c r="PDY18" s="281"/>
      <c r="PDZ18" s="281"/>
      <c r="PEA18" s="281"/>
      <c r="PEB18" s="281"/>
      <c r="PEC18" s="281"/>
      <c r="PED18" s="281"/>
      <c r="PEE18" s="281"/>
      <c r="PEF18" s="281"/>
      <c r="PEG18" s="281"/>
      <c r="PEH18" s="281"/>
      <c r="PEI18" s="281"/>
      <c r="PEJ18" s="281"/>
      <c r="PEK18" s="281"/>
      <c r="PEL18" s="281"/>
      <c r="PEM18" s="281"/>
      <c r="PEN18" s="281"/>
      <c r="PEO18" s="281"/>
      <c r="PEP18" s="281"/>
      <c r="PEQ18" s="281"/>
      <c r="PER18" s="281"/>
      <c r="PES18" s="281"/>
      <c r="PET18" s="281"/>
      <c r="PEU18" s="281"/>
      <c r="PEV18" s="281"/>
      <c r="PEW18" s="281"/>
      <c r="PEX18" s="281"/>
      <c r="PEY18" s="281"/>
      <c r="PEZ18" s="281"/>
      <c r="PFA18" s="281"/>
      <c r="PFB18" s="281"/>
      <c r="PFC18" s="281"/>
      <c r="PFD18" s="281"/>
      <c r="PFE18" s="281"/>
      <c r="PFF18" s="281"/>
      <c r="PFG18" s="281"/>
      <c r="PFH18" s="281"/>
      <c r="PFI18" s="281"/>
      <c r="PFJ18" s="281"/>
      <c r="PFK18" s="281"/>
      <c r="PFL18" s="281"/>
      <c r="PFM18" s="281"/>
      <c r="PFN18" s="281"/>
      <c r="PFO18" s="281"/>
      <c r="PFP18" s="281"/>
      <c r="PFQ18" s="281"/>
      <c r="PFR18" s="281"/>
      <c r="PFS18" s="281"/>
      <c r="PFT18" s="281"/>
      <c r="PFU18" s="281"/>
      <c r="PFV18" s="281"/>
      <c r="PFW18" s="281"/>
      <c r="PFX18" s="281"/>
      <c r="PFY18" s="281"/>
      <c r="PFZ18" s="281"/>
      <c r="PGA18" s="281"/>
      <c r="PGB18" s="281"/>
      <c r="PGC18" s="281"/>
      <c r="PGD18" s="281"/>
      <c r="PGE18" s="281"/>
      <c r="PGF18" s="281"/>
      <c r="PGG18" s="281"/>
      <c r="PGH18" s="281"/>
      <c r="PGI18" s="281"/>
      <c r="PGJ18" s="281"/>
      <c r="PGK18" s="281"/>
      <c r="PGL18" s="281"/>
      <c r="PGM18" s="281"/>
      <c r="PGN18" s="281"/>
      <c r="PGO18" s="281"/>
      <c r="PGP18" s="281"/>
      <c r="PGQ18" s="281"/>
      <c r="PGR18" s="281"/>
      <c r="PGS18" s="281"/>
      <c r="PGT18" s="281"/>
      <c r="PGU18" s="281"/>
      <c r="PGV18" s="281"/>
      <c r="PGW18" s="281"/>
      <c r="PGX18" s="281"/>
      <c r="PGY18" s="281"/>
      <c r="PGZ18" s="281"/>
      <c r="PHA18" s="281"/>
      <c r="PHB18" s="281"/>
      <c r="PHC18" s="281"/>
      <c r="PHD18" s="281"/>
      <c r="PHE18" s="281"/>
      <c r="PHF18" s="281"/>
      <c r="PHG18" s="281"/>
      <c r="PHH18" s="281"/>
      <c r="PHI18" s="281"/>
      <c r="PHJ18" s="281"/>
      <c r="PHK18" s="281"/>
      <c r="PHL18" s="281"/>
      <c r="PHM18" s="281"/>
      <c r="PHN18" s="281"/>
      <c r="PHO18" s="281"/>
      <c r="PHP18" s="281"/>
      <c r="PHQ18" s="281"/>
      <c r="PHR18" s="281"/>
      <c r="PHS18" s="281"/>
      <c r="PHT18" s="281"/>
      <c r="PHU18" s="281"/>
      <c r="PHV18" s="281"/>
      <c r="PHW18" s="281"/>
      <c r="PHX18" s="281"/>
      <c r="PHY18" s="281"/>
      <c r="PHZ18" s="281"/>
      <c r="PIA18" s="281"/>
      <c r="PIB18" s="281"/>
      <c r="PIC18" s="281"/>
      <c r="PID18" s="281"/>
      <c r="PIE18" s="281"/>
      <c r="PIF18" s="281"/>
      <c r="PIG18" s="281"/>
      <c r="PIH18" s="281"/>
      <c r="PII18" s="281"/>
      <c r="PIJ18" s="281"/>
      <c r="PIK18" s="281"/>
      <c r="PIL18" s="281"/>
      <c r="PIM18" s="281"/>
      <c r="PIN18" s="281"/>
      <c r="PIO18" s="281"/>
      <c r="PIP18" s="281"/>
      <c r="PIQ18" s="281"/>
      <c r="PIR18" s="281"/>
      <c r="PIS18" s="281"/>
      <c r="PIT18" s="281"/>
      <c r="PIU18" s="281"/>
      <c r="PIV18" s="281"/>
      <c r="PIW18" s="281"/>
      <c r="PIX18" s="281"/>
      <c r="PIY18" s="281"/>
      <c r="PIZ18" s="281"/>
      <c r="PJA18" s="281"/>
      <c r="PJB18" s="281"/>
      <c r="PJC18" s="281"/>
      <c r="PJD18" s="281"/>
      <c r="PJE18" s="281"/>
      <c r="PJF18" s="281"/>
      <c r="PJG18" s="281"/>
      <c r="PJH18" s="281"/>
      <c r="PJI18" s="281"/>
      <c r="PJJ18" s="281"/>
      <c r="PJK18" s="281"/>
      <c r="PJL18" s="281"/>
      <c r="PJM18" s="281"/>
      <c r="PJN18" s="281"/>
      <c r="PJO18" s="281"/>
      <c r="PJP18" s="281"/>
      <c r="PJQ18" s="281"/>
      <c r="PJR18" s="281"/>
      <c r="PJS18" s="281"/>
      <c r="PJT18" s="281"/>
      <c r="PJU18" s="281"/>
      <c r="PJV18" s="281"/>
      <c r="PJW18" s="281"/>
      <c r="PJX18" s="281"/>
      <c r="PJY18" s="281"/>
      <c r="PJZ18" s="281"/>
      <c r="PKA18" s="281"/>
      <c r="PKB18" s="281"/>
      <c r="PKC18" s="281"/>
      <c r="PKD18" s="281"/>
      <c r="PKE18" s="281"/>
      <c r="PKF18" s="281"/>
      <c r="PKG18" s="281"/>
      <c r="PKH18" s="281"/>
      <c r="PKI18" s="281"/>
      <c r="PKJ18" s="281"/>
      <c r="PKK18" s="281"/>
      <c r="PKL18" s="281"/>
      <c r="PKM18" s="281"/>
      <c r="PKN18" s="281"/>
      <c r="PKO18" s="281"/>
      <c r="PKP18" s="281"/>
      <c r="PKQ18" s="281"/>
      <c r="PKR18" s="281"/>
      <c r="PKS18" s="281"/>
      <c r="PKT18" s="281"/>
      <c r="PKU18" s="281"/>
      <c r="PKV18" s="281"/>
      <c r="PKW18" s="281"/>
      <c r="PKX18" s="281"/>
      <c r="PKY18" s="281"/>
      <c r="PKZ18" s="281"/>
      <c r="PLA18" s="281"/>
      <c r="PLB18" s="281"/>
      <c r="PLC18" s="281"/>
      <c r="PLD18" s="281"/>
      <c r="PLE18" s="281"/>
      <c r="PLF18" s="281"/>
      <c r="PLG18" s="281"/>
      <c r="PLH18" s="281"/>
      <c r="PLI18" s="281"/>
      <c r="PLJ18" s="281"/>
      <c r="PLK18" s="281"/>
      <c r="PLL18" s="281"/>
      <c r="PLM18" s="281"/>
      <c r="PLN18" s="281"/>
      <c r="PLO18" s="281"/>
      <c r="PLP18" s="281"/>
      <c r="PLQ18" s="281"/>
      <c r="PLR18" s="281"/>
      <c r="PLS18" s="281"/>
      <c r="PLT18" s="281"/>
      <c r="PLU18" s="281"/>
      <c r="PLV18" s="281"/>
      <c r="PLW18" s="281"/>
      <c r="PLX18" s="281"/>
      <c r="PLY18" s="281"/>
      <c r="PLZ18" s="281"/>
      <c r="PMA18" s="281"/>
      <c r="PMB18" s="281"/>
      <c r="PMC18" s="281"/>
      <c r="PMD18" s="281"/>
      <c r="PME18" s="281"/>
      <c r="PMF18" s="281"/>
      <c r="PMG18" s="281"/>
      <c r="PMH18" s="281"/>
      <c r="PMI18" s="281"/>
      <c r="PMJ18" s="281"/>
      <c r="PMK18" s="281"/>
      <c r="PML18" s="281"/>
      <c r="PMM18" s="281"/>
      <c r="PMN18" s="281"/>
      <c r="PMO18" s="281"/>
      <c r="PMP18" s="281"/>
      <c r="PMQ18" s="281"/>
      <c r="PMR18" s="281"/>
      <c r="PMS18" s="281"/>
      <c r="PMT18" s="281"/>
      <c r="PMU18" s="281"/>
      <c r="PMV18" s="281"/>
      <c r="PMW18" s="281"/>
      <c r="PMX18" s="281"/>
      <c r="PMY18" s="281"/>
      <c r="PMZ18" s="281"/>
      <c r="PNA18" s="281"/>
      <c r="PNB18" s="281"/>
      <c r="PNC18" s="281"/>
      <c r="PND18" s="281"/>
      <c r="PNE18" s="281"/>
      <c r="PNF18" s="281"/>
      <c r="PNG18" s="281"/>
      <c r="PNH18" s="281"/>
      <c r="PNI18" s="281"/>
      <c r="PNJ18" s="281"/>
      <c r="PNK18" s="281"/>
      <c r="PNL18" s="281"/>
      <c r="PNM18" s="281"/>
      <c r="PNN18" s="281"/>
      <c r="PNO18" s="281"/>
      <c r="PNP18" s="281"/>
      <c r="PNQ18" s="281"/>
      <c r="PNR18" s="281"/>
      <c r="PNS18" s="281"/>
      <c r="PNT18" s="281"/>
      <c r="PNU18" s="281"/>
      <c r="PNV18" s="281"/>
      <c r="PNW18" s="281"/>
      <c r="PNX18" s="281"/>
      <c r="PNY18" s="281"/>
      <c r="PNZ18" s="281"/>
      <c r="POA18" s="281"/>
      <c r="POB18" s="281"/>
      <c r="POC18" s="281"/>
      <c r="POD18" s="281"/>
      <c r="POE18" s="281"/>
      <c r="POF18" s="281"/>
      <c r="POG18" s="281"/>
      <c r="POH18" s="281"/>
      <c r="POI18" s="281"/>
      <c r="POJ18" s="281"/>
      <c r="POK18" s="281"/>
      <c r="POL18" s="281"/>
      <c r="POM18" s="281"/>
      <c r="PON18" s="281"/>
      <c r="POO18" s="281"/>
      <c r="POP18" s="281"/>
      <c r="POQ18" s="281"/>
      <c r="POR18" s="281"/>
      <c r="POS18" s="281"/>
      <c r="POT18" s="281"/>
      <c r="POU18" s="281"/>
      <c r="POV18" s="281"/>
      <c r="POW18" s="281"/>
      <c r="POX18" s="281"/>
      <c r="POY18" s="281"/>
      <c r="POZ18" s="281"/>
      <c r="PPA18" s="281"/>
      <c r="PPB18" s="281"/>
      <c r="PPC18" s="281"/>
      <c r="PPD18" s="281"/>
      <c r="PPE18" s="281"/>
      <c r="PPF18" s="281"/>
      <c r="PPG18" s="281"/>
      <c r="PPH18" s="281"/>
      <c r="PPI18" s="281"/>
      <c r="PPJ18" s="281"/>
      <c r="PPK18" s="281"/>
      <c r="PPL18" s="281"/>
      <c r="PPM18" s="281"/>
      <c r="PPN18" s="281"/>
      <c r="PPO18" s="281"/>
      <c r="PPP18" s="281"/>
      <c r="PPQ18" s="281"/>
      <c r="PPR18" s="281"/>
      <c r="PPS18" s="281"/>
      <c r="PPT18" s="281"/>
      <c r="PPU18" s="281"/>
      <c r="PPV18" s="281"/>
      <c r="PPW18" s="281"/>
      <c r="PPX18" s="281"/>
      <c r="PPY18" s="281"/>
      <c r="PPZ18" s="281"/>
      <c r="PQA18" s="281"/>
      <c r="PQB18" s="281"/>
      <c r="PQC18" s="281"/>
      <c r="PQD18" s="281"/>
      <c r="PQE18" s="281"/>
      <c r="PQF18" s="281"/>
      <c r="PQG18" s="281"/>
      <c r="PQH18" s="281"/>
      <c r="PQI18" s="281"/>
      <c r="PQJ18" s="281"/>
      <c r="PQK18" s="281"/>
      <c r="PQL18" s="281"/>
      <c r="PQM18" s="281"/>
      <c r="PQN18" s="281"/>
      <c r="PQO18" s="281"/>
      <c r="PQP18" s="281"/>
      <c r="PQQ18" s="281"/>
      <c r="PQR18" s="281"/>
      <c r="PQS18" s="281"/>
      <c r="PQT18" s="281"/>
      <c r="PQU18" s="281"/>
      <c r="PQV18" s="281"/>
      <c r="PQW18" s="281"/>
      <c r="PQX18" s="281"/>
      <c r="PQY18" s="281"/>
      <c r="PQZ18" s="281"/>
      <c r="PRA18" s="281"/>
      <c r="PRB18" s="281"/>
      <c r="PRC18" s="281"/>
      <c r="PRD18" s="281"/>
      <c r="PRE18" s="281"/>
      <c r="PRF18" s="281"/>
      <c r="PRG18" s="281"/>
      <c r="PRH18" s="281"/>
      <c r="PRI18" s="281"/>
      <c r="PRJ18" s="281"/>
      <c r="PRK18" s="281"/>
      <c r="PRL18" s="281"/>
      <c r="PRM18" s="281"/>
      <c r="PRN18" s="281"/>
      <c r="PRO18" s="281"/>
      <c r="PRP18" s="281"/>
      <c r="PRQ18" s="281"/>
      <c r="PRR18" s="281"/>
      <c r="PRS18" s="281"/>
      <c r="PRT18" s="281"/>
      <c r="PRU18" s="281"/>
      <c r="PRV18" s="281"/>
      <c r="PRW18" s="281"/>
      <c r="PRX18" s="281"/>
      <c r="PRY18" s="281"/>
      <c r="PRZ18" s="281"/>
      <c r="PSA18" s="281"/>
      <c r="PSB18" s="281"/>
      <c r="PSC18" s="281"/>
      <c r="PSD18" s="281"/>
      <c r="PSE18" s="281"/>
      <c r="PSF18" s="281"/>
      <c r="PSG18" s="281"/>
      <c r="PSH18" s="281"/>
      <c r="PSI18" s="281"/>
      <c r="PSJ18" s="281"/>
      <c r="PSK18" s="281"/>
      <c r="PSL18" s="281"/>
      <c r="PSM18" s="281"/>
      <c r="PSN18" s="281"/>
      <c r="PSO18" s="281"/>
      <c r="PSP18" s="281"/>
      <c r="PSQ18" s="281"/>
      <c r="PSR18" s="281"/>
      <c r="PSS18" s="281"/>
      <c r="PST18" s="281"/>
      <c r="PSU18" s="281"/>
      <c r="PSV18" s="281"/>
      <c r="PSW18" s="281"/>
      <c r="PSX18" s="281"/>
      <c r="PSY18" s="281"/>
      <c r="PSZ18" s="281"/>
      <c r="PTA18" s="281"/>
      <c r="PTB18" s="281"/>
      <c r="PTC18" s="281"/>
      <c r="PTD18" s="281"/>
      <c r="PTE18" s="281"/>
      <c r="PTF18" s="281"/>
      <c r="PTG18" s="281"/>
      <c r="PTH18" s="281"/>
      <c r="PTI18" s="281"/>
      <c r="PTJ18" s="281"/>
      <c r="PTK18" s="281"/>
      <c r="PTL18" s="281"/>
      <c r="PTM18" s="281"/>
      <c r="PTN18" s="281"/>
      <c r="PTO18" s="281"/>
      <c r="PTP18" s="281"/>
      <c r="PTQ18" s="281"/>
      <c r="PTR18" s="281"/>
      <c r="PTS18" s="281"/>
      <c r="PTT18" s="281"/>
      <c r="PTU18" s="281"/>
      <c r="PTV18" s="281"/>
      <c r="PTW18" s="281"/>
      <c r="PTX18" s="281"/>
      <c r="PTY18" s="281"/>
      <c r="PTZ18" s="281"/>
      <c r="PUA18" s="281"/>
      <c r="PUB18" s="281"/>
      <c r="PUC18" s="281"/>
      <c r="PUD18" s="281"/>
      <c r="PUE18" s="281"/>
      <c r="PUF18" s="281"/>
      <c r="PUG18" s="281"/>
      <c r="PUH18" s="281"/>
      <c r="PUI18" s="281"/>
      <c r="PUJ18" s="281"/>
      <c r="PUK18" s="281"/>
      <c r="PUL18" s="281"/>
      <c r="PUM18" s="281"/>
      <c r="PUN18" s="281"/>
      <c r="PUO18" s="281"/>
      <c r="PUP18" s="281"/>
      <c r="PUQ18" s="281"/>
      <c r="PUR18" s="281"/>
      <c r="PUS18" s="281"/>
      <c r="PUT18" s="281"/>
      <c r="PUU18" s="281"/>
      <c r="PUV18" s="281"/>
      <c r="PUW18" s="281"/>
      <c r="PUX18" s="281"/>
      <c r="PUY18" s="281"/>
      <c r="PUZ18" s="281"/>
      <c r="PVA18" s="281"/>
      <c r="PVB18" s="281"/>
      <c r="PVC18" s="281"/>
      <c r="PVD18" s="281"/>
      <c r="PVE18" s="281"/>
      <c r="PVF18" s="281"/>
      <c r="PVG18" s="281"/>
      <c r="PVH18" s="281"/>
      <c r="PVI18" s="281"/>
      <c r="PVJ18" s="281"/>
      <c r="PVK18" s="281"/>
      <c r="PVL18" s="281"/>
      <c r="PVM18" s="281"/>
      <c r="PVN18" s="281"/>
      <c r="PVO18" s="281"/>
      <c r="PVP18" s="281"/>
      <c r="PVQ18" s="281"/>
      <c r="PVR18" s="281"/>
      <c r="PVS18" s="281"/>
      <c r="PVT18" s="281"/>
      <c r="PVU18" s="281"/>
      <c r="PVV18" s="281"/>
      <c r="PVW18" s="281"/>
      <c r="PVX18" s="281"/>
      <c r="PVY18" s="281"/>
      <c r="PVZ18" s="281"/>
      <c r="PWA18" s="281"/>
      <c r="PWB18" s="281"/>
      <c r="PWC18" s="281"/>
      <c r="PWD18" s="281"/>
      <c r="PWE18" s="281"/>
      <c r="PWF18" s="281"/>
      <c r="PWG18" s="281"/>
      <c r="PWH18" s="281"/>
      <c r="PWI18" s="281"/>
      <c r="PWJ18" s="281"/>
      <c r="PWK18" s="281"/>
      <c r="PWL18" s="281"/>
      <c r="PWM18" s="281"/>
      <c r="PWN18" s="281"/>
      <c r="PWO18" s="281"/>
      <c r="PWP18" s="281"/>
      <c r="PWQ18" s="281"/>
      <c r="PWR18" s="281"/>
      <c r="PWS18" s="281"/>
      <c r="PWT18" s="281"/>
      <c r="PWU18" s="281"/>
      <c r="PWV18" s="281"/>
      <c r="PWW18" s="281"/>
      <c r="PWX18" s="281"/>
      <c r="PWY18" s="281"/>
      <c r="PWZ18" s="281"/>
      <c r="PXA18" s="281"/>
      <c r="PXB18" s="281"/>
      <c r="PXC18" s="281"/>
      <c r="PXD18" s="281"/>
      <c r="PXE18" s="281"/>
      <c r="PXF18" s="281"/>
      <c r="PXG18" s="281"/>
      <c r="PXH18" s="281"/>
      <c r="PXI18" s="281"/>
      <c r="PXJ18" s="281"/>
      <c r="PXK18" s="281"/>
      <c r="PXL18" s="281"/>
      <c r="PXM18" s="281"/>
      <c r="PXN18" s="281"/>
      <c r="PXO18" s="281"/>
      <c r="PXP18" s="281"/>
      <c r="PXQ18" s="281"/>
      <c r="PXR18" s="281"/>
      <c r="PXS18" s="281"/>
      <c r="PXT18" s="281"/>
      <c r="PXU18" s="281"/>
      <c r="PXV18" s="281"/>
      <c r="PXW18" s="281"/>
      <c r="PXX18" s="281"/>
      <c r="PXY18" s="281"/>
      <c r="PXZ18" s="281"/>
      <c r="PYA18" s="281"/>
      <c r="PYB18" s="281"/>
      <c r="PYC18" s="281"/>
      <c r="PYD18" s="281"/>
      <c r="PYE18" s="281"/>
      <c r="PYF18" s="281"/>
      <c r="PYG18" s="281"/>
      <c r="PYH18" s="281"/>
      <c r="PYI18" s="281"/>
      <c r="PYJ18" s="281"/>
      <c r="PYK18" s="281"/>
      <c r="PYL18" s="281"/>
      <c r="PYM18" s="281"/>
      <c r="PYN18" s="281"/>
      <c r="PYO18" s="281"/>
      <c r="PYP18" s="281"/>
      <c r="PYQ18" s="281"/>
      <c r="PYR18" s="281"/>
      <c r="PYS18" s="281"/>
      <c r="PYT18" s="281"/>
      <c r="PYU18" s="281"/>
      <c r="PYV18" s="281"/>
      <c r="PYW18" s="281"/>
      <c r="PYX18" s="281"/>
      <c r="PYY18" s="281"/>
      <c r="PYZ18" s="281"/>
      <c r="PZA18" s="281"/>
      <c r="PZB18" s="281"/>
      <c r="PZC18" s="281"/>
      <c r="PZD18" s="281"/>
      <c r="PZE18" s="281"/>
      <c r="PZF18" s="281"/>
      <c r="PZG18" s="281"/>
      <c r="PZH18" s="281"/>
      <c r="PZI18" s="281"/>
      <c r="PZJ18" s="281"/>
      <c r="PZK18" s="281"/>
      <c r="PZL18" s="281"/>
      <c r="PZM18" s="281"/>
      <c r="PZN18" s="281"/>
      <c r="PZO18" s="281"/>
      <c r="PZP18" s="281"/>
      <c r="PZQ18" s="281"/>
      <c r="PZR18" s="281"/>
      <c r="PZS18" s="281"/>
      <c r="PZT18" s="281"/>
      <c r="PZU18" s="281"/>
      <c r="PZV18" s="281"/>
      <c r="PZW18" s="281"/>
      <c r="PZX18" s="281"/>
      <c r="PZY18" s="281"/>
      <c r="PZZ18" s="281"/>
      <c r="QAA18" s="281"/>
      <c r="QAB18" s="281"/>
      <c r="QAC18" s="281"/>
      <c r="QAD18" s="281"/>
      <c r="QAE18" s="281"/>
      <c r="QAF18" s="281"/>
      <c r="QAG18" s="281"/>
      <c r="QAH18" s="281"/>
      <c r="QAI18" s="281"/>
      <c r="QAJ18" s="281"/>
      <c r="QAK18" s="281"/>
      <c r="QAL18" s="281"/>
      <c r="QAM18" s="281"/>
      <c r="QAN18" s="281"/>
      <c r="QAO18" s="281"/>
      <c r="QAP18" s="281"/>
      <c r="QAQ18" s="281"/>
      <c r="QAR18" s="281"/>
      <c r="QAS18" s="281"/>
      <c r="QAT18" s="281"/>
      <c r="QAU18" s="281"/>
      <c r="QAV18" s="281"/>
      <c r="QAW18" s="281"/>
      <c r="QAX18" s="281"/>
      <c r="QAY18" s="281"/>
      <c r="QAZ18" s="281"/>
      <c r="QBA18" s="281"/>
      <c r="QBB18" s="281"/>
      <c r="QBC18" s="281"/>
      <c r="QBD18" s="281"/>
      <c r="QBE18" s="281"/>
      <c r="QBF18" s="281"/>
      <c r="QBG18" s="281"/>
      <c r="QBH18" s="281"/>
      <c r="QBI18" s="281"/>
      <c r="QBJ18" s="281"/>
      <c r="QBK18" s="281"/>
      <c r="QBL18" s="281"/>
      <c r="QBM18" s="281"/>
      <c r="QBN18" s="281"/>
      <c r="QBO18" s="281"/>
      <c r="QBP18" s="281"/>
      <c r="QBQ18" s="281"/>
      <c r="QBR18" s="281"/>
      <c r="QBS18" s="281"/>
      <c r="QBT18" s="281"/>
      <c r="QBU18" s="281"/>
      <c r="QBV18" s="281"/>
      <c r="QBW18" s="281"/>
      <c r="QBX18" s="281"/>
      <c r="QBY18" s="281"/>
      <c r="QBZ18" s="281"/>
      <c r="QCA18" s="281"/>
      <c r="QCB18" s="281"/>
      <c r="QCC18" s="281"/>
      <c r="QCD18" s="281"/>
      <c r="QCE18" s="281"/>
      <c r="QCF18" s="281"/>
      <c r="QCG18" s="281"/>
      <c r="QCH18" s="281"/>
      <c r="QCI18" s="281"/>
      <c r="QCJ18" s="281"/>
      <c r="QCK18" s="281"/>
      <c r="QCL18" s="281"/>
      <c r="QCM18" s="281"/>
      <c r="QCN18" s="281"/>
      <c r="QCO18" s="281"/>
      <c r="QCP18" s="281"/>
      <c r="QCQ18" s="281"/>
      <c r="QCR18" s="281"/>
      <c r="QCS18" s="281"/>
      <c r="QCT18" s="281"/>
      <c r="QCU18" s="281"/>
      <c r="QCV18" s="281"/>
      <c r="QCW18" s="281"/>
      <c r="QCX18" s="281"/>
      <c r="QCY18" s="281"/>
      <c r="QCZ18" s="281"/>
      <c r="QDA18" s="281"/>
      <c r="QDB18" s="281"/>
      <c r="QDC18" s="281"/>
      <c r="QDD18" s="281"/>
      <c r="QDE18" s="281"/>
      <c r="QDF18" s="281"/>
      <c r="QDG18" s="281"/>
      <c r="QDH18" s="281"/>
      <c r="QDI18" s="281"/>
      <c r="QDJ18" s="281"/>
      <c r="QDK18" s="281"/>
      <c r="QDL18" s="281"/>
      <c r="QDM18" s="281"/>
      <c r="QDN18" s="281"/>
      <c r="QDO18" s="281"/>
      <c r="QDP18" s="281"/>
      <c r="QDQ18" s="281"/>
      <c r="QDR18" s="281"/>
      <c r="QDS18" s="281"/>
      <c r="QDT18" s="281"/>
      <c r="QDU18" s="281"/>
      <c r="QDV18" s="281"/>
      <c r="QDW18" s="281"/>
      <c r="QDX18" s="281"/>
      <c r="QDY18" s="281"/>
      <c r="QDZ18" s="281"/>
      <c r="QEA18" s="281"/>
      <c r="QEB18" s="281"/>
      <c r="QEC18" s="281"/>
      <c r="QED18" s="281"/>
      <c r="QEE18" s="281"/>
      <c r="QEF18" s="281"/>
      <c r="QEG18" s="281"/>
      <c r="QEH18" s="281"/>
      <c r="QEI18" s="281"/>
      <c r="QEJ18" s="281"/>
      <c r="QEK18" s="281"/>
      <c r="QEL18" s="281"/>
      <c r="QEM18" s="281"/>
      <c r="QEN18" s="281"/>
      <c r="QEO18" s="281"/>
      <c r="QEP18" s="281"/>
      <c r="QEQ18" s="281"/>
      <c r="QER18" s="281"/>
      <c r="QES18" s="281"/>
      <c r="QET18" s="281"/>
      <c r="QEU18" s="281"/>
      <c r="QEV18" s="281"/>
      <c r="QEW18" s="281"/>
      <c r="QEX18" s="281"/>
      <c r="QEY18" s="281"/>
      <c r="QEZ18" s="281"/>
      <c r="QFA18" s="281"/>
      <c r="QFB18" s="281"/>
      <c r="QFC18" s="281"/>
      <c r="QFD18" s="281"/>
      <c r="QFE18" s="281"/>
      <c r="QFF18" s="281"/>
      <c r="QFG18" s="281"/>
      <c r="QFH18" s="281"/>
      <c r="QFI18" s="281"/>
      <c r="QFJ18" s="281"/>
      <c r="QFK18" s="281"/>
      <c r="QFL18" s="281"/>
      <c r="QFM18" s="281"/>
      <c r="QFN18" s="281"/>
      <c r="QFO18" s="281"/>
      <c r="QFP18" s="281"/>
      <c r="QFQ18" s="281"/>
      <c r="QFR18" s="281"/>
      <c r="QFS18" s="281"/>
      <c r="QFT18" s="281"/>
      <c r="QFU18" s="281"/>
      <c r="QFV18" s="281"/>
      <c r="QFW18" s="281"/>
      <c r="QFX18" s="281"/>
      <c r="QFY18" s="281"/>
      <c r="QFZ18" s="281"/>
      <c r="QGA18" s="281"/>
      <c r="QGB18" s="281"/>
      <c r="QGC18" s="281"/>
      <c r="QGD18" s="281"/>
      <c r="QGE18" s="281"/>
      <c r="QGF18" s="281"/>
      <c r="QGG18" s="281"/>
      <c r="QGH18" s="281"/>
      <c r="QGI18" s="281"/>
      <c r="QGJ18" s="281"/>
      <c r="QGK18" s="281"/>
      <c r="QGL18" s="281"/>
      <c r="QGM18" s="281"/>
      <c r="QGN18" s="281"/>
      <c r="QGO18" s="281"/>
      <c r="QGP18" s="281"/>
      <c r="QGQ18" s="281"/>
      <c r="QGR18" s="281"/>
      <c r="QGS18" s="281"/>
      <c r="QGT18" s="281"/>
      <c r="QGU18" s="281"/>
      <c r="QGV18" s="281"/>
      <c r="QGW18" s="281"/>
      <c r="QGX18" s="281"/>
      <c r="QGY18" s="281"/>
      <c r="QGZ18" s="281"/>
      <c r="QHA18" s="281"/>
      <c r="QHB18" s="281"/>
      <c r="QHC18" s="281"/>
      <c r="QHD18" s="281"/>
      <c r="QHE18" s="281"/>
      <c r="QHF18" s="281"/>
      <c r="QHG18" s="281"/>
      <c r="QHH18" s="281"/>
      <c r="QHI18" s="281"/>
      <c r="QHJ18" s="281"/>
      <c r="QHK18" s="281"/>
      <c r="QHL18" s="281"/>
      <c r="QHM18" s="281"/>
      <c r="QHN18" s="281"/>
      <c r="QHO18" s="281"/>
      <c r="QHP18" s="281"/>
      <c r="QHQ18" s="281"/>
      <c r="QHR18" s="281"/>
      <c r="QHS18" s="281"/>
      <c r="QHT18" s="281"/>
      <c r="QHU18" s="281"/>
      <c r="QHV18" s="281"/>
      <c r="QHW18" s="281"/>
      <c r="QHX18" s="281"/>
      <c r="QHY18" s="281"/>
      <c r="QHZ18" s="281"/>
      <c r="QIA18" s="281"/>
      <c r="QIB18" s="281"/>
      <c r="QIC18" s="281"/>
      <c r="QID18" s="281"/>
      <c r="QIE18" s="281"/>
      <c r="QIF18" s="281"/>
      <c r="QIG18" s="281"/>
      <c r="QIH18" s="281"/>
      <c r="QII18" s="281"/>
      <c r="QIJ18" s="281"/>
      <c r="QIK18" s="281"/>
      <c r="QIL18" s="281"/>
      <c r="QIM18" s="281"/>
      <c r="QIN18" s="281"/>
      <c r="QIO18" s="281"/>
      <c r="QIP18" s="281"/>
      <c r="QIQ18" s="281"/>
      <c r="QIR18" s="281"/>
      <c r="QIS18" s="281"/>
      <c r="QIT18" s="281"/>
      <c r="QIU18" s="281"/>
      <c r="QIV18" s="281"/>
      <c r="QIW18" s="281"/>
      <c r="QIX18" s="281"/>
      <c r="QIY18" s="281"/>
      <c r="QIZ18" s="281"/>
      <c r="QJA18" s="281"/>
      <c r="QJB18" s="281"/>
      <c r="QJC18" s="281"/>
      <c r="QJD18" s="281"/>
      <c r="QJE18" s="281"/>
      <c r="QJF18" s="281"/>
      <c r="QJG18" s="281"/>
      <c r="QJH18" s="281"/>
      <c r="QJI18" s="281"/>
      <c r="QJJ18" s="281"/>
      <c r="QJK18" s="281"/>
      <c r="QJL18" s="281"/>
      <c r="QJM18" s="281"/>
      <c r="QJN18" s="281"/>
      <c r="QJO18" s="281"/>
      <c r="QJP18" s="281"/>
      <c r="QJQ18" s="281"/>
      <c r="QJR18" s="281"/>
      <c r="QJS18" s="281"/>
      <c r="QJT18" s="281"/>
      <c r="QJU18" s="281"/>
      <c r="QJV18" s="281"/>
      <c r="QJW18" s="281"/>
      <c r="QJX18" s="281"/>
      <c r="QJY18" s="281"/>
      <c r="QJZ18" s="281"/>
      <c r="QKA18" s="281"/>
      <c r="QKB18" s="281"/>
      <c r="QKC18" s="281"/>
      <c r="QKD18" s="281"/>
      <c r="QKE18" s="281"/>
      <c r="QKF18" s="281"/>
      <c r="QKG18" s="281"/>
      <c r="QKH18" s="281"/>
      <c r="QKI18" s="281"/>
      <c r="QKJ18" s="281"/>
      <c r="QKK18" s="281"/>
      <c r="QKL18" s="281"/>
      <c r="QKM18" s="281"/>
      <c r="QKN18" s="281"/>
      <c r="QKO18" s="281"/>
      <c r="QKP18" s="281"/>
      <c r="QKQ18" s="281"/>
      <c r="QKR18" s="281"/>
      <c r="QKS18" s="281"/>
      <c r="QKT18" s="281"/>
      <c r="QKU18" s="281"/>
      <c r="QKV18" s="281"/>
      <c r="QKW18" s="281"/>
      <c r="QKX18" s="281"/>
      <c r="QKY18" s="281"/>
      <c r="QKZ18" s="281"/>
      <c r="QLA18" s="281"/>
      <c r="QLB18" s="281"/>
      <c r="QLC18" s="281"/>
      <c r="QLD18" s="281"/>
      <c r="QLE18" s="281"/>
      <c r="QLF18" s="281"/>
      <c r="QLG18" s="281"/>
      <c r="QLH18" s="281"/>
      <c r="QLI18" s="281"/>
      <c r="QLJ18" s="281"/>
      <c r="QLK18" s="281"/>
      <c r="QLL18" s="281"/>
      <c r="QLM18" s="281"/>
      <c r="QLN18" s="281"/>
      <c r="QLO18" s="281"/>
      <c r="QLP18" s="281"/>
      <c r="QLQ18" s="281"/>
      <c r="QLR18" s="281"/>
      <c r="QLS18" s="281"/>
      <c r="QLT18" s="281"/>
      <c r="QLU18" s="281"/>
      <c r="QLV18" s="281"/>
      <c r="QLW18" s="281"/>
      <c r="QLX18" s="281"/>
      <c r="QLY18" s="281"/>
      <c r="QLZ18" s="281"/>
      <c r="QMA18" s="281"/>
      <c r="QMB18" s="281"/>
      <c r="QMC18" s="281"/>
      <c r="QMD18" s="281"/>
      <c r="QME18" s="281"/>
      <c r="QMF18" s="281"/>
      <c r="QMG18" s="281"/>
      <c r="QMH18" s="281"/>
      <c r="QMI18" s="281"/>
      <c r="QMJ18" s="281"/>
      <c r="QMK18" s="281"/>
      <c r="QML18" s="281"/>
      <c r="QMM18" s="281"/>
      <c r="QMN18" s="281"/>
      <c r="QMO18" s="281"/>
      <c r="QMP18" s="281"/>
      <c r="QMQ18" s="281"/>
      <c r="QMR18" s="281"/>
      <c r="QMS18" s="281"/>
      <c r="QMT18" s="281"/>
      <c r="QMU18" s="281"/>
      <c r="QMV18" s="281"/>
      <c r="QMW18" s="281"/>
      <c r="QMX18" s="281"/>
      <c r="QMY18" s="281"/>
      <c r="QMZ18" s="281"/>
      <c r="QNA18" s="281"/>
      <c r="QNB18" s="281"/>
      <c r="QNC18" s="281"/>
      <c r="QND18" s="281"/>
      <c r="QNE18" s="281"/>
      <c r="QNF18" s="281"/>
      <c r="QNG18" s="281"/>
      <c r="QNH18" s="281"/>
      <c r="QNI18" s="281"/>
      <c r="QNJ18" s="281"/>
      <c r="QNK18" s="281"/>
      <c r="QNL18" s="281"/>
      <c r="QNM18" s="281"/>
      <c r="QNN18" s="281"/>
      <c r="QNO18" s="281"/>
      <c r="QNP18" s="281"/>
      <c r="QNQ18" s="281"/>
      <c r="QNR18" s="281"/>
      <c r="QNS18" s="281"/>
      <c r="QNT18" s="281"/>
      <c r="QNU18" s="281"/>
      <c r="QNV18" s="281"/>
      <c r="QNW18" s="281"/>
      <c r="QNX18" s="281"/>
      <c r="QNY18" s="281"/>
      <c r="QNZ18" s="281"/>
      <c r="QOA18" s="281"/>
      <c r="QOB18" s="281"/>
      <c r="QOC18" s="281"/>
      <c r="QOD18" s="281"/>
      <c r="QOE18" s="281"/>
      <c r="QOF18" s="281"/>
      <c r="QOG18" s="281"/>
      <c r="QOH18" s="281"/>
      <c r="QOI18" s="281"/>
      <c r="QOJ18" s="281"/>
      <c r="QOK18" s="281"/>
      <c r="QOL18" s="281"/>
      <c r="QOM18" s="281"/>
      <c r="QON18" s="281"/>
      <c r="QOO18" s="281"/>
      <c r="QOP18" s="281"/>
      <c r="QOQ18" s="281"/>
      <c r="QOR18" s="281"/>
      <c r="QOS18" s="281"/>
      <c r="QOT18" s="281"/>
      <c r="QOU18" s="281"/>
      <c r="QOV18" s="281"/>
      <c r="QOW18" s="281"/>
      <c r="QOX18" s="281"/>
      <c r="QOY18" s="281"/>
      <c r="QOZ18" s="281"/>
      <c r="QPA18" s="281"/>
      <c r="QPB18" s="281"/>
      <c r="QPC18" s="281"/>
      <c r="QPD18" s="281"/>
      <c r="QPE18" s="281"/>
      <c r="QPF18" s="281"/>
      <c r="QPG18" s="281"/>
      <c r="QPH18" s="281"/>
      <c r="QPI18" s="281"/>
      <c r="QPJ18" s="281"/>
      <c r="QPK18" s="281"/>
      <c r="QPL18" s="281"/>
      <c r="QPM18" s="281"/>
      <c r="QPN18" s="281"/>
      <c r="QPO18" s="281"/>
      <c r="QPP18" s="281"/>
      <c r="QPQ18" s="281"/>
      <c r="QPR18" s="281"/>
      <c r="QPS18" s="281"/>
      <c r="QPT18" s="281"/>
      <c r="QPU18" s="281"/>
      <c r="QPV18" s="281"/>
      <c r="QPW18" s="281"/>
      <c r="QPX18" s="281"/>
      <c r="QPY18" s="281"/>
      <c r="QPZ18" s="281"/>
      <c r="QQA18" s="281"/>
      <c r="QQB18" s="281"/>
      <c r="QQC18" s="281"/>
      <c r="QQD18" s="281"/>
      <c r="QQE18" s="281"/>
      <c r="QQF18" s="281"/>
      <c r="QQG18" s="281"/>
      <c r="QQH18" s="281"/>
      <c r="QQI18" s="281"/>
      <c r="QQJ18" s="281"/>
      <c r="QQK18" s="281"/>
      <c r="QQL18" s="281"/>
      <c r="QQM18" s="281"/>
      <c r="QQN18" s="281"/>
      <c r="QQO18" s="281"/>
      <c r="QQP18" s="281"/>
      <c r="QQQ18" s="281"/>
      <c r="QQR18" s="281"/>
      <c r="QQS18" s="281"/>
      <c r="QQT18" s="281"/>
      <c r="QQU18" s="281"/>
      <c r="QQV18" s="281"/>
      <c r="QQW18" s="281"/>
      <c r="QQX18" s="281"/>
      <c r="QQY18" s="281"/>
      <c r="QQZ18" s="281"/>
      <c r="QRA18" s="281"/>
      <c r="QRB18" s="281"/>
      <c r="QRC18" s="281"/>
      <c r="QRD18" s="281"/>
      <c r="QRE18" s="281"/>
      <c r="QRF18" s="281"/>
      <c r="QRG18" s="281"/>
      <c r="QRH18" s="281"/>
      <c r="QRI18" s="281"/>
      <c r="QRJ18" s="281"/>
      <c r="QRK18" s="281"/>
      <c r="QRL18" s="281"/>
      <c r="QRM18" s="281"/>
      <c r="QRN18" s="281"/>
      <c r="QRO18" s="281"/>
      <c r="QRP18" s="281"/>
      <c r="QRQ18" s="281"/>
      <c r="QRR18" s="281"/>
      <c r="QRS18" s="281"/>
      <c r="QRT18" s="281"/>
      <c r="QRU18" s="281"/>
      <c r="QRV18" s="281"/>
      <c r="QRW18" s="281"/>
      <c r="QRX18" s="281"/>
      <c r="QRY18" s="281"/>
      <c r="QRZ18" s="281"/>
      <c r="QSA18" s="281"/>
      <c r="QSB18" s="281"/>
      <c r="QSC18" s="281"/>
      <c r="QSD18" s="281"/>
      <c r="QSE18" s="281"/>
      <c r="QSF18" s="281"/>
      <c r="QSG18" s="281"/>
      <c r="QSH18" s="281"/>
      <c r="QSI18" s="281"/>
      <c r="QSJ18" s="281"/>
      <c r="QSK18" s="281"/>
      <c r="QSL18" s="281"/>
      <c r="QSM18" s="281"/>
      <c r="QSN18" s="281"/>
      <c r="QSO18" s="281"/>
      <c r="QSP18" s="281"/>
      <c r="QSQ18" s="281"/>
      <c r="QSR18" s="281"/>
      <c r="QSS18" s="281"/>
      <c r="QST18" s="281"/>
      <c r="QSU18" s="281"/>
      <c r="QSV18" s="281"/>
      <c r="QSW18" s="281"/>
      <c r="QSX18" s="281"/>
      <c r="QSY18" s="281"/>
      <c r="QSZ18" s="281"/>
      <c r="QTA18" s="281"/>
      <c r="QTB18" s="281"/>
      <c r="QTC18" s="281"/>
      <c r="QTD18" s="281"/>
      <c r="QTE18" s="281"/>
      <c r="QTF18" s="281"/>
      <c r="QTG18" s="281"/>
      <c r="QTH18" s="281"/>
      <c r="QTI18" s="281"/>
      <c r="QTJ18" s="281"/>
      <c r="QTK18" s="281"/>
      <c r="QTL18" s="281"/>
      <c r="QTM18" s="281"/>
      <c r="QTN18" s="281"/>
      <c r="QTO18" s="281"/>
      <c r="QTP18" s="281"/>
      <c r="QTQ18" s="281"/>
      <c r="QTR18" s="281"/>
      <c r="QTS18" s="281"/>
      <c r="QTT18" s="281"/>
      <c r="QTU18" s="281"/>
      <c r="QTV18" s="281"/>
      <c r="QTW18" s="281"/>
      <c r="QTX18" s="281"/>
      <c r="QTY18" s="281"/>
      <c r="QTZ18" s="281"/>
      <c r="QUA18" s="281"/>
      <c r="QUB18" s="281"/>
      <c r="QUC18" s="281"/>
      <c r="QUD18" s="281"/>
      <c r="QUE18" s="281"/>
      <c r="QUF18" s="281"/>
      <c r="QUG18" s="281"/>
      <c r="QUH18" s="281"/>
      <c r="QUI18" s="281"/>
      <c r="QUJ18" s="281"/>
      <c r="QUK18" s="281"/>
      <c r="QUL18" s="281"/>
      <c r="QUM18" s="281"/>
      <c r="QUN18" s="281"/>
      <c r="QUO18" s="281"/>
      <c r="QUP18" s="281"/>
      <c r="QUQ18" s="281"/>
      <c r="QUR18" s="281"/>
      <c r="QUS18" s="281"/>
      <c r="QUT18" s="281"/>
      <c r="QUU18" s="281"/>
      <c r="QUV18" s="281"/>
      <c r="QUW18" s="281"/>
      <c r="QUX18" s="281"/>
      <c r="QUY18" s="281"/>
      <c r="QUZ18" s="281"/>
      <c r="QVA18" s="281"/>
      <c r="QVB18" s="281"/>
      <c r="QVC18" s="281"/>
      <c r="QVD18" s="281"/>
      <c r="QVE18" s="281"/>
      <c r="QVF18" s="281"/>
      <c r="QVG18" s="281"/>
      <c r="QVH18" s="281"/>
      <c r="QVI18" s="281"/>
      <c r="QVJ18" s="281"/>
      <c r="QVK18" s="281"/>
      <c r="QVL18" s="281"/>
      <c r="QVM18" s="281"/>
      <c r="QVN18" s="281"/>
      <c r="QVO18" s="281"/>
      <c r="QVP18" s="281"/>
      <c r="QVQ18" s="281"/>
      <c r="QVR18" s="281"/>
      <c r="QVS18" s="281"/>
      <c r="QVT18" s="281"/>
      <c r="QVU18" s="281"/>
      <c r="QVV18" s="281"/>
      <c r="QVW18" s="281"/>
      <c r="QVX18" s="281"/>
      <c r="QVY18" s="281"/>
      <c r="QVZ18" s="281"/>
      <c r="QWA18" s="281"/>
      <c r="QWB18" s="281"/>
      <c r="QWC18" s="281"/>
      <c r="QWD18" s="281"/>
      <c r="QWE18" s="281"/>
      <c r="QWF18" s="281"/>
      <c r="QWG18" s="281"/>
      <c r="QWH18" s="281"/>
      <c r="QWI18" s="281"/>
      <c r="QWJ18" s="281"/>
      <c r="QWK18" s="281"/>
      <c r="QWL18" s="281"/>
      <c r="QWM18" s="281"/>
      <c r="QWN18" s="281"/>
      <c r="QWO18" s="281"/>
      <c r="QWP18" s="281"/>
      <c r="QWQ18" s="281"/>
      <c r="QWR18" s="281"/>
      <c r="QWS18" s="281"/>
      <c r="QWT18" s="281"/>
      <c r="QWU18" s="281"/>
      <c r="QWV18" s="281"/>
      <c r="QWW18" s="281"/>
      <c r="QWX18" s="281"/>
      <c r="QWY18" s="281"/>
      <c r="QWZ18" s="281"/>
      <c r="QXA18" s="281"/>
      <c r="QXB18" s="281"/>
      <c r="QXC18" s="281"/>
      <c r="QXD18" s="281"/>
      <c r="QXE18" s="281"/>
      <c r="QXF18" s="281"/>
      <c r="QXG18" s="281"/>
      <c r="QXH18" s="281"/>
      <c r="QXI18" s="281"/>
      <c r="QXJ18" s="281"/>
      <c r="QXK18" s="281"/>
      <c r="QXL18" s="281"/>
      <c r="QXM18" s="281"/>
      <c r="QXN18" s="281"/>
      <c r="QXO18" s="281"/>
      <c r="QXP18" s="281"/>
      <c r="QXQ18" s="281"/>
      <c r="QXR18" s="281"/>
      <c r="QXS18" s="281"/>
      <c r="QXT18" s="281"/>
      <c r="QXU18" s="281"/>
      <c r="QXV18" s="281"/>
      <c r="QXW18" s="281"/>
      <c r="QXX18" s="281"/>
      <c r="QXY18" s="281"/>
      <c r="QXZ18" s="281"/>
      <c r="QYA18" s="281"/>
      <c r="QYB18" s="281"/>
      <c r="QYC18" s="281"/>
      <c r="QYD18" s="281"/>
      <c r="QYE18" s="281"/>
      <c r="QYF18" s="281"/>
      <c r="QYG18" s="281"/>
      <c r="QYH18" s="281"/>
      <c r="QYI18" s="281"/>
      <c r="QYJ18" s="281"/>
      <c r="QYK18" s="281"/>
      <c r="QYL18" s="281"/>
      <c r="QYM18" s="281"/>
      <c r="QYN18" s="281"/>
      <c r="QYO18" s="281"/>
      <c r="QYP18" s="281"/>
      <c r="QYQ18" s="281"/>
      <c r="QYR18" s="281"/>
      <c r="QYS18" s="281"/>
      <c r="QYT18" s="281"/>
      <c r="QYU18" s="281"/>
      <c r="QYV18" s="281"/>
      <c r="QYW18" s="281"/>
      <c r="QYX18" s="281"/>
      <c r="QYY18" s="281"/>
      <c r="QYZ18" s="281"/>
      <c r="QZA18" s="281"/>
      <c r="QZB18" s="281"/>
      <c r="QZC18" s="281"/>
      <c r="QZD18" s="281"/>
      <c r="QZE18" s="281"/>
      <c r="QZF18" s="281"/>
      <c r="QZG18" s="281"/>
      <c r="QZH18" s="281"/>
      <c r="QZI18" s="281"/>
      <c r="QZJ18" s="281"/>
      <c r="QZK18" s="281"/>
      <c r="QZL18" s="281"/>
      <c r="QZM18" s="281"/>
      <c r="QZN18" s="281"/>
      <c r="QZO18" s="281"/>
      <c r="QZP18" s="281"/>
      <c r="QZQ18" s="281"/>
      <c r="QZR18" s="281"/>
      <c r="QZS18" s="281"/>
      <c r="QZT18" s="281"/>
      <c r="QZU18" s="281"/>
      <c r="QZV18" s="281"/>
      <c r="QZW18" s="281"/>
      <c r="QZX18" s="281"/>
      <c r="QZY18" s="281"/>
      <c r="QZZ18" s="281"/>
      <c r="RAA18" s="281"/>
      <c r="RAB18" s="281"/>
      <c r="RAC18" s="281"/>
      <c r="RAD18" s="281"/>
      <c r="RAE18" s="281"/>
      <c r="RAF18" s="281"/>
      <c r="RAG18" s="281"/>
      <c r="RAH18" s="281"/>
      <c r="RAI18" s="281"/>
      <c r="RAJ18" s="281"/>
      <c r="RAK18" s="281"/>
      <c r="RAL18" s="281"/>
      <c r="RAM18" s="281"/>
      <c r="RAN18" s="281"/>
      <c r="RAO18" s="281"/>
      <c r="RAP18" s="281"/>
      <c r="RAQ18" s="281"/>
      <c r="RAR18" s="281"/>
      <c r="RAS18" s="281"/>
      <c r="RAT18" s="281"/>
      <c r="RAU18" s="281"/>
      <c r="RAV18" s="281"/>
      <c r="RAW18" s="281"/>
      <c r="RAX18" s="281"/>
      <c r="RAY18" s="281"/>
      <c r="RAZ18" s="281"/>
      <c r="RBA18" s="281"/>
      <c r="RBB18" s="281"/>
      <c r="RBC18" s="281"/>
      <c r="RBD18" s="281"/>
      <c r="RBE18" s="281"/>
      <c r="RBF18" s="281"/>
      <c r="RBG18" s="281"/>
      <c r="RBH18" s="281"/>
      <c r="RBI18" s="281"/>
      <c r="RBJ18" s="281"/>
      <c r="RBK18" s="281"/>
      <c r="RBL18" s="281"/>
      <c r="RBM18" s="281"/>
      <c r="RBN18" s="281"/>
      <c r="RBO18" s="281"/>
      <c r="RBP18" s="281"/>
      <c r="RBQ18" s="281"/>
      <c r="RBR18" s="281"/>
      <c r="RBS18" s="281"/>
      <c r="RBT18" s="281"/>
      <c r="RBU18" s="281"/>
      <c r="RBV18" s="281"/>
      <c r="RBW18" s="281"/>
      <c r="RBX18" s="281"/>
      <c r="RBY18" s="281"/>
      <c r="RBZ18" s="281"/>
      <c r="RCA18" s="281"/>
      <c r="RCB18" s="281"/>
      <c r="RCC18" s="281"/>
      <c r="RCD18" s="281"/>
      <c r="RCE18" s="281"/>
      <c r="RCF18" s="281"/>
      <c r="RCG18" s="281"/>
      <c r="RCH18" s="281"/>
      <c r="RCI18" s="281"/>
      <c r="RCJ18" s="281"/>
      <c r="RCK18" s="281"/>
      <c r="RCL18" s="281"/>
      <c r="RCM18" s="281"/>
      <c r="RCN18" s="281"/>
      <c r="RCO18" s="281"/>
      <c r="RCP18" s="281"/>
      <c r="RCQ18" s="281"/>
      <c r="RCR18" s="281"/>
      <c r="RCS18" s="281"/>
      <c r="RCT18" s="281"/>
      <c r="RCU18" s="281"/>
      <c r="RCV18" s="281"/>
      <c r="RCW18" s="281"/>
      <c r="RCX18" s="281"/>
      <c r="RCY18" s="281"/>
      <c r="RCZ18" s="281"/>
      <c r="RDA18" s="281"/>
      <c r="RDB18" s="281"/>
      <c r="RDC18" s="281"/>
      <c r="RDD18" s="281"/>
      <c r="RDE18" s="281"/>
      <c r="RDF18" s="281"/>
      <c r="RDG18" s="281"/>
      <c r="RDH18" s="281"/>
      <c r="RDI18" s="281"/>
      <c r="RDJ18" s="281"/>
      <c r="RDK18" s="281"/>
      <c r="RDL18" s="281"/>
      <c r="RDM18" s="281"/>
      <c r="RDN18" s="281"/>
      <c r="RDO18" s="281"/>
      <c r="RDP18" s="281"/>
      <c r="RDQ18" s="281"/>
      <c r="RDR18" s="281"/>
      <c r="RDS18" s="281"/>
      <c r="RDT18" s="281"/>
      <c r="RDU18" s="281"/>
      <c r="RDV18" s="281"/>
      <c r="RDW18" s="281"/>
      <c r="RDX18" s="281"/>
      <c r="RDY18" s="281"/>
      <c r="RDZ18" s="281"/>
      <c r="REA18" s="281"/>
      <c r="REB18" s="281"/>
      <c r="REC18" s="281"/>
      <c r="RED18" s="281"/>
      <c r="REE18" s="281"/>
      <c r="REF18" s="281"/>
      <c r="REG18" s="281"/>
      <c r="REH18" s="281"/>
      <c r="REI18" s="281"/>
      <c r="REJ18" s="281"/>
      <c r="REK18" s="281"/>
      <c r="REL18" s="281"/>
      <c r="REM18" s="281"/>
      <c r="REN18" s="281"/>
      <c r="REO18" s="281"/>
      <c r="REP18" s="281"/>
      <c r="REQ18" s="281"/>
      <c r="RER18" s="281"/>
      <c r="RES18" s="281"/>
      <c r="RET18" s="281"/>
      <c r="REU18" s="281"/>
      <c r="REV18" s="281"/>
      <c r="REW18" s="281"/>
      <c r="REX18" s="281"/>
      <c r="REY18" s="281"/>
      <c r="REZ18" s="281"/>
      <c r="RFA18" s="281"/>
      <c r="RFB18" s="281"/>
      <c r="RFC18" s="281"/>
      <c r="RFD18" s="281"/>
      <c r="RFE18" s="281"/>
      <c r="RFF18" s="281"/>
      <c r="RFG18" s="281"/>
      <c r="RFH18" s="281"/>
      <c r="RFI18" s="281"/>
      <c r="RFJ18" s="281"/>
      <c r="RFK18" s="281"/>
      <c r="RFL18" s="281"/>
      <c r="RFM18" s="281"/>
      <c r="RFN18" s="281"/>
      <c r="RFO18" s="281"/>
      <c r="RFP18" s="281"/>
      <c r="RFQ18" s="281"/>
      <c r="RFR18" s="281"/>
      <c r="RFS18" s="281"/>
      <c r="RFT18" s="281"/>
      <c r="RFU18" s="281"/>
      <c r="RFV18" s="281"/>
      <c r="RFW18" s="281"/>
      <c r="RFX18" s="281"/>
      <c r="RFY18" s="281"/>
      <c r="RFZ18" s="281"/>
      <c r="RGA18" s="281"/>
      <c r="RGB18" s="281"/>
      <c r="RGC18" s="281"/>
      <c r="RGD18" s="281"/>
      <c r="RGE18" s="281"/>
      <c r="RGF18" s="281"/>
      <c r="RGG18" s="281"/>
      <c r="RGH18" s="281"/>
      <c r="RGI18" s="281"/>
      <c r="RGJ18" s="281"/>
      <c r="RGK18" s="281"/>
      <c r="RGL18" s="281"/>
      <c r="RGM18" s="281"/>
      <c r="RGN18" s="281"/>
      <c r="RGO18" s="281"/>
      <c r="RGP18" s="281"/>
      <c r="RGQ18" s="281"/>
      <c r="RGR18" s="281"/>
      <c r="RGS18" s="281"/>
      <c r="RGT18" s="281"/>
      <c r="RGU18" s="281"/>
      <c r="RGV18" s="281"/>
      <c r="RGW18" s="281"/>
      <c r="RGX18" s="281"/>
      <c r="RGY18" s="281"/>
      <c r="RGZ18" s="281"/>
      <c r="RHA18" s="281"/>
      <c r="RHB18" s="281"/>
      <c r="RHC18" s="281"/>
      <c r="RHD18" s="281"/>
      <c r="RHE18" s="281"/>
      <c r="RHF18" s="281"/>
      <c r="RHG18" s="281"/>
      <c r="RHH18" s="281"/>
      <c r="RHI18" s="281"/>
      <c r="RHJ18" s="281"/>
      <c r="RHK18" s="281"/>
      <c r="RHL18" s="281"/>
      <c r="RHM18" s="281"/>
      <c r="RHN18" s="281"/>
      <c r="RHO18" s="281"/>
      <c r="RHP18" s="281"/>
      <c r="RHQ18" s="281"/>
      <c r="RHR18" s="281"/>
      <c r="RHS18" s="281"/>
      <c r="RHT18" s="281"/>
      <c r="RHU18" s="281"/>
      <c r="RHV18" s="281"/>
      <c r="RHW18" s="281"/>
      <c r="RHX18" s="281"/>
      <c r="RHY18" s="281"/>
      <c r="RHZ18" s="281"/>
      <c r="RIA18" s="281"/>
      <c r="RIB18" s="281"/>
      <c r="RIC18" s="281"/>
      <c r="RID18" s="281"/>
      <c r="RIE18" s="281"/>
      <c r="RIF18" s="281"/>
      <c r="RIG18" s="281"/>
      <c r="RIH18" s="281"/>
      <c r="RII18" s="281"/>
      <c r="RIJ18" s="281"/>
      <c r="RIK18" s="281"/>
      <c r="RIL18" s="281"/>
      <c r="RIM18" s="281"/>
      <c r="RIN18" s="281"/>
      <c r="RIO18" s="281"/>
      <c r="RIP18" s="281"/>
      <c r="RIQ18" s="281"/>
      <c r="RIR18" s="281"/>
      <c r="RIS18" s="281"/>
      <c r="RIT18" s="281"/>
      <c r="RIU18" s="281"/>
      <c r="RIV18" s="281"/>
      <c r="RIW18" s="281"/>
      <c r="RIX18" s="281"/>
      <c r="RIY18" s="281"/>
      <c r="RIZ18" s="281"/>
      <c r="RJA18" s="281"/>
      <c r="RJB18" s="281"/>
      <c r="RJC18" s="281"/>
      <c r="RJD18" s="281"/>
      <c r="RJE18" s="281"/>
      <c r="RJF18" s="281"/>
      <c r="RJG18" s="281"/>
      <c r="RJH18" s="281"/>
      <c r="RJI18" s="281"/>
      <c r="RJJ18" s="281"/>
      <c r="RJK18" s="281"/>
      <c r="RJL18" s="281"/>
      <c r="RJM18" s="281"/>
      <c r="RJN18" s="281"/>
      <c r="RJO18" s="281"/>
      <c r="RJP18" s="281"/>
      <c r="RJQ18" s="281"/>
      <c r="RJR18" s="281"/>
      <c r="RJS18" s="281"/>
      <c r="RJT18" s="281"/>
      <c r="RJU18" s="281"/>
      <c r="RJV18" s="281"/>
      <c r="RJW18" s="281"/>
      <c r="RJX18" s="281"/>
      <c r="RJY18" s="281"/>
      <c r="RJZ18" s="281"/>
      <c r="RKA18" s="281"/>
      <c r="RKB18" s="281"/>
      <c r="RKC18" s="281"/>
      <c r="RKD18" s="281"/>
      <c r="RKE18" s="281"/>
      <c r="RKF18" s="281"/>
      <c r="RKG18" s="281"/>
      <c r="RKH18" s="281"/>
      <c r="RKI18" s="281"/>
      <c r="RKJ18" s="281"/>
      <c r="RKK18" s="281"/>
      <c r="RKL18" s="281"/>
      <c r="RKM18" s="281"/>
      <c r="RKN18" s="281"/>
      <c r="RKO18" s="281"/>
      <c r="RKP18" s="281"/>
      <c r="RKQ18" s="281"/>
      <c r="RKR18" s="281"/>
      <c r="RKS18" s="281"/>
      <c r="RKT18" s="281"/>
      <c r="RKU18" s="281"/>
      <c r="RKV18" s="281"/>
      <c r="RKW18" s="281"/>
      <c r="RKX18" s="281"/>
      <c r="RKY18" s="281"/>
      <c r="RKZ18" s="281"/>
      <c r="RLA18" s="281"/>
      <c r="RLB18" s="281"/>
      <c r="RLC18" s="281"/>
      <c r="RLD18" s="281"/>
      <c r="RLE18" s="281"/>
      <c r="RLF18" s="281"/>
      <c r="RLG18" s="281"/>
      <c r="RLH18" s="281"/>
      <c r="RLI18" s="281"/>
      <c r="RLJ18" s="281"/>
      <c r="RLK18" s="281"/>
      <c r="RLL18" s="281"/>
      <c r="RLM18" s="281"/>
      <c r="RLN18" s="281"/>
      <c r="RLO18" s="281"/>
      <c r="RLP18" s="281"/>
      <c r="RLQ18" s="281"/>
      <c r="RLR18" s="281"/>
      <c r="RLS18" s="281"/>
      <c r="RLT18" s="281"/>
      <c r="RLU18" s="281"/>
      <c r="RLV18" s="281"/>
      <c r="RLW18" s="281"/>
      <c r="RLX18" s="281"/>
      <c r="RLY18" s="281"/>
      <c r="RLZ18" s="281"/>
      <c r="RMA18" s="281"/>
      <c r="RMB18" s="281"/>
      <c r="RMC18" s="281"/>
      <c r="RMD18" s="281"/>
      <c r="RME18" s="281"/>
      <c r="RMF18" s="281"/>
      <c r="RMG18" s="281"/>
      <c r="RMH18" s="281"/>
      <c r="RMI18" s="281"/>
      <c r="RMJ18" s="281"/>
      <c r="RMK18" s="281"/>
      <c r="RML18" s="281"/>
      <c r="RMM18" s="281"/>
      <c r="RMN18" s="281"/>
      <c r="RMO18" s="281"/>
      <c r="RMP18" s="281"/>
      <c r="RMQ18" s="281"/>
      <c r="RMR18" s="281"/>
      <c r="RMS18" s="281"/>
      <c r="RMT18" s="281"/>
      <c r="RMU18" s="281"/>
      <c r="RMV18" s="281"/>
      <c r="RMW18" s="281"/>
      <c r="RMX18" s="281"/>
      <c r="RMY18" s="281"/>
      <c r="RMZ18" s="281"/>
      <c r="RNA18" s="281"/>
      <c r="RNB18" s="281"/>
      <c r="RNC18" s="281"/>
      <c r="RND18" s="281"/>
      <c r="RNE18" s="281"/>
      <c r="RNF18" s="281"/>
      <c r="RNG18" s="281"/>
      <c r="RNH18" s="281"/>
      <c r="RNI18" s="281"/>
      <c r="RNJ18" s="281"/>
      <c r="RNK18" s="281"/>
      <c r="RNL18" s="281"/>
      <c r="RNM18" s="281"/>
      <c r="RNN18" s="281"/>
      <c r="RNO18" s="281"/>
      <c r="RNP18" s="281"/>
      <c r="RNQ18" s="281"/>
      <c r="RNR18" s="281"/>
      <c r="RNS18" s="281"/>
      <c r="RNT18" s="281"/>
      <c r="RNU18" s="281"/>
      <c r="RNV18" s="281"/>
      <c r="RNW18" s="281"/>
      <c r="RNX18" s="281"/>
      <c r="RNY18" s="281"/>
      <c r="RNZ18" s="281"/>
      <c r="ROA18" s="281"/>
      <c r="ROB18" s="281"/>
      <c r="ROC18" s="281"/>
      <c r="ROD18" s="281"/>
      <c r="ROE18" s="281"/>
      <c r="ROF18" s="281"/>
      <c r="ROG18" s="281"/>
      <c r="ROH18" s="281"/>
      <c r="ROI18" s="281"/>
      <c r="ROJ18" s="281"/>
      <c r="ROK18" s="281"/>
      <c r="ROL18" s="281"/>
      <c r="ROM18" s="281"/>
      <c r="RON18" s="281"/>
      <c r="ROO18" s="281"/>
      <c r="ROP18" s="281"/>
      <c r="ROQ18" s="281"/>
      <c r="ROR18" s="281"/>
      <c r="ROS18" s="281"/>
      <c r="ROT18" s="281"/>
      <c r="ROU18" s="281"/>
      <c r="ROV18" s="281"/>
      <c r="ROW18" s="281"/>
      <c r="ROX18" s="281"/>
      <c r="ROY18" s="281"/>
      <c r="ROZ18" s="281"/>
      <c r="RPA18" s="281"/>
      <c r="RPB18" s="281"/>
      <c r="RPC18" s="281"/>
      <c r="RPD18" s="281"/>
      <c r="RPE18" s="281"/>
      <c r="RPF18" s="281"/>
      <c r="RPG18" s="281"/>
      <c r="RPH18" s="281"/>
      <c r="RPI18" s="281"/>
      <c r="RPJ18" s="281"/>
      <c r="RPK18" s="281"/>
      <c r="RPL18" s="281"/>
      <c r="RPM18" s="281"/>
      <c r="RPN18" s="281"/>
      <c r="RPO18" s="281"/>
      <c r="RPP18" s="281"/>
      <c r="RPQ18" s="281"/>
      <c r="RPR18" s="281"/>
      <c r="RPS18" s="281"/>
      <c r="RPT18" s="281"/>
      <c r="RPU18" s="281"/>
      <c r="RPV18" s="281"/>
      <c r="RPW18" s="281"/>
      <c r="RPX18" s="281"/>
      <c r="RPY18" s="281"/>
      <c r="RPZ18" s="281"/>
      <c r="RQA18" s="281"/>
      <c r="RQB18" s="281"/>
      <c r="RQC18" s="281"/>
      <c r="RQD18" s="281"/>
      <c r="RQE18" s="281"/>
      <c r="RQF18" s="281"/>
      <c r="RQG18" s="281"/>
      <c r="RQH18" s="281"/>
      <c r="RQI18" s="281"/>
      <c r="RQJ18" s="281"/>
      <c r="RQK18" s="281"/>
      <c r="RQL18" s="281"/>
      <c r="RQM18" s="281"/>
      <c r="RQN18" s="281"/>
      <c r="RQO18" s="281"/>
      <c r="RQP18" s="281"/>
      <c r="RQQ18" s="281"/>
      <c r="RQR18" s="281"/>
      <c r="RQS18" s="281"/>
      <c r="RQT18" s="281"/>
      <c r="RQU18" s="281"/>
      <c r="RQV18" s="281"/>
      <c r="RQW18" s="281"/>
      <c r="RQX18" s="281"/>
      <c r="RQY18" s="281"/>
      <c r="RQZ18" s="281"/>
      <c r="RRA18" s="281"/>
      <c r="RRB18" s="281"/>
      <c r="RRC18" s="281"/>
      <c r="RRD18" s="281"/>
      <c r="RRE18" s="281"/>
      <c r="RRF18" s="281"/>
      <c r="RRG18" s="281"/>
      <c r="RRH18" s="281"/>
      <c r="RRI18" s="281"/>
      <c r="RRJ18" s="281"/>
      <c r="RRK18" s="281"/>
      <c r="RRL18" s="281"/>
      <c r="RRM18" s="281"/>
      <c r="RRN18" s="281"/>
      <c r="RRO18" s="281"/>
      <c r="RRP18" s="281"/>
      <c r="RRQ18" s="281"/>
      <c r="RRR18" s="281"/>
      <c r="RRS18" s="281"/>
      <c r="RRT18" s="281"/>
      <c r="RRU18" s="281"/>
      <c r="RRV18" s="281"/>
      <c r="RRW18" s="281"/>
      <c r="RRX18" s="281"/>
      <c r="RRY18" s="281"/>
      <c r="RRZ18" s="281"/>
      <c r="RSA18" s="281"/>
      <c r="RSB18" s="281"/>
      <c r="RSC18" s="281"/>
      <c r="RSD18" s="281"/>
      <c r="RSE18" s="281"/>
      <c r="RSF18" s="281"/>
      <c r="RSG18" s="281"/>
      <c r="RSH18" s="281"/>
      <c r="RSI18" s="281"/>
      <c r="RSJ18" s="281"/>
      <c r="RSK18" s="281"/>
      <c r="RSL18" s="281"/>
      <c r="RSM18" s="281"/>
      <c r="RSN18" s="281"/>
      <c r="RSO18" s="281"/>
      <c r="RSP18" s="281"/>
      <c r="RSQ18" s="281"/>
      <c r="RSR18" s="281"/>
      <c r="RSS18" s="281"/>
      <c r="RST18" s="281"/>
      <c r="RSU18" s="281"/>
      <c r="RSV18" s="281"/>
      <c r="RSW18" s="281"/>
      <c r="RSX18" s="281"/>
      <c r="RSY18" s="281"/>
      <c r="RSZ18" s="281"/>
      <c r="RTA18" s="281"/>
      <c r="RTB18" s="281"/>
      <c r="RTC18" s="281"/>
      <c r="RTD18" s="281"/>
      <c r="RTE18" s="281"/>
      <c r="RTF18" s="281"/>
      <c r="RTG18" s="281"/>
      <c r="RTH18" s="281"/>
      <c r="RTI18" s="281"/>
      <c r="RTJ18" s="281"/>
      <c r="RTK18" s="281"/>
      <c r="RTL18" s="281"/>
      <c r="RTM18" s="281"/>
      <c r="RTN18" s="281"/>
      <c r="RTO18" s="281"/>
      <c r="RTP18" s="281"/>
      <c r="RTQ18" s="281"/>
      <c r="RTR18" s="281"/>
      <c r="RTS18" s="281"/>
      <c r="RTT18" s="281"/>
      <c r="RTU18" s="281"/>
      <c r="RTV18" s="281"/>
      <c r="RTW18" s="281"/>
      <c r="RTX18" s="281"/>
      <c r="RTY18" s="281"/>
      <c r="RTZ18" s="281"/>
      <c r="RUA18" s="281"/>
      <c r="RUB18" s="281"/>
      <c r="RUC18" s="281"/>
      <c r="RUD18" s="281"/>
      <c r="RUE18" s="281"/>
      <c r="RUF18" s="281"/>
      <c r="RUG18" s="281"/>
      <c r="RUH18" s="281"/>
      <c r="RUI18" s="281"/>
      <c r="RUJ18" s="281"/>
      <c r="RUK18" s="281"/>
      <c r="RUL18" s="281"/>
      <c r="RUM18" s="281"/>
      <c r="RUN18" s="281"/>
      <c r="RUO18" s="281"/>
      <c r="RUP18" s="281"/>
      <c r="RUQ18" s="281"/>
      <c r="RUR18" s="281"/>
      <c r="RUS18" s="281"/>
      <c r="RUT18" s="281"/>
      <c r="RUU18" s="281"/>
      <c r="RUV18" s="281"/>
      <c r="RUW18" s="281"/>
      <c r="RUX18" s="281"/>
      <c r="RUY18" s="281"/>
      <c r="RUZ18" s="281"/>
      <c r="RVA18" s="281"/>
      <c r="RVB18" s="281"/>
      <c r="RVC18" s="281"/>
      <c r="RVD18" s="281"/>
      <c r="RVE18" s="281"/>
      <c r="RVF18" s="281"/>
      <c r="RVG18" s="281"/>
      <c r="RVH18" s="281"/>
      <c r="RVI18" s="281"/>
      <c r="RVJ18" s="281"/>
      <c r="RVK18" s="281"/>
      <c r="RVL18" s="281"/>
      <c r="RVM18" s="281"/>
      <c r="RVN18" s="281"/>
      <c r="RVO18" s="281"/>
      <c r="RVP18" s="281"/>
      <c r="RVQ18" s="281"/>
      <c r="RVR18" s="281"/>
      <c r="RVS18" s="281"/>
      <c r="RVT18" s="281"/>
      <c r="RVU18" s="281"/>
      <c r="RVV18" s="281"/>
      <c r="RVW18" s="281"/>
      <c r="RVX18" s="281"/>
      <c r="RVY18" s="281"/>
      <c r="RVZ18" s="281"/>
      <c r="RWA18" s="281"/>
      <c r="RWB18" s="281"/>
      <c r="RWC18" s="281"/>
      <c r="RWD18" s="281"/>
      <c r="RWE18" s="281"/>
      <c r="RWF18" s="281"/>
      <c r="RWG18" s="281"/>
      <c r="RWH18" s="281"/>
      <c r="RWI18" s="281"/>
      <c r="RWJ18" s="281"/>
      <c r="RWK18" s="281"/>
      <c r="RWL18" s="281"/>
      <c r="RWM18" s="281"/>
      <c r="RWN18" s="281"/>
      <c r="RWO18" s="281"/>
      <c r="RWP18" s="281"/>
      <c r="RWQ18" s="281"/>
      <c r="RWR18" s="281"/>
      <c r="RWS18" s="281"/>
      <c r="RWT18" s="281"/>
      <c r="RWU18" s="281"/>
      <c r="RWV18" s="281"/>
      <c r="RWW18" s="281"/>
      <c r="RWX18" s="281"/>
      <c r="RWY18" s="281"/>
      <c r="RWZ18" s="281"/>
      <c r="RXA18" s="281"/>
      <c r="RXB18" s="281"/>
      <c r="RXC18" s="281"/>
      <c r="RXD18" s="281"/>
      <c r="RXE18" s="281"/>
      <c r="RXF18" s="281"/>
      <c r="RXG18" s="281"/>
      <c r="RXH18" s="281"/>
      <c r="RXI18" s="281"/>
      <c r="RXJ18" s="281"/>
      <c r="RXK18" s="281"/>
      <c r="RXL18" s="281"/>
      <c r="RXM18" s="281"/>
      <c r="RXN18" s="281"/>
      <c r="RXO18" s="281"/>
      <c r="RXP18" s="281"/>
      <c r="RXQ18" s="281"/>
      <c r="RXR18" s="281"/>
      <c r="RXS18" s="281"/>
      <c r="RXT18" s="281"/>
      <c r="RXU18" s="281"/>
      <c r="RXV18" s="281"/>
      <c r="RXW18" s="281"/>
      <c r="RXX18" s="281"/>
      <c r="RXY18" s="281"/>
      <c r="RXZ18" s="281"/>
      <c r="RYA18" s="281"/>
      <c r="RYB18" s="281"/>
      <c r="RYC18" s="281"/>
      <c r="RYD18" s="281"/>
      <c r="RYE18" s="281"/>
      <c r="RYF18" s="281"/>
      <c r="RYG18" s="281"/>
      <c r="RYH18" s="281"/>
      <c r="RYI18" s="281"/>
      <c r="RYJ18" s="281"/>
      <c r="RYK18" s="281"/>
      <c r="RYL18" s="281"/>
      <c r="RYM18" s="281"/>
      <c r="RYN18" s="281"/>
      <c r="RYO18" s="281"/>
      <c r="RYP18" s="281"/>
      <c r="RYQ18" s="281"/>
      <c r="RYR18" s="281"/>
      <c r="RYS18" s="281"/>
      <c r="RYT18" s="281"/>
      <c r="RYU18" s="281"/>
      <c r="RYV18" s="281"/>
      <c r="RYW18" s="281"/>
      <c r="RYX18" s="281"/>
      <c r="RYY18" s="281"/>
      <c r="RYZ18" s="281"/>
      <c r="RZA18" s="281"/>
      <c r="RZB18" s="281"/>
      <c r="RZC18" s="281"/>
      <c r="RZD18" s="281"/>
      <c r="RZE18" s="281"/>
      <c r="RZF18" s="281"/>
      <c r="RZG18" s="281"/>
      <c r="RZH18" s="281"/>
      <c r="RZI18" s="281"/>
      <c r="RZJ18" s="281"/>
      <c r="RZK18" s="281"/>
      <c r="RZL18" s="281"/>
      <c r="RZM18" s="281"/>
      <c r="RZN18" s="281"/>
      <c r="RZO18" s="281"/>
      <c r="RZP18" s="281"/>
      <c r="RZQ18" s="281"/>
      <c r="RZR18" s="281"/>
      <c r="RZS18" s="281"/>
      <c r="RZT18" s="281"/>
      <c r="RZU18" s="281"/>
      <c r="RZV18" s="281"/>
      <c r="RZW18" s="281"/>
      <c r="RZX18" s="281"/>
      <c r="RZY18" s="281"/>
      <c r="RZZ18" s="281"/>
      <c r="SAA18" s="281"/>
      <c r="SAB18" s="281"/>
      <c r="SAC18" s="281"/>
      <c r="SAD18" s="281"/>
      <c r="SAE18" s="281"/>
      <c r="SAF18" s="281"/>
      <c r="SAG18" s="281"/>
      <c r="SAH18" s="281"/>
      <c r="SAI18" s="281"/>
      <c r="SAJ18" s="281"/>
      <c r="SAK18" s="281"/>
      <c r="SAL18" s="281"/>
      <c r="SAM18" s="281"/>
      <c r="SAN18" s="281"/>
      <c r="SAO18" s="281"/>
      <c r="SAP18" s="281"/>
      <c r="SAQ18" s="281"/>
      <c r="SAR18" s="281"/>
      <c r="SAS18" s="281"/>
      <c r="SAT18" s="281"/>
      <c r="SAU18" s="281"/>
      <c r="SAV18" s="281"/>
      <c r="SAW18" s="281"/>
      <c r="SAX18" s="281"/>
      <c r="SAY18" s="281"/>
      <c r="SAZ18" s="281"/>
      <c r="SBA18" s="281"/>
      <c r="SBB18" s="281"/>
      <c r="SBC18" s="281"/>
      <c r="SBD18" s="281"/>
      <c r="SBE18" s="281"/>
      <c r="SBF18" s="281"/>
      <c r="SBG18" s="281"/>
      <c r="SBH18" s="281"/>
      <c r="SBI18" s="281"/>
      <c r="SBJ18" s="281"/>
      <c r="SBK18" s="281"/>
      <c r="SBL18" s="281"/>
      <c r="SBM18" s="281"/>
      <c r="SBN18" s="281"/>
      <c r="SBO18" s="281"/>
      <c r="SBP18" s="281"/>
      <c r="SBQ18" s="281"/>
      <c r="SBR18" s="281"/>
      <c r="SBS18" s="281"/>
      <c r="SBT18" s="281"/>
      <c r="SBU18" s="281"/>
      <c r="SBV18" s="281"/>
      <c r="SBW18" s="281"/>
      <c r="SBX18" s="281"/>
      <c r="SBY18" s="281"/>
      <c r="SBZ18" s="281"/>
      <c r="SCA18" s="281"/>
      <c r="SCB18" s="281"/>
      <c r="SCC18" s="281"/>
      <c r="SCD18" s="281"/>
      <c r="SCE18" s="281"/>
      <c r="SCF18" s="281"/>
      <c r="SCG18" s="281"/>
      <c r="SCH18" s="281"/>
      <c r="SCI18" s="281"/>
      <c r="SCJ18" s="281"/>
      <c r="SCK18" s="281"/>
      <c r="SCL18" s="281"/>
      <c r="SCM18" s="281"/>
      <c r="SCN18" s="281"/>
      <c r="SCO18" s="281"/>
      <c r="SCP18" s="281"/>
      <c r="SCQ18" s="281"/>
      <c r="SCR18" s="281"/>
      <c r="SCS18" s="281"/>
      <c r="SCT18" s="281"/>
      <c r="SCU18" s="281"/>
      <c r="SCV18" s="281"/>
      <c r="SCW18" s="281"/>
      <c r="SCX18" s="281"/>
      <c r="SCY18" s="281"/>
      <c r="SCZ18" s="281"/>
      <c r="SDA18" s="281"/>
      <c r="SDB18" s="281"/>
      <c r="SDC18" s="281"/>
      <c r="SDD18" s="281"/>
      <c r="SDE18" s="281"/>
      <c r="SDF18" s="281"/>
      <c r="SDG18" s="281"/>
      <c r="SDH18" s="281"/>
      <c r="SDI18" s="281"/>
      <c r="SDJ18" s="281"/>
      <c r="SDK18" s="281"/>
      <c r="SDL18" s="281"/>
      <c r="SDM18" s="281"/>
      <c r="SDN18" s="281"/>
      <c r="SDO18" s="281"/>
      <c r="SDP18" s="281"/>
      <c r="SDQ18" s="281"/>
      <c r="SDR18" s="281"/>
      <c r="SDS18" s="281"/>
      <c r="SDT18" s="281"/>
      <c r="SDU18" s="281"/>
      <c r="SDV18" s="281"/>
      <c r="SDW18" s="281"/>
      <c r="SDX18" s="281"/>
      <c r="SDY18" s="281"/>
      <c r="SDZ18" s="281"/>
      <c r="SEA18" s="281"/>
      <c r="SEB18" s="281"/>
      <c r="SEC18" s="281"/>
      <c r="SED18" s="281"/>
      <c r="SEE18" s="281"/>
      <c r="SEF18" s="281"/>
      <c r="SEG18" s="281"/>
      <c r="SEH18" s="281"/>
      <c r="SEI18" s="281"/>
      <c r="SEJ18" s="281"/>
      <c r="SEK18" s="281"/>
      <c r="SEL18" s="281"/>
      <c r="SEM18" s="281"/>
      <c r="SEN18" s="281"/>
      <c r="SEO18" s="281"/>
      <c r="SEP18" s="281"/>
      <c r="SEQ18" s="281"/>
      <c r="SER18" s="281"/>
      <c r="SES18" s="281"/>
      <c r="SET18" s="281"/>
      <c r="SEU18" s="281"/>
      <c r="SEV18" s="281"/>
      <c r="SEW18" s="281"/>
      <c r="SEX18" s="281"/>
      <c r="SEY18" s="281"/>
      <c r="SEZ18" s="281"/>
      <c r="SFA18" s="281"/>
      <c r="SFB18" s="281"/>
      <c r="SFC18" s="281"/>
      <c r="SFD18" s="281"/>
      <c r="SFE18" s="281"/>
      <c r="SFF18" s="281"/>
      <c r="SFG18" s="281"/>
      <c r="SFH18" s="281"/>
      <c r="SFI18" s="281"/>
      <c r="SFJ18" s="281"/>
      <c r="SFK18" s="281"/>
      <c r="SFL18" s="281"/>
      <c r="SFM18" s="281"/>
      <c r="SFN18" s="281"/>
      <c r="SFO18" s="281"/>
      <c r="SFP18" s="281"/>
      <c r="SFQ18" s="281"/>
      <c r="SFR18" s="281"/>
      <c r="SFS18" s="281"/>
      <c r="SFT18" s="281"/>
      <c r="SFU18" s="281"/>
      <c r="SFV18" s="281"/>
      <c r="SFW18" s="281"/>
      <c r="SFX18" s="281"/>
      <c r="SFY18" s="281"/>
      <c r="SFZ18" s="281"/>
      <c r="SGA18" s="281"/>
      <c r="SGB18" s="281"/>
      <c r="SGC18" s="281"/>
      <c r="SGD18" s="281"/>
      <c r="SGE18" s="281"/>
      <c r="SGF18" s="281"/>
      <c r="SGG18" s="281"/>
      <c r="SGH18" s="281"/>
      <c r="SGI18" s="281"/>
      <c r="SGJ18" s="281"/>
      <c r="SGK18" s="281"/>
      <c r="SGL18" s="281"/>
      <c r="SGM18" s="281"/>
      <c r="SGN18" s="281"/>
      <c r="SGO18" s="281"/>
      <c r="SGP18" s="281"/>
      <c r="SGQ18" s="281"/>
      <c r="SGR18" s="281"/>
      <c r="SGS18" s="281"/>
      <c r="SGT18" s="281"/>
      <c r="SGU18" s="281"/>
      <c r="SGV18" s="281"/>
      <c r="SGW18" s="281"/>
      <c r="SGX18" s="281"/>
      <c r="SGY18" s="281"/>
      <c r="SGZ18" s="281"/>
      <c r="SHA18" s="281"/>
      <c r="SHB18" s="281"/>
      <c r="SHC18" s="281"/>
      <c r="SHD18" s="281"/>
      <c r="SHE18" s="281"/>
      <c r="SHF18" s="281"/>
      <c r="SHG18" s="281"/>
      <c r="SHH18" s="281"/>
      <c r="SHI18" s="281"/>
      <c r="SHJ18" s="281"/>
      <c r="SHK18" s="281"/>
      <c r="SHL18" s="281"/>
      <c r="SHM18" s="281"/>
      <c r="SHN18" s="281"/>
      <c r="SHO18" s="281"/>
      <c r="SHP18" s="281"/>
      <c r="SHQ18" s="281"/>
      <c r="SHR18" s="281"/>
      <c r="SHS18" s="281"/>
      <c r="SHT18" s="281"/>
      <c r="SHU18" s="281"/>
      <c r="SHV18" s="281"/>
      <c r="SHW18" s="281"/>
      <c r="SHX18" s="281"/>
      <c r="SHY18" s="281"/>
      <c r="SHZ18" s="281"/>
      <c r="SIA18" s="281"/>
      <c r="SIB18" s="281"/>
      <c r="SIC18" s="281"/>
      <c r="SID18" s="281"/>
      <c r="SIE18" s="281"/>
      <c r="SIF18" s="281"/>
      <c r="SIG18" s="281"/>
      <c r="SIH18" s="281"/>
      <c r="SII18" s="281"/>
      <c r="SIJ18" s="281"/>
      <c r="SIK18" s="281"/>
      <c r="SIL18" s="281"/>
      <c r="SIM18" s="281"/>
      <c r="SIN18" s="281"/>
      <c r="SIO18" s="281"/>
      <c r="SIP18" s="281"/>
      <c r="SIQ18" s="281"/>
      <c r="SIR18" s="281"/>
      <c r="SIS18" s="281"/>
      <c r="SIT18" s="281"/>
      <c r="SIU18" s="281"/>
      <c r="SIV18" s="281"/>
      <c r="SIW18" s="281"/>
      <c r="SIX18" s="281"/>
      <c r="SIY18" s="281"/>
      <c r="SIZ18" s="281"/>
      <c r="SJA18" s="281"/>
      <c r="SJB18" s="281"/>
      <c r="SJC18" s="281"/>
      <c r="SJD18" s="281"/>
      <c r="SJE18" s="281"/>
      <c r="SJF18" s="281"/>
      <c r="SJG18" s="281"/>
      <c r="SJH18" s="281"/>
      <c r="SJI18" s="281"/>
      <c r="SJJ18" s="281"/>
      <c r="SJK18" s="281"/>
      <c r="SJL18" s="281"/>
      <c r="SJM18" s="281"/>
      <c r="SJN18" s="281"/>
      <c r="SJO18" s="281"/>
      <c r="SJP18" s="281"/>
      <c r="SJQ18" s="281"/>
      <c r="SJR18" s="281"/>
      <c r="SJS18" s="281"/>
      <c r="SJT18" s="281"/>
      <c r="SJU18" s="281"/>
      <c r="SJV18" s="281"/>
      <c r="SJW18" s="281"/>
      <c r="SJX18" s="281"/>
      <c r="SJY18" s="281"/>
      <c r="SJZ18" s="281"/>
      <c r="SKA18" s="281"/>
      <c r="SKB18" s="281"/>
      <c r="SKC18" s="281"/>
      <c r="SKD18" s="281"/>
      <c r="SKE18" s="281"/>
      <c r="SKF18" s="281"/>
      <c r="SKG18" s="281"/>
      <c r="SKH18" s="281"/>
      <c r="SKI18" s="281"/>
      <c r="SKJ18" s="281"/>
      <c r="SKK18" s="281"/>
      <c r="SKL18" s="281"/>
      <c r="SKM18" s="281"/>
      <c r="SKN18" s="281"/>
      <c r="SKO18" s="281"/>
      <c r="SKP18" s="281"/>
      <c r="SKQ18" s="281"/>
      <c r="SKR18" s="281"/>
      <c r="SKS18" s="281"/>
      <c r="SKT18" s="281"/>
      <c r="SKU18" s="281"/>
      <c r="SKV18" s="281"/>
      <c r="SKW18" s="281"/>
      <c r="SKX18" s="281"/>
      <c r="SKY18" s="281"/>
      <c r="SKZ18" s="281"/>
      <c r="SLA18" s="281"/>
      <c r="SLB18" s="281"/>
      <c r="SLC18" s="281"/>
      <c r="SLD18" s="281"/>
      <c r="SLE18" s="281"/>
      <c r="SLF18" s="281"/>
      <c r="SLG18" s="281"/>
      <c r="SLH18" s="281"/>
      <c r="SLI18" s="281"/>
      <c r="SLJ18" s="281"/>
      <c r="SLK18" s="281"/>
      <c r="SLL18" s="281"/>
      <c r="SLM18" s="281"/>
      <c r="SLN18" s="281"/>
      <c r="SLO18" s="281"/>
      <c r="SLP18" s="281"/>
      <c r="SLQ18" s="281"/>
      <c r="SLR18" s="281"/>
      <c r="SLS18" s="281"/>
      <c r="SLT18" s="281"/>
      <c r="SLU18" s="281"/>
      <c r="SLV18" s="281"/>
      <c r="SLW18" s="281"/>
      <c r="SLX18" s="281"/>
      <c r="SLY18" s="281"/>
      <c r="SLZ18" s="281"/>
      <c r="SMA18" s="281"/>
      <c r="SMB18" s="281"/>
      <c r="SMC18" s="281"/>
      <c r="SMD18" s="281"/>
      <c r="SME18" s="281"/>
      <c r="SMF18" s="281"/>
      <c r="SMG18" s="281"/>
      <c r="SMH18" s="281"/>
      <c r="SMI18" s="281"/>
      <c r="SMJ18" s="281"/>
      <c r="SMK18" s="281"/>
      <c r="SML18" s="281"/>
      <c r="SMM18" s="281"/>
      <c r="SMN18" s="281"/>
      <c r="SMO18" s="281"/>
      <c r="SMP18" s="281"/>
      <c r="SMQ18" s="281"/>
      <c r="SMR18" s="281"/>
      <c r="SMS18" s="281"/>
      <c r="SMT18" s="281"/>
      <c r="SMU18" s="281"/>
      <c r="SMV18" s="281"/>
      <c r="SMW18" s="281"/>
      <c r="SMX18" s="281"/>
      <c r="SMY18" s="281"/>
      <c r="SMZ18" s="281"/>
      <c r="SNA18" s="281"/>
      <c r="SNB18" s="281"/>
      <c r="SNC18" s="281"/>
      <c r="SND18" s="281"/>
      <c r="SNE18" s="281"/>
      <c r="SNF18" s="281"/>
      <c r="SNG18" s="281"/>
      <c r="SNH18" s="281"/>
      <c r="SNI18" s="281"/>
      <c r="SNJ18" s="281"/>
      <c r="SNK18" s="281"/>
      <c r="SNL18" s="281"/>
      <c r="SNM18" s="281"/>
      <c r="SNN18" s="281"/>
      <c r="SNO18" s="281"/>
      <c r="SNP18" s="281"/>
      <c r="SNQ18" s="281"/>
      <c r="SNR18" s="281"/>
      <c r="SNS18" s="281"/>
      <c r="SNT18" s="281"/>
      <c r="SNU18" s="281"/>
      <c r="SNV18" s="281"/>
      <c r="SNW18" s="281"/>
      <c r="SNX18" s="281"/>
      <c r="SNY18" s="281"/>
      <c r="SNZ18" s="281"/>
      <c r="SOA18" s="281"/>
      <c r="SOB18" s="281"/>
      <c r="SOC18" s="281"/>
      <c r="SOD18" s="281"/>
      <c r="SOE18" s="281"/>
      <c r="SOF18" s="281"/>
      <c r="SOG18" s="281"/>
      <c r="SOH18" s="281"/>
      <c r="SOI18" s="281"/>
      <c r="SOJ18" s="281"/>
      <c r="SOK18" s="281"/>
      <c r="SOL18" s="281"/>
      <c r="SOM18" s="281"/>
      <c r="SON18" s="281"/>
      <c r="SOO18" s="281"/>
      <c r="SOP18" s="281"/>
      <c r="SOQ18" s="281"/>
      <c r="SOR18" s="281"/>
      <c r="SOS18" s="281"/>
      <c r="SOT18" s="281"/>
      <c r="SOU18" s="281"/>
      <c r="SOV18" s="281"/>
      <c r="SOW18" s="281"/>
      <c r="SOX18" s="281"/>
      <c r="SOY18" s="281"/>
      <c r="SOZ18" s="281"/>
      <c r="SPA18" s="281"/>
      <c r="SPB18" s="281"/>
      <c r="SPC18" s="281"/>
      <c r="SPD18" s="281"/>
      <c r="SPE18" s="281"/>
      <c r="SPF18" s="281"/>
      <c r="SPG18" s="281"/>
      <c r="SPH18" s="281"/>
      <c r="SPI18" s="281"/>
      <c r="SPJ18" s="281"/>
      <c r="SPK18" s="281"/>
      <c r="SPL18" s="281"/>
      <c r="SPM18" s="281"/>
      <c r="SPN18" s="281"/>
      <c r="SPO18" s="281"/>
      <c r="SPP18" s="281"/>
      <c r="SPQ18" s="281"/>
      <c r="SPR18" s="281"/>
      <c r="SPS18" s="281"/>
      <c r="SPT18" s="281"/>
      <c r="SPU18" s="281"/>
      <c r="SPV18" s="281"/>
      <c r="SPW18" s="281"/>
      <c r="SPX18" s="281"/>
      <c r="SPY18" s="281"/>
      <c r="SPZ18" s="281"/>
      <c r="SQA18" s="281"/>
      <c r="SQB18" s="281"/>
      <c r="SQC18" s="281"/>
      <c r="SQD18" s="281"/>
      <c r="SQE18" s="281"/>
      <c r="SQF18" s="281"/>
      <c r="SQG18" s="281"/>
      <c r="SQH18" s="281"/>
      <c r="SQI18" s="281"/>
      <c r="SQJ18" s="281"/>
      <c r="SQK18" s="281"/>
      <c r="SQL18" s="281"/>
      <c r="SQM18" s="281"/>
      <c r="SQN18" s="281"/>
      <c r="SQO18" s="281"/>
      <c r="SQP18" s="281"/>
      <c r="SQQ18" s="281"/>
      <c r="SQR18" s="281"/>
      <c r="SQS18" s="281"/>
      <c r="SQT18" s="281"/>
      <c r="SQU18" s="281"/>
      <c r="SQV18" s="281"/>
      <c r="SQW18" s="281"/>
      <c r="SQX18" s="281"/>
      <c r="SQY18" s="281"/>
      <c r="SQZ18" s="281"/>
      <c r="SRA18" s="281"/>
      <c r="SRB18" s="281"/>
      <c r="SRC18" s="281"/>
      <c r="SRD18" s="281"/>
      <c r="SRE18" s="281"/>
      <c r="SRF18" s="281"/>
      <c r="SRG18" s="281"/>
      <c r="SRH18" s="281"/>
      <c r="SRI18" s="281"/>
      <c r="SRJ18" s="281"/>
      <c r="SRK18" s="281"/>
      <c r="SRL18" s="281"/>
      <c r="SRM18" s="281"/>
      <c r="SRN18" s="281"/>
      <c r="SRO18" s="281"/>
      <c r="SRP18" s="281"/>
      <c r="SRQ18" s="281"/>
      <c r="SRR18" s="281"/>
      <c r="SRS18" s="281"/>
      <c r="SRT18" s="281"/>
      <c r="SRU18" s="281"/>
      <c r="SRV18" s="281"/>
      <c r="SRW18" s="281"/>
      <c r="SRX18" s="281"/>
      <c r="SRY18" s="281"/>
      <c r="SRZ18" s="281"/>
      <c r="SSA18" s="281"/>
      <c r="SSB18" s="281"/>
      <c r="SSC18" s="281"/>
      <c r="SSD18" s="281"/>
      <c r="SSE18" s="281"/>
      <c r="SSF18" s="281"/>
      <c r="SSG18" s="281"/>
      <c r="SSH18" s="281"/>
      <c r="SSI18" s="281"/>
      <c r="SSJ18" s="281"/>
      <c r="SSK18" s="281"/>
      <c r="SSL18" s="281"/>
      <c r="SSM18" s="281"/>
      <c r="SSN18" s="281"/>
      <c r="SSO18" s="281"/>
      <c r="SSP18" s="281"/>
      <c r="SSQ18" s="281"/>
      <c r="SSR18" s="281"/>
      <c r="SSS18" s="281"/>
      <c r="SST18" s="281"/>
      <c r="SSU18" s="281"/>
      <c r="SSV18" s="281"/>
      <c r="SSW18" s="281"/>
      <c r="SSX18" s="281"/>
      <c r="SSY18" s="281"/>
      <c r="SSZ18" s="281"/>
      <c r="STA18" s="281"/>
      <c r="STB18" s="281"/>
      <c r="STC18" s="281"/>
      <c r="STD18" s="281"/>
      <c r="STE18" s="281"/>
      <c r="STF18" s="281"/>
      <c r="STG18" s="281"/>
      <c r="STH18" s="281"/>
      <c r="STI18" s="281"/>
      <c r="STJ18" s="281"/>
      <c r="STK18" s="281"/>
      <c r="STL18" s="281"/>
      <c r="STM18" s="281"/>
      <c r="STN18" s="281"/>
      <c r="STO18" s="281"/>
      <c r="STP18" s="281"/>
      <c r="STQ18" s="281"/>
      <c r="STR18" s="281"/>
      <c r="STS18" s="281"/>
      <c r="STT18" s="281"/>
      <c r="STU18" s="281"/>
      <c r="STV18" s="281"/>
      <c r="STW18" s="281"/>
      <c r="STX18" s="281"/>
      <c r="STY18" s="281"/>
      <c r="STZ18" s="281"/>
      <c r="SUA18" s="281"/>
      <c r="SUB18" s="281"/>
      <c r="SUC18" s="281"/>
      <c r="SUD18" s="281"/>
      <c r="SUE18" s="281"/>
      <c r="SUF18" s="281"/>
      <c r="SUG18" s="281"/>
      <c r="SUH18" s="281"/>
      <c r="SUI18" s="281"/>
      <c r="SUJ18" s="281"/>
      <c r="SUK18" s="281"/>
      <c r="SUL18" s="281"/>
      <c r="SUM18" s="281"/>
      <c r="SUN18" s="281"/>
      <c r="SUO18" s="281"/>
      <c r="SUP18" s="281"/>
      <c r="SUQ18" s="281"/>
      <c r="SUR18" s="281"/>
      <c r="SUS18" s="281"/>
      <c r="SUT18" s="281"/>
      <c r="SUU18" s="281"/>
      <c r="SUV18" s="281"/>
      <c r="SUW18" s="281"/>
      <c r="SUX18" s="281"/>
      <c r="SUY18" s="281"/>
      <c r="SUZ18" s="281"/>
      <c r="SVA18" s="281"/>
      <c r="SVB18" s="281"/>
      <c r="SVC18" s="281"/>
      <c r="SVD18" s="281"/>
      <c r="SVE18" s="281"/>
      <c r="SVF18" s="281"/>
      <c r="SVG18" s="281"/>
      <c r="SVH18" s="281"/>
      <c r="SVI18" s="281"/>
      <c r="SVJ18" s="281"/>
      <c r="SVK18" s="281"/>
      <c r="SVL18" s="281"/>
      <c r="SVM18" s="281"/>
      <c r="SVN18" s="281"/>
      <c r="SVO18" s="281"/>
      <c r="SVP18" s="281"/>
      <c r="SVQ18" s="281"/>
      <c r="SVR18" s="281"/>
      <c r="SVS18" s="281"/>
      <c r="SVT18" s="281"/>
      <c r="SVU18" s="281"/>
      <c r="SVV18" s="281"/>
      <c r="SVW18" s="281"/>
      <c r="SVX18" s="281"/>
      <c r="SVY18" s="281"/>
      <c r="SVZ18" s="281"/>
      <c r="SWA18" s="281"/>
      <c r="SWB18" s="281"/>
      <c r="SWC18" s="281"/>
      <c r="SWD18" s="281"/>
      <c r="SWE18" s="281"/>
      <c r="SWF18" s="281"/>
      <c r="SWG18" s="281"/>
      <c r="SWH18" s="281"/>
      <c r="SWI18" s="281"/>
      <c r="SWJ18" s="281"/>
      <c r="SWK18" s="281"/>
      <c r="SWL18" s="281"/>
      <c r="SWM18" s="281"/>
      <c r="SWN18" s="281"/>
      <c r="SWO18" s="281"/>
      <c r="SWP18" s="281"/>
      <c r="SWQ18" s="281"/>
      <c r="SWR18" s="281"/>
      <c r="SWS18" s="281"/>
      <c r="SWT18" s="281"/>
      <c r="SWU18" s="281"/>
      <c r="SWV18" s="281"/>
      <c r="SWW18" s="281"/>
      <c r="SWX18" s="281"/>
      <c r="SWY18" s="281"/>
      <c r="SWZ18" s="281"/>
      <c r="SXA18" s="281"/>
      <c r="SXB18" s="281"/>
      <c r="SXC18" s="281"/>
      <c r="SXD18" s="281"/>
      <c r="SXE18" s="281"/>
      <c r="SXF18" s="281"/>
      <c r="SXG18" s="281"/>
      <c r="SXH18" s="281"/>
      <c r="SXI18" s="281"/>
      <c r="SXJ18" s="281"/>
      <c r="SXK18" s="281"/>
      <c r="SXL18" s="281"/>
      <c r="SXM18" s="281"/>
      <c r="SXN18" s="281"/>
      <c r="SXO18" s="281"/>
      <c r="SXP18" s="281"/>
      <c r="SXQ18" s="281"/>
      <c r="SXR18" s="281"/>
      <c r="SXS18" s="281"/>
      <c r="SXT18" s="281"/>
      <c r="SXU18" s="281"/>
      <c r="SXV18" s="281"/>
      <c r="SXW18" s="281"/>
      <c r="SXX18" s="281"/>
      <c r="SXY18" s="281"/>
      <c r="SXZ18" s="281"/>
      <c r="SYA18" s="281"/>
      <c r="SYB18" s="281"/>
      <c r="SYC18" s="281"/>
      <c r="SYD18" s="281"/>
      <c r="SYE18" s="281"/>
      <c r="SYF18" s="281"/>
      <c r="SYG18" s="281"/>
      <c r="SYH18" s="281"/>
      <c r="SYI18" s="281"/>
      <c r="SYJ18" s="281"/>
      <c r="SYK18" s="281"/>
      <c r="SYL18" s="281"/>
      <c r="SYM18" s="281"/>
      <c r="SYN18" s="281"/>
      <c r="SYO18" s="281"/>
      <c r="SYP18" s="281"/>
      <c r="SYQ18" s="281"/>
      <c r="SYR18" s="281"/>
      <c r="SYS18" s="281"/>
      <c r="SYT18" s="281"/>
      <c r="SYU18" s="281"/>
      <c r="SYV18" s="281"/>
      <c r="SYW18" s="281"/>
      <c r="SYX18" s="281"/>
      <c r="SYY18" s="281"/>
      <c r="SYZ18" s="281"/>
      <c r="SZA18" s="281"/>
      <c r="SZB18" s="281"/>
      <c r="SZC18" s="281"/>
      <c r="SZD18" s="281"/>
      <c r="SZE18" s="281"/>
      <c r="SZF18" s="281"/>
      <c r="SZG18" s="281"/>
      <c r="SZH18" s="281"/>
      <c r="SZI18" s="281"/>
      <c r="SZJ18" s="281"/>
      <c r="SZK18" s="281"/>
      <c r="SZL18" s="281"/>
      <c r="SZM18" s="281"/>
      <c r="SZN18" s="281"/>
      <c r="SZO18" s="281"/>
      <c r="SZP18" s="281"/>
      <c r="SZQ18" s="281"/>
      <c r="SZR18" s="281"/>
      <c r="SZS18" s="281"/>
      <c r="SZT18" s="281"/>
      <c r="SZU18" s="281"/>
      <c r="SZV18" s="281"/>
      <c r="SZW18" s="281"/>
      <c r="SZX18" s="281"/>
      <c r="SZY18" s="281"/>
      <c r="SZZ18" s="281"/>
      <c r="TAA18" s="281"/>
      <c r="TAB18" s="281"/>
      <c r="TAC18" s="281"/>
      <c r="TAD18" s="281"/>
      <c r="TAE18" s="281"/>
      <c r="TAF18" s="281"/>
      <c r="TAG18" s="281"/>
      <c r="TAH18" s="281"/>
      <c r="TAI18" s="281"/>
      <c r="TAJ18" s="281"/>
      <c r="TAK18" s="281"/>
      <c r="TAL18" s="281"/>
      <c r="TAM18" s="281"/>
      <c r="TAN18" s="281"/>
      <c r="TAO18" s="281"/>
      <c r="TAP18" s="281"/>
      <c r="TAQ18" s="281"/>
      <c r="TAR18" s="281"/>
      <c r="TAS18" s="281"/>
      <c r="TAT18" s="281"/>
      <c r="TAU18" s="281"/>
      <c r="TAV18" s="281"/>
      <c r="TAW18" s="281"/>
      <c r="TAX18" s="281"/>
      <c r="TAY18" s="281"/>
      <c r="TAZ18" s="281"/>
      <c r="TBA18" s="281"/>
      <c r="TBB18" s="281"/>
      <c r="TBC18" s="281"/>
      <c r="TBD18" s="281"/>
      <c r="TBE18" s="281"/>
      <c r="TBF18" s="281"/>
      <c r="TBG18" s="281"/>
      <c r="TBH18" s="281"/>
      <c r="TBI18" s="281"/>
      <c r="TBJ18" s="281"/>
      <c r="TBK18" s="281"/>
      <c r="TBL18" s="281"/>
      <c r="TBM18" s="281"/>
      <c r="TBN18" s="281"/>
      <c r="TBO18" s="281"/>
      <c r="TBP18" s="281"/>
      <c r="TBQ18" s="281"/>
      <c r="TBR18" s="281"/>
      <c r="TBS18" s="281"/>
      <c r="TBT18" s="281"/>
      <c r="TBU18" s="281"/>
      <c r="TBV18" s="281"/>
      <c r="TBW18" s="281"/>
      <c r="TBX18" s="281"/>
      <c r="TBY18" s="281"/>
      <c r="TBZ18" s="281"/>
      <c r="TCA18" s="281"/>
      <c r="TCB18" s="281"/>
      <c r="TCC18" s="281"/>
      <c r="TCD18" s="281"/>
      <c r="TCE18" s="281"/>
      <c r="TCF18" s="281"/>
      <c r="TCG18" s="281"/>
      <c r="TCH18" s="281"/>
      <c r="TCI18" s="281"/>
      <c r="TCJ18" s="281"/>
      <c r="TCK18" s="281"/>
      <c r="TCL18" s="281"/>
      <c r="TCM18" s="281"/>
      <c r="TCN18" s="281"/>
      <c r="TCO18" s="281"/>
      <c r="TCP18" s="281"/>
      <c r="TCQ18" s="281"/>
      <c r="TCR18" s="281"/>
      <c r="TCS18" s="281"/>
      <c r="TCT18" s="281"/>
      <c r="TCU18" s="281"/>
      <c r="TCV18" s="281"/>
      <c r="TCW18" s="281"/>
      <c r="TCX18" s="281"/>
      <c r="TCY18" s="281"/>
      <c r="TCZ18" s="281"/>
      <c r="TDA18" s="281"/>
      <c r="TDB18" s="281"/>
      <c r="TDC18" s="281"/>
      <c r="TDD18" s="281"/>
      <c r="TDE18" s="281"/>
      <c r="TDF18" s="281"/>
      <c r="TDG18" s="281"/>
      <c r="TDH18" s="281"/>
      <c r="TDI18" s="281"/>
      <c r="TDJ18" s="281"/>
      <c r="TDK18" s="281"/>
      <c r="TDL18" s="281"/>
      <c r="TDM18" s="281"/>
      <c r="TDN18" s="281"/>
      <c r="TDO18" s="281"/>
      <c r="TDP18" s="281"/>
      <c r="TDQ18" s="281"/>
      <c r="TDR18" s="281"/>
      <c r="TDS18" s="281"/>
      <c r="TDT18" s="281"/>
      <c r="TDU18" s="281"/>
      <c r="TDV18" s="281"/>
      <c r="TDW18" s="281"/>
      <c r="TDX18" s="281"/>
      <c r="TDY18" s="281"/>
      <c r="TDZ18" s="281"/>
      <c r="TEA18" s="281"/>
      <c r="TEB18" s="281"/>
      <c r="TEC18" s="281"/>
      <c r="TED18" s="281"/>
      <c r="TEE18" s="281"/>
      <c r="TEF18" s="281"/>
      <c r="TEG18" s="281"/>
      <c r="TEH18" s="281"/>
      <c r="TEI18" s="281"/>
      <c r="TEJ18" s="281"/>
      <c r="TEK18" s="281"/>
      <c r="TEL18" s="281"/>
      <c r="TEM18" s="281"/>
      <c r="TEN18" s="281"/>
      <c r="TEO18" s="281"/>
      <c r="TEP18" s="281"/>
      <c r="TEQ18" s="281"/>
      <c r="TER18" s="281"/>
      <c r="TES18" s="281"/>
      <c r="TET18" s="281"/>
      <c r="TEU18" s="281"/>
      <c r="TEV18" s="281"/>
      <c r="TEW18" s="281"/>
      <c r="TEX18" s="281"/>
      <c r="TEY18" s="281"/>
      <c r="TEZ18" s="281"/>
      <c r="TFA18" s="281"/>
      <c r="TFB18" s="281"/>
      <c r="TFC18" s="281"/>
      <c r="TFD18" s="281"/>
      <c r="TFE18" s="281"/>
      <c r="TFF18" s="281"/>
      <c r="TFG18" s="281"/>
      <c r="TFH18" s="281"/>
      <c r="TFI18" s="281"/>
      <c r="TFJ18" s="281"/>
      <c r="TFK18" s="281"/>
      <c r="TFL18" s="281"/>
      <c r="TFM18" s="281"/>
      <c r="TFN18" s="281"/>
      <c r="TFO18" s="281"/>
      <c r="TFP18" s="281"/>
      <c r="TFQ18" s="281"/>
      <c r="TFR18" s="281"/>
      <c r="TFS18" s="281"/>
      <c r="TFT18" s="281"/>
      <c r="TFU18" s="281"/>
      <c r="TFV18" s="281"/>
      <c r="TFW18" s="281"/>
      <c r="TFX18" s="281"/>
      <c r="TFY18" s="281"/>
      <c r="TFZ18" s="281"/>
      <c r="TGA18" s="281"/>
      <c r="TGB18" s="281"/>
      <c r="TGC18" s="281"/>
      <c r="TGD18" s="281"/>
      <c r="TGE18" s="281"/>
      <c r="TGF18" s="281"/>
      <c r="TGG18" s="281"/>
      <c r="TGH18" s="281"/>
      <c r="TGI18" s="281"/>
      <c r="TGJ18" s="281"/>
      <c r="TGK18" s="281"/>
      <c r="TGL18" s="281"/>
      <c r="TGM18" s="281"/>
      <c r="TGN18" s="281"/>
      <c r="TGO18" s="281"/>
      <c r="TGP18" s="281"/>
      <c r="TGQ18" s="281"/>
      <c r="TGR18" s="281"/>
      <c r="TGS18" s="281"/>
      <c r="TGT18" s="281"/>
      <c r="TGU18" s="281"/>
      <c r="TGV18" s="281"/>
      <c r="TGW18" s="281"/>
      <c r="TGX18" s="281"/>
      <c r="TGY18" s="281"/>
      <c r="TGZ18" s="281"/>
      <c r="THA18" s="281"/>
      <c r="THB18" s="281"/>
      <c r="THC18" s="281"/>
      <c r="THD18" s="281"/>
      <c r="THE18" s="281"/>
      <c r="THF18" s="281"/>
      <c r="THG18" s="281"/>
      <c r="THH18" s="281"/>
      <c r="THI18" s="281"/>
      <c r="THJ18" s="281"/>
      <c r="THK18" s="281"/>
      <c r="THL18" s="281"/>
      <c r="THM18" s="281"/>
      <c r="THN18" s="281"/>
      <c r="THO18" s="281"/>
      <c r="THP18" s="281"/>
      <c r="THQ18" s="281"/>
      <c r="THR18" s="281"/>
      <c r="THS18" s="281"/>
      <c r="THT18" s="281"/>
      <c r="THU18" s="281"/>
      <c r="THV18" s="281"/>
      <c r="THW18" s="281"/>
      <c r="THX18" s="281"/>
      <c r="THY18" s="281"/>
      <c r="THZ18" s="281"/>
      <c r="TIA18" s="281"/>
      <c r="TIB18" s="281"/>
      <c r="TIC18" s="281"/>
      <c r="TID18" s="281"/>
      <c r="TIE18" s="281"/>
      <c r="TIF18" s="281"/>
      <c r="TIG18" s="281"/>
      <c r="TIH18" s="281"/>
      <c r="TII18" s="281"/>
      <c r="TIJ18" s="281"/>
      <c r="TIK18" s="281"/>
      <c r="TIL18" s="281"/>
      <c r="TIM18" s="281"/>
      <c r="TIN18" s="281"/>
      <c r="TIO18" s="281"/>
      <c r="TIP18" s="281"/>
      <c r="TIQ18" s="281"/>
      <c r="TIR18" s="281"/>
      <c r="TIS18" s="281"/>
      <c r="TIT18" s="281"/>
      <c r="TIU18" s="281"/>
      <c r="TIV18" s="281"/>
      <c r="TIW18" s="281"/>
      <c r="TIX18" s="281"/>
      <c r="TIY18" s="281"/>
      <c r="TIZ18" s="281"/>
      <c r="TJA18" s="281"/>
      <c r="TJB18" s="281"/>
      <c r="TJC18" s="281"/>
      <c r="TJD18" s="281"/>
      <c r="TJE18" s="281"/>
      <c r="TJF18" s="281"/>
      <c r="TJG18" s="281"/>
      <c r="TJH18" s="281"/>
      <c r="TJI18" s="281"/>
      <c r="TJJ18" s="281"/>
      <c r="TJK18" s="281"/>
      <c r="TJL18" s="281"/>
      <c r="TJM18" s="281"/>
      <c r="TJN18" s="281"/>
      <c r="TJO18" s="281"/>
      <c r="TJP18" s="281"/>
      <c r="TJQ18" s="281"/>
      <c r="TJR18" s="281"/>
      <c r="TJS18" s="281"/>
      <c r="TJT18" s="281"/>
      <c r="TJU18" s="281"/>
      <c r="TJV18" s="281"/>
      <c r="TJW18" s="281"/>
      <c r="TJX18" s="281"/>
      <c r="TJY18" s="281"/>
      <c r="TJZ18" s="281"/>
      <c r="TKA18" s="281"/>
      <c r="TKB18" s="281"/>
      <c r="TKC18" s="281"/>
      <c r="TKD18" s="281"/>
      <c r="TKE18" s="281"/>
      <c r="TKF18" s="281"/>
      <c r="TKG18" s="281"/>
      <c r="TKH18" s="281"/>
      <c r="TKI18" s="281"/>
      <c r="TKJ18" s="281"/>
      <c r="TKK18" s="281"/>
      <c r="TKL18" s="281"/>
      <c r="TKM18" s="281"/>
      <c r="TKN18" s="281"/>
      <c r="TKO18" s="281"/>
      <c r="TKP18" s="281"/>
      <c r="TKQ18" s="281"/>
      <c r="TKR18" s="281"/>
      <c r="TKS18" s="281"/>
      <c r="TKT18" s="281"/>
      <c r="TKU18" s="281"/>
      <c r="TKV18" s="281"/>
      <c r="TKW18" s="281"/>
      <c r="TKX18" s="281"/>
      <c r="TKY18" s="281"/>
      <c r="TKZ18" s="281"/>
      <c r="TLA18" s="281"/>
      <c r="TLB18" s="281"/>
      <c r="TLC18" s="281"/>
      <c r="TLD18" s="281"/>
      <c r="TLE18" s="281"/>
      <c r="TLF18" s="281"/>
      <c r="TLG18" s="281"/>
      <c r="TLH18" s="281"/>
      <c r="TLI18" s="281"/>
      <c r="TLJ18" s="281"/>
      <c r="TLK18" s="281"/>
      <c r="TLL18" s="281"/>
      <c r="TLM18" s="281"/>
      <c r="TLN18" s="281"/>
      <c r="TLO18" s="281"/>
      <c r="TLP18" s="281"/>
      <c r="TLQ18" s="281"/>
      <c r="TLR18" s="281"/>
      <c r="TLS18" s="281"/>
      <c r="TLT18" s="281"/>
      <c r="TLU18" s="281"/>
      <c r="TLV18" s="281"/>
      <c r="TLW18" s="281"/>
      <c r="TLX18" s="281"/>
      <c r="TLY18" s="281"/>
      <c r="TLZ18" s="281"/>
      <c r="TMA18" s="281"/>
      <c r="TMB18" s="281"/>
      <c r="TMC18" s="281"/>
      <c r="TMD18" s="281"/>
      <c r="TME18" s="281"/>
      <c r="TMF18" s="281"/>
      <c r="TMG18" s="281"/>
      <c r="TMH18" s="281"/>
      <c r="TMI18" s="281"/>
      <c r="TMJ18" s="281"/>
      <c r="TMK18" s="281"/>
      <c r="TML18" s="281"/>
      <c r="TMM18" s="281"/>
      <c r="TMN18" s="281"/>
      <c r="TMO18" s="281"/>
      <c r="TMP18" s="281"/>
      <c r="TMQ18" s="281"/>
      <c r="TMR18" s="281"/>
      <c r="TMS18" s="281"/>
      <c r="TMT18" s="281"/>
      <c r="TMU18" s="281"/>
      <c r="TMV18" s="281"/>
      <c r="TMW18" s="281"/>
      <c r="TMX18" s="281"/>
      <c r="TMY18" s="281"/>
      <c r="TMZ18" s="281"/>
      <c r="TNA18" s="281"/>
      <c r="TNB18" s="281"/>
      <c r="TNC18" s="281"/>
      <c r="TND18" s="281"/>
      <c r="TNE18" s="281"/>
      <c r="TNF18" s="281"/>
      <c r="TNG18" s="281"/>
      <c r="TNH18" s="281"/>
      <c r="TNI18" s="281"/>
      <c r="TNJ18" s="281"/>
      <c r="TNK18" s="281"/>
      <c r="TNL18" s="281"/>
      <c r="TNM18" s="281"/>
      <c r="TNN18" s="281"/>
      <c r="TNO18" s="281"/>
      <c r="TNP18" s="281"/>
      <c r="TNQ18" s="281"/>
      <c r="TNR18" s="281"/>
      <c r="TNS18" s="281"/>
      <c r="TNT18" s="281"/>
      <c r="TNU18" s="281"/>
      <c r="TNV18" s="281"/>
      <c r="TNW18" s="281"/>
      <c r="TNX18" s="281"/>
      <c r="TNY18" s="281"/>
      <c r="TNZ18" s="281"/>
      <c r="TOA18" s="281"/>
      <c r="TOB18" s="281"/>
      <c r="TOC18" s="281"/>
      <c r="TOD18" s="281"/>
      <c r="TOE18" s="281"/>
      <c r="TOF18" s="281"/>
      <c r="TOG18" s="281"/>
      <c r="TOH18" s="281"/>
      <c r="TOI18" s="281"/>
      <c r="TOJ18" s="281"/>
      <c r="TOK18" s="281"/>
      <c r="TOL18" s="281"/>
      <c r="TOM18" s="281"/>
      <c r="TON18" s="281"/>
      <c r="TOO18" s="281"/>
      <c r="TOP18" s="281"/>
      <c r="TOQ18" s="281"/>
      <c r="TOR18" s="281"/>
      <c r="TOS18" s="281"/>
      <c r="TOT18" s="281"/>
      <c r="TOU18" s="281"/>
      <c r="TOV18" s="281"/>
      <c r="TOW18" s="281"/>
      <c r="TOX18" s="281"/>
      <c r="TOY18" s="281"/>
      <c r="TOZ18" s="281"/>
      <c r="TPA18" s="281"/>
      <c r="TPB18" s="281"/>
      <c r="TPC18" s="281"/>
      <c r="TPD18" s="281"/>
      <c r="TPE18" s="281"/>
      <c r="TPF18" s="281"/>
      <c r="TPG18" s="281"/>
      <c r="TPH18" s="281"/>
      <c r="TPI18" s="281"/>
      <c r="TPJ18" s="281"/>
      <c r="TPK18" s="281"/>
      <c r="TPL18" s="281"/>
      <c r="TPM18" s="281"/>
      <c r="TPN18" s="281"/>
      <c r="TPO18" s="281"/>
      <c r="TPP18" s="281"/>
      <c r="TPQ18" s="281"/>
      <c r="TPR18" s="281"/>
      <c r="TPS18" s="281"/>
      <c r="TPT18" s="281"/>
      <c r="TPU18" s="281"/>
      <c r="TPV18" s="281"/>
      <c r="TPW18" s="281"/>
      <c r="TPX18" s="281"/>
      <c r="TPY18" s="281"/>
      <c r="TPZ18" s="281"/>
      <c r="TQA18" s="281"/>
      <c r="TQB18" s="281"/>
      <c r="TQC18" s="281"/>
      <c r="TQD18" s="281"/>
      <c r="TQE18" s="281"/>
      <c r="TQF18" s="281"/>
      <c r="TQG18" s="281"/>
      <c r="TQH18" s="281"/>
      <c r="TQI18" s="281"/>
      <c r="TQJ18" s="281"/>
      <c r="TQK18" s="281"/>
      <c r="TQL18" s="281"/>
      <c r="TQM18" s="281"/>
      <c r="TQN18" s="281"/>
      <c r="TQO18" s="281"/>
      <c r="TQP18" s="281"/>
      <c r="TQQ18" s="281"/>
      <c r="TQR18" s="281"/>
      <c r="TQS18" s="281"/>
      <c r="TQT18" s="281"/>
      <c r="TQU18" s="281"/>
      <c r="TQV18" s="281"/>
      <c r="TQW18" s="281"/>
      <c r="TQX18" s="281"/>
      <c r="TQY18" s="281"/>
      <c r="TQZ18" s="281"/>
      <c r="TRA18" s="281"/>
      <c r="TRB18" s="281"/>
      <c r="TRC18" s="281"/>
      <c r="TRD18" s="281"/>
      <c r="TRE18" s="281"/>
      <c r="TRF18" s="281"/>
      <c r="TRG18" s="281"/>
      <c r="TRH18" s="281"/>
      <c r="TRI18" s="281"/>
      <c r="TRJ18" s="281"/>
      <c r="TRK18" s="281"/>
      <c r="TRL18" s="281"/>
      <c r="TRM18" s="281"/>
      <c r="TRN18" s="281"/>
      <c r="TRO18" s="281"/>
      <c r="TRP18" s="281"/>
      <c r="TRQ18" s="281"/>
      <c r="TRR18" s="281"/>
      <c r="TRS18" s="281"/>
      <c r="TRT18" s="281"/>
      <c r="TRU18" s="281"/>
      <c r="TRV18" s="281"/>
      <c r="TRW18" s="281"/>
      <c r="TRX18" s="281"/>
      <c r="TRY18" s="281"/>
      <c r="TRZ18" s="281"/>
      <c r="TSA18" s="281"/>
      <c r="TSB18" s="281"/>
      <c r="TSC18" s="281"/>
      <c r="TSD18" s="281"/>
      <c r="TSE18" s="281"/>
      <c r="TSF18" s="281"/>
      <c r="TSG18" s="281"/>
      <c r="TSH18" s="281"/>
      <c r="TSI18" s="281"/>
      <c r="TSJ18" s="281"/>
      <c r="TSK18" s="281"/>
      <c r="TSL18" s="281"/>
      <c r="TSM18" s="281"/>
      <c r="TSN18" s="281"/>
      <c r="TSO18" s="281"/>
      <c r="TSP18" s="281"/>
      <c r="TSQ18" s="281"/>
      <c r="TSR18" s="281"/>
      <c r="TSS18" s="281"/>
      <c r="TST18" s="281"/>
      <c r="TSU18" s="281"/>
      <c r="TSV18" s="281"/>
      <c r="TSW18" s="281"/>
      <c r="TSX18" s="281"/>
      <c r="TSY18" s="281"/>
      <c r="TSZ18" s="281"/>
      <c r="TTA18" s="281"/>
      <c r="TTB18" s="281"/>
      <c r="TTC18" s="281"/>
      <c r="TTD18" s="281"/>
      <c r="TTE18" s="281"/>
      <c r="TTF18" s="281"/>
      <c r="TTG18" s="281"/>
      <c r="TTH18" s="281"/>
      <c r="TTI18" s="281"/>
      <c r="TTJ18" s="281"/>
      <c r="TTK18" s="281"/>
      <c r="TTL18" s="281"/>
      <c r="TTM18" s="281"/>
      <c r="TTN18" s="281"/>
      <c r="TTO18" s="281"/>
      <c r="TTP18" s="281"/>
      <c r="TTQ18" s="281"/>
      <c r="TTR18" s="281"/>
      <c r="TTS18" s="281"/>
      <c r="TTT18" s="281"/>
      <c r="TTU18" s="281"/>
      <c r="TTV18" s="281"/>
      <c r="TTW18" s="281"/>
      <c r="TTX18" s="281"/>
      <c r="TTY18" s="281"/>
      <c r="TTZ18" s="281"/>
      <c r="TUA18" s="281"/>
      <c r="TUB18" s="281"/>
      <c r="TUC18" s="281"/>
      <c r="TUD18" s="281"/>
      <c r="TUE18" s="281"/>
      <c r="TUF18" s="281"/>
      <c r="TUG18" s="281"/>
      <c r="TUH18" s="281"/>
      <c r="TUI18" s="281"/>
      <c r="TUJ18" s="281"/>
      <c r="TUK18" s="281"/>
      <c r="TUL18" s="281"/>
      <c r="TUM18" s="281"/>
      <c r="TUN18" s="281"/>
      <c r="TUO18" s="281"/>
      <c r="TUP18" s="281"/>
      <c r="TUQ18" s="281"/>
      <c r="TUR18" s="281"/>
      <c r="TUS18" s="281"/>
      <c r="TUT18" s="281"/>
      <c r="TUU18" s="281"/>
      <c r="TUV18" s="281"/>
      <c r="TUW18" s="281"/>
      <c r="TUX18" s="281"/>
      <c r="TUY18" s="281"/>
      <c r="TUZ18" s="281"/>
      <c r="TVA18" s="281"/>
      <c r="TVB18" s="281"/>
      <c r="TVC18" s="281"/>
      <c r="TVD18" s="281"/>
      <c r="TVE18" s="281"/>
      <c r="TVF18" s="281"/>
      <c r="TVG18" s="281"/>
      <c r="TVH18" s="281"/>
      <c r="TVI18" s="281"/>
      <c r="TVJ18" s="281"/>
      <c r="TVK18" s="281"/>
      <c r="TVL18" s="281"/>
      <c r="TVM18" s="281"/>
      <c r="TVN18" s="281"/>
      <c r="TVO18" s="281"/>
      <c r="TVP18" s="281"/>
      <c r="TVQ18" s="281"/>
      <c r="TVR18" s="281"/>
      <c r="TVS18" s="281"/>
      <c r="TVT18" s="281"/>
      <c r="TVU18" s="281"/>
      <c r="TVV18" s="281"/>
      <c r="TVW18" s="281"/>
      <c r="TVX18" s="281"/>
      <c r="TVY18" s="281"/>
      <c r="TVZ18" s="281"/>
      <c r="TWA18" s="281"/>
      <c r="TWB18" s="281"/>
      <c r="TWC18" s="281"/>
      <c r="TWD18" s="281"/>
      <c r="TWE18" s="281"/>
      <c r="TWF18" s="281"/>
      <c r="TWG18" s="281"/>
      <c r="TWH18" s="281"/>
      <c r="TWI18" s="281"/>
      <c r="TWJ18" s="281"/>
      <c r="TWK18" s="281"/>
      <c r="TWL18" s="281"/>
      <c r="TWM18" s="281"/>
      <c r="TWN18" s="281"/>
      <c r="TWO18" s="281"/>
      <c r="TWP18" s="281"/>
      <c r="TWQ18" s="281"/>
      <c r="TWR18" s="281"/>
      <c r="TWS18" s="281"/>
      <c r="TWT18" s="281"/>
      <c r="TWU18" s="281"/>
      <c r="TWV18" s="281"/>
      <c r="TWW18" s="281"/>
      <c r="TWX18" s="281"/>
      <c r="TWY18" s="281"/>
      <c r="TWZ18" s="281"/>
      <c r="TXA18" s="281"/>
      <c r="TXB18" s="281"/>
      <c r="TXC18" s="281"/>
      <c r="TXD18" s="281"/>
      <c r="TXE18" s="281"/>
      <c r="TXF18" s="281"/>
      <c r="TXG18" s="281"/>
      <c r="TXH18" s="281"/>
      <c r="TXI18" s="281"/>
      <c r="TXJ18" s="281"/>
      <c r="TXK18" s="281"/>
      <c r="TXL18" s="281"/>
      <c r="TXM18" s="281"/>
      <c r="TXN18" s="281"/>
      <c r="TXO18" s="281"/>
      <c r="TXP18" s="281"/>
      <c r="TXQ18" s="281"/>
      <c r="TXR18" s="281"/>
      <c r="TXS18" s="281"/>
      <c r="TXT18" s="281"/>
      <c r="TXU18" s="281"/>
      <c r="TXV18" s="281"/>
      <c r="TXW18" s="281"/>
      <c r="TXX18" s="281"/>
      <c r="TXY18" s="281"/>
      <c r="TXZ18" s="281"/>
      <c r="TYA18" s="281"/>
      <c r="TYB18" s="281"/>
      <c r="TYC18" s="281"/>
      <c r="TYD18" s="281"/>
      <c r="TYE18" s="281"/>
      <c r="TYF18" s="281"/>
      <c r="TYG18" s="281"/>
      <c r="TYH18" s="281"/>
      <c r="TYI18" s="281"/>
      <c r="TYJ18" s="281"/>
      <c r="TYK18" s="281"/>
      <c r="TYL18" s="281"/>
      <c r="TYM18" s="281"/>
      <c r="TYN18" s="281"/>
      <c r="TYO18" s="281"/>
      <c r="TYP18" s="281"/>
      <c r="TYQ18" s="281"/>
      <c r="TYR18" s="281"/>
      <c r="TYS18" s="281"/>
      <c r="TYT18" s="281"/>
      <c r="TYU18" s="281"/>
      <c r="TYV18" s="281"/>
      <c r="TYW18" s="281"/>
      <c r="TYX18" s="281"/>
      <c r="TYY18" s="281"/>
      <c r="TYZ18" s="281"/>
      <c r="TZA18" s="281"/>
      <c r="TZB18" s="281"/>
      <c r="TZC18" s="281"/>
      <c r="TZD18" s="281"/>
      <c r="TZE18" s="281"/>
      <c r="TZF18" s="281"/>
      <c r="TZG18" s="281"/>
      <c r="TZH18" s="281"/>
      <c r="TZI18" s="281"/>
      <c r="TZJ18" s="281"/>
      <c r="TZK18" s="281"/>
      <c r="TZL18" s="281"/>
      <c r="TZM18" s="281"/>
      <c r="TZN18" s="281"/>
      <c r="TZO18" s="281"/>
      <c r="TZP18" s="281"/>
      <c r="TZQ18" s="281"/>
      <c r="TZR18" s="281"/>
      <c r="TZS18" s="281"/>
      <c r="TZT18" s="281"/>
      <c r="TZU18" s="281"/>
      <c r="TZV18" s="281"/>
      <c r="TZW18" s="281"/>
      <c r="TZX18" s="281"/>
      <c r="TZY18" s="281"/>
      <c r="TZZ18" s="281"/>
      <c r="UAA18" s="281"/>
      <c r="UAB18" s="281"/>
      <c r="UAC18" s="281"/>
      <c r="UAD18" s="281"/>
      <c r="UAE18" s="281"/>
      <c r="UAF18" s="281"/>
      <c r="UAG18" s="281"/>
      <c r="UAH18" s="281"/>
      <c r="UAI18" s="281"/>
      <c r="UAJ18" s="281"/>
      <c r="UAK18" s="281"/>
      <c r="UAL18" s="281"/>
      <c r="UAM18" s="281"/>
      <c r="UAN18" s="281"/>
      <c r="UAO18" s="281"/>
      <c r="UAP18" s="281"/>
      <c r="UAQ18" s="281"/>
      <c r="UAR18" s="281"/>
      <c r="UAS18" s="281"/>
      <c r="UAT18" s="281"/>
      <c r="UAU18" s="281"/>
      <c r="UAV18" s="281"/>
      <c r="UAW18" s="281"/>
      <c r="UAX18" s="281"/>
      <c r="UAY18" s="281"/>
      <c r="UAZ18" s="281"/>
      <c r="UBA18" s="281"/>
      <c r="UBB18" s="281"/>
      <c r="UBC18" s="281"/>
      <c r="UBD18" s="281"/>
      <c r="UBE18" s="281"/>
      <c r="UBF18" s="281"/>
      <c r="UBG18" s="281"/>
      <c r="UBH18" s="281"/>
      <c r="UBI18" s="281"/>
      <c r="UBJ18" s="281"/>
      <c r="UBK18" s="281"/>
      <c r="UBL18" s="281"/>
      <c r="UBM18" s="281"/>
      <c r="UBN18" s="281"/>
      <c r="UBO18" s="281"/>
      <c r="UBP18" s="281"/>
      <c r="UBQ18" s="281"/>
      <c r="UBR18" s="281"/>
      <c r="UBS18" s="281"/>
      <c r="UBT18" s="281"/>
      <c r="UBU18" s="281"/>
      <c r="UBV18" s="281"/>
      <c r="UBW18" s="281"/>
      <c r="UBX18" s="281"/>
      <c r="UBY18" s="281"/>
      <c r="UBZ18" s="281"/>
      <c r="UCA18" s="281"/>
      <c r="UCB18" s="281"/>
      <c r="UCC18" s="281"/>
      <c r="UCD18" s="281"/>
      <c r="UCE18" s="281"/>
      <c r="UCF18" s="281"/>
      <c r="UCG18" s="281"/>
      <c r="UCH18" s="281"/>
      <c r="UCI18" s="281"/>
      <c r="UCJ18" s="281"/>
      <c r="UCK18" s="281"/>
      <c r="UCL18" s="281"/>
      <c r="UCM18" s="281"/>
      <c r="UCN18" s="281"/>
      <c r="UCO18" s="281"/>
      <c r="UCP18" s="281"/>
      <c r="UCQ18" s="281"/>
      <c r="UCR18" s="281"/>
      <c r="UCS18" s="281"/>
      <c r="UCT18" s="281"/>
      <c r="UCU18" s="281"/>
      <c r="UCV18" s="281"/>
      <c r="UCW18" s="281"/>
      <c r="UCX18" s="281"/>
      <c r="UCY18" s="281"/>
      <c r="UCZ18" s="281"/>
      <c r="UDA18" s="281"/>
      <c r="UDB18" s="281"/>
      <c r="UDC18" s="281"/>
      <c r="UDD18" s="281"/>
      <c r="UDE18" s="281"/>
      <c r="UDF18" s="281"/>
      <c r="UDG18" s="281"/>
      <c r="UDH18" s="281"/>
      <c r="UDI18" s="281"/>
      <c r="UDJ18" s="281"/>
      <c r="UDK18" s="281"/>
      <c r="UDL18" s="281"/>
      <c r="UDM18" s="281"/>
      <c r="UDN18" s="281"/>
      <c r="UDO18" s="281"/>
      <c r="UDP18" s="281"/>
      <c r="UDQ18" s="281"/>
      <c r="UDR18" s="281"/>
      <c r="UDS18" s="281"/>
      <c r="UDT18" s="281"/>
      <c r="UDU18" s="281"/>
      <c r="UDV18" s="281"/>
      <c r="UDW18" s="281"/>
      <c r="UDX18" s="281"/>
      <c r="UDY18" s="281"/>
      <c r="UDZ18" s="281"/>
      <c r="UEA18" s="281"/>
      <c r="UEB18" s="281"/>
      <c r="UEC18" s="281"/>
      <c r="UED18" s="281"/>
      <c r="UEE18" s="281"/>
      <c r="UEF18" s="281"/>
      <c r="UEG18" s="281"/>
      <c r="UEH18" s="281"/>
      <c r="UEI18" s="281"/>
      <c r="UEJ18" s="281"/>
      <c r="UEK18" s="281"/>
      <c r="UEL18" s="281"/>
      <c r="UEM18" s="281"/>
      <c r="UEN18" s="281"/>
      <c r="UEO18" s="281"/>
      <c r="UEP18" s="281"/>
      <c r="UEQ18" s="281"/>
      <c r="UER18" s="281"/>
      <c r="UES18" s="281"/>
      <c r="UET18" s="281"/>
      <c r="UEU18" s="281"/>
      <c r="UEV18" s="281"/>
      <c r="UEW18" s="281"/>
      <c r="UEX18" s="281"/>
      <c r="UEY18" s="281"/>
      <c r="UEZ18" s="281"/>
      <c r="UFA18" s="281"/>
      <c r="UFB18" s="281"/>
      <c r="UFC18" s="281"/>
      <c r="UFD18" s="281"/>
      <c r="UFE18" s="281"/>
      <c r="UFF18" s="281"/>
      <c r="UFG18" s="281"/>
      <c r="UFH18" s="281"/>
      <c r="UFI18" s="281"/>
      <c r="UFJ18" s="281"/>
      <c r="UFK18" s="281"/>
      <c r="UFL18" s="281"/>
      <c r="UFM18" s="281"/>
      <c r="UFN18" s="281"/>
      <c r="UFO18" s="281"/>
      <c r="UFP18" s="281"/>
      <c r="UFQ18" s="281"/>
      <c r="UFR18" s="281"/>
      <c r="UFS18" s="281"/>
      <c r="UFT18" s="281"/>
      <c r="UFU18" s="281"/>
      <c r="UFV18" s="281"/>
      <c r="UFW18" s="281"/>
      <c r="UFX18" s="281"/>
      <c r="UFY18" s="281"/>
      <c r="UFZ18" s="281"/>
      <c r="UGA18" s="281"/>
      <c r="UGB18" s="281"/>
      <c r="UGC18" s="281"/>
      <c r="UGD18" s="281"/>
      <c r="UGE18" s="281"/>
      <c r="UGF18" s="281"/>
      <c r="UGG18" s="281"/>
      <c r="UGH18" s="281"/>
      <c r="UGI18" s="281"/>
      <c r="UGJ18" s="281"/>
      <c r="UGK18" s="281"/>
      <c r="UGL18" s="281"/>
      <c r="UGM18" s="281"/>
      <c r="UGN18" s="281"/>
      <c r="UGO18" s="281"/>
      <c r="UGP18" s="281"/>
      <c r="UGQ18" s="281"/>
      <c r="UGR18" s="281"/>
      <c r="UGS18" s="281"/>
      <c r="UGT18" s="281"/>
      <c r="UGU18" s="281"/>
      <c r="UGV18" s="281"/>
      <c r="UGW18" s="281"/>
      <c r="UGX18" s="281"/>
      <c r="UGY18" s="281"/>
      <c r="UGZ18" s="281"/>
      <c r="UHA18" s="281"/>
      <c r="UHB18" s="281"/>
      <c r="UHC18" s="281"/>
      <c r="UHD18" s="281"/>
      <c r="UHE18" s="281"/>
      <c r="UHF18" s="281"/>
      <c r="UHG18" s="281"/>
      <c r="UHH18" s="281"/>
      <c r="UHI18" s="281"/>
      <c r="UHJ18" s="281"/>
      <c r="UHK18" s="281"/>
      <c r="UHL18" s="281"/>
      <c r="UHM18" s="281"/>
      <c r="UHN18" s="281"/>
      <c r="UHO18" s="281"/>
      <c r="UHP18" s="281"/>
      <c r="UHQ18" s="281"/>
      <c r="UHR18" s="281"/>
      <c r="UHS18" s="281"/>
      <c r="UHT18" s="281"/>
      <c r="UHU18" s="281"/>
      <c r="UHV18" s="281"/>
      <c r="UHW18" s="281"/>
      <c r="UHX18" s="281"/>
      <c r="UHY18" s="281"/>
      <c r="UHZ18" s="281"/>
      <c r="UIA18" s="281"/>
      <c r="UIB18" s="281"/>
      <c r="UIC18" s="281"/>
      <c r="UID18" s="281"/>
      <c r="UIE18" s="281"/>
      <c r="UIF18" s="281"/>
      <c r="UIG18" s="281"/>
      <c r="UIH18" s="281"/>
      <c r="UII18" s="281"/>
      <c r="UIJ18" s="281"/>
      <c r="UIK18" s="281"/>
      <c r="UIL18" s="281"/>
      <c r="UIM18" s="281"/>
      <c r="UIN18" s="281"/>
      <c r="UIO18" s="281"/>
      <c r="UIP18" s="281"/>
      <c r="UIQ18" s="281"/>
      <c r="UIR18" s="281"/>
      <c r="UIS18" s="281"/>
      <c r="UIT18" s="281"/>
      <c r="UIU18" s="281"/>
      <c r="UIV18" s="281"/>
      <c r="UIW18" s="281"/>
      <c r="UIX18" s="281"/>
      <c r="UIY18" s="281"/>
      <c r="UIZ18" s="281"/>
      <c r="UJA18" s="281"/>
      <c r="UJB18" s="281"/>
      <c r="UJC18" s="281"/>
      <c r="UJD18" s="281"/>
      <c r="UJE18" s="281"/>
      <c r="UJF18" s="281"/>
      <c r="UJG18" s="281"/>
      <c r="UJH18" s="281"/>
      <c r="UJI18" s="281"/>
      <c r="UJJ18" s="281"/>
      <c r="UJK18" s="281"/>
      <c r="UJL18" s="281"/>
      <c r="UJM18" s="281"/>
      <c r="UJN18" s="281"/>
      <c r="UJO18" s="281"/>
      <c r="UJP18" s="281"/>
      <c r="UJQ18" s="281"/>
      <c r="UJR18" s="281"/>
      <c r="UJS18" s="281"/>
      <c r="UJT18" s="281"/>
      <c r="UJU18" s="281"/>
      <c r="UJV18" s="281"/>
      <c r="UJW18" s="281"/>
      <c r="UJX18" s="281"/>
      <c r="UJY18" s="281"/>
      <c r="UJZ18" s="281"/>
      <c r="UKA18" s="281"/>
      <c r="UKB18" s="281"/>
      <c r="UKC18" s="281"/>
      <c r="UKD18" s="281"/>
      <c r="UKE18" s="281"/>
      <c r="UKF18" s="281"/>
      <c r="UKG18" s="281"/>
      <c r="UKH18" s="281"/>
      <c r="UKI18" s="281"/>
      <c r="UKJ18" s="281"/>
      <c r="UKK18" s="281"/>
      <c r="UKL18" s="281"/>
      <c r="UKM18" s="281"/>
      <c r="UKN18" s="281"/>
      <c r="UKO18" s="281"/>
      <c r="UKP18" s="281"/>
      <c r="UKQ18" s="281"/>
      <c r="UKR18" s="281"/>
      <c r="UKS18" s="281"/>
      <c r="UKT18" s="281"/>
      <c r="UKU18" s="281"/>
      <c r="UKV18" s="281"/>
      <c r="UKW18" s="281"/>
      <c r="UKX18" s="281"/>
      <c r="UKY18" s="281"/>
      <c r="UKZ18" s="281"/>
      <c r="ULA18" s="281"/>
      <c r="ULB18" s="281"/>
      <c r="ULC18" s="281"/>
      <c r="ULD18" s="281"/>
      <c r="ULE18" s="281"/>
      <c r="ULF18" s="281"/>
      <c r="ULG18" s="281"/>
      <c r="ULH18" s="281"/>
      <c r="ULI18" s="281"/>
      <c r="ULJ18" s="281"/>
      <c r="ULK18" s="281"/>
      <c r="ULL18" s="281"/>
      <c r="ULM18" s="281"/>
      <c r="ULN18" s="281"/>
      <c r="ULO18" s="281"/>
      <c r="ULP18" s="281"/>
      <c r="ULQ18" s="281"/>
      <c r="ULR18" s="281"/>
      <c r="ULS18" s="281"/>
      <c r="ULT18" s="281"/>
      <c r="ULU18" s="281"/>
      <c r="ULV18" s="281"/>
      <c r="ULW18" s="281"/>
      <c r="ULX18" s="281"/>
      <c r="ULY18" s="281"/>
      <c r="ULZ18" s="281"/>
      <c r="UMA18" s="281"/>
      <c r="UMB18" s="281"/>
      <c r="UMC18" s="281"/>
      <c r="UMD18" s="281"/>
      <c r="UME18" s="281"/>
      <c r="UMF18" s="281"/>
      <c r="UMG18" s="281"/>
      <c r="UMH18" s="281"/>
      <c r="UMI18" s="281"/>
      <c r="UMJ18" s="281"/>
      <c r="UMK18" s="281"/>
      <c r="UML18" s="281"/>
      <c r="UMM18" s="281"/>
      <c r="UMN18" s="281"/>
      <c r="UMO18" s="281"/>
      <c r="UMP18" s="281"/>
      <c r="UMQ18" s="281"/>
      <c r="UMR18" s="281"/>
      <c r="UMS18" s="281"/>
      <c r="UMT18" s="281"/>
      <c r="UMU18" s="281"/>
      <c r="UMV18" s="281"/>
      <c r="UMW18" s="281"/>
      <c r="UMX18" s="281"/>
      <c r="UMY18" s="281"/>
      <c r="UMZ18" s="281"/>
      <c r="UNA18" s="281"/>
      <c r="UNB18" s="281"/>
      <c r="UNC18" s="281"/>
      <c r="UND18" s="281"/>
      <c r="UNE18" s="281"/>
      <c r="UNF18" s="281"/>
      <c r="UNG18" s="281"/>
      <c r="UNH18" s="281"/>
      <c r="UNI18" s="281"/>
      <c r="UNJ18" s="281"/>
      <c r="UNK18" s="281"/>
      <c r="UNL18" s="281"/>
      <c r="UNM18" s="281"/>
      <c r="UNN18" s="281"/>
      <c r="UNO18" s="281"/>
      <c r="UNP18" s="281"/>
      <c r="UNQ18" s="281"/>
      <c r="UNR18" s="281"/>
      <c r="UNS18" s="281"/>
      <c r="UNT18" s="281"/>
      <c r="UNU18" s="281"/>
      <c r="UNV18" s="281"/>
      <c r="UNW18" s="281"/>
      <c r="UNX18" s="281"/>
      <c r="UNY18" s="281"/>
      <c r="UNZ18" s="281"/>
      <c r="UOA18" s="281"/>
      <c r="UOB18" s="281"/>
      <c r="UOC18" s="281"/>
      <c r="UOD18" s="281"/>
      <c r="UOE18" s="281"/>
      <c r="UOF18" s="281"/>
      <c r="UOG18" s="281"/>
      <c r="UOH18" s="281"/>
      <c r="UOI18" s="281"/>
      <c r="UOJ18" s="281"/>
      <c r="UOK18" s="281"/>
      <c r="UOL18" s="281"/>
      <c r="UOM18" s="281"/>
      <c r="UON18" s="281"/>
      <c r="UOO18" s="281"/>
      <c r="UOP18" s="281"/>
      <c r="UOQ18" s="281"/>
      <c r="UOR18" s="281"/>
      <c r="UOS18" s="281"/>
      <c r="UOT18" s="281"/>
      <c r="UOU18" s="281"/>
      <c r="UOV18" s="281"/>
      <c r="UOW18" s="281"/>
      <c r="UOX18" s="281"/>
      <c r="UOY18" s="281"/>
      <c r="UOZ18" s="281"/>
      <c r="UPA18" s="281"/>
      <c r="UPB18" s="281"/>
      <c r="UPC18" s="281"/>
      <c r="UPD18" s="281"/>
      <c r="UPE18" s="281"/>
      <c r="UPF18" s="281"/>
      <c r="UPG18" s="281"/>
      <c r="UPH18" s="281"/>
      <c r="UPI18" s="281"/>
      <c r="UPJ18" s="281"/>
      <c r="UPK18" s="281"/>
      <c r="UPL18" s="281"/>
      <c r="UPM18" s="281"/>
      <c r="UPN18" s="281"/>
      <c r="UPO18" s="281"/>
      <c r="UPP18" s="281"/>
      <c r="UPQ18" s="281"/>
      <c r="UPR18" s="281"/>
      <c r="UPS18" s="281"/>
      <c r="UPT18" s="281"/>
      <c r="UPU18" s="281"/>
      <c r="UPV18" s="281"/>
      <c r="UPW18" s="281"/>
      <c r="UPX18" s="281"/>
      <c r="UPY18" s="281"/>
      <c r="UPZ18" s="281"/>
      <c r="UQA18" s="281"/>
      <c r="UQB18" s="281"/>
      <c r="UQC18" s="281"/>
      <c r="UQD18" s="281"/>
      <c r="UQE18" s="281"/>
      <c r="UQF18" s="281"/>
      <c r="UQG18" s="281"/>
      <c r="UQH18" s="281"/>
      <c r="UQI18" s="281"/>
      <c r="UQJ18" s="281"/>
      <c r="UQK18" s="281"/>
      <c r="UQL18" s="281"/>
      <c r="UQM18" s="281"/>
      <c r="UQN18" s="281"/>
      <c r="UQO18" s="281"/>
      <c r="UQP18" s="281"/>
      <c r="UQQ18" s="281"/>
      <c r="UQR18" s="281"/>
      <c r="UQS18" s="281"/>
      <c r="UQT18" s="281"/>
      <c r="UQU18" s="281"/>
      <c r="UQV18" s="281"/>
      <c r="UQW18" s="281"/>
      <c r="UQX18" s="281"/>
      <c r="UQY18" s="281"/>
      <c r="UQZ18" s="281"/>
      <c r="URA18" s="281"/>
      <c r="URB18" s="281"/>
      <c r="URC18" s="281"/>
      <c r="URD18" s="281"/>
      <c r="URE18" s="281"/>
      <c r="URF18" s="281"/>
      <c r="URG18" s="281"/>
      <c r="URH18" s="281"/>
      <c r="URI18" s="281"/>
      <c r="URJ18" s="281"/>
      <c r="URK18" s="281"/>
      <c r="URL18" s="281"/>
      <c r="URM18" s="281"/>
      <c r="URN18" s="281"/>
      <c r="URO18" s="281"/>
      <c r="URP18" s="281"/>
      <c r="URQ18" s="281"/>
      <c r="URR18" s="281"/>
      <c r="URS18" s="281"/>
      <c r="URT18" s="281"/>
      <c r="URU18" s="281"/>
      <c r="URV18" s="281"/>
      <c r="URW18" s="281"/>
      <c r="URX18" s="281"/>
      <c r="URY18" s="281"/>
      <c r="URZ18" s="281"/>
      <c r="USA18" s="281"/>
      <c r="USB18" s="281"/>
      <c r="USC18" s="281"/>
      <c r="USD18" s="281"/>
      <c r="USE18" s="281"/>
      <c r="USF18" s="281"/>
      <c r="USG18" s="281"/>
      <c r="USH18" s="281"/>
      <c r="USI18" s="281"/>
      <c r="USJ18" s="281"/>
      <c r="USK18" s="281"/>
      <c r="USL18" s="281"/>
      <c r="USM18" s="281"/>
      <c r="USN18" s="281"/>
      <c r="USO18" s="281"/>
      <c r="USP18" s="281"/>
      <c r="USQ18" s="281"/>
      <c r="USR18" s="281"/>
      <c r="USS18" s="281"/>
      <c r="UST18" s="281"/>
      <c r="USU18" s="281"/>
      <c r="USV18" s="281"/>
      <c r="USW18" s="281"/>
      <c r="USX18" s="281"/>
      <c r="USY18" s="281"/>
      <c r="USZ18" s="281"/>
      <c r="UTA18" s="281"/>
      <c r="UTB18" s="281"/>
      <c r="UTC18" s="281"/>
      <c r="UTD18" s="281"/>
      <c r="UTE18" s="281"/>
      <c r="UTF18" s="281"/>
      <c r="UTG18" s="281"/>
      <c r="UTH18" s="281"/>
      <c r="UTI18" s="281"/>
      <c r="UTJ18" s="281"/>
      <c r="UTK18" s="281"/>
      <c r="UTL18" s="281"/>
      <c r="UTM18" s="281"/>
      <c r="UTN18" s="281"/>
      <c r="UTO18" s="281"/>
      <c r="UTP18" s="281"/>
      <c r="UTQ18" s="281"/>
      <c r="UTR18" s="281"/>
      <c r="UTS18" s="281"/>
      <c r="UTT18" s="281"/>
      <c r="UTU18" s="281"/>
      <c r="UTV18" s="281"/>
      <c r="UTW18" s="281"/>
      <c r="UTX18" s="281"/>
      <c r="UTY18" s="281"/>
      <c r="UTZ18" s="281"/>
      <c r="UUA18" s="281"/>
      <c r="UUB18" s="281"/>
      <c r="UUC18" s="281"/>
      <c r="UUD18" s="281"/>
      <c r="UUE18" s="281"/>
      <c r="UUF18" s="281"/>
      <c r="UUG18" s="281"/>
      <c r="UUH18" s="281"/>
      <c r="UUI18" s="281"/>
      <c r="UUJ18" s="281"/>
      <c r="UUK18" s="281"/>
      <c r="UUL18" s="281"/>
      <c r="UUM18" s="281"/>
      <c r="UUN18" s="281"/>
      <c r="UUO18" s="281"/>
      <c r="UUP18" s="281"/>
      <c r="UUQ18" s="281"/>
      <c r="UUR18" s="281"/>
      <c r="UUS18" s="281"/>
      <c r="UUT18" s="281"/>
      <c r="UUU18" s="281"/>
      <c r="UUV18" s="281"/>
      <c r="UUW18" s="281"/>
      <c r="UUX18" s="281"/>
      <c r="UUY18" s="281"/>
      <c r="UUZ18" s="281"/>
      <c r="UVA18" s="281"/>
      <c r="UVB18" s="281"/>
      <c r="UVC18" s="281"/>
      <c r="UVD18" s="281"/>
      <c r="UVE18" s="281"/>
      <c r="UVF18" s="281"/>
      <c r="UVG18" s="281"/>
      <c r="UVH18" s="281"/>
      <c r="UVI18" s="281"/>
      <c r="UVJ18" s="281"/>
      <c r="UVK18" s="281"/>
      <c r="UVL18" s="281"/>
      <c r="UVM18" s="281"/>
      <c r="UVN18" s="281"/>
      <c r="UVO18" s="281"/>
      <c r="UVP18" s="281"/>
      <c r="UVQ18" s="281"/>
      <c r="UVR18" s="281"/>
      <c r="UVS18" s="281"/>
      <c r="UVT18" s="281"/>
      <c r="UVU18" s="281"/>
      <c r="UVV18" s="281"/>
      <c r="UVW18" s="281"/>
      <c r="UVX18" s="281"/>
      <c r="UVY18" s="281"/>
      <c r="UVZ18" s="281"/>
      <c r="UWA18" s="281"/>
      <c r="UWB18" s="281"/>
      <c r="UWC18" s="281"/>
      <c r="UWD18" s="281"/>
      <c r="UWE18" s="281"/>
      <c r="UWF18" s="281"/>
      <c r="UWG18" s="281"/>
      <c r="UWH18" s="281"/>
      <c r="UWI18" s="281"/>
      <c r="UWJ18" s="281"/>
      <c r="UWK18" s="281"/>
      <c r="UWL18" s="281"/>
      <c r="UWM18" s="281"/>
      <c r="UWN18" s="281"/>
      <c r="UWO18" s="281"/>
      <c r="UWP18" s="281"/>
      <c r="UWQ18" s="281"/>
      <c r="UWR18" s="281"/>
      <c r="UWS18" s="281"/>
      <c r="UWT18" s="281"/>
      <c r="UWU18" s="281"/>
      <c r="UWV18" s="281"/>
      <c r="UWW18" s="281"/>
      <c r="UWX18" s="281"/>
      <c r="UWY18" s="281"/>
      <c r="UWZ18" s="281"/>
      <c r="UXA18" s="281"/>
      <c r="UXB18" s="281"/>
      <c r="UXC18" s="281"/>
      <c r="UXD18" s="281"/>
      <c r="UXE18" s="281"/>
      <c r="UXF18" s="281"/>
      <c r="UXG18" s="281"/>
      <c r="UXH18" s="281"/>
      <c r="UXI18" s="281"/>
      <c r="UXJ18" s="281"/>
      <c r="UXK18" s="281"/>
      <c r="UXL18" s="281"/>
      <c r="UXM18" s="281"/>
      <c r="UXN18" s="281"/>
      <c r="UXO18" s="281"/>
      <c r="UXP18" s="281"/>
      <c r="UXQ18" s="281"/>
      <c r="UXR18" s="281"/>
      <c r="UXS18" s="281"/>
      <c r="UXT18" s="281"/>
      <c r="UXU18" s="281"/>
      <c r="UXV18" s="281"/>
      <c r="UXW18" s="281"/>
      <c r="UXX18" s="281"/>
      <c r="UXY18" s="281"/>
      <c r="UXZ18" s="281"/>
      <c r="UYA18" s="281"/>
      <c r="UYB18" s="281"/>
      <c r="UYC18" s="281"/>
      <c r="UYD18" s="281"/>
      <c r="UYE18" s="281"/>
      <c r="UYF18" s="281"/>
      <c r="UYG18" s="281"/>
      <c r="UYH18" s="281"/>
      <c r="UYI18" s="281"/>
      <c r="UYJ18" s="281"/>
      <c r="UYK18" s="281"/>
      <c r="UYL18" s="281"/>
      <c r="UYM18" s="281"/>
      <c r="UYN18" s="281"/>
      <c r="UYO18" s="281"/>
      <c r="UYP18" s="281"/>
      <c r="UYQ18" s="281"/>
      <c r="UYR18" s="281"/>
      <c r="UYS18" s="281"/>
      <c r="UYT18" s="281"/>
      <c r="UYU18" s="281"/>
      <c r="UYV18" s="281"/>
      <c r="UYW18" s="281"/>
      <c r="UYX18" s="281"/>
      <c r="UYY18" s="281"/>
      <c r="UYZ18" s="281"/>
      <c r="UZA18" s="281"/>
      <c r="UZB18" s="281"/>
      <c r="UZC18" s="281"/>
      <c r="UZD18" s="281"/>
      <c r="UZE18" s="281"/>
      <c r="UZF18" s="281"/>
      <c r="UZG18" s="281"/>
      <c r="UZH18" s="281"/>
      <c r="UZI18" s="281"/>
      <c r="UZJ18" s="281"/>
      <c r="UZK18" s="281"/>
      <c r="UZL18" s="281"/>
      <c r="UZM18" s="281"/>
      <c r="UZN18" s="281"/>
      <c r="UZO18" s="281"/>
      <c r="UZP18" s="281"/>
      <c r="UZQ18" s="281"/>
      <c r="UZR18" s="281"/>
      <c r="UZS18" s="281"/>
      <c r="UZT18" s="281"/>
      <c r="UZU18" s="281"/>
      <c r="UZV18" s="281"/>
      <c r="UZW18" s="281"/>
      <c r="UZX18" s="281"/>
      <c r="UZY18" s="281"/>
      <c r="UZZ18" s="281"/>
      <c r="VAA18" s="281"/>
      <c r="VAB18" s="281"/>
      <c r="VAC18" s="281"/>
      <c r="VAD18" s="281"/>
      <c r="VAE18" s="281"/>
      <c r="VAF18" s="281"/>
      <c r="VAG18" s="281"/>
      <c r="VAH18" s="281"/>
      <c r="VAI18" s="281"/>
      <c r="VAJ18" s="281"/>
      <c r="VAK18" s="281"/>
      <c r="VAL18" s="281"/>
      <c r="VAM18" s="281"/>
      <c r="VAN18" s="281"/>
      <c r="VAO18" s="281"/>
      <c r="VAP18" s="281"/>
      <c r="VAQ18" s="281"/>
      <c r="VAR18" s="281"/>
      <c r="VAS18" s="281"/>
      <c r="VAT18" s="281"/>
      <c r="VAU18" s="281"/>
      <c r="VAV18" s="281"/>
      <c r="VAW18" s="281"/>
      <c r="VAX18" s="281"/>
      <c r="VAY18" s="281"/>
      <c r="VAZ18" s="281"/>
      <c r="VBA18" s="281"/>
      <c r="VBB18" s="281"/>
      <c r="VBC18" s="281"/>
      <c r="VBD18" s="281"/>
      <c r="VBE18" s="281"/>
      <c r="VBF18" s="281"/>
      <c r="VBG18" s="281"/>
      <c r="VBH18" s="281"/>
      <c r="VBI18" s="281"/>
      <c r="VBJ18" s="281"/>
      <c r="VBK18" s="281"/>
      <c r="VBL18" s="281"/>
      <c r="VBM18" s="281"/>
      <c r="VBN18" s="281"/>
      <c r="VBO18" s="281"/>
      <c r="VBP18" s="281"/>
      <c r="VBQ18" s="281"/>
      <c r="VBR18" s="281"/>
      <c r="VBS18" s="281"/>
      <c r="VBT18" s="281"/>
      <c r="VBU18" s="281"/>
      <c r="VBV18" s="281"/>
      <c r="VBW18" s="281"/>
      <c r="VBX18" s="281"/>
      <c r="VBY18" s="281"/>
      <c r="VBZ18" s="281"/>
      <c r="VCA18" s="281"/>
      <c r="VCB18" s="281"/>
      <c r="VCC18" s="281"/>
      <c r="VCD18" s="281"/>
      <c r="VCE18" s="281"/>
      <c r="VCF18" s="281"/>
      <c r="VCG18" s="281"/>
      <c r="VCH18" s="281"/>
      <c r="VCI18" s="281"/>
      <c r="VCJ18" s="281"/>
      <c r="VCK18" s="281"/>
      <c r="VCL18" s="281"/>
      <c r="VCM18" s="281"/>
      <c r="VCN18" s="281"/>
      <c r="VCO18" s="281"/>
      <c r="VCP18" s="281"/>
      <c r="VCQ18" s="281"/>
      <c r="VCR18" s="281"/>
      <c r="VCS18" s="281"/>
      <c r="VCT18" s="281"/>
      <c r="VCU18" s="281"/>
      <c r="VCV18" s="281"/>
      <c r="VCW18" s="281"/>
      <c r="VCX18" s="281"/>
      <c r="VCY18" s="281"/>
      <c r="VCZ18" s="281"/>
      <c r="VDA18" s="281"/>
      <c r="VDB18" s="281"/>
      <c r="VDC18" s="281"/>
      <c r="VDD18" s="281"/>
      <c r="VDE18" s="281"/>
      <c r="VDF18" s="281"/>
      <c r="VDG18" s="281"/>
      <c r="VDH18" s="281"/>
      <c r="VDI18" s="281"/>
      <c r="VDJ18" s="281"/>
      <c r="VDK18" s="281"/>
      <c r="VDL18" s="281"/>
      <c r="VDM18" s="281"/>
      <c r="VDN18" s="281"/>
      <c r="VDO18" s="281"/>
      <c r="VDP18" s="281"/>
      <c r="VDQ18" s="281"/>
      <c r="VDR18" s="281"/>
      <c r="VDS18" s="281"/>
      <c r="VDT18" s="281"/>
      <c r="VDU18" s="281"/>
      <c r="VDV18" s="281"/>
      <c r="VDW18" s="281"/>
      <c r="VDX18" s="281"/>
      <c r="VDY18" s="281"/>
      <c r="VDZ18" s="281"/>
      <c r="VEA18" s="281"/>
      <c r="VEB18" s="281"/>
      <c r="VEC18" s="281"/>
      <c r="VED18" s="281"/>
      <c r="VEE18" s="281"/>
      <c r="VEF18" s="281"/>
      <c r="VEG18" s="281"/>
      <c r="VEH18" s="281"/>
      <c r="VEI18" s="281"/>
      <c r="VEJ18" s="281"/>
      <c r="VEK18" s="281"/>
      <c r="VEL18" s="281"/>
      <c r="VEM18" s="281"/>
      <c r="VEN18" s="281"/>
      <c r="VEO18" s="281"/>
      <c r="VEP18" s="281"/>
      <c r="VEQ18" s="281"/>
      <c r="VER18" s="281"/>
      <c r="VES18" s="281"/>
      <c r="VET18" s="281"/>
      <c r="VEU18" s="281"/>
      <c r="VEV18" s="281"/>
      <c r="VEW18" s="281"/>
      <c r="VEX18" s="281"/>
      <c r="VEY18" s="281"/>
      <c r="VEZ18" s="281"/>
      <c r="VFA18" s="281"/>
      <c r="VFB18" s="281"/>
      <c r="VFC18" s="281"/>
      <c r="VFD18" s="281"/>
      <c r="VFE18" s="281"/>
      <c r="VFF18" s="281"/>
      <c r="VFG18" s="281"/>
      <c r="VFH18" s="281"/>
      <c r="VFI18" s="281"/>
      <c r="VFJ18" s="281"/>
      <c r="VFK18" s="281"/>
      <c r="VFL18" s="281"/>
      <c r="VFM18" s="281"/>
      <c r="VFN18" s="281"/>
      <c r="VFO18" s="281"/>
      <c r="VFP18" s="281"/>
      <c r="VFQ18" s="281"/>
      <c r="VFR18" s="281"/>
      <c r="VFS18" s="281"/>
      <c r="VFT18" s="281"/>
      <c r="VFU18" s="281"/>
      <c r="VFV18" s="281"/>
      <c r="VFW18" s="281"/>
      <c r="VFX18" s="281"/>
      <c r="VFY18" s="281"/>
      <c r="VFZ18" s="281"/>
      <c r="VGA18" s="281"/>
      <c r="VGB18" s="281"/>
      <c r="VGC18" s="281"/>
      <c r="VGD18" s="281"/>
      <c r="VGE18" s="281"/>
      <c r="VGF18" s="281"/>
      <c r="VGG18" s="281"/>
      <c r="VGH18" s="281"/>
      <c r="VGI18" s="281"/>
      <c r="VGJ18" s="281"/>
      <c r="VGK18" s="281"/>
      <c r="VGL18" s="281"/>
      <c r="VGM18" s="281"/>
      <c r="VGN18" s="281"/>
      <c r="VGO18" s="281"/>
      <c r="VGP18" s="281"/>
      <c r="VGQ18" s="281"/>
      <c r="VGR18" s="281"/>
      <c r="VGS18" s="281"/>
      <c r="VGT18" s="281"/>
      <c r="VGU18" s="281"/>
      <c r="VGV18" s="281"/>
      <c r="VGW18" s="281"/>
      <c r="VGX18" s="281"/>
      <c r="VGY18" s="281"/>
      <c r="VGZ18" s="281"/>
      <c r="VHA18" s="281"/>
      <c r="VHB18" s="281"/>
      <c r="VHC18" s="281"/>
      <c r="VHD18" s="281"/>
      <c r="VHE18" s="281"/>
      <c r="VHF18" s="281"/>
      <c r="VHG18" s="281"/>
      <c r="VHH18" s="281"/>
      <c r="VHI18" s="281"/>
      <c r="VHJ18" s="281"/>
      <c r="VHK18" s="281"/>
      <c r="VHL18" s="281"/>
      <c r="VHM18" s="281"/>
      <c r="VHN18" s="281"/>
      <c r="VHO18" s="281"/>
      <c r="VHP18" s="281"/>
      <c r="VHQ18" s="281"/>
      <c r="VHR18" s="281"/>
      <c r="VHS18" s="281"/>
      <c r="VHT18" s="281"/>
      <c r="VHU18" s="281"/>
      <c r="VHV18" s="281"/>
      <c r="VHW18" s="281"/>
      <c r="VHX18" s="281"/>
      <c r="VHY18" s="281"/>
      <c r="VHZ18" s="281"/>
      <c r="VIA18" s="281"/>
      <c r="VIB18" s="281"/>
      <c r="VIC18" s="281"/>
      <c r="VID18" s="281"/>
      <c r="VIE18" s="281"/>
      <c r="VIF18" s="281"/>
      <c r="VIG18" s="281"/>
      <c r="VIH18" s="281"/>
      <c r="VII18" s="281"/>
      <c r="VIJ18" s="281"/>
      <c r="VIK18" s="281"/>
      <c r="VIL18" s="281"/>
      <c r="VIM18" s="281"/>
      <c r="VIN18" s="281"/>
      <c r="VIO18" s="281"/>
      <c r="VIP18" s="281"/>
      <c r="VIQ18" s="281"/>
      <c r="VIR18" s="281"/>
      <c r="VIS18" s="281"/>
      <c r="VIT18" s="281"/>
      <c r="VIU18" s="281"/>
      <c r="VIV18" s="281"/>
      <c r="VIW18" s="281"/>
      <c r="VIX18" s="281"/>
      <c r="VIY18" s="281"/>
      <c r="VIZ18" s="281"/>
      <c r="VJA18" s="281"/>
      <c r="VJB18" s="281"/>
      <c r="VJC18" s="281"/>
      <c r="VJD18" s="281"/>
      <c r="VJE18" s="281"/>
      <c r="VJF18" s="281"/>
      <c r="VJG18" s="281"/>
      <c r="VJH18" s="281"/>
      <c r="VJI18" s="281"/>
      <c r="VJJ18" s="281"/>
      <c r="VJK18" s="281"/>
      <c r="VJL18" s="281"/>
      <c r="VJM18" s="281"/>
      <c r="VJN18" s="281"/>
      <c r="VJO18" s="281"/>
      <c r="VJP18" s="281"/>
      <c r="VJQ18" s="281"/>
      <c r="VJR18" s="281"/>
      <c r="VJS18" s="281"/>
      <c r="VJT18" s="281"/>
      <c r="VJU18" s="281"/>
      <c r="VJV18" s="281"/>
      <c r="VJW18" s="281"/>
      <c r="VJX18" s="281"/>
      <c r="VJY18" s="281"/>
      <c r="VJZ18" s="281"/>
      <c r="VKA18" s="281"/>
      <c r="VKB18" s="281"/>
      <c r="VKC18" s="281"/>
      <c r="VKD18" s="281"/>
      <c r="VKE18" s="281"/>
      <c r="VKF18" s="281"/>
      <c r="VKG18" s="281"/>
      <c r="VKH18" s="281"/>
      <c r="VKI18" s="281"/>
      <c r="VKJ18" s="281"/>
      <c r="VKK18" s="281"/>
      <c r="VKL18" s="281"/>
      <c r="VKM18" s="281"/>
      <c r="VKN18" s="281"/>
      <c r="VKO18" s="281"/>
      <c r="VKP18" s="281"/>
      <c r="VKQ18" s="281"/>
      <c r="VKR18" s="281"/>
      <c r="VKS18" s="281"/>
      <c r="VKT18" s="281"/>
      <c r="VKU18" s="281"/>
      <c r="VKV18" s="281"/>
      <c r="VKW18" s="281"/>
      <c r="VKX18" s="281"/>
      <c r="VKY18" s="281"/>
      <c r="VKZ18" s="281"/>
      <c r="VLA18" s="281"/>
      <c r="VLB18" s="281"/>
      <c r="VLC18" s="281"/>
      <c r="VLD18" s="281"/>
      <c r="VLE18" s="281"/>
      <c r="VLF18" s="281"/>
      <c r="VLG18" s="281"/>
      <c r="VLH18" s="281"/>
      <c r="VLI18" s="281"/>
      <c r="VLJ18" s="281"/>
      <c r="VLK18" s="281"/>
      <c r="VLL18" s="281"/>
      <c r="VLM18" s="281"/>
      <c r="VLN18" s="281"/>
      <c r="VLO18" s="281"/>
      <c r="VLP18" s="281"/>
      <c r="VLQ18" s="281"/>
      <c r="VLR18" s="281"/>
      <c r="VLS18" s="281"/>
      <c r="VLT18" s="281"/>
      <c r="VLU18" s="281"/>
      <c r="VLV18" s="281"/>
      <c r="VLW18" s="281"/>
      <c r="VLX18" s="281"/>
      <c r="VLY18" s="281"/>
      <c r="VLZ18" s="281"/>
      <c r="VMA18" s="281"/>
      <c r="VMB18" s="281"/>
      <c r="VMC18" s="281"/>
      <c r="VMD18" s="281"/>
      <c r="VME18" s="281"/>
      <c r="VMF18" s="281"/>
      <c r="VMG18" s="281"/>
      <c r="VMH18" s="281"/>
      <c r="VMI18" s="281"/>
      <c r="VMJ18" s="281"/>
      <c r="VMK18" s="281"/>
      <c r="VML18" s="281"/>
      <c r="VMM18" s="281"/>
      <c r="VMN18" s="281"/>
      <c r="VMO18" s="281"/>
      <c r="VMP18" s="281"/>
      <c r="VMQ18" s="281"/>
      <c r="VMR18" s="281"/>
      <c r="VMS18" s="281"/>
      <c r="VMT18" s="281"/>
      <c r="VMU18" s="281"/>
      <c r="VMV18" s="281"/>
      <c r="VMW18" s="281"/>
      <c r="VMX18" s="281"/>
      <c r="VMY18" s="281"/>
      <c r="VMZ18" s="281"/>
      <c r="VNA18" s="281"/>
      <c r="VNB18" s="281"/>
      <c r="VNC18" s="281"/>
      <c r="VND18" s="281"/>
      <c r="VNE18" s="281"/>
      <c r="VNF18" s="281"/>
      <c r="VNG18" s="281"/>
      <c r="VNH18" s="281"/>
      <c r="VNI18" s="281"/>
      <c r="VNJ18" s="281"/>
      <c r="VNK18" s="281"/>
      <c r="VNL18" s="281"/>
      <c r="VNM18" s="281"/>
      <c r="VNN18" s="281"/>
      <c r="VNO18" s="281"/>
      <c r="VNP18" s="281"/>
      <c r="VNQ18" s="281"/>
      <c r="VNR18" s="281"/>
      <c r="VNS18" s="281"/>
      <c r="VNT18" s="281"/>
      <c r="VNU18" s="281"/>
      <c r="VNV18" s="281"/>
      <c r="VNW18" s="281"/>
      <c r="VNX18" s="281"/>
      <c r="VNY18" s="281"/>
      <c r="VNZ18" s="281"/>
      <c r="VOA18" s="281"/>
      <c r="VOB18" s="281"/>
      <c r="VOC18" s="281"/>
      <c r="VOD18" s="281"/>
      <c r="VOE18" s="281"/>
      <c r="VOF18" s="281"/>
      <c r="VOG18" s="281"/>
      <c r="VOH18" s="281"/>
      <c r="VOI18" s="281"/>
      <c r="VOJ18" s="281"/>
      <c r="VOK18" s="281"/>
      <c r="VOL18" s="281"/>
      <c r="VOM18" s="281"/>
      <c r="VON18" s="281"/>
      <c r="VOO18" s="281"/>
      <c r="VOP18" s="281"/>
      <c r="VOQ18" s="281"/>
      <c r="VOR18" s="281"/>
      <c r="VOS18" s="281"/>
      <c r="VOT18" s="281"/>
      <c r="VOU18" s="281"/>
      <c r="VOV18" s="281"/>
      <c r="VOW18" s="281"/>
      <c r="VOX18" s="281"/>
      <c r="VOY18" s="281"/>
      <c r="VOZ18" s="281"/>
      <c r="VPA18" s="281"/>
      <c r="VPB18" s="281"/>
      <c r="VPC18" s="281"/>
      <c r="VPD18" s="281"/>
      <c r="VPE18" s="281"/>
      <c r="VPF18" s="281"/>
      <c r="VPG18" s="281"/>
      <c r="VPH18" s="281"/>
      <c r="VPI18" s="281"/>
      <c r="VPJ18" s="281"/>
      <c r="VPK18" s="281"/>
      <c r="VPL18" s="281"/>
      <c r="VPM18" s="281"/>
      <c r="VPN18" s="281"/>
      <c r="VPO18" s="281"/>
      <c r="VPP18" s="281"/>
      <c r="VPQ18" s="281"/>
      <c r="VPR18" s="281"/>
      <c r="VPS18" s="281"/>
      <c r="VPT18" s="281"/>
      <c r="VPU18" s="281"/>
      <c r="VPV18" s="281"/>
      <c r="VPW18" s="281"/>
      <c r="VPX18" s="281"/>
      <c r="VPY18" s="281"/>
      <c r="VPZ18" s="281"/>
      <c r="VQA18" s="281"/>
      <c r="VQB18" s="281"/>
      <c r="VQC18" s="281"/>
      <c r="VQD18" s="281"/>
      <c r="VQE18" s="281"/>
      <c r="VQF18" s="281"/>
      <c r="VQG18" s="281"/>
      <c r="VQH18" s="281"/>
      <c r="VQI18" s="281"/>
      <c r="VQJ18" s="281"/>
      <c r="VQK18" s="281"/>
      <c r="VQL18" s="281"/>
      <c r="VQM18" s="281"/>
      <c r="VQN18" s="281"/>
      <c r="VQO18" s="281"/>
      <c r="VQP18" s="281"/>
      <c r="VQQ18" s="281"/>
      <c r="VQR18" s="281"/>
      <c r="VQS18" s="281"/>
      <c r="VQT18" s="281"/>
      <c r="VQU18" s="281"/>
      <c r="VQV18" s="281"/>
      <c r="VQW18" s="281"/>
      <c r="VQX18" s="281"/>
      <c r="VQY18" s="281"/>
      <c r="VQZ18" s="281"/>
      <c r="VRA18" s="281"/>
      <c r="VRB18" s="281"/>
      <c r="VRC18" s="281"/>
      <c r="VRD18" s="281"/>
      <c r="VRE18" s="281"/>
      <c r="VRF18" s="281"/>
      <c r="VRG18" s="281"/>
      <c r="VRH18" s="281"/>
      <c r="VRI18" s="281"/>
      <c r="VRJ18" s="281"/>
      <c r="VRK18" s="281"/>
      <c r="VRL18" s="281"/>
      <c r="VRM18" s="281"/>
      <c r="VRN18" s="281"/>
      <c r="VRO18" s="281"/>
      <c r="VRP18" s="281"/>
      <c r="VRQ18" s="281"/>
      <c r="VRR18" s="281"/>
      <c r="VRS18" s="281"/>
      <c r="VRT18" s="281"/>
      <c r="VRU18" s="281"/>
      <c r="VRV18" s="281"/>
      <c r="VRW18" s="281"/>
      <c r="VRX18" s="281"/>
      <c r="VRY18" s="281"/>
      <c r="VRZ18" s="281"/>
      <c r="VSA18" s="281"/>
      <c r="VSB18" s="281"/>
      <c r="VSC18" s="281"/>
      <c r="VSD18" s="281"/>
      <c r="VSE18" s="281"/>
      <c r="VSF18" s="281"/>
      <c r="VSG18" s="281"/>
      <c r="VSH18" s="281"/>
      <c r="VSI18" s="281"/>
      <c r="VSJ18" s="281"/>
      <c r="VSK18" s="281"/>
      <c r="VSL18" s="281"/>
      <c r="VSM18" s="281"/>
      <c r="VSN18" s="281"/>
      <c r="VSO18" s="281"/>
      <c r="VSP18" s="281"/>
      <c r="VSQ18" s="281"/>
      <c r="VSR18" s="281"/>
      <c r="VSS18" s="281"/>
      <c r="VST18" s="281"/>
      <c r="VSU18" s="281"/>
      <c r="VSV18" s="281"/>
      <c r="VSW18" s="281"/>
      <c r="VSX18" s="281"/>
      <c r="VSY18" s="281"/>
      <c r="VSZ18" s="281"/>
      <c r="VTA18" s="281"/>
      <c r="VTB18" s="281"/>
      <c r="VTC18" s="281"/>
      <c r="VTD18" s="281"/>
      <c r="VTE18" s="281"/>
      <c r="VTF18" s="281"/>
      <c r="VTG18" s="281"/>
      <c r="VTH18" s="281"/>
      <c r="VTI18" s="281"/>
      <c r="VTJ18" s="281"/>
      <c r="VTK18" s="281"/>
      <c r="VTL18" s="281"/>
      <c r="VTM18" s="281"/>
      <c r="VTN18" s="281"/>
      <c r="VTO18" s="281"/>
      <c r="VTP18" s="281"/>
      <c r="VTQ18" s="281"/>
      <c r="VTR18" s="281"/>
      <c r="VTS18" s="281"/>
      <c r="VTT18" s="281"/>
      <c r="VTU18" s="281"/>
      <c r="VTV18" s="281"/>
      <c r="VTW18" s="281"/>
      <c r="VTX18" s="281"/>
      <c r="VTY18" s="281"/>
      <c r="VTZ18" s="281"/>
      <c r="VUA18" s="281"/>
      <c r="VUB18" s="281"/>
      <c r="VUC18" s="281"/>
      <c r="VUD18" s="281"/>
      <c r="VUE18" s="281"/>
      <c r="VUF18" s="281"/>
      <c r="VUG18" s="281"/>
      <c r="VUH18" s="281"/>
      <c r="VUI18" s="281"/>
      <c r="VUJ18" s="281"/>
      <c r="VUK18" s="281"/>
      <c r="VUL18" s="281"/>
      <c r="VUM18" s="281"/>
      <c r="VUN18" s="281"/>
      <c r="VUO18" s="281"/>
      <c r="VUP18" s="281"/>
      <c r="VUQ18" s="281"/>
      <c r="VUR18" s="281"/>
      <c r="VUS18" s="281"/>
      <c r="VUT18" s="281"/>
      <c r="VUU18" s="281"/>
      <c r="VUV18" s="281"/>
      <c r="VUW18" s="281"/>
      <c r="VUX18" s="281"/>
      <c r="VUY18" s="281"/>
      <c r="VUZ18" s="281"/>
      <c r="VVA18" s="281"/>
      <c r="VVB18" s="281"/>
      <c r="VVC18" s="281"/>
      <c r="VVD18" s="281"/>
      <c r="VVE18" s="281"/>
      <c r="VVF18" s="281"/>
      <c r="VVG18" s="281"/>
      <c r="VVH18" s="281"/>
      <c r="VVI18" s="281"/>
      <c r="VVJ18" s="281"/>
      <c r="VVK18" s="281"/>
      <c r="VVL18" s="281"/>
      <c r="VVM18" s="281"/>
      <c r="VVN18" s="281"/>
      <c r="VVO18" s="281"/>
      <c r="VVP18" s="281"/>
      <c r="VVQ18" s="281"/>
      <c r="VVR18" s="281"/>
      <c r="VVS18" s="281"/>
      <c r="VVT18" s="281"/>
      <c r="VVU18" s="281"/>
      <c r="VVV18" s="281"/>
      <c r="VVW18" s="281"/>
      <c r="VVX18" s="281"/>
      <c r="VVY18" s="281"/>
      <c r="VVZ18" s="281"/>
      <c r="VWA18" s="281"/>
      <c r="VWB18" s="281"/>
      <c r="VWC18" s="281"/>
      <c r="VWD18" s="281"/>
      <c r="VWE18" s="281"/>
      <c r="VWF18" s="281"/>
      <c r="VWG18" s="281"/>
      <c r="VWH18" s="281"/>
      <c r="VWI18" s="281"/>
      <c r="VWJ18" s="281"/>
      <c r="VWK18" s="281"/>
      <c r="VWL18" s="281"/>
      <c r="VWM18" s="281"/>
      <c r="VWN18" s="281"/>
      <c r="VWO18" s="281"/>
      <c r="VWP18" s="281"/>
      <c r="VWQ18" s="281"/>
      <c r="VWR18" s="281"/>
      <c r="VWS18" s="281"/>
      <c r="VWT18" s="281"/>
      <c r="VWU18" s="281"/>
      <c r="VWV18" s="281"/>
      <c r="VWW18" s="281"/>
      <c r="VWX18" s="281"/>
      <c r="VWY18" s="281"/>
      <c r="VWZ18" s="281"/>
      <c r="VXA18" s="281"/>
      <c r="VXB18" s="281"/>
      <c r="VXC18" s="281"/>
      <c r="VXD18" s="281"/>
      <c r="VXE18" s="281"/>
      <c r="VXF18" s="281"/>
      <c r="VXG18" s="281"/>
      <c r="VXH18" s="281"/>
      <c r="VXI18" s="281"/>
      <c r="VXJ18" s="281"/>
      <c r="VXK18" s="281"/>
      <c r="VXL18" s="281"/>
      <c r="VXM18" s="281"/>
      <c r="VXN18" s="281"/>
      <c r="VXO18" s="281"/>
      <c r="VXP18" s="281"/>
      <c r="VXQ18" s="281"/>
      <c r="VXR18" s="281"/>
      <c r="VXS18" s="281"/>
      <c r="VXT18" s="281"/>
      <c r="VXU18" s="281"/>
      <c r="VXV18" s="281"/>
      <c r="VXW18" s="281"/>
      <c r="VXX18" s="281"/>
      <c r="VXY18" s="281"/>
      <c r="VXZ18" s="281"/>
      <c r="VYA18" s="281"/>
      <c r="VYB18" s="281"/>
      <c r="VYC18" s="281"/>
      <c r="VYD18" s="281"/>
      <c r="VYE18" s="281"/>
      <c r="VYF18" s="281"/>
      <c r="VYG18" s="281"/>
      <c r="VYH18" s="281"/>
      <c r="VYI18" s="281"/>
      <c r="VYJ18" s="281"/>
      <c r="VYK18" s="281"/>
      <c r="VYL18" s="281"/>
      <c r="VYM18" s="281"/>
      <c r="VYN18" s="281"/>
      <c r="VYO18" s="281"/>
      <c r="VYP18" s="281"/>
      <c r="VYQ18" s="281"/>
      <c r="VYR18" s="281"/>
      <c r="VYS18" s="281"/>
      <c r="VYT18" s="281"/>
      <c r="VYU18" s="281"/>
      <c r="VYV18" s="281"/>
      <c r="VYW18" s="281"/>
      <c r="VYX18" s="281"/>
      <c r="VYY18" s="281"/>
      <c r="VYZ18" s="281"/>
      <c r="VZA18" s="281"/>
      <c r="VZB18" s="281"/>
      <c r="VZC18" s="281"/>
      <c r="VZD18" s="281"/>
      <c r="VZE18" s="281"/>
      <c r="VZF18" s="281"/>
      <c r="VZG18" s="281"/>
      <c r="VZH18" s="281"/>
      <c r="VZI18" s="281"/>
      <c r="VZJ18" s="281"/>
      <c r="VZK18" s="281"/>
      <c r="VZL18" s="281"/>
      <c r="VZM18" s="281"/>
      <c r="VZN18" s="281"/>
      <c r="VZO18" s="281"/>
      <c r="VZP18" s="281"/>
      <c r="VZQ18" s="281"/>
      <c r="VZR18" s="281"/>
      <c r="VZS18" s="281"/>
      <c r="VZT18" s="281"/>
      <c r="VZU18" s="281"/>
      <c r="VZV18" s="281"/>
      <c r="VZW18" s="281"/>
      <c r="VZX18" s="281"/>
      <c r="VZY18" s="281"/>
      <c r="VZZ18" s="281"/>
      <c r="WAA18" s="281"/>
      <c r="WAB18" s="281"/>
      <c r="WAC18" s="281"/>
      <c r="WAD18" s="281"/>
      <c r="WAE18" s="281"/>
      <c r="WAF18" s="281"/>
      <c r="WAG18" s="281"/>
      <c r="WAH18" s="281"/>
      <c r="WAI18" s="281"/>
      <c r="WAJ18" s="281"/>
      <c r="WAK18" s="281"/>
      <c r="WAL18" s="281"/>
      <c r="WAM18" s="281"/>
      <c r="WAN18" s="281"/>
      <c r="WAO18" s="281"/>
      <c r="WAP18" s="281"/>
      <c r="WAQ18" s="281"/>
      <c r="WAR18" s="281"/>
      <c r="WAS18" s="281"/>
      <c r="WAT18" s="281"/>
      <c r="WAU18" s="281"/>
      <c r="WAV18" s="281"/>
      <c r="WAW18" s="281"/>
      <c r="WAX18" s="281"/>
      <c r="WAY18" s="281"/>
      <c r="WAZ18" s="281"/>
      <c r="WBA18" s="281"/>
      <c r="WBB18" s="281"/>
      <c r="WBC18" s="281"/>
      <c r="WBD18" s="281"/>
      <c r="WBE18" s="281"/>
      <c r="WBF18" s="281"/>
      <c r="WBG18" s="281"/>
      <c r="WBH18" s="281"/>
      <c r="WBI18" s="281"/>
      <c r="WBJ18" s="281"/>
      <c r="WBK18" s="281"/>
      <c r="WBL18" s="281"/>
      <c r="WBM18" s="281"/>
      <c r="WBN18" s="281"/>
      <c r="WBO18" s="281"/>
      <c r="WBP18" s="281"/>
      <c r="WBQ18" s="281"/>
      <c r="WBR18" s="281"/>
      <c r="WBS18" s="281"/>
      <c r="WBT18" s="281"/>
      <c r="WBU18" s="281"/>
      <c r="WBV18" s="281"/>
      <c r="WBW18" s="281"/>
      <c r="WBX18" s="281"/>
      <c r="WBY18" s="281"/>
      <c r="WBZ18" s="281"/>
      <c r="WCA18" s="281"/>
      <c r="WCB18" s="281"/>
      <c r="WCC18" s="281"/>
      <c r="WCD18" s="281"/>
      <c r="WCE18" s="281"/>
      <c r="WCF18" s="281"/>
      <c r="WCG18" s="281"/>
      <c r="WCH18" s="281"/>
      <c r="WCI18" s="281"/>
      <c r="WCJ18" s="281"/>
      <c r="WCK18" s="281"/>
      <c r="WCL18" s="281"/>
      <c r="WCM18" s="281"/>
      <c r="WCN18" s="281"/>
      <c r="WCO18" s="281"/>
      <c r="WCP18" s="281"/>
      <c r="WCQ18" s="281"/>
      <c r="WCR18" s="281"/>
      <c r="WCS18" s="281"/>
      <c r="WCT18" s="281"/>
      <c r="WCU18" s="281"/>
      <c r="WCV18" s="281"/>
      <c r="WCW18" s="281"/>
      <c r="WCX18" s="281"/>
      <c r="WCY18" s="281"/>
      <c r="WCZ18" s="281"/>
      <c r="WDA18" s="281"/>
      <c r="WDB18" s="281"/>
      <c r="WDC18" s="281"/>
      <c r="WDD18" s="281"/>
      <c r="WDE18" s="281"/>
      <c r="WDF18" s="281"/>
      <c r="WDG18" s="281"/>
      <c r="WDH18" s="281"/>
      <c r="WDI18" s="281"/>
      <c r="WDJ18" s="281"/>
      <c r="WDK18" s="281"/>
      <c r="WDL18" s="281"/>
      <c r="WDM18" s="281"/>
      <c r="WDN18" s="281"/>
      <c r="WDO18" s="281"/>
      <c r="WDP18" s="281"/>
      <c r="WDQ18" s="281"/>
      <c r="WDR18" s="281"/>
      <c r="WDS18" s="281"/>
      <c r="WDT18" s="281"/>
      <c r="WDU18" s="281"/>
      <c r="WDV18" s="281"/>
      <c r="WDW18" s="281"/>
      <c r="WDX18" s="281"/>
      <c r="WDY18" s="281"/>
      <c r="WDZ18" s="281"/>
      <c r="WEA18" s="281"/>
      <c r="WEB18" s="281"/>
      <c r="WEC18" s="281"/>
      <c r="WED18" s="281"/>
      <c r="WEE18" s="281"/>
      <c r="WEF18" s="281"/>
      <c r="WEG18" s="281"/>
      <c r="WEH18" s="281"/>
      <c r="WEI18" s="281"/>
      <c r="WEJ18" s="281"/>
      <c r="WEK18" s="281"/>
      <c r="WEL18" s="281"/>
      <c r="WEM18" s="281"/>
      <c r="WEN18" s="281"/>
      <c r="WEO18" s="281"/>
      <c r="WEP18" s="281"/>
      <c r="WEQ18" s="281"/>
      <c r="WER18" s="281"/>
      <c r="WES18" s="281"/>
      <c r="WET18" s="281"/>
      <c r="WEU18" s="281"/>
      <c r="WEV18" s="281"/>
      <c r="WEW18" s="281"/>
      <c r="WEX18" s="281"/>
      <c r="WEY18" s="281"/>
      <c r="WEZ18" s="281"/>
      <c r="WFA18" s="281"/>
      <c r="WFB18" s="281"/>
      <c r="WFC18" s="281"/>
      <c r="WFD18" s="281"/>
      <c r="WFE18" s="281"/>
      <c r="WFF18" s="281"/>
      <c r="WFG18" s="281"/>
      <c r="WFH18" s="281"/>
      <c r="WFI18" s="281"/>
      <c r="WFJ18" s="281"/>
      <c r="WFK18" s="281"/>
      <c r="WFL18" s="281"/>
      <c r="WFM18" s="281"/>
      <c r="WFN18" s="281"/>
      <c r="WFO18" s="281"/>
      <c r="WFP18" s="281"/>
      <c r="WFQ18" s="281"/>
      <c r="WFR18" s="281"/>
      <c r="WFS18" s="281"/>
      <c r="WFT18" s="281"/>
      <c r="WFU18" s="281"/>
      <c r="WFV18" s="281"/>
      <c r="WFW18" s="281"/>
      <c r="WFX18" s="281"/>
      <c r="WFY18" s="281"/>
      <c r="WFZ18" s="281"/>
      <c r="WGA18" s="281"/>
      <c r="WGB18" s="281"/>
      <c r="WGC18" s="281"/>
      <c r="WGD18" s="281"/>
      <c r="WGE18" s="281"/>
      <c r="WGF18" s="281"/>
      <c r="WGG18" s="281"/>
      <c r="WGH18" s="281"/>
      <c r="WGI18" s="281"/>
      <c r="WGJ18" s="281"/>
      <c r="WGK18" s="281"/>
      <c r="WGL18" s="281"/>
      <c r="WGM18" s="281"/>
      <c r="WGN18" s="281"/>
      <c r="WGO18" s="281"/>
      <c r="WGP18" s="281"/>
      <c r="WGQ18" s="281"/>
      <c r="WGR18" s="281"/>
      <c r="WGS18" s="281"/>
      <c r="WGT18" s="281"/>
      <c r="WGU18" s="281"/>
      <c r="WGV18" s="281"/>
      <c r="WGW18" s="281"/>
      <c r="WGX18" s="281"/>
      <c r="WGY18" s="281"/>
      <c r="WGZ18" s="281"/>
      <c r="WHA18" s="281"/>
      <c r="WHB18" s="281"/>
      <c r="WHC18" s="281"/>
      <c r="WHD18" s="281"/>
      <c r="WHE18" s="281"/>
      <c r="WHF18" s="281"/>
      <c r="WHG18" s="281"/>
      <c r="WHH18" s="281"/>
      <c r="WHI18" s="281"/>
      <c r="WHJ18" s="281"/>
      <c r="WHK18" s="281"/>
      <c r="WHL18" s="281"/>
      <c r="WHM18" s="281"/>
      <c r="WHN18" s="281"/>
      <c r="WHO18" s="281"/>
      <c r="WHP18" s="281"/>
      <c r="WHQ18" s="281"/>
      <c r="WHR18" s="281"/>
      <c r="WHS18" s="281"/>
      <c r="WHT18" s="281"/>
      <c r="WHU18" s="281"/>
      <c r="WHV18" s="281"/>
      <c r="WHW18" s="281"/>
      <c r="WHX18" s="281"/>
      <c r="WHY18" s="281"/>
      <c r="WHZ18" s="281"/>
      <c r="WIA18" s="281"/>
      <c r="WIB18" s="281"/>
      <c r="WIC18" s="281"/>
      <c r="WID18" s="281"/>
      <c r="WIE18" s="281"/>
      <c r="WIF18" s="281"/>
      <c r="WIG18" s="281"/>
      <c r="WIH18" s="281"/>
      <c r="WII18" s="281"/>
      <c r="WIJ18" s="281"/>
      <c r="WIK18" s="281"/>
      <c r="WIL18" s="281"/>
      <c r="WIM18" s="281"/>
      <c r="WIN18" s="281"/>
      <c r="WIO18" s="281"/>
      <c r="WIP18" s="281"/>
      <c r="WIQ18" s="281"/>
      <c r="WIR18" s="281"/>
      <c r="WIS18" s="281"/>
      <c r="WIT18" s="281"/>
      <c r="WIU18" s="281"/>
      <c r="WIV18" s="281"/>
      <c r="WIW18" s="281"/>
      <c r="WIX18" s="281"/>
      <c r="WIY18" s="281"/>
      <c r="WIZ18" s="281"/>
      <c r="WJA18" s="281"/>
      <c r="WJB18" s="281"/>
      <c r="WJC18" s="281"/>
      <c r="WJD18" s="281"/>
      <c r="WJE18" s="281"/>
      <c r="WJF18" s="281"/>
      <c r="WJG18" s="281"/>
      <c r="WJH18" s="281"/>
      <c r="WJI18" s="281"/>
      <c r="WJJ18" s="281"/>
      <c r="WJK18" s="281"/>
      <c r="WJL18" s="281"/>
      <c r="WJM18" s="281"/>
      <c r="WJN18" s="281"/>
      <c r="WJO18" s="281"/>
      <c r="WJP18" s="281"/>
      <c r="WJQ18" s="281"/>
      <c r="WJR18" s="281"/>
      <c r="WJS18" s="281"/>
      <c r="WJT18" s="281"/>
      <c r="WJU18" s="281"/>
      <c r="WJV18" s="281"/>
      <c r="WJW18" s="281"/>
      <c r="WJX18" s="281"/>
      <c r="WJY18" s="281"/>
      <c r="WJZ18" s="281"/>
      <c r="WKA18" s="281"/>
      <c r="WKB18" s="281"/>
      <c r="WKC18" s="281"/>
      <c r="WKD18" s="281"/>
      <c r="WKE18" s="281"/>
      <c r="WKF18" s="281"/>
      <c r="WKG18" s="281"/>
      <c r="WKH18" s="281"/>
      <c r="WKI18" s="281"/>
      <c r="WKJ18" s="281"/>
      <c r="WKK18" s="281"/>
      <c r="WKL18" s="281"/>
      <c r="WKM18" s="281"/>
      <c r="WKN18" s="281"/>
      <c r="WKO18" s="281"/>
      <c r="WKP18" s="281"/>
      <c r="WKQ18" s="281"/>
      <c r="WKR18" s="281"/>
      <c r="WKS18" s="281"/>
      <c r="WKT18" s="281"/>
      <c r="WKU18" s="281"/>
      <c r="WKV18" s="281"/>
      <c r="WKW18" s="281"/>
      <c r="WKX18" s="281"/>
      <c r="WKY18" s="281"/>
      <c r="WKZ18" s="281"/>
      <c r="WLA18" s="281"/>
      <c r="WLB18" s="281"/>
      <c r="WLC18" s="281"/>
      <c r="WLD18" s="281"/>
      <c r="WLE18" s="281"/>
      <c r="WLF18" s="281"/>
      <c r="WLG18" s="281"/>
      <c r="WLH18" s="281"/>
      <c r="WLI18" s="281"/>
      <c r="WLJ18" s="281"/>
      <c r="WLK18" s="281"/>
      <c r="WLL18" s="281"/>
      <c r="WLM18" s="281"/>
      <c r="WLN18" s="281"/>
      <c r="WLO18" s="281"/>
      <c r="WLP18" s="281"/>
      <c r="WLQ18" s="281"/>
      <c r="WLR18" s="281"/>
      <c r="WLS18" s="281"/>
      <c r="WLT18" s="281"/>
      <c r="WLU18" s="281"/>
      <c r="WLV18" s="281"/>
      <c r="WLW18" s="281"/>
      <c r="WLX18" s="281"/>
      <c r="WLY18" s="281"/>
      <c r="WLZ18" s="281"/>
      <c r="WMA18" s="281"/>
      <c r="WMB18" s="281"/>
      <c r="WMC18" s="281"/>
      <c r="WMD18" s="281"/>
      <c r="WME18" s="281"/>
      <c r="WMF18" s="281"/>
      <c r="WMG18" s="281"/>
      <c r="WMH18" s="281"/>
      <c r="WMI18" s="281"/>
      <c r="WMJ18" s="281"/>
      <c r="WMK18" s="281"/>
      <c r="WML18" s="281"/>
      <c r="WMM18" s="281"/>
      <c r="WMN18" s="281"/>
      <c r="WMO18" s="281"/>
      <c r="WMP18" s="281"/>
      <c r="WMQ18" s="281"/>
      <c r="WMR18" s="281"/>
      <c r="WMS18" s="281"/>
      <c r="WMT18" s="281"/>
      <c r="WMU18" s="281"/>
      <c r="WMV18" s="281"/>
      <c r="WMW18" s="281"/>
      <c r="WMX18" s="281"/>
      <c r="WMY18" s="281"/>
      <c r="WMZ18" s="281"/>
      <c r="WNA18" s="281"/>
      <c r="WNB18" s="281"/>
      <c r="WNC18" s="281"/>
      <c r="WND18" s="281"/>
      <c r="WNE18" s="281"/>
      <c r="WNF18" s="281"/>
      <c r="WNG18" s="281"/>
      <c r="WNH18" s="281"/>
      <c r="WNI18" s="281"/>
      <c r="WNJ18" s="281"/>
      <c r="WNK18" s="281"/>
      <c r="WNL18" s="281"/>
      <c r="WNM18" s="281"/>
      <c r="WNN18" s="281"/>
      <c r="WNO18" s="281"/>
      <c r="WNP18" s="281"/>
      <c r="WNQ18" s="281"/>
      <c r="WNR18" s="281"/>
      <c r="WNS18" s="281"/>
      <c r="WNT18" s="281"/>
      <c r="WNU18" s="281"/>
      <c r="WNV18" s="281"/>
      <c r="WNW18" s="281"/>
      <c r="WNX18" s="281"/>
      <c r="WNY18" s="281"/>
      <c r="WNZ18" s="281"/>
      <c r="WOA18" s="281"/>
      <c r="WOB18" s="281"/>
      <c r="WOC18" s="281"/>
      <c r="WOD18" s="281"/>
      <c r="WOE18" s="281"/>
      <c r="WOF18" s="281"/>
      <c r="WOG18" s="281"/>
      <c r="WOH18" s="281"/>
      <c r="WOI18" s="281"/>
      <c r="WOJ18" s="281"/>
      <c r="WOK18" s="281"/>
      <c r="WOL18" s="281"/>
      <c r="WOM18" s="281"/>
      <c r="WON18" s="281"/>
      <c r="WOO18" s="281"/>
      <c r="WOP18" s="281"/>
      <c r="WOQ18" s="281"/>
      <c r="WOR18" s="281"/>
      <c r="WOS18" s="281"/>
      <c r="WOT18" s="281"/>
      <c r="WOU18" s="281"/>
      <c r="WOV18" s="281"/>
      <c r="WOW18" s="281"/>
      <c r="WOX18" s="281"/>
      <c r="WOY18" s="281"/>
      <c r="WOZ18" s="281"/>
      <c r="WPA18" s="281"/>
      <c r="WPB18" s="281"/>
      <c r="WPC18" s="281"/>
      <c r="WPD18" s="281"/>
      <c r="WPE18" s="281"/>
      <c r="WPF18" s="281"/>
      <c r="WPG18" s="281"/>
      <c r="WPH18" s="281"/>
      <c r="WPI18" s="281"/>
      <c r="WPJ18" s="281"/>
      <c r="WPK18" s="281"/>
      <c r="WPL18" s="281"/>
      <c r="WPM18" s="281"/>
      <c r="WPN18" s="281"/>
      <c r="WPO18" s="281"/>
      <c r="WPP18" s="281"/>
      <c r="WPQ18" s="281"/>
      <c r="WPR18" s="281"/>
      <c r="WPS18" s="281"/>
      <c r="WPT18" s="281"/>
      <c r="WPU18" s="281"/>
      <c r="WPV18" s="281"/>
      <c r="WPW18" s="281"/>
      <c r="WPX18" s="281"/>
      <c r="WPY18" s="281"/>
      <c r="WPZ18" s="281"/>
      <c r="WQA18" s="281"/>
      <c r="WQB18" s="281"/>
      <c r="WQC18" s="281"/>
      <c r="WQD18" s="281"/>
      <c r="WQE18" s="281"/>
      <c r="WQF18" s="281"/>
      <c r="WQG18" s="281"/>
      <c r="WQH18" s="281"/>
      <c r="WQI18" s="281"/>
      <c r="WQJ18" s="281"/>
      <c r="WQK18" s="281"/>
      <c r="WQL18" s="281"/>
      <c r="WQM18" s="281"/>
      <c r="WQN18" s="281"/>
      <c r="WQO18" s="281"/>
      <c r="WQP18" s="281"/>
      <c r="WQQ18" s="281"/>
      <c r="WQR18" s="281"/>
      <c r="WQS18" s="281"/>
      <c r="WQT18" s="281"/>
      <c r="WQU18" s="281"/>
      <c r="WQV18" s="281"/>
      <c r="WQW18" s="281"/>
      <c r="WQX18" s="281"/>
      <c r="WQY18" s="281"/>
      <c r="WQZ18" s="281"/>
      <c r="WRA18" s="281"/>
      <c r="WRB18" s="281"/>
      <c r="WRC18" s="281"/>
      <c r="WRD18" s="281"/>
      <c r="WRE18" s="281"/>
      <c r="WRF18" s="281"/>
      <c r="WRG18" s="281"/>
      <c r="WRH18" s="281"/>
      <c r="WRI18" s="281"/>
      <c r="WRJ18" s="281"/>
      <c r="WRK18" s="281"/>
      <c r="WRL18" s="281"/>
      <c r="WRM18" s="281"/>
      <c r="WRN18" s="281"/>
      <c r="WRO18" s="281"/>
      <c r="WRP18" s="281"/>
      <c r="WRQ18" s="281"/>
      <c r="WRR18" s="281"/>
      <c r="WRS18" s="281"/>
      <c r="WRT18" s="281"/>
      <c r="WRU18" s="281"/>
      <c r="WRV18" s="281"/>
      <c r="WRW18" s="281"/>
      <c r="WRX18" s="281"/>
      <c r="WRY18" s="281"/>
      <c r="WRZ18" s="281"/>
      <c r="WSA18" s="281"/>
      <c r="WSB18" s="281"/>
      <c r="WSC18" s="281"/>
      <c r="WSD18" s="281"/>
      <c r="WSE18" s="281"/>
      <c r="WSF18" s="281"/>
      <c r="WSG18" s="281"/>
      <c r="WSH18" s="281"/>
      <c r="WSI18" s="281"/>
      <c r="WSJ18" s="281"/>
      <c r="WSK18" s="281"/>
      <c r="WSL18" s="281"/>
      <c r="WSM18" s="281"/>
      <c r="WSN18" s="281"/>
      <c r="WSO18" s="281"/>
      <c r="WSP18" s="281"/>
      <c r="WSQ18" s="281"/>
      <c r="WSR18" s="281"/>
      <c r="WSS18" s="281"/>
      <c r="WST18" s="281"/>
      <c r="WSU18" s="281"/>
      <c r="WSV18" s="281"/>
      <c r="WSW18" s="281"/>
      <c r="WSX18" s="281"/>
      <c r="WSY18" s="281"/>
      <c r="WSZ18" s="281"/>
      <c r="WTA18" s="281"/>
      <c r="WTB18" s="281"/>
      <c r="WTC18" s="281"/>
      <c r="WTD18" s="281"/>
      <c r="WTE18" s="281"/>
      <c r="WTF18" s="281"/>
      <c r="WTG18" s="281"/>
      <c r="WTH18" s="281"/>
      <c r="WTI18" s="281"/>
      <c r="WTJ18" s="281"/>
      <c r="WTK18" s="281"/>
      <c r="WTL18" s="281"/>
      <c r="WTM18" s="281"/>
      <c r="WTN18" s="281"/>
      <c r="WTO18" s="281"/>
      <c r="WTP18" s="281"/>
      <c r="WTQ18" s="281"/>
      <c r="WTR18" s="281"/>
      <c r="WTS18" s="281"/>
      <c r="WTT18" s="281"/>
      <c r="WTU18" s="281"/>
      <c r="WTV18" s="281"/>
      <c r="WTW18" s="281"/>
      <c r="WTX18" s="281"/>
      <c r="WTY18" s="281"/>
      <c r="WTZ18" s="281"/>
      <c r="WUA18" s="281"/>
      <c r="WUB18" s="281"/>
      <c r="WUC18" s="281"/>
      <c r="WUD18" s="281"/>
      <c r="WUE18" s="281"/>
      <c r="WUF18" s="281"/>
      <c r="WUG18" s="281"/>
      <c r="WUH18" s="281"/>
      <c r="WUI18" s="281"/>
      <c r="WUJ18" s="281"/>
      <c r="WUK18" s="281"/>
      <c r="WUL18" s="281"/>
      <c r="WUM18" s="281"/>
      <c r="WUN18" s="281"/>
      <c r="WUO18" s="281"/>
      <c r="WUP18" s="281"/>
      <c r="WUQ18" s="281"/>
      <c r="WUR18" s="281"/>
      <c r="WUS18" s="281"/>
      <c r="WUT18" s="281"/>
      <c r="WUU18" s="281"/>
      <c r="WUV18" s="281"/>
      <c r="WUW18" s="281"/>
      <c r="WUX18" s="281"/>
      <c r="WUY18" s="281"/>
      <c r="WUZ18" s="281"/>
      <c r="WVA18" s="281"/>
      <c r="WVB18" s="281"/>
      <c r="WVC18" s="281"/>
      <c r="WVD18" s="281"/>
      <c r="WVE18" s="281"/>
      <c r="WVF18" s="281"/>
      <c r="WVG18" s="281"/>
      <c r="WVH18" s="281"/>
      <c r="WVI18" s="281"/>
      <c r="WVJ18" s="281"/>
      <c r="WVK18" s="281"/>
      <c r="WVL18" s="281"/>
      <c r="WVM18" s="281"/>
      <c r="WVN18" s="281"/>
      <c r="WVO18" s="281"/>
      <c r="WVP18" s="281"/>
      <c r="WVQ18" s="281"/>
      <c r="WVR18" s="281"/>
      <c r="WVS18" s="281"/>
      <c r="WVT18" s="281"/>
    </row>
    <row r="19" spans="1:16140" s="246" customFormat="1" ht="30" customHeight="1">
      <c r="A19" s="1016" t="s">
        <v>1298</v>
      </c>
      <c r="B19" s="1017"/>
      <c r="C19" s="1017"/>
      <c r="D19" s="1017"/>
      <c r="E19" s="1017"/>
      <c r="F19" s="1017"/>
      <c r="G19" s="1017"/>
      <c r="H19" s="1017"/>
      <c r="I19" s="1017"/>
      <c r="J19" s="1017"/>
      <c r="K19" s="1018"/>
      <c r="L19" s="176"/>
      <c r="M19" s="176"/>
      <c r="N19" s="176"/>
      <c r="O19" s="176"/>
      <c r="P19" s="176"/>
      <c r="Q19" s="176"/>
      <c r="R19" s="176"/>
      <c r="S19" s="176"/>
      <c r="T19" s="176"/>
      <c r="U19" s="176"/>
      <c r="V19" s="176"/>
      <c r="W19" s="176"/>
      <c r="X19" s="176"/>
      <c r="Y19" s="176"/>
      <c r="Z19" s="176"/>
      <c r="AA19" s="176"/>
      <c r="AB19" s="176"/>
      <c r="AC19" s="176"/>
      <c r="AD19" s="176"/>
      <c r="AE19" s="176"/>
      <c r="AF19" s="176"/>
      <c r="AG19" s="176"/>
      <c r="AH19" s="176"/>
      <c r="AI19" s="176"/>
      <c r="AJ19" s="176"/>
      <c r="AK19" s="176"/>
      <c r="AL19" s="176"/>
      <c r="AM19" s="176"/>
      <c r="AN19" s="176"/>
      <c r="AO19" s="176"/>
      <c r="AP19" s="176"/>
      <c r="AQ19" s="176"/>
      <c r="AR19" s="176"/>
      <c r="AS19" s="176"/>
      <c r="AT19" s="176"/>
      <c r="AU19" s="176"/>
      <c r="AV19" s="176"/>
      <c r="AW19" s="176"/>
      <c r="AX19" s="176"/>
      <c r="AY19" s="176"/>
      <c r="AZ19" s="176"/>
      <c r="BA19" s="176"/>
      <c r="BB19" s="176"/>
      <c r="BC19" s="176"/>
      <c r="BD19" s="176"/>
      <c r="BE19" s="176"/>
      <c r="BF19" s="176"/>
      <c r="BG19" s="176"/>
      <c r="BH19" s="176"/>
      <c r="BI19" s="176"/>
      <c r="BJ19" s="176"/>
      <c r="BK19" s="176"/>
      <c r="BL19" s="176"/>
      <c r="BM19" s="176"/>
      <c r="BN19" s="176"/>
      <c r="BO19" s="176"/>
      <c r="BP19" s="176"/>
      <c r="BQ19" s="176"/>
      <c r="BR19" s="176"/>
      <c r="BS19" s="176"/>
      <c r="BT19" s="176"/>
      <c r="BU19" s="176"/>
      <c r="BV19" s="176"/>
      <c r="BW19" s="176"/>
      <c r="BX19" s="176"/>
      <c r="BY19" s="176"/>
      <c r="BZ19" s="176"/>
      <c r="CA19" s="176"/>
      <c r="CB19" s="176"/>
      <c r="CC19" s="176"/>
      <c r="CD19" s="176"/>
      <c r="CE19" s="176"/>
      <c r="CF19" s="176"/>
      <c r="CG19" s="176"/>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c r="EE19" s="176"/>
      <c r="EF19" s="176"/>
      <c r="EG19" s="176"/>
      <c r="EH19" s="176"/>
      <c r="EI19" s="176"/>
      <c r="EJ19" s="176"/>
      <c r="EK19" s="176"/>
      <c r="EL19" s="176"/>
      <c r="EM19" s="176"/>
      <c r="EN19" s="176"/>
      <c r="EO19" s="176"/>
      <c r="EP19" s="176"/>
      <c r="EQ19" s="176"/>
      <c r="ER19" s="176"/>
      <c r="ES19" s="176"/>
      <c r="ET19" s="176"/>
      <c r="EU19" s="176"/>
      <c r="EV19" s="176"/>
      <c r="EW19" s="176"/>
      <c r="EX19" s="176"/>
      <c r="EY19" s="176"/>
      <c r="EZ19" s="176"/>
      <c r="FA19" s="176"/>
      <c r="FB19" s="176"/>
      <c r="FC19" s="176"/>
      <c r="FD19" s="176"/>
      <c r="FE19" s="176"/>
      <c r="FF19" s="176"/>
      <c r="FG19" s="176"/>
      <c r="FH19" s="176"/>
      <c r="FI19" s="176"/>
      <c r="FJ19" s="176"/>
      <c r="FK19" s="176"/>
      <c r="FL19" s="176"/>
      <c r="FM19" s="176"/>
      <c r="FN19" s="176"/>
      <c r="FO19" s="176"/>
      <c r="FP19" s="176"/>
      <c r="FQ19" s="176"/>
      <c r="FR19" s="176"/>
      <c r="FS19" s="176"/>
      <c r="FT19" s="176"/>
      <c r="FU19" s="176"/>
      <c r="FV19" s="176"/>
      <c r="FW19" s="176"/>
      <c r="FX19" s="176"/>
      <c r="FY19" s="176"/>
      <c r="FZ19" s="176"/>
      <c r="GA19" s="176"/>
      <c r="GB19" s="176"/>
      <c r="GC19" s="176"/>
      <c r="GD19" s="176"/>
      <c r="GE19" s="176"/>
      <c r="GF19" s="176"/>
      <c r="GG19" s="176"/>
      <c r="GH19" s="176"/>
      <c r="GI19" s="176"/>
      <c r="GJ19" s="176"/>
      <c r="GK19" s="176"/>
      <c r="GL19" s="176"/>
      <c r="GM19" s="176"/>
      <c r="GN19" s="176"/>
      <c r="GO19" s="176"/>
      <c r="GP19" s="176"/>
      <c r="GQ19" s="176"/>
      <c r="GR19" s="176"/>
      <c r="GS19" s="176"/>
      <c r="GT19" s="176"/>
      <c r="GU19" s="176"/>
      <c r="GV19" s="176"/>
      <c r="GW19" s="176"/>
      <c r="GX19" s="176"/>
      <c r="GY19" s="176"/>
      <c r="GZ19" s="176"/>
      <c r="HA19" s="176"/>
      <c r="HB19" s="176"/>
      <c r="HC19" s="176"/>
      <c r="HD19" s="176"/>
      <c r="HE19" s="176"/>
      <c r="HF19" s="176"/>
      <c r="HG19" s="176"/>
      <c r="HH19" s="176"/>
      <c r="HI19" s="176"/>
      <c r="HJ19" s="176"/>
      <c r="HK19" s="176"/>
      <c r="HL19" s="176"/>
      <c r="HM19" s="176"/>
      <c r="HN19" s="176"/>
      <c r="HO19" s="176"/>
      <c r="HP19" s="176"/>
      <c r="HQ19" s="176"/>
      <c r="HR19" s="176"/>
      <c r="HS19" s="176"/>
      <c r="HT19" s="176"/>
      <c r="HU19" s="176"/>
      <c r="HV19" s="176"/>
      <c r="HW19" s="176"/>
      <c r="HX19" s="176"/>
      <c r="HY19" s="176"/>
      <c r="HZ19" s="176"/>
      <c r="IA19" s="176"/>
      <c r="IB19" s="176"/>
      <c r="IC19" s="176"/>
      <c r="ID19" s="176"/>
      <c r="IE19" s="176"/>
      <c r="IF19" s="176"/>
      <c r="IG19" s="176"/>
      <c r="IH19" s="176"/>
      <c r="II19" s="176"/>
      <c r="IJ19" s="176"/>
      <c r="IK19" s="176"/>
      <c r="IL19" s="176"/>
      <c r="IM19" s="176"/>
      <c r="IN19" s="176"/>
      <c r="IO19" s="176"/>
      <c r="IP19" s="176"/>
      <c r="IQ19" s="176"/>
      <c r="IR19" s="176"/>
      <c r="IS19" s="176"/>
      <c r="IT19" s="176"/>
      <c r="IU19" s="176"/>
      <c r="IV19" s="176"/>
      <c r="IW19" s="176"/>
      <c r="IX19" s="176"/>
      <c r="IY19" s="176"/>
      <c r="IZ19" s="176"/>
      <c r="JA19" s="176"/>
      <c r="JB19" s="176"/>
      <c r="JC19" s="176"/>
      <c r="JD19" s="176"/>
      <c r="JE19" s="176"/>
      <c r="JF19" s="176"/>
      <c r="JG19" s="176"/>
      <c r="JH19" s="176"/>
      <c r="JI19" s="176"/>
      <c r="JJ19" s="176"/>
      <c r="JK19" s="176"/>
      <c r="JL19" s="176"/>
      <c r="JM19" s="176"/>
      <c r="JN19" s="176"/>
      <c r="JO19" s="176"/>
      <c r="JP19" s="176"/>
      <c r="JQ19" s="176"/>
      <c r="JR19" s="176"/>
      <c r="JS19" s="176"/>
      <c r="JT19" s="176"/>
      <c r="JU19" s="176"/>
      <c r="JV19" s="176"/>
      <c r="JW19" s="176"/>
      <c r="JX19" s="176"/>
      <c r="JY19" s="176"/>
      <c r="JZ19" s="176"/>
      <c r="KA19" s="176"/>
      <c r="KB19" s="176"/>
      <c r="KC19" s="176"/>
      <c r="KD19" s="176"/>
      <c r="KE19" s="176"/>
      <c r="KF19" s="176"/>
      <c r="KG19" s="176"/>
      <c r="KH19" s="176"/>
      <c r="KI19" s="176"/>
      <c r="KJ19" s="176"/>
      <c r="KK19" s="176"/>
      <c r="KL19" s="176"/>
      <c r="KM19" s="176"/>
      <c r="KN19" s="176"/>
      <c r="KO19" s="176"/>
      <c r="KP19" s="176"/>
      <c r="KQ19" s="176"/>
      <c r="KR19" s="176"/>
      <c r="KS19" s="176"/>
      <c r="KT19" s="176"/>
      <c r="KU19" s="176"/>
      <c r="KV19" s="176"/>
      <c r="KW19" s="176"/>
      <c r="KX19" s="176"/>
      <c r="KY19" s="176"/>
      <c r="KZ19" s="176"/>
      <c r="LA19" s="176"/>
      <c r="LB19" s="176"/>
      <c r="LC19" s="176"/>
      <c r="LD19" s="176"/>
      <c r="LE19" s="176"/>
      <c r="LF19" s="176"/>
      <c r="LG19" s="176"/>
      <c r="LH19" s="176"/>
      <c r="LI19" s="176"/>
      <c r="LJ19" s="176"/>
      <c r="LK19" s="176"/>
      <c r="LL19" s="176"/>
      <c r="LM19" s="176"/>
      <c r="LN19" s="176"/>
      <c r="LO19" s="176"/>
      <c r="LP19" s="176"/>
      <c r="LQ19" s="176"/>
      <c r="LR19" s="176"/>
      <c r="LS19" s="176"/>
      <c r="LT19" s="176"/>
      <c r="LU19" s="176"/>
      <c r="LV19" s="176"/>
      <c r="LW19" s="176"/>
      <c r="LX19" s="176"/>
      <c r="LY19" s="176"/>
      <c r="LZ19" s="176"/>
      <c r="MA19" s="176"/>
      <c r="MB19" s="176"/>
      <c r="MC19" s="176"/>
      <c r="MD19" s="176"/>
      <c r="ME19" s="176"/>
      <c r="MF19" s="176"/>
      <c r="MG19" s="176"/>
      <c r="MH19" s="176"/>
      <c r="MI19" s="176"/>
      <c r="MJ19" s="176"/>
      <c r="MK19" s="176"/>
      <c r="ML19" s="176"/>
      <c r="MM19" s="176"/>
      <c r="MN19" s="176"/>
      <c r="MO19" s="176"/>
      <c r="MP19" s="176"/>
      <c r="MQ19" s="176"/>
      <c r="MR19" s="176"/>
      <c r="MS19" s="176"/>
      <c r="MT19" s="176"/>
      <c r="MU19" s="176"/>
      <c r="MV19" s="176"/>
      <c r="MW19" s="176"/>
      <c r="MX19" s="176"/>
      <c r="MY19" s="176"/>
      <c r="MZ19" s="176"/>
      <c r="NA19" s="176"/>
      <c r="NB19" s="176"/>
      <c r="NC19" s="176"/>
      <c r="ND19" s="176"/>
      <c r="NE19" s="176"/>
      <c r="NF19" s="176"/>
      <c r="NG19" s="176"/>
      <c r="NH19" s="176"/>
      <c r="NI19" s="176"/>
      <c r="NJ19" s="176"/>
      <c r="NK19" s="176"/>
      <c r="NL19" s="176"/>
      <c r="NM19" s="176"/>
      <c r="NN19" s="176"/>
      <c r="NO19" s="176"/>
      <c r="NP19" s="176"/>
      <c r="NQ19" s="176"/>
      <c r="NR19" s="176"/>
      <c r="NS19" s="176"/>
      <c r="NT19" s="176"/>
      <c r="NU19" s="176"/>
      <c r="NV19" s="176"/>
      <c r="NW19" s="176"/>
      <c r="NX19" s="176"/>
      <c r="NY19" s="176"/>
      <c r="NZ19" s="176"/>
      <c r="OA19" s="176"/>
      <c r="OB19" s="176"/>
      <c r="OC19" s="176"/>
      <c r="OD19" s="176"/>
      <c r="OE19" s="176"/>
      <c r="OF19" s="176"/>
      <c r="OG19" s="176"/>
      <c r="OH19" s="176"/>
      <c r="OI19" s="176"/>
      <c r="OJ19" s="176"/>
      <c r="OK19" s="176"/>
      <c r="OL19" s="176"/>
      <c r="OM19" s="176"/>
      <c r="ON19" s="176"/>
      <c r="OO19" s="176"/>
      <c r="OP19" s="176"/>
      <c r="OQ19" s="176"/>
      <c r="OR19" s="176"/>
      <c r="OS19" s="176"/>
      <c r="OT19" s="176"/>
      <c r="OU19" s="176"/>
      <c r="OV19" s="176"/>
      <c r="OW19" s="176"/>
      <c r="OX19" s="176"/>
      <c r="OY19" s="176"/>
      <c r="OZ19" s="176"/>
      <c r="PA19" s="176"/>
      <c r="PB19" s="176"/>
      <c r="PC19" s="176"/>
      <c r="PD19" s="176"/>
      <c r="PE19" s="176"/>
      <c r="PF19" s="176"/>
      <c r="PG19" s="176"/>
      <c r="PH19" s="176"/>
      <c r="PI19" s="176"/>
      <c r="PJ19" s="176"/>
      <c r="PK19" s="176"/>
      <c r="PL19" s="176"/>
      <c r="PM19" s="176"/>
      <c r="PN19" s="176"/>
      <c r="PO19" s="176"/>
      <c r="PP19" s="176"/>
      <c r="PQ19" s="176"/>
      <c r="PR19" s="176"/>
      <c r="PS19" s="176"/>
      <c r="PT19" s="176"/>
      <c r="PU19" s="176"/>
      <c r="PV19" s="176"/>
      <c r="PW19" s="176"/>
      <c r="PX19" s="176"/>
      <c r="PY19" s="176"/>
      <c r="PZ19" s="176"/>
      <c r="QA19" s="176"/>
      <c r="QB19" s="176"/>
      <c r="QC19" s="176"/>
      <c r="QD19" s="176"/>
      <c r="QE19" s="176"/>
      <c r="QF19" s="176"/>
      <c r="QG19" s="176"/>
      <c r="QH19" s="176"/>
      <c r="QI19" s="176"/>
      <c r="QJ19" s="176"/>
      <c r="QK19" s="176"/>
      <c r="QL19" s="176"/>
      <c r="QM19" s="176"/>
      <c r="QN19" s="176"/>
      <c r="QO19" s="176"/>
      <c r="QP19" s="176"/>
      <c r="QQ19" s="176"/>
      <c r="QR19" s="176"/>
      <c r="QS19" s="176"/>
      <c r="QT19" s="176"/>
      <c r="QU19" s="176"/>
      <c r="QV19" s="176"/>
      <c r="QW19" s="176"/>
      <c r="QX19" s="176"/>
      <c r="QY19" s="176"/>
      <c r="QZ19" s="176"/>
      <c r="RA19" s="176"/>
      <c r="RB19" s="176"/>
      <c r="RC19" s="176"/>
      <c r="RD19" s="176"/>
      <c r="RE19" s="176"/>
      <c r="RF19" s="176"/>
      <c r="RG19" s="176"/>
      <c r="RH19" s="176"/>
      <c r="RI19" s="176"/>
      <c r="RJ19" s="176"/>
      <c r="RK19" s="176"/>
      <c r="RL19" s="176"/>
      <c r="RM19" s="176"/>
      <c r="RN19" s="176"/>
      <c r="RO19" s="176"/>
      <c r="RP19" s="176"/>
      <c r="RQ19" s="176"/>
      <c r="RR19" s="176"/>
      <c r="RS19" s="176"/>
      <c r="RT19" s="176"/>
      <c r="RU19" s="176"/>
      <c r="RV19" s="176"/>
      <c r="RW19" s="176"/>
      <c r="RX19" s="176"/>
      <c r="RY19" s="176"/>
      <c r="RZ19" s="176"/>
      <c r="SA19" s="176"/>
      <c r="SB19" s="176"/>
      <c r="SC19" s="176"/>
      <c r="SD19" s="176"/>
      <c r="SE19" s="176"/>
      <c r="SF19" s="176"/>
      <c r="SG19" s="176"/>
      <c r="SH19" s="176"/>
      <c r="SI19" s="176"/>
      <c r="SJ19" s="176"/>
      <c r="SK19" s="176"/>
      <c r="SL19" s="176"/>
      <c r="SM19" s="176"/>
      <c r="SN19" s="176"/>
      <c r="SO19" s="176"/>
      <c r="SP19" s="176"/>
      <c r="SQ19" s="176"/>
      <c r="SR19" s="176"/>
      <c r="SS19" s="176"/>
      <c r="ST19" s="176"/>
      <c r="SU19" s="176"/>
      <c r="SV19" s="176"/>
      <c r="SW19" s="176"/>
      <c r="SX19" s="176"/>
      <c r="SY19" s="176"/>
      <c r="SZ19" s="176"/>
      <c r="TA19" s="176"/>
      <c r="TB19" s="176"/>
      <c r="TC19" s="176"/>
      <c r="TD19" s="176"/>
      <c r="TE19" s="176"/>
      <c r="TF19" s="176"/>
      <c r="TG19" s="176"/>
      <c r="TH19" s="176"/>
      <c r="TI19" s="176"/>
      <c r="TJ19" s="176"/>
      <c r="TK19" s="176"/>
      <c r="TL19" s="176"/>
      <c r="TM19" s="176"/>
      <c r="TN19" s="176"/>
      <c r="TO19" s="176"/>
      <c r="TP19" s="176"/>
      <c r="TQ19" s="176"/>
      <c r="TR19" s="176"/>
      <c r="TS19" s="176"/>
      <c r="TT19" s="176"/>
      <c r="TU19" s="176"/>
      <c r="TV19" s="176"/>
      <c r="TW19" s="176"/>
      <c r="TX19" s="176"/>
      <c r="TY19" s="176"/>
      <c r="TZ19" s="176"/>
      <c r="UA19" s="176"/>
      <c r="UB19" s="176"/>
      <c r="UC19" s="176"/>
      <c r="UD19" s="176"/>
      <c r="UE19" s="176"/>
      <c r="UF19" s="176"/>
      <c r="UG19" s="176"/>
      <c r="UH19" s="176"/>
      <c r="UI19" s="176"/>
      <c r="UJ19" s="176"/>
      <c r="UK19" s="176"/>
      <c r="UL19" s="176"/>
      <c r="UM19" s="176"/>
      <c r="UN19" s="176"/>
      <c r="UO19" s="176"/>
      <c r="UP19" s="176"/>
      <c r="UQ19" s="176"/>
      <c r="UR19" s="176"/>
      <c r="US19" s="176"/>
      <c r="UT19" s="176"/>
      <c r="UU19" s="176"/>
      <c r="UV19" s="176"/>
      <c r="UW19" s="176"/>
      <c r="UX19" s="176"/>
      <c r="UY19" s="176"/>
      <c r="UZ19" s="176"/>
      <c r="VA19" s="176"/>
      <c r="VB19" s="176"/>
      <c r="VC19" s="176"/>
      <c r="VD19" s="176"/>
      <c r="VE19" s="176"/>
      <c r="VF19" s="176"/>
      <c r="VG19" s="176"/>
      <c r="VH19" s="176"/>
      <c r="VI19" s="176"/>
      <c r="VJ19" s="176"/>
      <c r="VK19" s="176"/>
      <c r="VL19" s="176"/>
      <c r="VM19" s="176"/>
      <c r="VN19" s="176"/>
      <c r="VO19" s="176"/>
      <c r="VP19" s="176"/>
      <c r="VQ19" s="176"/>
      <c r="VR19" s="176"/>
      <c r="VS19" s="176"/>
      <c r="VT19" s="176"/>
      <c r="VU19" s="176"/>
      <c r="VV19" s="176"/>
      <c r="VW19" s="176"/>
      <c r="VX19" s="176"/>
      <c r="VY19" s="176"/>
      <c r="VZ19" s="176"/>
      <c r="WA19" s="176"/>
      <c r="WB19" s="176"/>
      <c r="WC19" s="176"/>
      <c r="WD19" s="176"/>
      <c r="WE19" s="176"/>
      <c r="WF19" s="176"/>
      <c r="WG19" s="176"/>
      <c r="WH19" s="176"/>
      <c r="WI19" s="176"/>
      <c r="WJ19" s="176"/>
      <c r="WK19" s="176"/>
      <c r="WL19" s="176"/>
      <c r="WM19" s="176"/>
      <c r="WN19" s="176"/>
      <c r="WO19" s="176"/>
      <c r="WP19" s="176"/>
      <c r="WQ19" s="176"/>
      <c r="WR19" s="176"/>
      <c r="WS19" s="176"/>
      <c r="WT19" s="176"/>
      <c r="WU19" s="176"/>
      <c r="WV19" s="176"/>
      <c r="WW19" s="176"/>
      <c r="WX19" s="176"/>
      <c r="WY19" s="176"/>
      <c r="WZ19" s="176"/>
      <c r="XA19" s="176"/>
      <c r="XB19" s="176"/>
      <c r="XC19" s="176"/>
      <c r="XD19" s="176"/>
      <c r="XE19" s="176"/>
      <c r="XF19" s="176"/>
      <c r="XG19" s="176"/>
      <c r="XH19" s="176"/>
      <c r="XI19" s="176"/>
      <c r="XJ19" s="176"/>
      <c r="XK19" s="176"/>
      <c r="XL19" s="176"/>
      <c r="XM19" s="176"/>
      <c r="XN19" s="176"/>
      <c r="XO19" s="176"/>
      <c r="XP19" s="176"/>
      <c r="XQ19" s="176"/>
      <c r="XR19" s="176"/>
      <c r="XS19" s="176"/>
      <c r="XT19" s="176"/>
      <c r="XU19" s="176"/>
      <c r="XV19" s="176"/>
      <c r="XW19" s="176"/>
      <c r="XX19" s="176"/>
      <c r="XY19" s="176"/>
      <c r="XZ19" s="176"/>
      <c r="YA19" s="176"/>
      <c r="YB19" s="176"/>
      <c r="YC19" s="176"/>
      <c r="YD19" s="176"/>
      <c r="YE19" s="176"/>
      <c r="YF19" s="176"/>
      <c r="YG19" s="176"/>
      <c r="YH19" s="176"/>
      <c r="YI19" s="176"/>
      <c r="YJ19" s="176"/>
      <c r="YK19" s="176"/>
      <c r="YL19" s="176"/>
      <c r="YM19" s="176"/>
      <c r="YN19" s="176"/>
      <c r="YO19" s="176"/>
      <c r="YP19" s="176"/>
      <c r="YQ19" s="176"/>
      <c r="YR19" s="176"/>
      <c r="YS19" s="176"/>
      <c r="YT19" s="176"/>
      <c r="YU19" s="176"/>
      <c r="YV19" s="176"/>
      <c r="YW19" s="176"/>
      <c r="YX19" s="176"/>
      <c r="YY19" s="176"/>
      <c r="YZ19" s="176"/>
      <c r="ZA19" s="176"/>
      <c r="ZB19" s="176"/>
      <c r="ZC19" s="176"/>
      <c r="ZD19" s="176"/>
      <c r="ZE19" s="176"/>
      <c r="ZF19" s="176"/>
      <c r="ZG19" s="176"/>
      <c r="ZH19" s="176"/>
      <c r="ZI19" s="176"/>
      <c r="ZJ19" s="176"/>
      <c r="ZK19" s="176"/>
      <c r="ZL19" s="176"/>
      <c r="ZM19" s="176"/>
      <c r="ZN19" s="176"/>
      <c r="ZO19" s="176"/>
      <c r="ZP19" s="176"/>
      <c r="ZQ19" s="176"/>
      <c r="ZR19" s="176"/>
      <c r="ZS19" s="176"/>
      <c r="ZT19" s="176"/>
      <c r="ZU19" s="176"/>
      <c r="ZV19" s="176"/>
      <c r="ZW19" s="176"/>
      <c r="ZX19" s="176"/>
      <c r="ZY19" s="176"/>
      <c r="ZZ19" s="176"/>
      <c r="AAA19" s="176"/>
      <c r="AAB19" s="176"/>
      <c r="AAC19" s="176"/>
      <c r="AAD19" s="176"/>
      <c r="AAE19" s="176"/>
      <c r="AAF19" s="176"/>
      <c r="AAG19" s="176"/>
      <c r="AAH19" s="176"/>
      <c r="AAI19" s="176"/>
      <c r="AAJ19" s="176"/>
      <c r="AAK19" s="176"/>
      <c r="AAL19" s="176"/>
      <c r="AAM19" s="176"/>
      <c r="AAN19" s="176"/>
      <c r="AAO19" s="176"/>
      <c r="AAP19" s="176"/>
      <c r="AAQ19" s="176"/>
      <c r="AAR19" s="176"/>
      <c r="AAS19" s="176"/>
      <c r="AAT19" s="176"/>
      <c r="AAU19" s="176"/>
      <c r="AAV19" s="176"/>
      <c r="AAW19" s="176"/>
      <c r="AAX19" s="176"/>
      <c r="AAY19" s="176"/>
      <c r="AAZ19" s="176"/>
      <c r="ABA19" s="176"/>
      <c r="ABB19" s="176"/>
      <c r="ABC19" s="176"/>
      <c r="ABD19" s="176"/>
      <c r="ABE19" s="176"/>
      <c r="ABF19" s="176"/>
      <c r="ABG19" s="176"/>
      <c r="ABH19" s="176"/>
      <c r="ABI19" s="176"/>
      <c r="ABJ19" s="176"/>
      <c r="ABK19" s="176"/>
      <c r="ABL19" s="176"/>
      <c r="ABM19" s="176"/>
      <c r="ABN19" s="176"/>
      <c r="ABO19" s="176"/>
      <c r="ABP19" s="176"/>
      <c r="ABQ19" s="176"/>
      <c r="ABR19" s="176"/>
      <c r="ABS19" s="176"/>
      <c r="ABT19" s="176"/>
      <c r="ABU19" s="176"/>
      <c r="ABV19" s="176"/>
      <c r="ABW19" s="176"/>
      <c r="ABX19" s="176"/>
      <c r="ABY19" s="176"/>
      <c r="ABZ19" s="176"/>
      <c r="ACA19" s="176"/>
      <c r="ACB19" s="176"/>
      <c r="ACC19" s="176"/>
      <c r="ACD19" s="176"/>
      <c r="ACE19" s="176"/>
      <c r="ACF19" s="176"/>
      <c r="ACG19" s="176"/>
      <c r="ACH19" s="176"/>
      <c r="ACI19" s="176"/>
      <c r="ACJ19" s="176"/>
      <c r="ACK19" s="176"/>
      <c r="ACL19" s="176"/>
      <c r="ACM19" s="176"/>
      <c r="ACN19" s="176"/>
      <c r="ACO19" s="176"/>
      <c r="ACP19" s="176"/>
      <c r="ACQ19" s="176"/>
      <c r="ACR19" s="176"/>
      <c r="ACS19" s="176"/>
      <c r="ACT19" s="176"/>
      <c r="ACU19" s="176"/>
      <c r="ACV19" s="176"/>
      <c r="ACW19" s="176"/>
      <c r="ACX19" s="176"/>
      <c r="ACY19" s="176"/>
      <c r="ACZ19" s="176"/>
      <c r="ADA19" s="176"/>
      <c r="ADB19" s="176"/>
      <c r="ADC19" s="176"/>
      <c r="ADD19" s="176"/>
      <c r="ADE19" s="176"/>
      <c r="ADF19" s="176"/>
      <c r="ADG19" s="176"/>
      <c r="ADH19" s="176"/>
      <c r="ADI19" s="176"/>
      <c r="ADJ19" s="176"/>
      <c r="ADK19" s="176"/>
      <c r="ADL19" s="176"/>
      <c r="ADM19" s="176"/>
      <c r="ADN19" s="176"/>
      <c r="ADO19" s="176"/>
      <c r="ADP19" s="176"/>
      <c r="ADQ19" s="176"/>
      <c r="ADR19" s="176"/>
      <c r="ADS19" s="176"/>
      <c r="ADT19" s="176"/>
      <c r="ADU19" s="176"/>
      <c r="ADV19" s="176"/>
      <c r="ADW19" s="176"/>
      <c r="ADX19" s="176"/>
      <c r="ADY19" s="176"/>
      <c r="ADZ19" s="176"/>
      <c r="AEA19" s="176"/>
      <c r="AEB19" s="176"/>
      <c r="AEC19" s="176"/>
      <c r="AED19" s="176"/>
      <c r="AEE19" s="176"/>
      <c r="AEF19" s="176"/>
      <c r="AEG19" s="176"/>
      <c r="AEH19" s="176"/>
      <c r="AEI19" s="176"/>
      <c r="AEJ19" s="176"/>
      <c r="AEK19" s="176"/>
      <c r="AEL19" s="176"/>
      <c r="AEM19" s="176"/>
      <c r="AEN19" s="176"/>
      <c r="AEO19" s="176"/>
      <c r="AEP19" s="176"/>
      <c r="AEQ19" s="176"/>
      <c r="AER19" s="176"/>
      <c r="AES19" s="176"/>
      <c r="AET19" s="176"/>
      <c r="AEU19" s="176"/>
      <c r="AEV19" s="176"/>
      <c r="AEW19" s="176"/>
      <c r="AEX19" s="176"/>
      <c r="AEY19" s="176"/>
      <c r="AEZ19" s="176"/>
      <c r="AFA19" s="176"/>
      <c r="AFB19" s="176"/>
      <c r="AFC19" s="176"/>
      <c r="AFD19" s="176"/>
      <c r="AFE19" s="176"/>
      <c r="AFF19" s="176"/>
      <c r="AFG19" s="176"/>
      <c r="AFH19" s="176"/>
      <c r="AFI19" s="176"/>
      <c r="AFJ19" s="176"/>
      <c r="AFK19" s="176"/>
      <c r="AFL19" s="176"/>
      <c r="AFM19" s="176"/>
      <c r="AFN19" s="176"/>
      <c r="AFO19" s="176"/>
      <c r="AFP19" s="176"/>
      <c r="AFQ19" s="176"/>
      <c r="AFR19" s="176"/>
      <c r="AFS19" s="176"/>
      <c r="AFT19" s="176"/>
      <c r="AFU19" s="176"/>
      <c r="AFV19" s="176"/>
      <c r="AFW19" s="176"/>
      <c r="AFX19" s="176"/>
      <c r="AFY19" s="176"/>
      <c r="AFZ19" s="176"/>
      <c r="AGA19" s="176"/>
      <c r="AGB19" s="176"/>
      <c r="AGC19" s="176"/>
      <c r="AGD19" s="176"/>
      <c r="AGE19" s="176"/>
      <c r="AGF19" s="176"/>
      <c r="AGG19" s="176"/>
      <c r="AGH19" s="176"/>
      <c r="AGI19" s="176"/>
      <c r="AGJ19" s="176"/>
      <c r="AGK19" s="176"/>
      <c r="AGL19" s="176"/>
      <c r="AGM19" s="176"/>
      <c r="AGN19" s="176"/>
      <c r="AGO19" s="176"/>
      <c r="AGP19" s="176"/>
      <c r="AGQ19" s="176"/>
      <c r="AGR19" s="176"/>
      <c r="AGS19" s="176"/>
      <c r="AGT19" s="176"/>
      <c r="AGU19" s="176"/>
      <c r="AGV19" s="176"/>
      <c r="AGW19" s="176"/>
      <c r="AGX19" s="176"/>
      <c r="AGY19" s="176"/>
      <c r="AGZ19" s="176"/>
      <c r="AHA19" s="176"/>
      <c r="AHB19" s="176"/>
      <c r="AHC19" s="176"/>
      <c r="AHD19" s="176"/>
      <c r="AHE19" s="176"/>
      <c r="AHF19" s="176"/>
      <c r="AHG19" s="176"/>
      <c r="AHH19" s="176"/>
      <c r="AHI19" s="176"/>
      <c r="AHJ19" s="176"/>
      <c r="AHK19" s="176"/>
      <c r="AHL19" s="176"/>
      <c r="AHM19" s="176"/>
      <c r="AHN19" s="176"/>
      <c r="AHO19" s="176"/>
      <c r="AHP19" s="176"/>
      <c r="AHQ19" s="176"/>
      <c r="AHR19" s="176"/>
      <c r="AHS19" s="176"/>
      <c r="AHT19" s="176"/>
      <c r="AHU19" s="176"/>
      <c r="AHV19" s="176"/>
      <c r="AHW19" s="176"/>
      <c r="AHX19" s="176"/>
      <c r="AHY19" s="176"/>
      <c r="AHZ19" s="176"/>
      <c r="AIA19" s="176"/>
      <c r="AIB19" s="176"/>
      <c r="AIC19" s="176"/>
      <c r="AID19" s="176"/>
      <c r="AIE19" s="176"/>
      <c r="AIF19" s="176"/>
      <c r="AIG19" s="176"/>
      <c r="AIH19" s="176"/>
      <c r="AII19" s="176"/>
      <c r="AIJ19" s="176"/>
      <c r="AIK19" s="176"/>
      <c r="AIL19" s="176"/>
      <c r="AIM19" s="176"/>
      <c r="AIN19" s="176"/>
      <c r="AIO19" s="176"/>
      <c r="AIP19" s="176"/>
      <c r="AIQ19" s="176"/>
      <c r="AIR19" s="176"/>
      <c r="AIS19" s="176"/>
      <c r="AIT19" s="176"/>
      <c r="AIU19" s="176"/>
      <c r="AIV19" s="176"/>
      <c r="AIW19" s="176"/>
      <c r="AIX19" s="176"/>
      <c r="AIY19" s="176"/>
      <c r="AIZ19" s="176"/>
      <c r="AJA19" s="176"/>
      <c r="AJB19" s="176"/>
      <c r="AJC19" s="176"/>
      <c r="AJD19" s="176"/>
      <c r="AJE19" s="176"/>
      <c r="AJF19" s="176"/>
      <c r="AJG19" s="176"/>
      <c r="AJH19" s="176"/>
      <c r="AJI19" s="176"/>
      <c r="AJJ19" s="176"/>
      <c r="AJK19" s="176"/>
      <c r="AJL19" s="176"/>
      <c r="AJM19" s="176"/>
      <c r="AJN19" s="176"/>
      <c r="AJO19" s="176"/>
      <c r="AJP19" s="176"/>
      <c r="AJQ19" s="176"/>
      <c r="AJR19" s="176"/>
      <c r="AJS19" s="176"/>
      <c r="AJT19" s="176"/>
      <c r="AJU19" s="176"/>
      <c r="AJV19" s="176"/>
      <c r="AJW19" s="176"/>
      <c r="AJX19" s="176"/>
      <c r="AJY19" s="176"/>
      <c r="AJZ19" s="176"/>
      <c r="AKA19" s="176"/>
      <c r="AKB19" s="176"/>
      <c r="AKC19" s="176"/>
      <c r="AKD19" s="176"/>
      <c r="AKE19" s="176"/>
      <c r="AKF19" s="176"/>
      <c r="AKG19" s="176"/>
      <c r="AKH19" s="176"/>
      <c r="AKI19" s="176"/>
      <c r="AKJ19" s="176"/>
      <c r="AKK19" s="176"/>
      <c r="AKL19" s="176"/>
      <c r="AKM19" s="176"/>
      <c r="AKN19" s="176"/>
      <c r="AKO19" s="176"/>
      <c r="AKP19" s="176"/>
      <c r="AKQ19" s="176"/>
      <c r="AKR19" s="176"/>
      <c r="AKS19" s="176"/>
      <c r="AKT19" s="176"/>
      <c r="AKU19" s="176"/>
      <c r="AKV19" s="176"/>
      <c r="AKW19" s="176"/>
      <c r="AKX19" s="176"/>
      <c r="AKY19" s="176"/>
      <c r="AKZ19" s="176"/>
      <c r="ALA19" s="176"/>
      <c r="ALB19" s="176"/>
      <c r="ALC19" s="176"/>
      <c r="ALD19" s="176"/>
      <c r="ALE19" s="176"/>
      <c r="ALF19" s="176"/>
      <c r="ALG19" s="176"/>
      <c r="ALH19" s="176"/>
      <c r="ALI19" s="176"/>
      <c r="ALJ19" s="176"/>
      <c r="ALK19" s="176"/>
      <c r="ALL19" s="176"/>
      <c r="ALM19" s="176"/>
      <c r="ALN19" s="176"/>
      <c r="ALO19" s="176"/>
      <c r="ALP19" s="176"/>
      <c r="ALQ19" s="176"/>
      <c r="ALR19" s="176"/>
      <c r="ALS19" s="176"/>
      <c r="ALT19" s="176"/>
      <c r="ALU19" s="176"/>
      <c r="ALV19" s="176"/>
      <c r="ALW19" s="176"/>
      <c r="ALX19" s="176"/>
      <c r="ALY19" s="176"/>
      <c r="ALZ19" s="176"/>
      <c r="AMA19" s="176"/>
      <c r="AMB19" s="176"/>
      <c r="AMC19" s="176"/>
      <c r="AMD19" s="176"/>
      <c r="AME19" s="176"/>
      <c r="AMF19" s="176"/>
      <c r="AMG19" s="176"/>
      <c r="AMH19" s="176"/>
      <c r="AMI19" s="176"/>
      <c r="AMJ19" s="176"/>
      <c r="AMK19" s="176"/>
      <c r="AML19" s="176"/>
      <c r="AMM19" s="176"/>
      <c r="AMN19" s="176"/>
      <c r="AMO19" s="176"/>
      <c r="AMP19" s="176"/>
      <c r="AMQ19" s="176"/>
      <c r="AMR19" s="176"/>
      <c r="AMS19" s="176"/>
      <c r="AMT19" s="176"/>
      <c r="AMU19" s="176"/>
      <c r="AMV19" s="176"/>
      <c r="AMW19" s="176"/>
      <c r="AMX19" s="176"/>
      <c r="AMY19" s="176"/>
      <c r="AMZ19" s="176"/>
      <c r="ANA19" s="176"/>
      <c r="ANB19" s="176"/>
      <c r="ANC19" s="176"/>
      <c r="AND19" s="176"/>
      <c r="ANE19" s="176"/>
      <c r="ANF19" s="176"/>
      <c r="ANG19" s="176"/>
      <c r="ANH19" s="176"/>
      <c r="ANI19" s="176"/>
      <c r="ANJ19" s="176"/>
      <c r="ANK19" s="176"/>
      <c r="ANL19" s="176"/>
      <c r="ANM19" s="176"/>
      <c r="ANN19" s="176"/>
      <c r="ANO19" s="176"/>
      <c r="ANP19" s="176"/>
      <c r="ANQ19" s="176"/>
      <c r="ANR19" s="176"/>
      <c r="ANS19" s="176"/>
      <c r="ANT19" s="176"/>
      <c r="ANU19" s="176"/>
      <c r="ANV19" s="176"/>
      <c r="ANW19" s="176"/>
      <c r="ANX19" s="176"/>
      <c r="ANY19" s="176"/>
      <c r="ANZ19" s="176"/>
      <c r="AOA19" s="176"/>
      <c r="AOB19" s="176"/>
      <c r="AOC19" s="176"/>
      <c r="AOD19" s="176"/>
      <c r="AOE19" s="176"/>
      <c r="AOF19" s="176"/>
      <c r="AOG19" s="176"/>
      <c r="AOH19" s="176"/>
      <c r="AOI19" s="176"/>
      <c r="AOJ19" s="176"/>
      <c r="AOK19" s="176"/>
      <c r="AOL19" s="176"/>
      <c r="AOM19" s="176"/>
      <c r="AON19" s="176"/>
      <c r="AOO19" s="176"/>
      <c r="AOP19" s="176"/>
      <c r="AOQ19" s="176"/>
      <c r="AOR19" s="176"/>
      <c r="AOS19" s="176"/>
      <c r="AOT19" s="176"/>
      <c r="AOU19" s="176"/>
      <c r="AOV19" s="176"/>
      <c r="AOW19" s="176"/>
      <c r="AOX19" s="176"/>
      <c r="AOY19" s="176"/>
      <c r="AOZ19" s="176"/>
      <c r="APA19" s="176"/>
      <c r="APB19" s="176"/>
      <c r="APC19" s="176"/>
      <c r="APD19" s="176"/>
      <c r="APE19" s="176"/>
      <c r="APF19" s="176"/>
      <c r="APG19" s="176"/>
      <c r="APH19" s="176"/>
      <c r="API19" s="176"/>
      <c r="APJ19" s="176"/>
      <c r="APK19" s="176"/>
      <c r="APL19" s="176"/>
      <c r="APM19" s="176"/>
      <c r="APN19" s="176"/>
      <c r="APO19" s="176"/>
      <c r="APP19" s="176"/>
      <c r="APQ19" s="176"/>
      <c r="APR19" s="176"/>
      <c r="APS19" s="176"/>
      <c r="APT19" s="176"/>
      <c r="APU19" s="176"/>
      <c r="APV19" s="176"/>
      <c r="APW19" s="176"/>
      <c r="APX19" s="176"/>
      <c r="APY19" s="176"/>
      <c r="APZ19" s="176"/>
      <c r="AQA19" s="176"/>
      <c r="AQB19" s="176"/>
      <c r="AQC19" s="176"/>
      <c r="AQD19" s="176"/>
      <c r="AQE19" s="176"/>
      <c r="AQF19" s="176"/>
      <c r="AQG19" s="176"/>
      <c r="AQH19" s="176"/>
      <c r="AQI19" s="176"/>
      <c r="AQJ19" s="176"/>
      <c r="AQK19" s="176"/>
      <c r="AQL19" s="176"/>
      <c r="AQM19" s="176"/>
      <c r="AQN19" s="176"/>
      <c r="AQO19" s="176"/>
      <c r="AQP19" s="176"/>
      <c r="AQQ19" s="176"/>
      <c r="AQR19" s="176"/>
      <c r="AQS19" s="176"/>
      <c r="AQT19" s="176"/>
      <c r="AQU19" s="176"/>
      <c r="AQV19" s="176"/>
      <c r="AQW19" s="176"/>
      <c r="AQX19" s="176"/>
      <c r="AQY19" s="176"/>
      <c r="AQZ19" s="176"/>
      <c r="ARA19" s="176"/>
      <c r="ARB19" s="176"/>
      <c r="ARC19" s="176"/>
      <c r="ARD19" s="176"/>
      <c r="ARE19" s="176"/>
      <c r="ARF19" s="176"/>
      <c r="ARG19" s="176"/>
      <c r="ARH19" s="176"/>
      <c r="ARI19" s="176"/>
      <c r="ARJ19" s="176"/>
      <c r="ARK19" s="176"/>
      <c r="ARL19" s="176"/>
      <c r="ARM19" s="176"/>
      <c r="ARN19" s="176"/>
      <c r="ARO19" s="176"/>
      <c r="ARP19" s="176"/>
      <c r="ARQ19" s="176"/>
      <c r="ARR19" s="176"/>
      <c r="ARS19" s="176"/>
      <c r="ART19" s="176"/>
      <c r="ARU19" s="176"/>
      <c r="ARV19" s="176"/>
      <c r="ARW19" s="176"/>
      <c r="ARX19" s="176"/>
      <c r="ARY19" s="176"/>
      <c r="ARZ19" s="176"/>
      <c r="ASA19" s="176"/>
      <c r="ASB19" s="176"/>
      <c r="ASC19" s="176"/>
      <c r="ASD19" s="176"/>
      <c r="ASE19" s="176"/>
      <c r="ASF19" s="176"/>
      <c r="ASG19" s="176"/>
      <c r="ASH19" s="176"/>
      <c r="ASI19" s="176"/>
      <c r="ASJ19" s="176"/>
      <c r="ASK19" s="176"/>
      <c r="ASL19" s="176"/>
      <c r="ASM19" s="176"/>
      <c r="ASN19" s="176"/>
      <c r="ASO19" s="176"/>
      <c r="ASP19" s="176"/>
      <c r="ASQ19" s="176"/>
      <c r="ASR19" s="176"/>
      <c r="ASS19" s="176"/>
      <c r="AST19" s="176"/>
      <c r="ASU19" s="176"/>
      <c r="ASV19" s="176"/>
      <c r="ASW19" s="176"/>
      <c r="ASX19" s="176"/>
      <c r="ASY19" s="176"/>
      <c r="ASZ19" s="176"/>
      <c r="ATA19" s="176"/>
      <c r="ATB19" s="176"/>
      <c r="ATC19" s="176"/>
      <c r="ATD19" s="176"/>
      <c r="ATE19" s="176"/>
      <c r="ATF19" s="176"/>
      <c r="ATG19" s="176"/>
      <c r="ATH19" s="176"/>
      <c r="ATI19" s="176"/>
      <c r="ATJ19" s="176"/>
      <c r="ATK19" s="176"/>
      <c r="ATL19" s="176"/>
      <c r="ATM19" s="176"/>
      <c r="ATN19" s="176"/>
      <c r="ATO19" s="176"/>
      <c r="ATP19" s="176"/>
      <c r="ATQ19" s="176"/>
      <c r="ATR19" s="176"/>
      <c r="ATS19" s="176"/>
      <c r="ATT19" s="176"/>
      <c r="ATU19" s="176"/>
      <c r="ATV19" s="176"/>
      <c r="ATW19" s="176"/>
      <c r="ATX19" s="176"/>
      <c r="ATY19" s="176"/>
      <c r="ATZ19" s="176"/>
      <c r="AUA19" s="176"/>
      <c r="AUB19" s="176"/>
      <c r="AUC19" s="176"/>
      <c r="AUD19" s="176"/>
      <c r="AUE19" s="176"/>
      <c r="AUF19" s="176"/>
      <c r="AUG19" s="176"/>
      <c r="AUH19" s="176"/>
      <c r="AUI19" s="176"/>
      <c r="AUJ19" s="176"/>
      <c r="AUK19" s="176"/>
      <c r="AUL19" s="176"/>
      <c r="AUM19" s="176"/>
      <c r="AUN19" s="176"/>
      <c r="AUO19" s="176"/>
      <c r="AUP19" s="176"/>
      <c r="AUQ19" s="176"/>
      <c r="AUR19" s="176"/>
      <c r="AUS19" s="176"/>
      <c r="AUT19" s="176"/>
      <c r="AUU19" s="176"/>
      <c r="AUV19" s="176"/>
      <c r="AUW19" s="176"/>
      <c r="AUX19" s="176"/>
      <c r="AUY19" s="176"/>
      <c r="AUZ19" s="176"/>
      <c r="AVA19" s="176"/>
      <c r="AVB19" s="176"/>
      <c r="AVC19" s="176"/>
      <c r="AVD19" s="176"/>
      <c r="AVE19" s="176"/>
      <c r="AVF19" s="176"/>
      <c r="AVG19" s="176"/>
      <c r="AVH19" s="176"/>
      <c r="AVI19" s="176"/>
      <c r="AVJ19" s="176"/>
      <c r="AVK19" s="176"/>
      <c r="AVL19" s="176"/>
      <c r="AVM19" s="176"/>
      <c r="AVN19" s="176"/>
      <c r="AVO19" s="176"/>
      <c r="AVP19" s="176"/>
      <c r="AVQ19" s="176"/>
      <c r="AVR19" s="176"/>
      <c r="AVS19" s="176"/>
      <c r="AVT19" s="176"/>
      <c r="AVU19" s="176"/>
      <c r="AVV19" s="176"/>
      <c r="AVW19" s="176"/>
      <c r="AVX19" s="176"/>
      <c r="AVY19" s="176"/>
      <c r="AVZ19" s="176"/>
      <c r="AWA19" s="176"/>
      <c r="AWB19" s="176"/>
      <c r="AWC19" s="176"/>
      <c r="AWD19" s="176"/>
      <c r="AWE19" s="176"/>
      <c r="AWF19" s="176"/>
      <c r="AWG19" s="176"/>
      <c r="AWH19" s="176"/>
      <c r="AWI19" s="176"/>
      <c r="AWJ19" s="176"/>
      <c r="AWK19" s="176"/>
      <c r="AWL19" s="176"/>
      <c r="AWM19" s="176"/>
      <c r="AWN19" s="176"/>
      <c r="AWO19" s="176"/>
      <c r="AWP19" s="176"/>
      <c r="AWQ19" s="176"/>
      <c r="AWR19" s="176"/>
      <c r="AWS19" s="176"/>
      <c r="AWT19" s="176"/>
      <c r="AWU19" s="176"/>
      <c r="AWV19" s="176"/>
      <c r="AWW19" s="176"/>
      <c r="AWX19" s="176"/>
      <c r="AWY19" s="176"/>
      <c r="AWZ19" s="176"/>
      <c r="AXA19" s="176"/>
      <c r="AXB19" s="176"/>
      <c r="AXC19" s="176"/>
      <c r="AXD19" s="176"/>
      <c r="AXE19" s="176"/>
      <c r="AXF19" s="176"/>
      <c r="AXG19" s="176"/>
      <c r="AXH19" s="176"/>
      <c r="AXI19" s="176"/>
      <c r="AXJ19" s="176"/>
      <c r="AXK19" s="176"/>
      <c r="AXL19" s="176"/>
      <c r="AXM19" s="176"/>
      <c r="AXN19" s="176"/>
      <c r="AXO19" s="176"/>
      <c r="AXP19" s="176"/>
      <c r="AXQ19" s="176"/>
      <c r="AXR19" s="176"/>
      <c r="AXS19" s="176"/>
      <c r="AXT19" s="176"/>
      <c r="AXU19" s="176"/>
      <c r="AXV19" s="176"/>
      <c r="AXW19" s="176"/>
      <c r="AXX19" s="176"/>
      <c r="AXY19" s="176"/>
      <c r="AXZ19" s="176"/>
      <c r="AYA19" s="176"/>
      <c r="AYB19" s="176"/>
      <c r="AYC19" s="176"/>
      <c r="AYD19" s="176"/>
      <c r="AYE19" s="176"/>
      <c r="AYF19" s="176"/>
      <c r="AYG19" s="176"/>
      <c r="AYH19" s="176"/>
      <c r="AYI19" s="176"/>
      <c r="AYJ19" s="176"/>
      <c r="AYK19" s="176"/>
      <c r="AYL19" s="176"/>
      <c r="AYM19" s="176"/>
      <c r="AYN19" s="176"/>
      <c r="AYO19" s="176"/>
      <c r="AYP19" s="176"/>
      <c r="AYQ19" s="176"/>
      <c r="AYR19" s="176"/>
      <c r="AYS19" s="176"/>
      <c r="AYT19" s="176"/>
      <c r="AYU19" s="176"/>
      <c r="AYV19" s="176"/>
      <c r="AYW19" s="176"/>
      <c r="AYX19" s="176"/>
      <c r="AYY19" s="176"/>
      <c r="AYZ19" s="176"/>
      <c r="AZA19" s="176"/>
      <c r="AZB19" s="176"/>
      <c r="AZC19" s="176"/>
      <c r="AZD19" s="176"/>
      <c r="AZE19" s="176"/>
      <c r="AZF19" s="176"/>
      <c r="AZG19" s="176"/>
      <c r="AZH19" s="176"/>
      <c r="AZI19" s="176"/>
      <c r="AZJ19" s="176"/>
      <c r="AZK19" s="176"/>
      <c r="AZL19" s="176"/>
      <c r="AZM19" s="176"/>
      <c r="AZN19" s="176"/>
      <c r="AZO19" s="176"/>
      <c r="AZP19" s="176"/>
      <c r="AZQ19" s="176"/>
      <c r="AZR19" s="176"/>
      <c r="AZS19" s="176"/>
      <c r="AZT19" s="176"/>
      <c r="AZU19" s="176"/>
      <c r="AZV19" s="176"/>
      <c r="AZW19" s="176"/>
      <c r="AZX19" s="176"/>
      <c r="AZY19" s="176"/>
      <c r="AZZ19" s="176"/>
      <c r="BAA19" s="176"/>
      <c r="BAB19" s="176"/>
      <c r="BAC19" s="176"/>
      <c r="BAD19" s="176"/>
      <c r="BAE19" s="176"/>
      <c r="BAF19" s="176"/>
      <c r="BAG19" s="176"/>
      <c r="BAH19" s="176"/>
      <c r="BAI19" s="176"/>
      <c r="BAJ19" s="176"/>
      <c r="BAK19" s="176"/>
      <c r="BAL19" s="176"/>
      <c r="BAM19" s="176"/>
      <c r="BAN19" s="176"/>
      <c r="BAO19" s="176"/>
      <c r="BAP19" s="176"/>
      <c r="BAQ19" s="176"/>
      <c r="BAR19" s="176"/>
      <c r="BAS19" s="176"/>
      <c r="BAT19" s="176"/>
      <c r="BAU19" s="176"/>
      <c r="BAV19" s="176"/>
      <c r="BAW19" s="176"/>
      <c r="BAX19" s="176"/>
      <c r="BAY19" s="176"/>
      <c r="BAZ19" s="176"/>
      <c r="BBA19" s="176"/>
      <c r="BBB19" s="176"/>
      <c r="BBC19" s="176"/>
      <c r="BBD19" s="176"/>
      <c r="BBE19" s="176"/>
      <c r="BBF19" s="176"/>
      <c r="BBG19" s="176"/>
      <c r="BBH19" s="176"/>
      <c r="BBI19" s="176"/>
      <c r="BBJ19" s="176"/>
      <c r="BBK19" s="176"/>
      <c r="BBL19" s="176"/>
      <c r="BBM19" s="176"/>
      <c r="BBN19" s="176"/>
      <c r="BBO19" s="176"/>
      <c r="BBP19" s="176"/>
      <c r="BBQ19" s="176"/>
      <c r="BBR19" s="176"/>
      <c r="BBS19" s="176"/>
      <c r="BBT19" s="176"/>
      <c r="BBU19" s="176"/>
      <c r="BBV19" s="176"/>
      <c r="BBW19" s="176"/>
      <c r="BBX19" s="176"/>
      <c r="BBY19" s="176"/>
      <c r="BBZ19" s="176"/>
      <c r="BCA19" s="176"/>
      <c r="BCB19" s="176"/>
      <c r="BCC19" s="176"/>
      <c r="BCD19" s="176"/>
      <c r="BCE19" s="176"/>
      <c r="BCF19" s="176"/>
      <c r="BCG19" s="176"/>
      <c r="BCH19" s="176"/>
      <c r="BCI19" s="176"/>
      <c r="BCJ19" s="176"/>
      <c r="BCK19" s="176"/>
      <c r="BCL19" s="176"/>
      <c r="BCM19" s="176"/>
      <c r="BCN19" s="176"/>
      <c r="BCO19" s="176"/>
      <c r="BCP19" s="176"/>
      <c r="BCQ19" s="176"/>
      <c r="BCR19" s="176"/>
      <c r="BCS19" s="176"/>
      <c r="BCT19" s="176"/>
      <c r="BCU19" s="176"/>
      <c r="BCV19" s="176"/>
      <c r="BCW19" s="176"/>
      <c r="BCX19" s="176"/>
      <c r="BCY19" s="176"/>
      <c r="BCZ19" s="176"/>
      <c r="BDA19" s="176"/>
      <c r="BDB19" s="176"/>
      <c r="BDC19" s="176"/>
      <c r="BDD19" s="176"/>
      <c r="BDE19" s="176"/>
      <c r="BDF19" s="176"/>
      <c r="BDG19" s="176"/>
      <c r="BDH19" s="176"/>
      <c r="BDI19" s="176"/>
      <c r="BDJ19" s="176"/>
      <c r="BDK19" s="176"/>
      <c r="BDL19" s="176"/>
      <c r="BDM19" s="176"/>
      <c r="BDN19" s="176"/>
      <c r="BDO19" s="176"/>
      <c r="BDP19" s="176"/>
      <c r="BDQ19" s="176"/>
      <c r="BDR19" s="176"/>
      <c r="BDS19" s="176"/>
      <c r="BDT19" s="176"/>
      <c r="BDU19" s="176"/>
      <c r="BDV19" s="176"/>
      <c r="BDW19" s="176"/>
      <c r="BDX19" s="176"/>
      <c r="BDY19" s="176"/>
      <c r="BDZ19" s="176"/>
      <c r="BEA19" s="176"/>
      <c r="BEB19" s="176"/>
      <c r="BEC19" s="176"/>
      <c r="BED19" s="176"/>
      <c r="BEE19" s="176"/>
      <c r="BEF19" s="176"/>
      <c r="BEG19" s="176"/>
      <c r="BEH19" s="176"/>
      <c r="BEI19" s="176"/>
      <c r="BEJ19" s="176"/>
      <c r="BEK19" s="176"/>
      <c r="BEL19" s="176"/>
      <c r="BEM19" s="176"/>
      <c r="BEN19" s="176"/>
      <c r="BEO19" s="176"/>
      <c r="BEP19" s="176"/>
      <c r="BEQ19" s="176"/>
      <c r="BER19" s="176"/>
      <c r="BES19" s="176"/>
      <c r="BET19" s="176"/>
      <c r="BEU19" s="176"/>
      <c r="BEV19" s="176"/>
      <c r="BEW19" s="176"/>
      <c r="BEX19" s="176"/>
      <c r="BEY19" s="176"/>
      <c r="BEZ19" s="176"/>
      <c r="BFA19" s="176"/>
      <c r="BFB19" s="176"/>
      <c r="BFC19" s="176"/>
      <c r="BFD19" s="176"/>
      <c r="BFE19" s="176"/>
      <c r="BFF19" s="176"/>
      <c r="BFG19" s="176"/>
      <c r="BFH19" s="176"/>
      <c r="BFI19" s="176"/>
      <c r="BFJ19" s="176"/>
      <c r="BFK19" s="176"/>
      <c r="BFL19" s="176"/>
      <c r="BFM19" s="176"/>
      <c r="BFN19" s="176"/>
      <c r="BFO19" s="176"/>
      <c r="BFP19" s="176"/>
      <c r="BFQ19" s="176"/>
      <c r="BFR19" s="176"/>
      <c r="BFS19" s="176"/>
      <c r="BFT19" s="176"/>
      <c r="BFU19" s="176"/>
      <c r="BFV19" s="176"/>
      <c r="BFW19" s="176"/>
      <c r="BFX19" s="176"/>
      <c r="BFY19" s="176"/>
      <c r="BFZ19" s="176"/>
      <c r="BGA19" s="176"/>
      <c r="BGB19" s="176"/>
      <c r="BGC19" s="176"/>
      <c r="BGD19" s="176"/>
      <c r="BGE19" s="176"/>
      <c r="BGF19" s="176"/>
      <c r="BGG19" s="176"/>
      <c r="BGH19" s="176"/>
      <c r="BGI19" s="176"/>
      <c r="BGJ19" s="176"/>
      <c r="BGK19" s="176"/>
      <c r="BGL19" s="176"/>
      <c r="BGM19" s="176"/>
      <c r="BGN19" s="176"/>
      <c r="BGO19" s="176"/>
      <c r="BGP19" s="176"/>
      <c r="BGQ19" s="176"/>
      <c r="BGR19" s="176"/>
      <c r="BGS19" s="176"/>
      <c r="BGT19" s="176"/>
      <c r="BGU19" s="176"/>
      <c r="BGV19" s="176"/>
      <c r="BGW19" s="176"/>
      <c r="BGX19" s="176"/>
      <c r="BGY19" s="176"/>
      <c r="BGZ19" s="176"/>
      <c r="BHA19" s="176"/>
      <c r="BHB19" s="176"/>
      <c r="BHC19" s="176"/>
      <c r="BHD19" s="176"/>
      <c r="BHE19" s="176"/>
      <c r="BHF19" s="176"/>
      <c r="BHG19" s="176"/>
      <c r="BHH19" s="176"/>
      <c r="BHI19" s="176"/>
      <c r="BHJ19" s="176"/>
      <c r="BHK19" s="176"/>
      <c r="BHL19" s="176"/>
      <c r="BHM19" s="176"/>
      <c r="BHN19" s="176"/>
      <c r="BHO19" s="176"/>
      <c r="BHP19" s="176"/>
      <c r="BHQ19" s="176"/>
      <c r="BHR19" s="176"/>
      <c r="BHS19" s="176"/>
      <c r="BHT19" s="176"/>
      <c r="BHU19" s="176"/>
      <c r="BHV19" s="176"/>
      <c r="BHW19" s="176"/>
      <c r="BHX19" s="176"/>
      <c r="BHY19" s="176"/>
      <c r="BHZ19" s="176"/>
      <c r="BIA19" s="176"/>
      <c r="BIB19" s="176"/>
      <c r="BIC19" s="176"/>
      <c r="BID19" s="176"/>
      <c r="BIE19" s="176"/>
      <c r="BIF19" s="176"/>
      <c r="BIG19" s="176"/>
      <c r="BIH19" s="176"/>
      <c r="BII19" s="176"/>
      <c r="BIJ19" s="176"/>
      <c r="BIK19" s="176"/>
      <c r="BIL19" s="176"/>
      <c r="BIM19" s="176"/>
      <c r="BIN19" s="176"/>
      <c r="BIO19" s="176"/>
      <c r="BIP19" s="176"/>
      <c r="BIQ19" s="176"/>
      <c r="BIR19" s="176"/>
      <c r="BIS19" s="176"/>
      <c r="BIT19" s="176"/>
      <c r="BIU19" s="176"/>
      <c r="BIV19" s="176"/>
      <c r="BIW19" s="176"/>
      <c r="BIX19" s="176"/>
      <c r="BIY19" s="176"/>
      <c r="BIZ19" s="176"/>
      <c r="BJA19" s="176"/>
      <c r="BJB19" s="176"/>
      <c r="BJC19" s="176"/>
      <c r="BJD19" s="176"/>
      <c r="BJE19" s="176"/>
      <c r="BJF19" s="176"/>
      <c r="BJG19" s="176"/>
      <c r="BJH19" s="176"/>
      <c r="BJI19" s="176"/>
      <c r="BJJ19" s="176"/>
      <c r="BJK19" s="176"/>
      <c r="BJL19" s="176"/>
      <c r="BJM19" s="176"/>
      <c r="BJN19" s="176"/>
      <c r="BJO19" s="176"/>
      <c r="BJP19" s="176"/>
      <c r="BJQ19" s="176"/>
      <c r="BJR19" s="176"/>
      <c r="BJS19" s="176"/>
      <c r="BJT19" s="176"/>
      <c r="BJU19" s="176"/>
      <c r="BJV19" s="176"/>
      <c r="BJW19" s="176"/>
      <c r="BJX19" s="176"/>
      <c r="BJY19" s="176"/>
      <c r="BJZ19" s="176"/>
      <c r="BKA19" s="176"/>
      <c r="BKB19" s="176"/>
      <c r="BKC19" s="176"/>
      <c r="BKD19" s="176"/>
      <c r="BKE19" s="176"/>
      <c r="BKF19" s="176"/>
      <c r="BKG19" s="176"/>
      <c r="BKH19" s="176"/>
      <c r="BKI19" s="176"/>
      <c r="BKJ19" s="176"/>
      <c r="BKK19" s="176"/>
      <c r="BKL19" s="176"/>
      <c r="BKM19" s="176"/>
      <c r="BKN19" s="176"/>
      <c r="BKO19" s="176"/>
      <c r="BKP19" s="176"/>
      <c r="BKQ19" s="176"/>
      <c r="BKR19" s="176"/>
      <c r="BKS19" s="176"/>
      <c r="BKT19" s="176"/>
      <c r="BKU19" s="176"/>
      <c r="BKV19" s="176"/>
      <c r="BKW19" s="176"/>
      <c r="BKX19" s="176"/>
      <c r="BKY19" s="176"/>
      <c r="BKZ19" s="176"/>
      <c r="BLA19" s="176"/>
      <c r="BLB19" s="176"/>
      <c r="BLC19" s="176"/>
      <c r="BLD19" s="176"/>
      <c r="BLE19" s="176"/>
      <c r="BLF19" s="176"/>
      <c r="BLG19" s="176"/>
      <c r="BLH19" s="176"/>
      <c r="BLI19" s="176"/>
      <c r="BLJ19" s="176"/>
      <c r="BLK19" s="176"/>
      <c r="BLL19" s="176"/>
      <c r="BLM19" s="176"/>
      <c r="BLN19" s="176"/>
      <c r="BLO19" s="176"/>
      <c r="BLP19" s="176"/>
      <c r="BLQ19" s="176"/>
      <c r="BLR19" s="176"/>
      <c r="BLS19" s="176"/>
      <c r="BLT19" s="176"/>
      <c r="BLU19" s="176"/>
      <c r="BLV19" s="176"/>
      <c r="BLW19" s="176"/>
      <c r="BLX19" s="176"/>
      <c r="BLY19" s="176"/>
      <c r="BLZ19" s="176"/>
      <c r="BMA19" s="176"/>
      <c r="BMB19" s="176"/>
      <c r="BMC19" s="176"/>
      <c r="BMD19" s="176"/>
      <c r="BME19" s="176"/>
      <c r="BMF19" s="176"/>
      <c r="BMG19" s="176"/>
      <c r="BMH19" s="176"/>
      <c r="BMI19" s="176"/>
      <c r="BMJ19" s="176"/>
      <c r="BMK19" s="176"/>
      <c r="BML19" s="176"/>
      <c r="BMM19" s="176"/>
      <c r="BMN19" s="176"/>
      <c r="BMO19" s="176"/>
      <c r="BMP19" s="176"/>
      <c r="BMQ19" s="176"/>
      <c r="BMR19" s="176"/>
      <c r="BMS19" s="176"/>
      <c r="BMT19" s="176"/>
      <c r="BMU19" s="176"/>
      <c r="BMV19" s="176"/>
      <c r="BMW19" s="176"/>
      <c r="BMX19" s="176"/>
      <c r="BMY19" s="176"/>
      <c r="BMZ19" s="176"/>
      <c r="BNA19" s="176"/>
      <c r="BNB19" s="176"/>
      <c r="BNC19" s="176"/>
      <c r="BND19" s="176"/>
      <c r="BNE19" s="176"/>
      <c r="BNF19" s="176"/>
      <c r="BNG19" s="176"/>
      <c r="BNH19" s="176"/>
      <c r="BNI19" s="176"/>
      <c r="BNJ19" s="176"/>
      <c r="BNK19" s="176"/>
      <c r="BNL19" s="176"/>
      <c r="BNM19" s="176"/>
      <c r="BNN19" s="176"/>
      <c r="BNO19" s="176"/>
      <c r="BNP19" s="176"/>
      <c r="BNQ19" s="176"/>
      <c r="BNR19" s="176"/>
      <c r="BNS19" s="176"/>
      <c r="BNT19" s="176"/>
      <c r="BNU19" s="176"/>
      <c r="BNV19" s="176"/>
      <c r="BNW19" s="176"/>
      <c r="BNX19" s="176"/>
      <c r="BNY19" s="176"/>
      <c r="BNZ19" s="176"/>
      <c r="BOA19" s="176"/>
      <c r="BOB19" s="176"/>
      <c r="BOC19" s="176"/>
      <c r="BOD19" s="176"/>
      <c r="BOE19" s="176"/>
      <c r="BOF19" s="176"/>
      <c r="BOG19" s="176"/>
      <c r="BOH19" s="176"/>
      <c r="BOI19" s="176"/>
      <c r="BOJ19" s="176"/>
      <c r="BOK19" s="176"/>
      <c r="BOL19" s="176"/>
      <c r="BOM19" s="176"/>
      <c r="BON19" s="176"/>
      <c r="BOO19" s="176"/>
      <c r="BOP19" s="176"/>
      <c r="BOQ19" s="176"/>
      <c r="BOR19" s="176"/>
      <c r="BOS19" s="176"/>
      <c r="BOT19" s="176"/>
      <c r="BOU19" s="176"/>
      <c r="BOV19" s="176"/>
      <c r="BOW19" s="176"/>
      <c r="BOX19" s="176"/>
      <c r="BOY19" s="176"/>
      <c r="BOZ19" s="176"/>
      <c r="BPA19" s="176"/>
      <c r="BPB19" s="176"/>
      <c r="BPC19" s="176"/>
      <c r="BPD19" s="176"/>
      <c r="BPE19" s="176"/>
      <c r="BPF19" s="176"/>
      <c r="BPG19" s="176"/>
      <c r="BPH19" s="176"/>
      <c r="BPI19" s="176"/>
      <c r="BPJ19" s="176"/>
      <c r="BPK19" s="176"/>
      <c r="BPL19" s="176"/>
      <c r="BPM19" s="176"/>
      <c r="BPN19" s="176"/>
      <c r="BPO19" s="176"/>
      <c r="BPP19" s="176"/>
      <c r="BPQ19" s="176"/>
      <c r="BPR19" s="176"/>
      <c r="BPS19" s="176"/>
      <c r="BPT19" s="176"/>
      <c r="BPU19" s="176"/>
      <c r="BPV19" s="176"/>
      <c r="BPW19" s="176"/>
      <c r="BPX19" s="176"/>
      <c r="BPY19" s="176"/>
      <c r="BPZ19" s="176"/>
      <c r="BQA19" s="176"/>
      <c r="BQB19" s="176"/>
      <c r="BQC19" s="176"/>
      <c r="BQD19" s="176"/>
      <c r="BQE19" s="176"/>
      <c r="BQF19" s="176"/>
      <c r="BQG19" s="176"/>
      <c r="BQH19" s="176"/>
      <c r="BQI19" s="176"/>
      <c r="BQJ19" s="176"/>
      <c r="BQK19" s="176"/>
      <c r="BQL19" s="176"/>
      <c r="BQM19" s="176"/>
      <c r="BQN19" s="176"/>
      <c r="BQO19" s="176"/>
      <c r="BQP19" s="176"/>
      <c r="BQQ19" s="176"/>
      <c r="BQR19" s="176"/>
      <c r="BQS19" s="176"/>
      <c r="BQT19" s="176"/>
      <c r="BQU19" s="176"/>
      <c r="BQV19" s="176"/>
      <c r="BQW19" s="176"/>
      <c r="BQX19" s="176"/>
      <c r="BQY19" s="176"/>
      <c r="BQZ19" s="176"/>
      <c r="BRA19" s="176"/>
      <c r="BRB19" s="176"/>
      <c r="BRC19" s="176"/>
      <c r="BRD19" s="176"/>
      <c r="BRE19" s="176"/>
      <c r="BRF19" s="176"/>
      <c r="BRG19" s="176"/>
      <c r="BRH19" s="176"/>
      <c r="BRI19" s="176"/>
      <c r="BRJ19" s="176"/>
      <c r="BRK19" s="176"/>
      <c r="BRL19" s="176"/>
      <c r="BRM19" s="176"/>
      <c r="BRN19" s="176"/>
      <c r="BRO19" s="176"/>
      <c r="BRP19" s="176"/>
      <c r="BRQ19" s="176"/>
      <c r="BRR19" s="176"/>
      <c r="BRS19" s="176"/>
      <c r="BRT19" s="176"/>
      <c r="BRU19" s="176"/>
      <c r="BRV19" s="176"/>
      <c r="BRW19" s="176"/>
      <c r="BRX19" s="176"/>
      <c r="BRY19" s="176"/>
      <c r="BRZ19" s="176"/>
      <c r="BSA19" s="176"/>
      <c r="BSB19" s="176"/>
      <c r="BSC19" s="176"/>
      <c r="BSD19" s="176"/>
      <c r="BSE19" s="176"/>
      <c r="BSF19" s="176"/>
      <c r="BSG19" s="176"/>
      <c r="BSH19" s="176"/>
      <c r="BSI19" s="176"/>
      <c r="BSJ19" s="176"/>
      <c r="BSK19" s="176"/>
      <c r="BSL19" s="176"/>
      <c r="BSM19" s="176"/>
      <c r="BSN19" s="176"/>
      <c r="BSO19" s="176"/>
      <c r="BSP19" s="176"/>
      <c r="BSQ19" s="176"/>
      <c r="BSR19" s="176"/>
      <c r="BSS19" s="176"/>
      <c r="BST19" s="176"/>
      <c r="BSU19" s="176"/>
      <c r="BSV19" s="176"/>
      <c r="BSW19" s="176"/>
      <c r="BSX19" s="176"/>
      <c r="BSY19" s="176"/>
      <c r="BSZ19" s="176"/>
      <c r="BTA19" s="176"/>
      <c r="BTB19" s="176"/>
      <c r="BTC19" s="176"/>
      <c r="BTD19" s="176"/>
      <c r="BTE19" s="176"/>
      <c r="BTF19" s="176"/>
      <c r="BTG19" s="176"/>
      <c r="BTH19" s="176"/>
      <c r="BTI19" s="176"/>
      <c r="BTJ19" s="176"/>
      <c r="BTK19" s="176"/>
      <c r="BTL19" s="176"/>
      <c r="BTM19" s="176"/>
      <c r="BTN19" s="176"/>
      <c r="BTO19" s="176"/>
      <c r="BTP19" s="176"/>
      <c r="BTQ19" s="176"/>
      <c r="BTR19" s="176"/>
      <c r="BTS19" s="176"/>
      <c r="BTT19" s="176"/>
      <c r="BTU19" s="176"/>
      <c r="BTV19" s="176"/>
      <c r="BTW19" s="176"/>
      <c r="BTX19" s="176"/>
      <c r="BTY19" s="176"/>
      <c r="BTZ19" s="176"/>
      <c r="BUA19" s="176"/>
      <c r="BUB19" s="176"/>
      <c r="BUC19" s="176"/>
      <c r="BUD19" s="176"/>
      <c r="BUE19" s="176"/>
      <c r="BUF19" s="176"/>
      <c r="BUG19" s="176"/>
      <c r="BUH19" s="176"/>
      <c r="BUI19" s="176"/>
      <c r="BUJ19" s="176"/>
      <c r="BUK19" s="176"/>
      <c r="BUL19" s="176"/>
      <c r="BUM19" s="176"/>
      <c r="BUN19" s="176"/>
      <c r="BUO19" s="176"/>
      <c r="BUP19" s="176"/>
      <c r="BUQ19" s="176"/>
      <c r="BUR19" s="176"/>
      <c r="BUS19" s="176"/>
      <c r="BUT19" s="176"/>
      <c r="BUU19" s="176"/>
      <c r="BUV19" s="176"/>
      <c r="BUW19" s="176"/>
      <c r="BUX19" s="176"/>
      <c r="BUY19" s="176"/>
      <c r="BUZ19" s="176"/>
      <c r="BVA19" s="176"/>
      <c r="BVB19" s="176"/>
      <c r="BVC19" s="176"/>
      <c r="BVD19" s="176"/>
      <c r="BVE19" s="176"/>
      <c r="BVF19" s="176"/>
      <c r="BVG19" s="176"/>
      <c r="BVH19" s="176"/>
      <c r="BVI19" s="176"/>
      <c r="BVJ19" s="176"/>
      <c r="BVK19" s="176"/>
      <c r="BVL19" s="176"/>
      <c r="BVM19" s="176"/>
      <c r="BVN19" s="176"/>
      <c r="BVO19" s="176"/>
      <c r="BVP19" s="176"/>
      <c r="BVQ19" s="176"/>
      <c r="BVR19" s="176"/>
      <c r="BVS19" s="176"/>
      <c r="BVT19" s="176"/>
      <c r="BVU19" s="176"/>
      <c r="BVV19" s="176"/>
      <c r="BVW19" s="176"/>
      <c r="BVX19" s="176"/>
      <c r="BVY19" s="176"/>
      <c r="BVZ19" s="176"/>
      <c r="BWA19" s="176"/>
      <c r="BWB19" s="176"/>
      <c r="BWC19" s="176"/>
      <c r="BWD19" s="176"/>
      <c r="BWE19" s="176"/>
      <c r="BWF19" s="176"/>
      <c r="BWG19" s="176"/>
      <c r="BWH19" s="176"/>
      <c r="BWI19" s="176"/>
      <c r="BWJ19" s="176"/>
      <c r="BWK19" s="176"/>
      <c r="BWL19" s="176"/>
      <c r="BWM19" s="176"/>
      <c r="BWN19" s="176"/>
      <c r="BWO19" s="176"/>
      <c r="BWP19" s="176"/>
      <c r="BWQ19" s="176"/>
      <c r="BWR19" s="176"/>
      <c r="BWS19" s="176"/>
      <c r="BWT19" s="176"/>
      <c r="BWU19" s="176"/>
      <c r="BWV19" s="176"/>
      <c r="BWW19" s="176"/>
      <c r="BWX19" s="176"/>
      <c r="BWY19" s="176"/>
      <c r="BWZ19" s="176"/>
      <c r="BXA19" s="176"/>
      <c r="BXB19" s="176"/>
      <c r="BXC19" s="176"/>
      <c r="BXD19" s="176"/>
      <c r="BXE19" s="176"/>
      <c r="BXF19" s="176"/>
      <c r="BXG19" s="176"/>
      <c r="BXH19" s="176"/>
      <c r="BXI19" s="176"/>
      <c r="BXJ19" s="176"/>
      <c r="BXK19" s="176"/>
      <c r="BXL19" s="176"/>
      <c r="BXM19" s="176"/>
      <c r="BXN19" s="176"/>
      <c r="BXO19" s="176"/>
      <c r="BXP19" s="176"/>
      <c r="BXQ19" s="176"/>
      <c r="BXR19" s="176"/>
      <c r="BXS19" s="176"/>
      <c r="BXT19" s="176"/>
      <c r="BXU19" s="176"/>
      <c r="BXV19" s="176"/>
      <c r="BXW19" s="176"/>
      <c r="BXX19" s="176"/>
      <c r="BXY19" s="176"/>
      <c r="BXZ19" s="176"/>
      <c r="BYA19" s="176"/>
      <c r="BYB19" s="176"/>
      <c r="BYC19" s="176"/>
      <c r="BYD19" s="176"/>
      <c r="BYE19" s="176"/>
      <c r="BYF19" s="176"/>
      <c r="BYG19" s="176"/>
      <c r="BYH19" s="176"/>
      <c r="BYI19" s="176"/>
      <c r="BYJ19" s="176"/>
      <c r="BYK19" s="176"/>
      <c r="BYL19" s="176"/>
      <c r="BYM19" s="176"/>
      <c r="BYN19" s="176"/>
      <c r="BYO19" s="176"/>
      <c r="BYP19" s="176"/>
      <c r="BYQ19" s="176"/>
      <c r="BYR19" s="176"/>
      <c r="BYS19" s="176"/>
      <c r="BYT19" s="176"/>
      <c r="BYU19" s="176"/>
      <c r="BYV19" s="176"/>
      <c r="BYW19" s="176"/>
      <c r="BYX19" s="176"/>
      <c r="BYY19" s="176"/>
      <c r="BYZ19" s="176"/>
      <c r="BZA19" s="176"/>
      <c r="BZB19" s="176"/>
      <c r="BZC19" s="176"/>
      <c r="BZD19" s="176"/>
      <c r="BZE19" s="176"/>
      <c r="BZF19" s="176"/>
      <c r="BZG19" s="176"/>
      <c r="BZH19" s="176"/>
      <c r="BZI19" s="176"/>
      <c r="BZJ19" s="176"/>
      <c r="BZK19" s="176"/>
      <c r="BZL19" s="176"/>
      <c r="BZM19" s="176"/>
      <c r="BZN19" s="176"/>
      <c r="BZO19" s="176"/>
      <c r="BZP19" s="176"/>
      <c r="BZQ19" s="176"/>
      <c r="BZR19" s="176"/>
      <c r="BZS19" s="176"/>
      <c r="BZT19" s="176"/>
      <c r="BZU19" s="176"/>
      <c r="BZV19" s="176"/>
      <c r="BZW19" s="176"/>
      <c r="BZX19" s="176"/>
      <c r="BZY19" s="176"/>
      <c r="BZZ19" s="176"/>
      <c r="CAA19" s="176"/>
      <c r="CAB19" s="176"/>
      <c r="CAC19" s="176"/>
      <c r="CAD19" s="176"/>
      <c r="CAE19" s="176"/>
      <c r="CAF19" s="176"/>
      <c r="CAG19" s="176"/>
      <c r="CAH19" s="176"/>
      <c r="CAI19" s="176"/>
      <c r="CAJ19" s="176"/>
      <c r="CAK19" s="176"/>
      <c r="CAL19" s="176"/>
      <c r="CAM19" s="176"/>
      <c r="CAN19" s="176"/>
      <c r="CAO19" s="176"/>
      <c r="CAP19" s="176"/>
      <c r="CAQ19" s="176"/>
      <c r="CAR19" s="176"/>
      <c r="CAS19" s="176"/>
      <c r="CAT19" s="176"/>
      <c r="CAU19" s="176"/>
      <c r="CAV19" s="176"/>
      <c r="CAW19" s="176"/>
      <c r="CAX19" s="176"/>
      <c r="CAY19" s="176"/>
      <c r="CAZ19" s="176"/>
      <c r="CBA19" s="176"/>
      <c r="CBB19" s="176"/>
      <c r="CBC19" s="176"/>
      <c r="CBD19" s="176"/>
      <c r="CBE19" s="176"/>
      <c r="CBF19" s="176"/>
      <c r="CBG19" s="176"/>
      <c r="CBH19" s="176"/>
      <c r="CBI19" s="176"/>
      <c r="CBJ19" s="176"/>
      <c r="CBK19" s="176"/>
      <c r="CBL19" s="176"/>
      <c r="CBM19" s="176"/>
      <c r="CBN19" s="176"/>
      <c r="CBO19" s="176"/>
      <c r="CBP19" s="176"/>
      <c r="CBQ19" s="176"/>
      <c r="CBR19" s="176"/>
      <c r="CBS19" s="176"/>
      <c r="CBT19" s="176"/>
      <c r="CBU19" s="176"/>
      <c r="CBV19" s="176"/>
      <c r="CBW19" s="176"/>
      <c r="CBX19" s="176"/>
      <c r="CBY19" s="176"/>
      <c r="CBZ19" s="176"/>
      <c r="CCA19" s="176"/>
      <c r="CCB19" s="176"/>
      <c r="CCC19" s="176"/>
      <c r="CCD19" s="176"/>
      <c r="CCE19" s="176"/>
      <c r="CCF19" s="176"/>
      <c r="CCG19" s="176"/>
      <c r="CCH19" s="176"/>
      <c r="CCI19" s="176"/>
      <c r="CCJ19" s="176"/>
      <c r="CCK19" s="176"/>
      <c r="CCL19" s="176"/>
      <c r="CCM19" s="176"/>
      <c r="CCN19" s="176"/>
      <c r="CCO19" s="176"/>
      <c r="CCP19" s="176"/>
      <c r="CCQ19" s="176"/>
      <c r="CCR19" s="176"/>
      <c r="CCS19" s="176"/>
      <c r="CCT19" s="176"/>
      <c r="CCU19" s="176"/>
      <c r="CCV19" s="176"/>
      <c r="CCW19" s="176"/>
      <c r="CCX19" s="176"/>
      <c r="CCY19" s="176"/>
      <c r="CCZ19" s="176"/>
      <c r="CDA19" s="176"/>
      <c r="CDB19" s="176"/>
      <c r="CDC19" s="176"/>
      <c r="CDD19" s="176"/>
      <c r="CDE19" s="176"/>
      <c r="CDF19" s="176"/>
      <c r="CDG19" s="176"/>
      <c r="CDH19" s="176"/>
      <c r="CDI19" s="176"/>
      <c r="CDJ19" s="176"/>
      <c r="CDK19" s="176"/>
      <c r="CDL19" s="176"/>
      <c r="CDM19" s="176"/>
      <c r="CDN19" s="176"/>
      <c r="CDO19" s="176"/>
      <c r="CDP19" s="176"/>
      <c r="CDQ19" s="176"/>
      <c r="CDR19" s="176"/>
      <c r="CDS19" s="176"/>
      <c r="CDT19" s="176"/>
      <c r="CDU19" s="176"/>
      <c r="CDV19" s="176"/>
      <c r="CDW19" s="176"/>
      <c r="CDX19" s="176"/>
      <c r="CDY19" s="176"/>
      <c r="CDZ19" s="176"/>
      <c r="CEA19" s="176"/>
      <c r="CEB19" s="176"/>
      <c r="CEC19" s="176"/>
      <c r="CED19" s="176"/>
      <c r="CEE19" s="176"/>
      <c r="CEF19" s="176"/>
      <c r="CEG19" s="176"/>
      <c r="CEH19" s="176"/>
      <c r="CEI19" s="176"/>
      <c r="CEJ19" s="176"/>
      <c r="CEK19" s="176"/>
      <c r="CEL19" s="176"/>
      <c r="CEM19" s="176"/>
      <c r="CEN19" s="176"/>
      <c r="CEO19" s="176"/>
      <c r="CEP19" s="176"/>
      <c r="CEQ19" s="176"/>
      <c r="CER19" s="176"/>
      <c r="CES19" s="176"/>
      <c r="CET19" s="176"/>
      <c r="CEU19" s="176"/>
      <c r="CEV19" s="176"/>
      <c r="CEW19" s="176"/>
      <c r="CEX19" s="176"/>
      <c r="CEY19" s="176"/>
      <c r="CEZ19" s="176"/>
      <c r="CFA19" s="176"/>
      <c r="CFB19" s="176"/>
      <c r="CFC19" s="176"/>
      <c r="CFD19" s="176"/>
      <c r="CFE19" s="176"/>
      <c r="CFF19" s="176"/>
      <c r="CFG19" s="176"/>
      <c r="CFH19" s="176"/>
      <c r="CFI19" s="176"/>
      <c r="CFJ19" s="176"/>
      <c r="CFK19" s="176"/>
      <c r="CFL19" s="176"/>
      <c r="CFM19" s="176"/>
      <c r="CFN19" s="176"/>
      <c r="CFO19" s="176"/>
      <c r="CFP19" s="176"/>
      <c r="CFQ19" s="176"/>
      <c r="CFR19" s="176"/>
      <c r="CFS19" s="176"/>
      <c r="CFT19" s="176"/>
      <c r="CFU19" s="176"/>
      <c r="CFV19" s="176"/>
      <c r="CFW19" s="176"/>
      <c r="CFX19" s="176"/>
      <c r="CFY19" s="176"/>
      <c r="CFZ19" s="176"/>
      <c r="CGA19" s="176"/>
      <c r="CGB19" s="176"/>
      <c r="CGC19" s="176"/>
      <c r="CGD19" s="176"/>
      <c r="CGE19" s="176"/>
      <c r="CGF19" s="176"/>
      <c r="CGG19" s="176"/>
      <c r="CGH19" s="176"/>
      <c r="CGI19" s="176"/>
      <c r="CGJ19" s="176"/>
      <c r="CGK19" s="176"/>
      <c r="CGL19" s="176"/>
      <c r="CGM19" s="176"/>
      <c r="CGN19" s="176"/>
      <c r="CGO19" s="176"/>
      <c r="CGP19" s="176"/>
      <c r="CGQ19" s="176"/>
      <c r="CGR19" s="176"/>
      <c r="CGS19" s="176"/>
      <c r="CGT19" s="176"/>
      <c r="CGU19" s="176"/>
      <c r="CGV19" s="176"/>
      <c r="CGW19" s="176"/>
      <c r="CGX19" s="176"/>
      <c r="CGY19" s="176"/>
      <c r="CGZ19" s="176"/>
      <c r="CHA19" s="176"/>
      <c r="CHB19" s="176"/>
      <c r="CHC19" s="176"/>
      <c r="CHD19" s="176"/>
      <c r="CHE19" s="176"/>
      <c r="CHF19" s="176"/>
      <c r="CHG19" s="176"/>
      <c r="CHH19" s="176"/>
      <c r="CHI19" s="176"/>
      <c r="CHJ19" s="176"/>
      <c r="CHK19" s="176"/>
      <c r="CHL19" s="176"/>
      <c r="CHM19" s="176"/>
      <c r="CHN19" s="176"/>
      <c r="CHO19" s="176"/>
      <c r="CHP19" s="176"/>
      <c r="CHQ19" s="176"/>
      <c r="CHR19" s="176"/>
      <c r="CHS19" s="176"/>
      <c r="CHT19" s="176"/>
      <c r="CHU19" s="176"/>
      <c r="CHV19" s="176"/>
      <c r="CHW19" s="176"/>
      <c r="CHX19" s="176"/>
      <c r="CHY19" s="176"/>
      <c r="CHZ19" s="176"/>
      <c r="CIA19" s="176"/>
      <c r="CIB19" s="176"/>
      <c r="CIC19" s="176"/>
      <c r="CID19" s="176"/>
      <c r="CIE19" s="176"/>
      <c r="CIF19" s="176"/>
      <c r="CIG19" s="176"/>
      <c r="CIH19" s="176"/>
      <c r="CII19" s="176"/>
      <c r="CIJ19" s="176"/>
      <c r="CIK19" s="176"/>
      <c r="CIL19" s="176"/>
      <c r="CIM19" s="176"/>
      <c r="CIN19" s="176"/>
      <c r="CIO19" s="176"/>
      <c r="CIP19" s="176"/>
      <c r="CIQ19" s="176"/>
      <c r="CIR19" s="176"/>
      <c r="CIS19" s="176"/>
      <c r="CIT19" s="176"/>
      <c r="CIU19" s="176"/>
      <c r="CIV19" s="176"/>
      <c r="CIW19" s="176"/>
      <c r="CIX19" s="176"/>
      <c r="CIY19" s="176"/>
      <c r="CIZ19" s="176"/>
      <c r="CJA19" s="176"/>
      <c r="CJB19" s="176"/>
      <c r="CJC19" s="176"/>
      <c r="CJD19" s="176"/>
      <c r="CJE19" s="176"/>
      <c r="CJF19" s="176"/>
      <c r="CJG19" s="176"/>
      <c r="CJH19" s="176"/>
      <c r="CJI19" s="176"/>
      <c r="CJJ19" s="176"/>
      <c r="CJK19" s="176"/>
      <c r="CJL19" s="176"/>
      <c r="CJM19" s="176"/>
      <c r="CJN19" s="176"/>
      <c r="CJO19" s="176"/>
      <c r="CJP19" s="176"/>
      <c r="CJQ19" s="176"/>
      <c r="CJR19" s="176"/>
      <c r="CJS19" s="176"/>
      <c r="CJT19" s="176"/>
      <c r="CJU19" s="176"/>
      <c r="CJV19" s="176"/>
      <c r="CJW19" s="176"/>
      <c r="CJX19" s="176"/>
      <c r="CJY19" s="176"/>
      <c r="CJZ19" s="176"/>
      <c r="CKA19" s="176"/>
      <c r="CKB19" s="176"/>
      <c r="CKC19" s="176"/>
      <c r="CKD19" s="176"/>
      <c r="CKE19" s="176"/>
      <c r="CKF19" s="176"/>
      <c r="CKG19" s="176"/>
      <c r="CKH19" s="176"/>
      <c r="CKI19" s="176"/>
      <c r="CKJ19" s="176"/>
      <c r="CKK19" s="176"/>
      <c r="CKL19" s="176"/>
      <c r="CKM19" s="176"/>
      <c r="CKN19" s="176"/>
      <c r="CKO19" s="176"/>
      <c r="CKP19" s="176"/>
      <c r="CKQ19" s="176"/>
      <c r="CKR19" s="176"/>
      <c r="CKS19" s="176"/>
      <c r="CKT19" s="176"/>
      <c r="CKU19" s="176"/>
      <c r="CKV19" s="176"/>
      <c r="CKW19" s="176"/>
      <c r="CKX19" s="176"/>
      <c r="CKY19" s="176"/>
      <c r="CKZ19" s="176"/>
      <c r="CLA19" s="176"/>
      <c r="CLB19" s="176"/>
      <c r="CLC19" s="176"/>
      <c r="CLD19" s="176"/>
      <c r="CLE19" s="176"/>
      <c r="CLF19" s="176"/>
      <c r="CLG19" s="176"/>
      <c r="CLH19" s="176"/>
      <c r="CLI19" s="176"/>
      <c r="CLJ19" s="176"/>
      <c r="CLK19" s="176"/>
      <c r="CLL19" s="176"/>
      <c r="CLM19" s="176"/>
      <c r="CLN19" s="176"/>
      <c r="CLO19" s="176"/>
      <c r="CLP19" s="176"/>
      <c r="CLQ19" s="176"/>
      <c r="CLR19" s="176"/>
      <c r="CLS19" s="176"/>
      <c r="CLT19" s="176"/>
      <c r="CLU19" s="176"/>
      <c r="CLV19" s="176"/>
      <c r="CLW19" s="176"/>
      <c r="CLX19" s="176"/>
      <c r="CLY19" s="176"/>
      <c r="CLZ19" s="176"/>
      <c r="CMA19" s="176"/>
      <c r="CMB19" s="176"/>
      <c r="CMC19" s="176"/>
      <c r="CMD19" s="176"/>
      <c r="CME19" s="176"/>
      <c r="CMF19" s="176"/>
      <c r="CMG19" s="176"/>
      <c r="CMH19" s="176"/>
      <c r="CMI19" s="176"/>
      <c r="CMJ19" s="176"/>
      <c r="CMK19" s="176"/>
      <c r="CML19" s="176"/>
      <c r="CMM19" s="176"/>
      <c r="CMN19" s="176"/>
      <c r="CMO19" s="176"/>
      <c r="CMP19" s="176"/>
      <c r="CMQ19" s="176"/>
      <c r="CMR19" s="176"/>
      <c r="CMS19" s="176"/>
      <c r="CMT19" s="176"/>
      <c r="CMU19" s="176"/>
      <c r="CMV19" s="176"/>
      <c r="CMW19" s="176"/>
      <c r="CMX19" s="176"/>
      <c r="CMY19" s="176"/>
      <c r="CMZ19" s="176"/>
      <c r="CNA19" s="176"/>
      <c r="CNB19" s="176"/>
      <c r="CNC19" s="176"/>
      <c r="CND19" s="176"/>
      <c r="CNE19" s="176"/>
      <c r="CNF19" s="176"/>
      <c r="CNG19" s="176"/>
      <c r="CNH19" s="176"/>
      <c r="CNI19" s="176"/>
      <c r="CNJ19" s="176"/>
      <c r="CNK19" s="176"/>
      <c r="CNL19" s="176"/>
      <c r="CNM19" s="176"/>
      <c r="CNN19" s="176"/>
      <c r="CNO19" s="176"/>
      <c r="CNP19" s="176"/>
      <c r="CNQ19" s="176"/>
      <c r="CNR19" s="176"/>
      <c r="CNS19" s="176"/>
      <c r="CNT19" s="176"/>
      <c r="CNU19" s="176"/>
      <c r="CNV19" s="176"/>
      <c r="CNW19" s="176"/>
      <c r="CNX19" s="176"/>
      <c r="CNY19" s="176"/>
      <c r="CNZ19" s="176"/>
      <c r="COA19" s="176"/>
      <c r="COB19" s="176"/>
      <c r="COC19" s="176"/>
      <c r="COD19" s="176"/>
      <c r="COE19" s="176"/>
      <c r="COF19" s="176"/>
      <c r="COG19" s="176"/>
      <c r="COH19" s="176"/>
      <c r="COI19" s="176"/>
      <c r="COJ19" s="176"/>
      <c r="COK19" s="176"/>
      <c r="COL19" s="176"/>
      <c r="COM19" s="176"/>
      <c r="CON19" s="176"/>
      <c r="COO19" s="176"/>
      <c r="COP19" s="176"/>
      <c r="COQ19" s="176"/>
      <c r="COR19" s="176"/>
      <c r="COS19" s="176"/>
      <c r="COT19" s="176"/>
      <c r="COU19" s="176"/>
      <c r="COV19" s="176"/>
      <c r="COW19" s="176"/>
      <c r="COX19" s="176"/>
      <c r="COY19" s="176"/>
      <c r="COZ19" s="176"/>
      <c r="CPA19" s="176"/>
      <c r="CPB19" s="176"/>
      <c r="CPC19" s="176"/>
      <c r="CPD19" s="176"/>
      <c r="CPE19" s="176"/>
      <c r="CPF19" s="176"/>
      <c r="CPG19" s="176"/>
      <c r="CPH19" s="176"/>
      <c r="CPI19" s="176"/>
      <c r="CPJ19" s="176"/>
      <c r="CPK19" s="176"/>
      <c r="CPL19" s="176"/>
      <c r="CPM19" s="176"/>
      <c r="CPN19" s="176"/>
      <c r="CPO19" s="176"/>
      <c r="CPP19" s="176"/>
      <c r="CPQ19" s="176"/>
      <c r="CPR19" s="176"/>
      <c r="CPS19" s="176"/>
      <c r="CPT19" s="176"/>
      <c r="CPU19" s="176"/>
      <c r="CPV19" s="176"/>
      <c r="CPW19" s="176"/>
      <c r="CPX19" s="176"/>
      <c r="CPY19" s="176"/>
      <c r="CPZ19" s="176"/>
      <c r="CQA19" s="176"/>
      <c r="CQB19" s="176"/>
      <c r="CQC19" s="176"/>
      <c r="CQD19" s="176"/>
      <c r="CQE19" s="176"/>
      <c r="CQF19" s="176"/>
      <c r="CQG19" s="176"/>
      <c r="CQH19" s="176"/>
      <c r="CQI19" s="176"/>
      <c r="CQJ19" s="176"/>
      <c r="CQK19" s="176"/>
      <c r="CQL19" s="176"/>
      <c r="CQM19" s="176"/>
      <c r="CQN19" s="176"/>
      <c r="CQO19" s="176"/>
      <c r="CQP19" s="176"/>
      <c r="CQQ19" s="176"/>
      <c r="CQR19" s="176"/>
      <c r="CQS19" s="176"/>
      <c r="CQT19" s="176"/>
      <c r="CQU19" s="176"/>
      <c r="CQV19" s="176"/>
      <c r="CQW19" s="176"/>
      <c r="CQX19" s="176"/>
      <c r="CQY19" s="176"/>
      <c r="CQZ19" s="176"/>
      <c r="CRA19" s="176"/>
      <c r="CRB19" s="176"/>
      <c r="CRC19" s="176"/>
      <c r="CRD19" s="176"/>
      <c r="CRE19" s="176"/>
      <c r="CRF19" s="176"/>
      <c r="CRG19" s="176"/>
      <c r="CRH19" s="176"/>
      <c r="CRI19" s="176"/>
      <c r="CRJ19" s="176"/>
      <c r="CRK19" s="176"/>
      <c r="CRL19" s="176"/>
      <c r="CRM19" s="176"/>
      <c r="CRN19" s="176"/>
      <c r="CRO19" s="176"/>
      <c r="CRP19" s="176"/>
      <c r="CRQ19" s="176"/>
      <c r="CRR19" s="176"/>
      <c r="CRS19" s="176"/>
      <c r="CRT19" s="176"/>
      <c r="CRU19" s="176"/>
      <c r="CRV19" s="176"/>
      <c r="CRW19" s="176"/>
      <c r="CRX19" s="176"/>
      <c r="CRY19" s="176"/>
      <c r="CRZ19" s="176"/>
      <c r="CSA19" s="176"/>
      <c r="CSB19" s="176"/>
      <c r="CSC19" s="176"/>
      <c r="CSD19" s="176"/>
      <c r="CSE19" s="176"/>
      <c r="CSF19" s="176"/>
      <c r="CSG19" s="176"/>
      <c r="CSH19" s="176"/>
      <c r="CSI19" s="176"/>
      <c r="CSJ19" s="176"/>
      <c r="CSK19" s="176"/>
      <c r="CSL19" s="176"/>
      <c r="CSM19" s="176"/>
      <c r="CSN19" s="176"/>
      <c r="CSO19" s="176"/>
      <c r="CSP19" s="176"/>
      <c r="CSQ19" s="176"/>
      <c r="CSR19" s="176"/>
      <c r="CSS19" s="176"/>
      <c r="CST19" s="176"/>
      <c r="CSU19" s="176"/>
      <c r="CSV19" s="176"/>
      <c r="CSW19" s="176"/>
      <c r="CSX19" s="176"/>
      <c r="CSY19" s="176"/>
      <c r="CSZ19" s="176"/>
      <c r="CTA19" s="176"/>
      <c r="CTB19" s="176"/>
      <c r="CTC19" s="176"/>
      <c r="CTD19" s="176"/>
      <c r="CTE19" s="176"/>
      <c r="CTF19" s="176"/>
      <c r="CTG19" s="176"/>
      <c r="CTH19" s="176"/>
      <c r="CTI19" s="176"/>
      <c r="CTJ19" s="176"/>
      <c r="CTK19" s="176"/>
      <c r="CTL19" s="176"/>
      <c r="CTM19" s="176"/>
      <c r="CTN19" s="176"/>
      <c r="CTO19" s="176"/>
      <c r="CTP19" s="176"/>
      <c r="CTQ19" s="176"/>
      <c r="CTR19" s="176"/>
      <c r="CTS19" s="176"/>
      <c r="CTT19" s="176"/>
      <c r="CTU19" s="176"/>
      <c r="CTV19" s="176"/>
      <c r="CTW19" s="176"/>
      <c r="CTX19" s="176"/>
      <c r="CTY19" s="176"/>
      <c r="CTZ19" s="176"/>
      <c r="CUA19" s="176"/>
      <c r="CUB19" s="176"/>
      <c r="CUC19" s="176"/>
      <c r="CUD19" s="176"/>
      <c r="CUE19" s="176"/>
      <c r="CUF19" s="176"/>
      <c r="CUG19" s="176"/>
      <c r="CUH19" s="176"/>
      <c r="CUI19" s="176"/>
      <c r="CUJ19" s="176"/>
      <c r="CUK19" s="176"/>
      <c r="CUL19" s="176"/>
      <c r="CUM19" s="176"/>
      <c r="CUN19" s="176"/>
      <c r="CUO19" s="176"/>
      <c r="CUP19" s="176"/>
      <c r="CUQ19" s="176"/>
      <c r="CUR19" s="176"/>
      <c r="CUS19" s="176"/>
      <c r="CUT19" s="176"/>
      <c r="CUU19" s="176"/>
      <c r="CUV19" s="176"/>
      <c r="CUW19" s="176"/>
      <c r="CUX19" s="176"/>
      <c r="CUY19" s="176"/>
      <c r="CUZ19" s="176"/>
      <c r="CVA19" s="176"/>
      <c r="CVB19" s="176"/>
      <c r="CVC19" s="176"/>
      <c r="CVD19" s="176"/>
      <c r="CVE19" s="176"/>
      <c r="CVF19" s="176"/>
      <c r="CVG19" s="176"/>
      <c r="CVH19" s="176"/>
      <c r="CVI19" s="176"/>
      <c r="CVJ19" s="176"/>
      <c r="CVK19" s="176"/>
      <c r="CVL19" s="176"/>
      <c r="CVM19" s="176"/>
      <c r="CVN19" s="176"/>
      <c r="CVO19" s="176"/>
      <c r="CVP19" s="176"/>
      <c r="CVQ19" s="176"/>
      <c r="CVR19" s="176"/>
      <c r="CVS19" s="176"/>
      <c r="CVT19" s="176"/>
      <c r="CVU19" s="176"/>
      <c r="CVV19" s="176"/>
      <c r="CVW19" s="176"/>
      <c r="CVX19" s="176"/>
      <c r="CVY19" s="176"/>
      <c r="CVZ19" s="176"/>
      <c r="CWA19" s="176"/>
      <c r="CWB19" s="176"/>
      <c r="CWC19" s="176"/>
      <c r="CWD19" s="176"/>
      <c r="CWE19" s="176"/>
      <c r="CWF19" s="176"/>
      <c r="CWG19" s="176"/>
      <c r="CWH19" s="176"/>
      <c r="CWI19" s="176"/>
      <c r="CWJ19" s="176"/>
      <c r="CWK19" s="176"/>
      <c r="CWL19" s="176"/>
      <c r="CWM19" s="176"/>
      <c r="CWN19" s="176"/>
      <c r="CWO19" s="176"/>
      <c r="CWP19" s="176"/>
      <c r="CWQ19" s="176"/>
      <c r="CWR19" s="176"/>
      <c r="CWS19" s="176"/>
      <c r="CWT19" s="176"/>
      <c r="CWU19" s="176"/>
      <c r="CWV19" s="176"/>
      <c r="CWW19" s="176"/>
      <c r="CWX19" s="176"/>
      <c r="CWY19" s="176"/>
      <c r="CWZ19" s="176"/>
      <c r="CXA19" s="176"/>
      <c r="CXB19" s="176"/>
      <c r="CXC19" s="176"/>
      <c r="CXD19" s="176"/>
      <c r="CXE19" s="176"/>
      <c r="CXF19" s="176"/>
      <c r="CXG19" s="176"/>
      <c r="CXH19" s="176"/>
      <c r="CXI19" s="176"/>
      <c r="CXJ19" s="176"/>
      <c r="CXK19" s="176"/>
      <c r="CXL19" s="176"/>
      <c r="CXM19" s="176"/>
      <c r="CXN19" s="176"/>
      <c r="CXO19" s="176"/>
      <c r="CXP19" s="176"/>
      <c r="CXQ19" s="176"/>
      <c r="CXR19" s="176"/>
      <c r="CXS19" s="176"/>
      <c r="CXT19" s="176"/>
      <c r="CXU19" s="176"/>
      <c r="CXV19" s="176"/>
      <c r="CXW19" s="176"/>
      <c r="CXX19" s="176"/>
      <c r="CXY19" s="176"/>
      <c r="CXZ19" s="176"/>
      <c r="CYA19" s="176"/>
      <c r="CYB19" s="176"/>
      <c r="CYC19" s="176"/>
      <c r="CYD19" s="176"/>
      <c r="CYE19" s="176"/>
      <c r="CYF19" s="176"/>
      <c r="CYG19" s="176"/>
      <c r="CYH19" s="176"/>
      <c r="CYI19" s="176"/>
      <c r="CYJ19" s="176"/>
      <c r="CYK19" s="176"/>
      <c r="CYL19" s="176"/>
      <c r="CYM19" s="176"/>
      <c r="CYN19" s="176"/>
      <c r="CYO19" s="176"/>
      <c r="CYP19" s="176"/>
      <c r="CYQ19" s="176"/>
      <c r="CYR19" s="176"/>
      <c r="CYS19" s="176"/>
      <c r="CYT19" s="176"/>
      <c r="CYU19" s="176"/>
      <c r="CYV19" s="176"/>
      <c r="CYW19" s="176"/>
      <c r="CYX19" s="176"/>
      <c r="CYY19" s="176"/>
      <c r="CYZ19" s="176"/>
      <c r="CZA19" s="176"/>
      <c r="CZB19" s="176"/>
      <c r="CZC19" s="176"/>
      <c r="CZD19" s="176"/>
      <c r="CZE19" s="176"/>
      <c r="CZF19" s="176"/>
      <c r="CZG19" s="176"/>
      <c r="CZH19" s="176"/>
      <c r="CZI19" s="176"/>
      <c r="CZJ19" s="176"/>
      <c r="CZK19" s="176"/>
      <c r="CZL19" s="176"/>
      <c r="CZM19" s="176"/>
      <c r="CZN19" s="176"/>
      <c r="CZO19" s="176"/>
      <c r="CZP19" s="176"/>
      <c r="CZQ19" s="176"/>
      <c r="CZR19" s="176"/>
      <c r="CZS19" s="176"/>
      <c r="CZT19" s="176"/>
      <c r="CZU19" s="176"/>
      <c r="CZV19" s="176"/>
      <c r="CZW19" s="176"/>
      <c r="CZX19" s="176"/>
      <c r="CZY19" s="176"/>
      <c r="CZZ19" s="176"/>
      <c r="DAA19" s="176"/>
      <c r="DAB19" s="176"/>
      <c r="DAC19" s="176"/>
      <c r="DAD19" s="176"/>
      <c r="DAE19" s="176"/>
      <c r="DAF19" s="176"/>
      <c r="DAG19" s="176"/>
      <c r="DAH19" s="176"/>
      <c r="DAI19" s="176"/>
      <c r="DAJ19" s="176"/>
      <c r="DAK19" s="176"/>
      <c r="DAL19" s="176"/>
      <c r="DAM19" s="176"/>
      <c r="DAN19" s="176"/>
      <c r="DAO19" s="176"/>
      <c r="DAP19" s="176"/>
      <c r="DAQ19" s="176"/>
      <c r="DAR19" s="176"/>
      <c r="DAS19" s="176"/>
      <c r="DAT19" s="176"/>
      <c r="DAU19" s="176"/>
      <c r="DAV19" s="176"/>
      <c r="DAW19" s="176"/>
      <c r="DAX19" s="176"/>
      <c r="DAY19" s="176"/>
      <c r="DAZ19" s="176"/>
      <c r="DBA19" s="176"/>
      <c r="DBB19" s="176"/>
      <c r="DBC19" s="176"/>
      <c r="DBD19" s="176"/>
      <c r="DBE19" s="176"/>
      <c r="DBF19" s="176"/>
      <c r="DBG19" s="176"/>
      <c r="DBH19" s="176"/>
      <c r="DBI19" s="176"/>
      <c r="DBJ19" s="176"/>
      <c r="DBK19" s="176"/>
      <c r="DBL19" s="176"/>
      <c r="DBM19" s="176"/>
      <c r="DBN19" s="176"/>
      <c r="DBO19" s="176"/>
      <c r="DBP19" s="176"/>
      <c r="DBQ19" s="176"/>
      <c r="DBR19" s="176"/>
      <c r="DBS19" s="176"/>
      <c r="DBT19" s="176"/>
      <c r="DBU19" s="176"/>
      <c r="DBV19" s="176"/>
      <c r="DBW19" s="176"/>
      <c r="DBX19" s="176"/>
      <c r="DBY19" s="176"/>
      <c r="DBZ19" s="176"/>
      <c r="DCA19" s="176"/>
      <c r="DCB19" s="176"/>
      <c r="DCC19" s="176"/>
      <c r="DCD19" s="176"/>
      <c r="DCE19" s="176"/>
      <c r="DCF19" s="176"/>
      <c r="DCG19" s="176"/>
      <c r="DCH19" s="176"/>
      <c r="DCI19" s="176"/>
      <c r="DCJ19" s="176"/>
      <c r="DCK19" s="176"/>
      <c r="DCL19" s="176"/>
      <c r="DCM19" s="176"/>
      <c r="DCN19" s="176"/>
      <c r="DCO19" s="176"/>
      <c r="DCP19" s="176"/>
      <c r="DCQ19" s="176"/>
      <c r="DCR19" s="176"/>
      <c r="DCS19" s="176"/>
      <c r="DCT19" s="176"/>
      <c r="DCU19" s="176"/>
      <c r="DCV19" s="176"/>
      <c r="DCW19" s="176"/>
      <c r="DCX19" s="176"/>
      <c r="DCY19" s="176"/>
      <c r="DCZ19" s="176"/>
      <c r="DDA19" s="176"/>
      <c r="DDB19" s="176"/>
      <c r="DDC19" s="176"/>
      <c r="DDD19" s="176"/>
      <c r="DDE19" s="176"/>
      <c r="DDF19" s="176"/>
      <c r="DDG19" s="176"/>
      <c r="DDH19" s="176"/>
      <c r="DDI19" s="176"/>
      <c r="DDJ19" s="176"/>
      <c r="DDK19" s="176"/>
      <c r="DDL19" s="176"/>
      <c r="DDM19" s="176"/>
      <c r="DDN19" s="176"/>
      <c r="DDO19" s="176"/>
      <c r="DDP19" s="176"/>
      <c r="DDQ19" s="176"/>
      <c r="DDR19" s="176"/>
      <c r="DDS19" s="176"/>
      <c r="DDT19" s="176"/>
      <c r="DDU19" s="176"/>
      <c r="DDV19" s="176"/>
      <c r="DDW19" s="176"/>
      <c r="DDX19" s="176"/>
      <c r="DDY19" s="176"/>
      <c r="DDZ19" s="176"/>
      <c r="DEA19" s="176"/>
      <c r="DEB19" s="176"/>
      <c r="DEC19" s="176"/>
      <c r="DED19" s="176"/>
      <c r="DEE19" s="176"/>
      <c r="DEF19" s="176"/>
      <c r="DEG19" s="176"/>
      <c r="DEH19" s="176"/>
      <c r="DEI19" s="176"/>
      <c r="DEJ19" s="176"/>
      <c r="DEK19" s="176"/>
      <c r="DEL19" s="176"/>
      <c r="DEM19" s="176"/>
      <c r="DEN19" s="176"/>
      <c r="DEO19" s="176"/>
      <c r="DEP19" s="176"/>
      <c r="DEQ19" s="176"/>
      <c r="DER19" s="176"/>
      <c r="DES19" s="176"/>
      <c r="DET19" s="176"/>
      <c r="DEU19" s="176"/>
      <c r="DEV19" s="176"/>
      <c r="DEW19" s="176"/>
      <c r="DEX19" s="176"/>
      <c r="DEY19" s="176"/>
      <c r="DEZ19" s="176"/>
      <c r="DFA19" s="176"/>
      <c r="DFB19" s="176"/>
      <c r="DFC19" s="176"/>
      <c r="DFD19" s="176"/>
      <c r="DFE19" s="176"/>
      <c r="DFF19" s="176"/>
      <c r="DFG19" s="176"/>
      <c r="DFH19" s="176"/>
      <c r="DFI19" s="176"/>
      <c r="DFJ19" s="176"/>
      <c r="DFK19" s="176"/>
      <c r="DFL19" s="176"/>
      <c r="DFM19" s="176"/>
      <c r="DFN19" s="176"/>
      <c r="DFO19" s="176"/>
      <c r="DFP19" s="176"/>
      <c r="DFQ19" s="176"/>
      <c r="DFR19" s="176"/>
      <c r="DFS19" s="176"/>
      <c r="DFT19" s="176"/>
      <c r="DFU19" s="176"/>
      <c r="DFV19" s="176"/>
      <c r="DFW19" s="176"/>
      <c r="DFX19" s="176"/>
      <c r="DFY19" s="176"/>
      <c r="DFZ19" s="176"/>
      <c r="DGA19" s="176"/>
      <c r="DGB19" s="176"/>
      <c r="DGC19" s="176"/>
      <c r="DGD19" s="176"/>
      <c r="DGE19" s="176"/>
      <c r="DGF19" s="176"/>
      <c r="DGG19" s="176"/>
      <c r="DGH19" s="176"/>
      <c r="DGI19" s="176"/>
      <c r="DGJ19" s="176"/>
      <c r="DGK19" s="176"/>
      <c r="DGL19" s="176"/>
      <c r="DGM19" s="176"/>
      <c r="DGN19" s="176"/>
      <c r="DGO19" s="176"/>
      <c r="DGP19" s="176"/>
      <c r="DGQ19" s="176"/>
      <c r="DGR19" s="176"/>
      <c r="DGS19" s="176"/>
      <c r="DGT19" s="176"/>
      <c r="DGU19" s="176"/>
      <c r="DGV19" s="176"/>
      <c r="DGW19" s="176"/>
      <c r="DGX19" s="176"/>
      <c r="DGY19" s="176"/>
      <c r="DGZ19" s="176"/>
      <c r="DHA19" s="176"/>
      <c r="DHB19" s="176"/>
      <c r="DHC19" s="176"/>
      <c r="DHD19" s="176"/>
      <c r="DHE19" s="176"/>
      <c r="DHF19" s="176"/>
      <c r="DHG19" s="176"/>
      <c r="DHH19" s="176"/>
      <c r="DHI19" s="176"/>
      <c r="DHJ19" s="176"/>
      <c r="DHK19" s="176"/>
      <c r="DHL19" s="176"/>
      <c r="DHM19" s="176"/>
      <c r="DHN19" s="176"/>
      <c r="DHO19" s="176"/>
      <c r="DHP19" s="176"/>
      <c r="DHQ19" s="176"/>
      <c r="DHR19" s="176"/>
      <c r="DHS19" s="176"/>
      <c r="DHT19" s="176"/>
      <c r="DHU19" s="176"/>
      <c r="DHV19" s="176"/>
      <c r="DHW19" s="176"/>
      <c r="DHX19" s="176"/>
      <c r="DHY19" s="176"/>
      <c r="DHZ19" s="176"/>
      <c r="DIA19" s="176"/>
      <c r="DIB19" s="176"/>
      <c r="DIC19" s="176"/>
      <c r="DID19" s="176"/>
      <c r="DIE19" s="176"/>
      <c r="DIF19" s="176"/>
      <c r="DIG19" s="176"/>
      <c r="DIH19" s="176"/>
      <c r="DII19" s="176"/>
      <c r="DIJ19" s="176"/>
      <c r="DIK19" s="176"/>
      <c r="DIL19" s="176"/>
      <c r="DIM19" s="176"/>
      <c r="DIN19" s="176"/>
      <c r="DIO19" s="176"/>
      <c r="DIP19" s="176"/>
      <c r="DIQ19" s="176"/>
      <c r="DIR19" s="176"/>
      <c r="DIS19" s="176"/>
      <c r="DIT19" s="176"/>
      <c r="DIU19" s="176"/>
      <c r="DIV19" s="176"/>
      <c r="DIW19" s="176"/>
      <c r="DIX19" s="176"/>
      <c r="DIY19" s="176"/>
      <c r="DIZ19" s="176"/>
      <c r="DJA19" s="176"/>
      <c r="DJB19" s="176"/>
      <c r="DJC19" s="176"/>
      <c r="DJD19" s="176"/>
      <c r="DJE19" s="176"/>
      <c r="DJF19" s="176"/>
      <c r="DJG19" s="176"/>
      <c r="DJH19" s="176"/>
      <c r="DJI19" s="176"/>
      <c r="DJJ19" s="176"/>
      <c r="DJK19" s="176"/>
      <c r="DJL19" s="176"/>
      <c r="DJM19" s="176"/>
      <c r="DJN19" s="176"/>
      <c r="DJO19" s="176"/>
      <c r="DJP19" s="176"/>
      <c r="DJQ19" s="176"/>
      <c r="DJR19" s="176"/>
      <c r="DJS19" s="176"/>
      <c r="DJT19" s="176"/>
      <c r="DJU19" s="176"/>
      <c r="DJV19" s="176"/>
      <c r="DJW19" s="176"/>
      <c r="DJX19" s="176"/>
      <c r="DJY19" s="176"/>
      <c r="DJZ19" s="176"/>
      <c r="DKA19" s="176"/>
      <c r="DKB19" s="176"/>
      <c r="DKC19" s="176"/>
      <c r="DKD19" s="176"/>
      <c r="DKE19" s="176"/>
      <c r="DKF19" s="176"/>
      <c r="DKG19" s="176"/>
      <c r="DKH19" s="176"/>
      <c r="DKI19" s="176"/>
      <c r="DKJ19" s="176"/>
      <c r="DKK19" s="176"/>
      <c r="DKL19" s="176"/>
      <c r="DKM19" s="176"/>
      <c r="DKN19" s="176"/>
      <c r="DKO19" s="176"/>
      <c r="DKP19" s="176"/>
      <c r="DKQ19" s="176"/>
      <c r="DKR19" s="176"/>
      <c r="DKS19" s="176"/>
      <c r="DKT19" s="176"/>
      <c r="DKU19" s="176"/>
      <c r="DKV19" s="176"/>
      <c r="DKW19" s="176"/>
      <c r="DKX19" s="176"/>
      <c r="DKY19" s="176"/>
      <c r="DKZ19" s="176"/>
      <c r="DLA19" s="176"/>
      <c r="DLB19" s="176"/>
      <c r="DLC19" s="176"/>
      <c r="DLD19" s="176"/>
      <c r="DLE19" s="176"/>
      <c r="DLF19" s="176"/>
      <c r="DLG19" s="176"/>
      <c r="DLH19" s="176"/>
      <c r="DLI19" s="176"/>
      <c r="DLJ19" s="176"/>
      <c r="DLK19" s="176"/>
      <c r="DLL19" s="176"/>
      <c r="DLM19" s="176"/>
      <c r="DLN19" s="176"/>
      <c r="DLO19" s="176"/>
      <c r="DLP19" s="176"/>
      <c r="DLQ19" s="176"/>
      <c r="DLR19" s="176"/>
      <c r="DLS19" s="176"/>
      <c r="DLT19" s="176"/>
      <c r="DLU19" s="176"/>
      <c r="DLV19" s="176"/>
      <c r="DLW19" s="176"/>
      <c r="DLX19" s="176"/>
      <c r="DLY19" s="176"/>
      <c r="DLZ19" s="176"/>
      <c r="DMA19" s="176"/>
      <c r="DMB19" s="176"/>
      <c r="DMC19" s="176"/>
      <c r="DMD19" s="176"/>
      <c r="DME19" s="176"/>
      <c r="DMF19" s="176"/>
      <c r="DMG19" s="176"/>
      <c r="DMH19" s="176"/>
      <c r="DMI19" s="176"/>
      <c r="DMJ19" s="176"/>
      <c r="DMK19" s="176"/>
      <c r="DML19" s="176"/>
      <c r="DMM19" s="176"/>
      <c r="DMN19" s="176"/>
      <c r="DMO19" s="176"/>
      <c r="DMP19" s="176"/>
      <c r="DMQ19" s="176"/>
      <c r="DMR19" s="176"/>
      <c r="DMS19" s="176"/>
      <c r="DMT19" s="176"/>
      <c r="DMU19" s="176"/>
      <c r="DMV19" s="176"/>
      <c r="DMW19" s="176"/>
      <c r="DMX19" s="176"/>
      <c r="DMY19" s="176"/>
      <c r="DMZ19" s="176"/>
      <c r="DNA19" s="176"/>
      <c r="DNB19" s="176"/>
      <c r="DNC19" s="176"/>
      <c r="DND19" s="176"/>
      <c r="DNE19" s="176"/>
      <c r="DNF19" s="176"/>
      <c r="DNG19" s="176"/>
      <c r="DNH19" s="176"/>
      <c r="DNI19" s="176"/>
      <c r="DNJ19" s="176"/>
      <c r="DNK19" s="176"/>
      <c r="DNL19" s="176"/>
      <c r="DNM19" s="176"/>
      <c r="DNN19" s="176"/>
      <c r="DNO19" s="176"/>
      <c r="DNP19" s="176"/>
      <c r="DNQ19" s="176"/>
      <c r="DNR19" s="176"/>
      <c r="DNS19" s="176"/>
      <c r="DNT19" s="176"/>
      <c r="DNU19" s="176"/>
      <c r="DNV19" s="176"/>
      <c r="DNW19" s="176"/>
      <c r="DNX19" s="176"/>
      <c r="DNY19" s="176"/>
      <c r="DNZ19" s="176"/>
      <c r="DOA19" s="176"/>
      <c r="DOB19" s="176"/>
      <c r="DOC19" s="176"/>
      <c r="DOD19" s="176"/>
      <c r="DOE19" s="176"/>
      <c r="DOF19" s="176"/>
      <c r="DOG19" s="176"/>
      <c r="DOH19" s="176"/>
      <c r="DOI19" s="176"/>
      <c r="DOJ19" s="176"/>
      <c r="DOK19" s="176"/>
      <c r="DOL19" s="176"/>
      <c r="DOM19" s="176"/>
      <c r="DON19" s="176"/>
      <c r="DOO19" s="176"/>
      <c r="DOP19" s="176"/>
      <c r="DOQ19" s="176"/>
      <c r="DOR19" s="176"/>
      <c r="DOS19" s="176"/>
      <c r="DOT19" s="176"/>
      <c r="DOU19" s="176"/>
      <c r="DOV19" s="176"/>
      <c r="DOW19" s="176"/>
      <c r="DOX19" s="176"/>
      <c r="DOY19" s="176"/>
      <c r="DOZ19" s="176"/>
      <c r="DPA19" s="176"/>
      <c r="DPB19" s="176"/>
      <c r="DPC19" s="176"/>
      <c r="DPD19" s="176"/>
      <c r="DPE19" s="176"/>
      <c r="DPF19" s="176"/>
      <c r="DPG19" s="176"/>
      <c r="DPH19" s="176"/>
      <c r="DPI19" s="176"/>
      <c r="DPJ19" s="176"/>
      <c r="DPK19" s="176"/>
      <c r="DPL19" s="176"/>
      <c r="DPM19" s="176"/>
      <c r="DPN19" s="176"/>
      <c r="DPO19" s="176"/>
      <c r="DPP19" s="176"/>
      <c r="DPQ19" s="176"/>
      <c r="DPR19" s="176"/>
      <c r="DPS19" s="176"/>
      <c r="DPT19" s="176"/>
      <c r="DPU19" s="176"/>
      <c r="DPV19" s="176"/>
      <c r="DPW19" s="176"/>
      <c r="DPX19" s="176"/>
      <c r="DPY19" s="176"/>
      <c r="DPZ19" s="176"/>
      <c r="DQA19" s="176"/>
      <c r="DQB19" s="176"/>
      <c r="DQC19" s="176"/>
      <c r="DQD19" s="176"/>
      <c r="DQE19" s="176"/>
      <c r="DQF19" s="176"/>
      <c r="DQG19" s="176"/>
      <c r="DQH19" s="176"/>
      <c r="DQI19" s="176"/>
      <c r="DQJ19" s="176"/>
      <c r="DQK19" s="176"/>
      <c r="DQL19" s="176"/>
      <c r="DQM19" s="176"/>
      <c r="DQN19" s="176"/>
      <c r="DQO19" s="176"/>
      <c r="DQP19" s="176"/>
      <c r="DQQ19" s="176"/>
      <c r="DQR19" s="176"/>
      <c r="DQS19" s="176"/>
      <c r="DQT19" s="176"/>
      <c r="DQU19" s="176"/>
      <c r="DQV19" s="176"/>
      <c r="DQW19" s="176"/>
      <c r="DQX19" s="176"/>
      <c r="DQY19" s="176"/>
      <c r="DQZ19" s="176"/>
      <c r="DRA19" s="176"/>
      <c r="DRB19" s="176"/>
      <c r="DRC19" s="176"/>
      <c r="DRD19" s="176"/>
      <c r="DRE19" s="176"/>
      <c r="DRF19" s="176"/>
      <c r="DRG19" s="176"/>
      <c r="DRH19" s="176"/>
      <c r="DRI19" s="176"/>
      <c r="DRJ19" s="176"/>
      <c r="DRK19" s="176"/>
      <c r="DRL19" s="176"/>
      <c r="DRM19" s="176"/>
      <c r="DRN19" s="176"/>
      <c r="DRO19" s="176"/>
      <c r="DRP19" s="176"/>
      <c r="DRQ19" s="176"/>
      <c r="DRR19" s="176"/>
      <c r="DRS19" s="176"/>
      <c r="DRT19" s="176"/>
      <c r="DRU19" s="176"/>
      <c r="DRV19" s="176"/>
      <c r="DRW19" s="176"/>
      <c r="DRX19" s="176"/>
      <c r="DRY19" s="176"/>
      <c r="DRZ19" s="176"/>
      <c r="DSA19" s="176"/>
      <c r="DSB19" s="176"/>
      <c r="DSC19" s="176"/>
      <c r="DSD19" s="176"/>
      <c r="DSE19" s="176"/>
      <c r="DSF19" s="176"/>
      <c r="DSG19" s="176"/>
      <c r="DSH19" s="176"/>
      <c r="DSI19" s="176"/>
      <c r="DSJ19" s="176"/>
      <c r="DSK19" s="176"/>
      <c r="DSL19" s="176"/>
      <c r="DSM19" s="176"/>
      <c r="DSN19" s="176"/>
      <c r="DSO19" s="176"/>
      <c r="DSP19" s="176"/>
      <c r="DSQ19" s="176"/>
      <c r="DSR19" s="176"/>
      <c r="DSS19" s="176"/>
      <c r="DST19" s="176"/>
      <c r="DSU19" s="176"/>
      <c r="DSV19" s="176"/>
      <c r="DSW19" s="176"/>
      <c r="DSX19" s="176"/>
      <c r="DSY19" s="176"/>
      <c r="DSZ19" s="176"/>
      <c r="DTA19" s="176"/>
      <c r="DTB19" s="176"/>
      <c r="DTC19" s="176"/>
      <c r="DTD19" s="176"/>
      <c r="DTE19" s="176"/>
      <c r="DTF19" s="176"/>
      <c r="DTG19" s="176"/>
      <c r="DTH19" s="176"/>
      <c r="DTI19" s="176"/>
      <c r="DTJ19" s="176"/>
      <c r="DTK19" s="176"/>
      <c r="DTL19" s="176"/>
      <c r="DTM19" s="176"/>
      <c r="DTN19" s="176"/>
      <c r="DTO19" s="176"/>
      <c r="DTP19" s="176"/>
      <c r="DTQ19" s="176"/>
      <c r="DTR19" s="176"/>
      <c r="DTS19" s="176"/>
      <c r="DTT19" s="176"/>
      <c r="DTU19" s="176"/>
      <c r="DTV19" s="176"/>
      <c r="DTW19" s="176"/>
      <c r="DTX19" s="176"/>
      <c r="DTY19" s="176"/>
      <c r="DTZ19" s="176"/>
      <c r="DUA19" s="176"/>
      <c r="DUB19" s="176"/>
      <c r="DUC19" s="176"/>
      <c r="DUD19" s="176"/>
      <c r="DUE19" s="176"/>
      <c r="DUF19" s="176"/>
      <c r="DUG19" s="176"/>
      <c r="DUH19" s="176"/>
      <c r="DUI19" s="176"/>
      <c r="DUJ19" s="176"/>
      <c r="DUK19" s="176"/>
      <c r="DUL19" s="176"/>
      <c r="DUM19" s="176"/>
      <c r="DUN19" s="176"/>
      <c r="DUO19" s="176"/>
      <c r="DUP19" s="176"/>
      <c r="DUQ19" s="176"/>
      <c r="DUR19" s="176"/>
      <c r="DUS19" s="176"/>
      <c r="DUT19" s="176"/>
      <c r="DUU19" s="176"/>
      <c r="DUV19" s="176"/>
      <c r="DUW19" s="176"/>
      <c r="DUX19" s="176"/>
      <c r="DUY19" s="176"/>
      <c r="DUZ19" s="176"/>
      <c r="DVA19" s="176"/>
      <c r="DVB19" s="176"/>
      <c r="DVC19" s="176"/>
      <c r="DVD19" s="176"/>
      <c r="DVE19" s="176"/>
      <c r="DVF19" s="176"/>
      <c r="DVG19" s="176"/>
      <c r="DVH19" s="176"/>
      <c r="DVI19" s="176"/>
      <c r="DVJ19" s="176"/>
      <c r="DVK19" s="176"/>
      <c r="DVL19" s="176"/>
      <c r="DVM19" s="176"/>
      <c r="DVN19" s="176"/>
      <c r="DVO19" s="176"/>
      <c r="DVP19" s="176"/>
      <c r="DVQ19" s="176"/>
      <c r="DVR19" s="176"/>
      <c r="DVS19" s="176"/>
      <c r="DVT19" s="176"/>
      <c r="DVU19" s="176"/>
      <c r="DVV19" s="176"/>
      <c r="DVW19" s="176"/>
      <c r="DVX19" s="176"/>
      <c r="DVY19" s="176"/>
      <c r="DVZ19" s="176"/>
      <c r="DWA19" s="176"/>
      <c r="DWB19" s="176"/>
      <c r="DWC19" s="176"/>
      <c r="DWD19" s="176"/>
      <c r="DWE19" s="176"/>
      <c r="DWF19" s="176"/>
      <c r="DWG19" s="176"/>
      <c r="DWH19" s="176"/>
      <c r="DWI19" s="176"/>
      <c r="DWJ19" s="176"/>
      <c r="DWK19" s="176"/>
      <c r="DWL19" s="176"/>
      <c r="DWM19" s="176"/>
      <c r="DWN19" s="176"/>
      <c r="DWO19" s="176"/>
      <c r="DWP19" s="176"/>
      <c r="DWQ19" s="176"/>
      <c r="DWR19" s="176"/>
      <c r="DWS19" s="176"/>
      <c r="DWT19" s="176"/>
      <c r="DWU19" s="176"/>
      <c r="DWV19" s="176"/>
      <c r="DWW19" s="176"/>
      <c r="DWX19" s="176"/>
      <c r="DWY19" s="176"/>
      <c r="DWZ19" s="176"/>
      <c r="DXA19" s="176"/>
      <c r="DXB19" s="176"/>
      <c r="DXC19" s="176"/>
      <c r="DXD19" s="176"/>
      <c r="DXE19" s="176"/>
      <c r="DXF19" s="176"/>
      <c r="DXG19" s="176"/>
      <c r="DXH19" s="176"/>
      <c r="DXI19" s="176"/>
      <c r="DXJ19" s="176"/>
      <c r="DXK19" s="176"/>
      <c r="DXL19" s="176"/>
      <c r="DXM19" s="176"/>
      <c r="DXN19" s="176"/>
      <c r="DXO19" s="176"/>
      <c r="DXP19" s="176"/>
      <c r="DXQ19" s="176"/>
      <c r="DXR19" s="176"/>
      <c r="DXS19" s="176"/>
      <c r="DXT19" s="176"/>
      <c r="DXU19" s="176"/>
      <c r="DXV19" s="176"/>
      <c r="DXW19" s="176"/>
      <c r="DXX19" s="176"/>
      <c r="DXY19" s="176"/>
      <c r="DXZ19" s="176"/>
      <c r="DYA19" s="176"/>
      <c r="DYB19" s="176"/>
      <c r="DYC19" s="176"/>
      <c r="DYD19" s="176"/>
      <c r="DYE19" s="176"/>
      <c r="DYF19" s="176"/>
      <c r="DYG19" s="176"/>
      <c r="DYH19" s="176"/>
      <c r="DYI19" s="176"/>
      <c r="DYJ19" s="176"/>
      <c r="DYK19" s="176"/>
      <c r="DYL19" s="176"/>
      <c r="DYM19" s="176"/>
      <c r="DYN19" s="176"/>
      <c r="DYO19" s="176"/>
      <c r="DYP19" s="176"/>
      <c r="DYQ19" s="176"/>
      <c r="DYR19" s="176"/>
      <c r="DYS19" s="176"/>
      <c r="DYT19" s="176"/>
      <c r="DYU19" s="176"/>
      <c r="DYV19" s="176"/>
      <c r="DYW19" s="176"/>
      <c r="DYX19" s="176"/>
      <c r="DYY19" s="176"/>
      <c r="DYZ19" s="176"/>
      <c r="DZA19" s="176"/>
      <c r="DZB19" s="176"/>
      <c r="DZC19" s="176"/>
      <c r="DZD19" s="176"/>
      <c r="DZE19" s="176"/>
      <c r="DZF19" s="176"/>
      <c r="DZG19" s="176"/>
      <c r="DZH19" s="176"/>
      <c r="DZI19" s="176"/>
      <c r="DZJ19" s="176"/>
      <c r="DZK19" s="176"/>
      <c r="DZL19" s="176"/>
      <c r="DZM19" s="176"/>
      <c r="DZN19" s="176"/>
      <c r="DZO19" s="176"/>
      <c r="DZP19" s="176"/>
      <c r="DZQ19" s="176"/>
      <c r="DZR19" s="176"/>
      <c r="DZS19" s="176"/>
      <c r="DZT19" s="176"/>
      <c r="DZU19" s="176"/>
      <c r="DZV19" s="176"/>
      <c r="DZW19" s="176"/>
      <c r="DZX19" s="176"/>
      <c r="DZY19" s="176"/>
      <c r="DZZ19" s="176"/>
      <c r="EAA19" s="176"/>
      <c r="EAB19" s="176"/>
      <c r="EAC19" s="176"/>
      <c r="EAD19" s="176"/>
      <c r="EAE19" s="176"/>
      <c r="EAF19" s="176"/>
      <c r="EAG19" s="176"/>
      <c r="EAH19" s="176"/>
      <c r="EAI19" s="176"/>
      <c r="EAJ19" s="176"/>
      <c r="EAK19" s="176"/>
      <c r="EAL19" s="176"/>
      <c r="EAM19" s="176"/>
      <c r="EAN19" s="176"/>
      <c r="EAO19" s="176"/>
      <c r="EAP19" s="176"/>
      <c r="EAQ19" s="176"/>
      <c r="EAR19" s="176"/>
      <c r="EAS19" s="176"/>
      <c r="EAT19" s="176"/>
      <c r="EAU19" s="176"/>
      <c r="EAV19" s="176"/>
      <c r="EAW19" s="176"/>
      <c r="EAX19" s="176"/>
      <c r="EAY19" s="176"/>
      <c r="EAZ19" s="176"/>
      <c r="EBA19" s="176"/>
      <c r="EBB19" s="176"/>
      <c r="EBC19" s="176"/>
      <c r="EBD19" s="176"/>
      <c r="EBE19" s="176"/>
      <c r="EBF19" s="176"/>
      <c r="EBG19" s="176"/>
      <c r="EBH19" s="176"/>
      <c r="EBI19" s="176"/>
      <c r="EBJ19" s="176"/>
      <c r="EBK19" s="176"/>
      <c r="EBL19" s="176"/>
      <c r="EBM19" s="176"/>
      <c r="EBN19" s="176"/>
      <c r="EBO19" s="176"/>
      <c r="EBP19" s="176"/>
      <c r="EBQ19" s="176"/>
      <c r="EBR19" s="176"/>
      <c r="EBS19" s="176"/>
      <c r="EBT19" s="176"/>
      <c r="EBU19" s="176"/>
      <c r="EBV19" s="176"/>
      <c r="EBW19" s="176"/>
      <c r="EBX19" s="176"/>
      <c r="EBY19" s="176"/>
      <c r="EBZ19" s="176"/>
      <c r="ECA19" s="176"/>
      <c r="ECB19" s="176"/>
      <c r="ECC19" s="176"/>
      <c r="ECD19" s="176"/>
      <c r="ECE19" s="176"/>
      <c r="ECF19" s="176"/>
      <c r="ECG19" s="176"/>
      <c r="ECH19" s="176"/>
      <c r="ECI19" s="176"/>
      <c r="ECJ19" s="176"/>
      <c r="ECK19" s="176"/>
      <c r="ECL19" s="176"/>
      <c r="ECM19" s="176"/>
      <c r="ECN19" s="176"/>
      <c r="ECO19" s="176"/>
      <c r="ECP19" s="176"/>
      <c r="ECQ19" s="176"/>
      <c r="ECR19" s="176"/>
      <c r="ECS19" s="176"/>
      <c r="ECT19" s="176"/>
      <c r="ECU19" s="176"/>
      <c r="ECV19" s="176"/>
      <c r="ECW19" s="176"/>
      <c r="ECX19" s="176"/>
      <c r="ECY19" s="176"/>
      <c r="ECZ19" s="176"/>
      <c r="EDA19" s="176"/>
      <c r="EDB19" s="176"/>
      <c r="EDC19" s="176"/>
      <c r="EDD19" s="176"/>
      <c r="EDE19" s="176"/>
      <c r="EDF19" s="176"/>
      <c r="EDG19" s="176"/>
      <c r="EDH19" s="176"/>
      <c r="EDI19" s="176"/>
      <c r="EDJ19" s="176"/>
      <c r="EDK19" s="176"/>
      <c r="EDL19" s="176"/>
      <c r="EDM19" s="176"/>
      <c r="EDN19" s="176"/>
      <c r="EDO19" s="176"/>
      <c r="EDP19" s="176"/>
      <c r="EDQ19" s="176"/>
      <c r="EDR19" s="176"/>
      <c r="EDS19" s="176"/>
      <c r="EDT19" s="176"/>
      <c r="EDU19" s="176"/>
      <c r="EDV19" s="176"/>
      <c r="EDW19" s="176"/>
      <c r="EDX19" s="176"/>
      <c r="EDY19" s="176"/>
      <c r="EDZ19" s="176"/>
      <c r="EEA19" s="176"/>
      <c r="EEB19" s="176"/>
      <c r="EEC19" s="176"/>
      <c r="EED19" s="176"/>
      <c r="EEE19" s="176"/>
      <c r="EEF19" s="176"/>
      <c r="EEG19" s="176"/>
      <c r="EEH19" s="176"/>
      <c r="EEI19" s="176"/>
      <c r="EEJ19" s="176"/>
      <c r="EEK19" s="176"/>
      <c r="EEL19" s="176"/>
      <c r="EEM19" s="176"/>
      <c r="EEN19" s="176"/>
      <c r="EEO19" s="176"/>
      <c r="EEP19" s="176"/>
      <c r="EEQ19" s="176"/>
      <c r="EER19" s="176"/>
      <c r="EES19" s="176"/>
      <c r="EET19" s="176"/>
      <c r="EEU19" s="176"/>
      <c r="EEV19" s="176"/>
      <c r="EEW19" s="176"/>
      <c r="EEX19" s="176"/>
      <c r="EEY19" s="176"/>
      <c r="EEZ19" s="176"/>
      <c r="EFA19" s="176"/>
      <c r="EFB19" s="176"/>
      <c r="EFC19" s="176"/>
      <c r="EFD19" s="176"/>
      <c r="EFE19" s="176"/>
      <c r="EFF19" s="176"/>
      <c r="EFG19" s="176"/>
      <c r="EFH19" s="176"/>
      <c r="EFI19" s="176"/>
      <c r="EFJ19" s="176"/>
      <c r="EFK19" s="176"/>
      <c r="EFL19" s="176"/>
      <c r="EFM19" s="176"/>
      <c r="EFN19" s="176"/>
      <c r="EFO19" s="176"/>
      <c r="EFP19" s="176"/>
      <c r="EFQ19" s="176"/>
      <c r="EFR19" s="176"/>
      <c r="EFS19" s="176"/>
      <c r="EFT19" s="176"/>
      <c r="EFU19" s="176"/>
      <c r="EFV19" s="176"/>
      <c r="EFW19" s="176"/>
      <c r="EFX19" s="176"/>
      <c r="EFY19" s="176"/>
      <c r="EFZ19" s="176"/>
      <c r="EGA19" s="176"/>
      <c r="EGB19" s="176"/>
      <c r="EGC19" s="176"/>
      <c r="EGD19" s="176"/>
      <c r="EGE19" s="176"/>
      <c r="EGF19" s="176"/>
      <c r="EGG19" s="176"/>
      <c r="EGH19" s="176"/>
      <c r="EGI19" s="176"/>
      <c r="EGJ19" s="176"/>
      <c r="EGK19" s="176"/>
      <c r="EGL19" s="176"/>
      <c r="EGM19" s="176"/>
      <c r="EGN19" s="176"/>
      <c r="EGO19" s="176"/>
      <c r="EGP19" s="176"/>
      <c r="EGQ19" s="176"/>
      <c r="EGR19" s="176"/>
      <c r="EGS19" s="176"/>
      <c r="EGT19" s="176"/>
      <c r="EGU19" s="176"/>
      <c r="EGV19" s="176"/>
      <c r="EGW19" s="176"/>
      <c r="EGX19" s="176"/>
      <c r="EGY19" s="176"/>
      <c r="EGZ19" s="176"/>
      <c r="EHA19" s="176"/>
      <c r="EHB19" s="176"/>
      <c r="EHC19" s="176"/>
      <c r="EHD19" s="176"/>
      <c r="EHE19" s="176"/>
      <c r="EHF19" s="176"/>
      <c r="EHG19" s="176"/>
      <c r="EHH19" s="176"/>
      <c r="EHI19" s="176"/>
      <c r="EHJ19" s="176"/>
      <c r="EHK19" s="176"/>
      <c r="EHL19" s="176"/>
      <c r="EHM19" s="176"/>
      <c r="EHN19" s="176"/>
      <c r="EHO19" s="176"/>
      <c r="EHP19" s="176"/>
      <c r="EHQ19" s="176"/>
      <c r="EHR19" s="176"/>
      <c r="EHS19" s="176"/>
      <c r="EHT19" s="176"/>
      <c r="EHU19" s="176"/>
      <c r="EHV19" s="176"/>
      <c r="EHW19" s="176"/>
      <c r="EHX19" s="176"/>
      <c r="EHY19" s="176"/>
      <c r="EHZ19" s="176"/>
      <c r="EIA19" s="176"/>
      <c r="EIB19" s="176"/>
      <c r="EIC19" s="176"/>
      <c r="EID19" s="176"/>
      <c r="EIE19" s="176"/>
      <c r="EIF19" s="176"/>
      <c r="EIG19" s="176"/>
      <c r="EIH19" s="176"/>
      <c r="EII19" s="176"/>
      <c r="EIJ19" s="176"/>
      <c r="EIK19" s="176"/>
      <c r="EIL19" s="176"/>
      <c r="EIM19" s="176"/>
      <c r="EIN19" s="176"/>
      <c r="EIO19" s="176"/>
      <c r="EIP19" s="176"/>
      <c r="EIQ19" s="176"/>
      <c r="EIR19" s="176"/>
      <c r="EIS19" s="176"/>
      <c r="EIT19" s="176"/>
      <c r="EIU19" s="176"/>
      <c r="EIV19" s="176"/>
      <c r="EIW19" s="176"/>
      <c r="EIX19" s="176"/>
      <c r="EIY19" s="176"/>
      <c r="EIZ19" s="176"/>
      <c r="EJA19" s="176"/>
      <c r="EJB19" s="176"/>
      <c r="EJC19" s="176"/>
      <c r="EJD19" s="176"/>
      <c r="EJE19" s="176"/>
      <c r="EJF19" s="176"/>
      <c r="EJG19" s="176"/>
      <c r="EJH19" s="176"/>
      <c r="EJI19" s="176"/>
      <c r="EJJ19" s="176"/>
      <c r="EJK19" s="176"/>
      <c r="EJL19" s="176"/>
      <c r="EJM19" s="176"/>
      <c r="EJN19" s="176"/>
      <c r="EJO19" s="176"/>
      <c r="EJP19" s="176"/>
      <c r="EJQ19" s="176"/>
      <c r="EJR19" s="176"/>
      <c r="EJS19" s="176"/>
      <c r="EJT19" s="176"/>
      <c r="EJU19" s="176"/>
      <c r="EJV19" s="176"/>
      <c r="EJW19" s="176"/>
      <c r="EJX19" s="176"/>
      <c r="EJY19" s="176"/>
      <c r="EJZ19" s="176"/>
      <c r="EKA19" s="176"/>
      <c r="EKB19" s="176"/>
      <c r="EKC19" s="176"/>
      <c r="EKD19" s="176"/>
      <c r="EKE19" s="176"/>
      <c r="EKF19" s="176"/>
      <c r="EKG19" s="176"/>
      <c r="EKH19" s="176"/>
      <c r="EKI19" s="176"/>
      <c r="EKJ19" s="176"/>
      <c r="EKK19" s="176"/>
      <c r="EKL19" s="176"/>
      <c r="EKM19" s="176"/>
      <c r="EKN19" s="176"/>
      <c r="EKO19" s="176"/>
      <c r="EKP19" s="176"/>
      <c r="EKQ19" s="176"/>
      <c r="EKR19" s="176"/>
      <c r="EKS19" s="176"/>
      <c r="EKT19" s="176"/>
      <c r="EKU19" s="176"/>
      <c r="EKV19" s="176"/>
      <c r="EKW19" s="176"/>
      <c r="EKX19" s="176"/>
      <c r="EKY19" s="176"/>
      <c r="EKZ19" s="176"/>
      <c r="ELA19" s="176"/>
      <c r="ELB19" s="176"/>
      <c r="ELC19" s="176"/>
      <c r="ELD19" s="176"/>
      <c r="ELE19" s="176"/>
      <c r="ELF19" s="176"/>
      <c r="ELG19" s="176"/>
      <c r="ELH19" s="176"/>
      <c r="ELI19" s="176"/>
      <c r="ELJ19" s="176"/>
      <c r="ELK19" s="176"/>
      <c r="ELL19" s="176"/>
      <c r="ELM19" s="176"/>
      <c r="ELN19" s="176"/>
      <c r="ELO19" s="176"/>
      <c r="ELP19" s="176"/>
      <c r="ELQ19" s="176"/>
      <c r="ELR19" s="176"/>
      <c r="ELS19" s="176"/>
      <c r="ELT19" s="176"/>
      <c r="ELU19" s="176"/>
      <c r="ELV19" s="176"/>
      <c r="ELW19" s="176"/>
      <c r="ELX19" s="176"/>
      <c r="ELY19" s="176"/>
      <c r="ELZ19" s="176"/>
      <c r="EMA19" s="176"/>
      <c r="EMB19" s="176"/>
      <c r="EMC19" s="176"/>
      <c r="EMD19" s="176"/>
      <c r="EME19" s="176"/>
      <c r="EMF19" s="176"/>
      <c r="EMG19" s="176"/>
      <c r="EMH19" s="176"/>
      <c r="EMI19" s="176"/>
      <c r="EMJ19" s="176"/>
      <c r="EMK19" s="176"/>
      <c r="EML19" s="176"/>
      <c r="EMM19" s="176"/>
      <c r="EMN19" s="176"/>
      <c r="EMO19" s="176"/>
      <c r="EMP19" s="176"/>
      <c r="EMQ19" s="176"/>
      <c r="EMR19" s="176"/>
      <c r="EMS19" s="176"/>
      <c r="EMT19" s="176"/>
      <c r="EMU19" s="176"/>
      <c r="EMV19" s="176"/>
      <c r="EMW19" s="176"/>
      <c r="EMX19" s="176"/>
      <c r="EMY19" s="176"/>
      <c r="EMZ19" s="176"/>
      <c r="ENA19" s="176"/>
      <c r="ENB19" s="176"/>
      <c r="ENC19" s="176"/>
      <c r="END19" s="176"/>
      <c r="ENE19" s="176"/>
      <c r="ENF19" s="176"/>
      <c r="ENG19" s="176"/>
      <c r="ENH19" s="176"/>
      <c r="ENI19" s="176"/>
      <c r="ENJ19" s="176"/>
      <c r="ENK19" s="176"/>
      <c r="ENL19" s="176"/>
      <c r="ENM19" s="176"/>
      <c r="ENN19" s="176"/>
      <c r="ENO19" s="176"/>
      <c r="ENP19" s="176"/>
      <c r="ENQ19" s="176"/>
      <c r="ENR19" s="176"/>
      <c r="ENS19" s="176"/>
      <c r="ENT19" s="176"/>
      <c r="ENU19" s="176"/>
      <c r="ENV19" s="176"/>
      <c r="ENW19" s="176"/>
      <c r="ENX19" s="176"/>
      <c r="ENY19" s="176"/>
      <c r="ENZ19" s="176"/>
      <c r="EOA19" s="176"/>
      <c r="EOB19" s="176"/>
      <c r="EOC19" s="176"/>
      <c r="EOD19" s="176"/>
      <c r="EOE19" s="176"/>
      <c r="EOF19" s="176"/>
      <c r="EOG19" s="176"/>
      <c r="EOH19" s="176"/>
      <c r="EOI19" s="176"/>
      <c r="EOJ19" s="176"/>
      <c r="EOK19" s="176"/>
      <c r="EOL19" s="176"/>
      <c r="EOM19" s="176"/>
      <c r="EON19" s="176"/>
      <c r="EOO19" s="176"/>
      <c r="EOP19" s="176"/>
      <c r="EOQ19" s="176"/>
      <c r="EOR19" s="176"/>
      <c r="EOS19" s="176"/>
      <c r="EOT19" s="176"/>
      <c r="EOU19" s="176"/>
      <c r="EOV19" s="176"/>
      <c r="EOW19" s="176"/>
      <c r="EOX19" s="176"/>
      <c r="EOY19" s="176"/>
      <c r="EOZ19" s="176"/>
      <c r="EPA19" s="176"/>
      <c r="EPB19" s="176"/>
      <c r="EPC19" s="176"/>
      <c r="EPD19" s="176"/>
      <c r="EPE19" s="176"/>
      <c r="EPF19" s="176"/>
      <c r="EPG19" s="176"/>
      <c r="EPH19" s="176"/>
      <c r="EPI19" s="176"/>
      <c r="EPJ19" s="176"/>
      <c r="EPK19" s="176"/>
      <c r="EPL19" s="176"/>
      <c r="EPM19" s="176"/>
      <c r="EPN19" s="176"/>
      <c r="EPO19" s="176"/>
      <c r="EPP19" s="176"/>
      <c r="EPQ19" s="176"/>
      <c r="EPR19" s="176"/>
      <c r="EPS19" s="176"/>
      <c r="EPT19" s="176"/>
      <c r="EPU19" s="176"/>
      <c r="EPV19" s="176"/>
      <c r="EPW19" s="176"/>
      <c r="EPX19" s="176"/>
      <c r="EPY19" s="176"/>
      <c r="EPZ19" s="176"/>
      <c r="EQA19" s="176"/>
      <c r="EQB19" s="176"/>
      <c r="EQC19" s="176"/>
      <c r="EQD19" s="176"/>
      <c r="EQE19" s="176"/>
      <c r="EQF19" s="176"/>
      <c r="EQG19" s="176"/>
      <c r="EQH19" s="176"/>
      <c r="EQI19" s="176"/>
      <c r="EQJ19" s="176"/>
      <c r="EQK19" s="176"/>
      <c r="EQL19" s="176"/>
      <c r="EQM19" s="176"/>
      <c r="EQN19" s="176"/>
      <c r="EQO19" s="176"/>
      <c r="EQP19" s="176"/>
      <c r="EQQ19" s="176"/>
      <c r="EQR19" s="176"/>
      <c r="EQS19" s="176"/>
      <c r="EQT19" s="176"/>
      <c r="EQU19" s="176"/>
      <c r="EQV19" s="176"/>
      <c r="EQW19" s="176"/>
      <c r="EQX19" s="176"/>
      <c r="EQY19" s="176"/>
      <c r="EQZ19" s="176"/>
      <c r="ERA19" s="176"/>
      <c r="ERB19" s="176"/>
      <c r="ERC19" s="176"/>
      <c r="ERD19" s="176"/>
      <c r="ERE19" s="176"/>
      <c r="ERF19" s="176"/>
      <c r="ERG19" s="176"/>
      <c r="ERH19" s="176"/>
      <c r="ERI19" s="176"/>
      <c r="ERJ19" s="176"/>
      <c r="ERK19" s="176"/>
      <c r="ERL19" s="176"/>
      <c r="ERM19" s="176"/>
      <c r="ERN19" s="176"/>
      <c r="ERO19" s="176"/>
      <c r="ERP19" s="176"/>
      <c r="ERQ19" s="176"/>
      <c r="ERR19" s="176"/>
      <c r="ERS19" s="176"/>
      <c r="ERT19" s="176"/>
      <c r="ERU19" s="176"/>
      <c r="ERV19" s="176"/>
      <c r="ERW19" s="176"/>
      <c r="ERX19" s="176"/>
      <c r="ERY19" s="176"/>
      <c r="ERZ19" s="176"/>
      <c r="ESA19" s="176"/>
      <c r="ESB19" s="176"/>
      <c r="ESC19" s="176"/>
      <c r="ESD19" s="176"/>
      <c r="ESE19" s="176"/>
      <c r="ESF19" s="176"/>
      <c r="ESG19" s="176"/>
      <c r="ESH19" s="176"/>
      <c r="ESI19" s="176"/>
      <c r="ESJ19" s="176"/>
      <c r="ESK19" s="176"/>
      <c r="ESL19" s="176"/>
      <c r="ESM19" s="176"/>
      <c r="ESN19" s="176"/>
      <c r="ESO19" s="176"/>
      <c r="ESP19" s="176"/>
      <c r="ESQ19" s="176"/>
      <c r="ESR19" s="176"/>
      <c r="ESS19" s="176"/>
      <c r="EST19" s="176"/>
      <c r="ESU19" s="176"/>
      <c r="ESV19" s="176"/>
      <c r="ESW19" s="176"/>
      <c r="ESX19" s="176"/>
      <c r="ESY19" s="176"/>
      <c r="ESZ19" s="176"/>
      <c r="ETA19" s="176"/>
      <c r="ETB19" s="176"/>
      <c r="ETC19" s="176"/>
      <c r="ETD19" s="176"/>
      <c r="ETE19" s="176"/>
      <c r="ETF19" s="176"/>
      <c r="ETG19" s="176"/>
      <c r="ETH19" s="176"/>
      <c r="ETI19" s="176"/>
      <c r="ETJ19" s="176"/>
      <c r="ETK19" s="176"/>
      <c r="ETL19" s="176"/>
      <c r="ETM19" s="176"/>
      <c r="ETN19" s="176"/>
      <c r="ETO19" s="176"/>
      <c r="ETP19" s="176"/>
      <c r="ETQ19" s="176"/>
      <c r="ETR19" s="176"/>
      <c r="ETS19" s="176"/>
      <c r="ETT19" s="176"/>
      <c r="ETU19" s="176"/>
      <c r="ETV19" s="176"/>
      <c r="ETW19" s="176"/>
      <c r="ETX19" s="176"/>
      <c r="ETY19" s="176"/>
      <c r="ETZ19" s="176"/>
      <c r="EUA19" s="176"/>
      <c r="EUB19" s="176"/>
      <c r="EUC19" s="176"/>
      <c r="EUD19" s="176"/>
      <c r="EUE19" s="176"/>
      <c r="EUF19" s="176"/>
      <c r="EUG19" s="176"/>
      <c r="EUH19" s="176"/>
      <c r="EUI19" s="176"/>
      <c r="EUJ19" s="176"/>
      <c r="EUK19" s="176"/>
      <c r="EUL19" s="176"/>
      <c r="EUM19" s="176"/>
      <c r="EUN19" s="176"/>
      <c r="EUO19" s="176"/>
      <c r="EUP19" s="176"/>
      <c r="EUQ19" s="176"/>
      <c r="EUR19" s="176"/>
      <c r="EUS19" s="176"/>
      <c r="EUT19" s="176"/>
      <c r="EUU19" s="176"/>
      <c r="EUV19" s="176"/>
      <c r="EUW19" s="176"/>
      <c r="EUX19" s="176"/>
      <c r="EUY19" s="176"/>
      <c r="EUZ19" s="176"/>
      <c r="EVA19" s="176"/>
      <c r="EVB19" s="176"/>
      <c r="EVC19" s="176"/>
      <c r="EVD19" s="176"/>
      <c r="EVE19" s="176"/>
      <c r="EVF19" s="176"/>
      <c r="EVG19" s="176"/>
      <c r="EVH19" s="176"/>
      <c r="EVI19" s="176"/>
      <c r="EVJ19" s="176"/>
      <c r="EVK19" s="176"/>
      <c r="EVL19" s="176"/>
      <c r="EVM19" s="176"/>
      <c r="EVN19" s="176"/>
      <c r="EVO19" s="176"/>
      <c r="EVP19" s="176"/>
      <c r="EVQ19" s="176"/>
      <c r="EVR19" s="176"/>
      <c r="EVS19" s="176"/>
      <c r="EVT19" s="176"/>
      <c r="EVU19" s="176"/>
      <c r="EVV19" s="176"/>
      <c r="EVW19" s="176"/>
      <c r="EVX19" s="176"/>
      <c r="EVY19" s="176"/>
      <c r="EVZ19" s="176"/>
      <c r="EWA19" s="176"/>
      <c r="EWB19" s="176"/>
      <c r="EWC19" s="176"/>
      <c r="EWD19" s="176"/>
      <c r="EWE19" s="176"/>
      <c r="EWF19" s="176"/>
      <c r="EWG19" s="176"/>
      <c r="EWH19" s="176"/>
      <c r="EWI19" s="176"/>
      <c r="EWJ19" s="176"/>
      <c r="EWK19" s="176"/>
      <c r="EWL19" s="176"/>
      <c r="EWM19" s="176"/>
      <c r="EWN19" s="176"/>
      <c r="EWO19" s="176"/>
      <c r="EWP19" s="176"/>
      <c r="EWQ19" s="176"/>
      <c r="EWR19" s="176"/>
      <c r="EWS19" s="176"/>
      <c r="EWT19" s="176"/>
      <c r="EWU19" s="176"/>
      <c r="EWV19" s="176"/>
      <c r="EWW19" s="176"/>
      <c r="EWX19" s="176"/>
      <c r="EWY19" s="176"/>
      <c r="EWZ19" s="176"/>
      <c r="EXA19" s="176"/>
      <c r="EXB19" s="176"/>
      <c r="EXC19" s="176"/>
      <c r="EXD19" s="176"/>
      <c r="EXE19" s="176"/>
      <c r="EXF19" s="176"/>
      <c r="EXG19" s="176"/>
      <c r="EXH19" s="176"/>
      <c r="EXI19" s="176"/>
      <c r="EXJ19" s="176"/>
      <c r="EXK19" s="176"/>
      <c r="EXL19" s="176"/>
      <c r="EXM19" s="176"/>
      <c r="EXN19" s="176"/>
      <c r="EXO19" s="176"/>
      <c r="EXP19" s="176"/>
      <c r="EXQ19" s="176"/>
      <c r="EXR19" s="176"/>
      <c r="EXS19" s="176"/>
      <c r="EXT19" s="176"/>
      <c r="EXU19" s="176"/>
      <c r="EXV19" s="176"/>
      <c r="EXW19" s="176"/>
      <c r="EXX19" s="176"/>
      <c r="EXY19" s="176"/>
      <c r="EXZ19" s="176"/>
      <c r="EYA19" s="176"/>
      <c r="EYB19" s="176"/>
      <c r="EYC19" s="176"/>
      <c r="EYD19" s="176"/>
      <c r="EYE19" s="176"/>
      <c r="EYF19" s="176"/>
      <c r="EYG19" s="176"/>
      <c r="EYH19" s="176"/>
      <c r="EYI19" s="176"/>
      <c r="EYJ19" s="176"/>
      <c r="EYK19" s="176"/>
      <c r="EYL19" s="176"/>
      <c r="EYM19" s="176"/>
      <c r="EYN19" s="176"/>
      <c r="EYO19" s="176"/>
      <c r="EYP19" s="176"/>
      <c r="EYQ19" s="176"/>
      <c r="EYR19" s="176"/>
      <c r="EYS19" s="176"/>
      <c r="EYT19" s="176"/>
      <c r="EYU19" s="176"/>
      <c r="EYV19" s="176"/>
      <c r="EYW19" s="176"/>
      <c r="EYX19" s="176"/>
      <c r="EYY19" s="176"/>
      <c r="EYZ19" s="176"/>
      <c r="EZA19" s="176"/>
      <c r="EZB19" s="176"/>
      <c r="EZC19" s="176"/>
      <c r="EZD19" s="176"/>
      <c r="EZE19" s="176"/>
      <c r="EZF19" s="176"/>
      <c r="EZG19" s="176"/>
      <c r="EZH19" s="176"/>
      <c r="EZI19" s="176"/>
      <c r="EZJ19" s="176"/>
      <c r="EZK19" s="176"/>
      <c r="EZL19" s="176"/>
      <c r="EZM19" s="176"/>
      <c r="EZN19" s="176"/>
      <c r="EZO19" s="176"/>
      <c r="EZP19" s="176"/>
      <c r="EZQ19" s="176"/>
      <c r="EZR19" s="176"/>
      <c r="EZS19" s="176"/>
      <c r="EZT19" s="176"/>
      <c r="EZU19" s="176"/>
      <c r="EZV19" s="176"/>
      <c r="EZW19" s="176"/>
      <c r="EZX19" s="176"/>
      <c r="EZY19" s="176"/>
      <c r="EZZ19" s="176"/>
      <c r="FAA19" s="176"/>
      <c r="FAB19" s="176"/>
      <c r="FAC19" s="176"/>
      <c r="FAD19" s="176"/>
      <c r="FAE19" s="176"/>
      <c r="FAF19" s="176"/>
      <c r="FAG19" s="176"/>
      <c r="FAH19" s="176"/>
      <c r="FAI19" s="176"/>
      <c r="FAJ19" s="176"/>
      <c r="FAK19" s="176"/>
      <c r="FAL19" s="176"/>
      <c r="FAM19" s="176"/>
      <c r="FAN19" s="176"/>
      <c r="FAO19" s="176"/>
      <c r="FAP19" s="176"/>
      <c r="FAQ19" s="176"/>
      <c r="FAR19" s="176"/>
      <c r="FAS19" s="176"/>
      <c r="FAT19" s="176"/>
      <c r="FAU19" s="176"/>
      <c r="FAV19" s="176"/>
      <c r="FAW19" s="176"/>
      <c r="FAX19" s="176"/>
      <c r="FAY19" s="176"/>
      <c r="FAZ19" s="176"/>
      <c r="FBA19" s="176"/>
      <c r="FBB19" s="176"/>
      <c r="FBC19" s="176"/>
      <c r="FBD19" s="176"/>
      <c r="FBE19" s="176"/>
      <c r="FBF19" s="176"/>
      <c r="FBG19" s="176"/>
      <c r="FBH19" s="176"/>
      <c r="FBI19" s="176"/>
      <c r="FBJ19" s="176"/>
      <c r="FBK19" s="176"/>
      <c r="FBL19" s="176"/>
      <c r="FBM19" s="176"/>
      <c r="FBN19" s="176"/>
      <c r="FBO19" s="176"/>
      <c r="FBP19" s="176"/>
      <c r="FBQ19" s="176"/>
      <c r="FBR19" s="176"/>
      <c r="FBS19" s="176"/>
      <c r="FBT19" s="176"/>
      <c r="FBU19" s="176"/>
      <c r="FBV19" s="176"/>
      <c r="FBW19" s="176"/>
      <c r="FBX19" s="176"/>
      <c r="FBY19" s="176"/>
      <c r="FBZ19" s="176"/>
      <c r="FCA19" s="176"/>
      <c r="FCB19" s="176"/>
      <c r="FCC19" s="176"/>
      <c r="FCD19" s="176"/>
      <c r="FCE19" s="176"/>
      <c r="FCF19" s="176"/>
      <c r="FCG19" s="176"/>
      <c r="FCH19" s="176"/>
      <c r="FCI19" s="176"/>
      <c r="FCJ19" s="176"/>
      <c r="FCK19" s="176"/>
      <c r="FCL19" s="176"/>
      <c r="FCM19" s="176"/>
      <c r="FCN19" s="176"/>
      <c r="FCO19" s="176"/>
      <c r="FCP19" s="176"/>
      <c r="FCQ19" s="176"/>
      <c r="FCR19" s="176"/>
      <c r="FCS19" s="176"/>
      <c r="FCT19" s="176"/>
      <c r="FCU19" s="176"/>
      <c r="FCV19" s="176"/>
      <c r="FCW19" s="176"/>
      <c r="FCX19" s="176"/>
      <c r="FCY19" s="176"/>
      <c r="FCZ19" s="176"/>
      <c r="FDA19" s="176"/>
      <c r="FDB19" s="176"/>
      <c r="FDC19" s="176"/>
      <c r="FDD19" s="176"/>
      <c r="FDE19" s="176"/>
      <c r="FDF19" s="176"/>
      <c r="FDG19" s="176"/>
      <c r="FDH19" s="176"/>
      <c r="FDI19" s="176"/>
      <c r="FDJ19" s="176"/>
      <c r="FDK19" s="176"/>
      <c r="FDL19" s="176"/>
      <c r="FDM19" s="176"/>
      <c r="FDN19" s="176"/>
      <c r="FDO19" s="176"/>
      <c r="FDP19" s="176"/>
      <c r="FDQ19" s="176"/>
      <c r="FDR19" s="176"/>
      <c r="FDS19" s="176"/>
      <c r="FDT19" s="176"/>
      <c r="FDU19" s="176"/>
      <c r="FDV19" s="176"/>
      <c r="FDW19" s="176"/>
      <c r="FDX19" s="176"/>
      <c r="FDY19" s="176"/>
      <c r="FDZ19" s="176"/>
      <c r="FEA19" s="176"/>
      <c r="FEB19" s="176"/>
      <c r="FEC19" s="176"/>
      <c r="FED19" s="176"/>
      <c r="FEE19" s="176"/>
      <c r="FEF19" s="176"/>
      <c r="FEG19" s="176"/>
      <c r="FEH19" s="176"/>
      <c r="FEI19" s="176"/>
      <c r="FEJ19" s="176"/>
      <c r="FEK19" s="176"/>
      <c r="FEL19" s="176"/>
      <c r="FEM19" s="176"/>
      <c r="FEN19" s="176"/>
      <c r="FEO19" s="176"/>
      <c r="FEP19" s="176"/>
      <c r="FEQ19" s="176"/>
      <c r="FER19" s="176"/>
      <c r="FES19" s="176"/>
      <c r="FET19" s="176"/>
      <c r="FEU19" s="176"/>
      <c r="FEV19" s="176"/>
      <c r="FEW19" s="176"/>
      <c r="FEX19" s="176"/>
      <c r="FEY19" s="176"/>
      <c r="FEZ19" s="176"/>
      <c r="FFA19" s="176"/>
      <c r="FFB19" s="176"/>
      <c r="FFC19" s="176"/>
      <c r="FFD19" s="176"/>
      <c r="FFE19" s="176"/>
      <c r="FFF19" s="176"/>
      <c r="FFG19" s="176"/>
      <c r="FFH19" s="176"/>
      <c r="FFI19" s="176"/>
      <c r="FFJ19" s="176"/>
      <c r="FFK19" s="176"/>
      <c r="FFL19" s="176"/>
      <c r="FFM19" s="176"/>
      <c r="FFN19" s="176"/>
      <c r="FFO19" s="176"/>
      <c r="FFP19" s="176"/>
      <c r="FFQ19" s="176"/>
      <c r="FFR19" s="176"/>
      <c r="FFS19" s="176"/>
      <c r="FFT19" s="176"/>
      <c r="FFU19" s="176"/>
      <c r="FFV19" s="176"/>
      <c r="FFW19" s="176"/>
      <c r="FFX19" s="176"/>
      <c r="FFY19" s="176"/>
      <c r="FFZ19" s="176"/>
      <c r="FGA19" s="176"/>
      <c r="FGB19" s="176"/>
      <c r="FGC19" s="176"/>
      <c r="FGD19" s="176"/>
      <c r="FGE19" s="176"/>
      <c r="FGF19" s="176"/>
      <c r="FGG19" s="176"/>
      <c r="FGH19" s="176"/>
      <c r="FGI19" s="176"/>
      <c r="FGJ19" s="176"/>
      <c r="FGK19" s="176"/>
      <c r="FGL19" s="176"/>
      <c r="FGM19" s="176"/>
      <c r="FGN19" s="176"/>
      <c r="FGO19" s="176"/>
      <c r="FGP19" s="176"/>
      <c r="FGQ19" s="176"/>
      <c r="FGR19" s="176"/>
      <c r="FGS19" s="176"/>
      <c r="FGT19" s="176"/>
      <c r="FGU19" s="176"/>
      <c r="FGV19" s="176"/>
      <c r="FGW19" s="176"/>
      <c r="FGX19" s="176"/>
      <c r="FGY19" s="176"/>
      <c r="FGZ19" s="176"/>
      <c r="FHA19" s="176"/>
      <c r="FHB19" s="176"/>
      <c r="FHC19" s="176"/>
      <c r="FHD19" s="176"/>
      <c r="FHE19" s="176"/>
      <c r="FHF19" s="176"/>
      <c r="FHG19" s="176"/>
      <c r="FHH19" s="176"/>
      <c r="FHI19" s="176"/>
      <c r="FHJ19" s="176"/>
      <c r="FHK19" s="176"/>
      <c r="FHL19" s="176"/>
      <c r="FHM19" s="176"/>
      <c r="FHN19" s="176"/>
      <c r="FHO19" s="176"/>
      <c r="FHP19" s="176"/>
      <c r="FHQ19" s="176"/>
      <c r="FHR19" s="176"/>
      <c r="FHS19" s="176"/>
      <c r="FHT19" s="176"/>
      <c r="FHU19" s="176"/>
      <c r="FHV19" s="176"/>
      <c r="FHW19" s="176"/>
      <c r="FHX19" s="176"/>
      <c r="FHY19" s="176"/>
      <c r="FHZ19" s="176"/>
      <c r="FIA19" s="176"/>
      <c r="FIB19" s="176"/>
      <c r="FIC19" s="176"/>
      <c r="FID19" s="176"/>
      <c r="FIE19" s="176"/>
      <c r="FIF19" s="176"/>
      <c r="FIG19" s="176"/>
      <c r="FIH19" s="176"/>
      <c r="FII19" s="176"/>
      <c r="FIJ19" s="176"/>
      <c r="FIK19" s="176"/>
      <c r="FIL19" s="176"/>
      <c r="FIM19" s="176"/>
      <c r="FIN19" s="176"/>
      <c r="FIO19" s="176"/>
      <c r="FIP19" s="176"/>
      <c r="FIQ19" s="176"/>
      <c r="FIR19" s="176"/>
      <c r="FIS19" s="176"/>
      <c r="FIT19" s="176"/>
      <c r="FIU19" s="176"/>
      <c r="FIV19" s="176"/>
      <c r="FIW19" s="176"/>
      <c r="FIX19" s="176"/>
      <c r="FIY19" s="176"/>
      <c r="FIZ19" s="176"/>
      <c r="FJA19" s="176"/>
      <c r="FJB19" s="176"/>
      <c r="FJC19" s="176"/>
      <c r="FJD19" s="176"/>
      <c r="FJE19" s="176"/>
      <c r="FJF19" s="176"/>
      <c r="FJG19" s="176"/>
      <c r="FJH19" s="176"/>
      <c r="FJI19" s="176"/>
      <c r="FJJ19" s="176"/>
      <c r="FJK19" s="176"/>
      <c r="FJL19" s="176"/>
      <c r="FJM19" s="176"/>
      <c r="FJN19" s="176"/>
      <c r="FJO19" s="176"/>
      <c r="FJP19" s="176"/>
      <c r="FJQ19" s="176"/>
      <c r="FJR19" s="176"/>
      <c r="FJS19" s="176"/>
      <c r="FJT19" s="176"/>
      <c r="FJU19" s="176"/>
      <c r="FJV19" s="176"/>
      <c r="FJW19" s="176"/>
      <c r="FJX19" s="176"/>
      <c r="FJY19" s="176"/>
      <c r="FJZ19" s="176"/>
      <c r="FKA19" s="176"/>
      <c r="FKB19" s="176"/>
      <c r="FKC19" s="176"/>
      <c r="FKD19" s="176"/>
      <c r="FKE19" s="176"/>
      <c r="FKF19" s="176"/>
      <c r="FKG19" s="176"/>
      <c r="FKH19" s="176"/>
      <c r="FKI19" s="176"/>
      <c r="FKJ19" s="176"/>
      <c r="FKK19" s="176"/>
      <c r="FKL19" s="176"/>
      <c r="FKM19" s="176"/>
      <c r="FKN19" s="176"/>
      <c r="FKO19" s="176"/>
      <c r="FKP19" s="176"/>
      <c r="FKQ19" s="176"/>
      <c r="FKR19" s="176"/>
      <c r="FKS19" s="176"/>
      <c r="FKT19" s="176"/>
      <c r="FKU19" s="176"/>
      <c r="FKV19" s="176"/>
      <c r="FKW19" s="176"/>
      <c r="FKX19" s="176"/>
      <c r="FKY19" s="176"/>
      <c r="FKZ19" s="176"/>
      <c r="FLA19" s="176"/>
      <c r="FLB19" s="176"/>
      <c r="FLC19" s="176"/>
      <c r="FLD19" s="176"/>
      <c r="FLE19" s="176"/>
      <c r="FLF19" s="176"/>
      <c r="FLG19" s="176"/>
      <c r="FLH19" s="176"/>
      <c r="FLI19" s="176"/>
      <c r="FLJ19" s="176"/>
      <c r="FLK19" s="176"/>
      <c r="FLL19" s="176"/>
      <c r="FLM19" s="176"/>
      <c r="FLN19" s="176"/>
      <c r="FLO19" s="176"/>
      <c r="FLP19" s="176"/>
      <c r="FLQ19" s="176"/>
      <c r="FLR19" s="176"/>
      <c r="FLS19" s="176"/>
      <c r="FLT19" s="176"/>
      <c r="FLU19" s="176"/>
      <c r="FLV19" s="176"/>
      <c r="FLW19" s="176"/>
      <c r="FLX19" s="176"/>
      <c r="FLY19" s="176"/>
      <c r="FLZ19" s="176"/>
      <c r="FMA19" s="176"/>
      <c r="FMB19" s="176"/>
      <c r="FMC19" s="176"/>
      <c r="FMD19" s="176"/>
      <c r="FME19" s="176"/>
      <c r="FMF19" s="176"/>
      <c r="FMG19" s="176"/>
      <c r="FMH19" s="176"/>
      <c r="FMI19" s="176"/>
      <c r="FMJ19" s="176"/>
      <c r="FMK19" s="176"/>
      <c r="FML19" s="176"/>
      <c r="FMM19" s="176"/>
      <c r="FMN19" s="176"/>
      <c r="FMO19" s="176"/>
      <c r="FMP19" s="176"/>
      <c r="FMQ19" s="176"/>
      <c r="FMR19" s="176"/>
      <c r="FMS19" s="176"/>
      <c r="FMT19" s="176"/>
      <c r="FMU19" s="176"/>
      <c r="FMV19" s="176"/>
      <c r="FMW19" s="176"/>
      <c r="FMX19" s="176"/>
      <c r="FMY19" s="176"/>
      <c r="FMZ19" s="176"/>
      <c r="FNA19" s="176"/>
      <c r="FNB19" s="176"/>
      <c r="FNC19" s="176"/>
      <c r="FND19" s="176"/>
      <c r="FNE19" s="176"/>
      <c r="FNF19" s="176"/>
      <c r="FNG19" s="176"/>
      <c r="FNH19" s="176"/>
      <c r="FNI19" s="176"/>
      <c r="FNJ19" s="176"/>
      <c r="FNK19" s="176"/>
      <c r="FNL19" s="176"/>
      <c r="FNM19" s="176"/>
      <c r="FNN19" s="176"/>
      <c r="FNO19" s="176"/>
      <c r="FNP19" s="176"/>
      <c r="FNQ19" s="176"/>
      <c r="FNR19" s="176"/>
      <c r="FNS19" s="176"/>
      <c r="FNT19" s="176"/>
      <c r="FNU19" s="176"/>
      <c r="FNV19" s="176"/>
      <c r="FNW19" s="176"/>
      <c r="FNX19" s="176"/>
      <c r="FNY19" s="176"/>
      <c r="FNZ19" s="176"/>
      <c r="FOA19" s="176"/>
      <c r="FOB19" s="176"/>
      <c r="FOC19" s="176"/>
      <c r="FOD19" s="176"/>
      <c r="FOE19" s="176"/>
      <c r="FOF19" s="176"/>
      <c r="FOG19" s="176"/>
      <c r="FOH19" s="176"/>
      <c r="FOI19" s="176"/>
      <c r="FOJ19" s="176"/>
      <c r="FOK19" s="176"/>
      <c r="FOL19" s="176"/>
      <c r="FOM19" s="176"/>
      <c r="FON19" s="176"/>
      <c r="FOO19" s="176"/>
      <c r="FOP19" s="176"/>
      <c r="FOQ19" s="176"/>
      <c r="FOR19" s="176"/>
      <c r="FOS19" s="176"/>
      <c r="FOT19" s="176"/>
      <c r="FOU19" s="176"/>
      <c r="FOV19" s="176"/>
      <c r="FOW19" s="176"/>
      <c r="FOX19" s="176"/>
      <c r="FOY19" s="176"/>
      <c r="FOZ19" s="176"/>
      <c r="FPA19" s="176"/>
      <c r="FPB19" s="176"/>
      <c r="FPC19" s="176"/>
      <c r="FPD19" s="176"/>
      <c r="FPE19" s="176"/>
      <c r="FPF19" s="176"/>
      <c r="FPG19" s="176"/>
      <c r="FPH19" s="176"/>
      <c r="FPI19" s="176"/>
      <c r="FPJ19" s="176"/>
      <c r="FPK19" s="176"/>
      <c r="FPL19" s="176"/>
      <c r="FPM19" s="176"/>
      <c r="FPN19" s="176"/>
      <c r="FPO19" s="176"/>
      <c r="FPP19" s="176"/>
      <c r="FPQ19" s="176"/>
      <c r="FPR19" s="176"/>
      <c r="FPS19" s="176"/>
      <c r="FPT19" s="176"/>
      <c r="FPU19" s="176"/>
      <c r="FPV19" s="176"/>
      <c r="FPW19" s="176"/>
      <c r="FPX19" s="176"/>
      <c r="FPY19" s="176"/>
      <c r="FPZ19" s="176"/>
      <c r="FQA19" s="176"/>
      <c r="FQB19" s="176"/>
      <c r="FQC19" s="176"/>
      <c r="FQD19" s="176"/>
      <c r="FQE19" s="176"/>
      <c r="FQF19" s="176"/>
      <c r="FQG19" s="176"/>
      <c r="FQH19" s="176"/>
      <c r="FQI19" s="176"/>
      <c r="FQJ19" s="176"/>
      <c r="FQK19" s="176"/>
      <c r="FQL19" s="176"/>
      <c r="FQM19" s="176"/>
      <c r="FQN19" s="176"/>
      <c r="FQO19" s="176"/>
      <c r="FQP19" s="176"/>
      <c r="FQQ19" s="176"/>
      <c r="FQR19" s="176"/>
      <c r="FQS19" s="176"/>
      <c r="FQT19" s="176"/>
      <c r="FQU19" s="176"/>
      <c r="FQV19" s="176"/>
      <c r="FQW19" s="176"/>
      <c r="FQX19" s="176"/>
      <c r="FQY19" s="176"/>
      <c r="FQZ19" s="176"/>
      <c r="FRA19" s="176"/>
      <c r="FRB19" s="176"/>
      <c r="FRC19" s="176"/>
      <c r="FRD19" s="176"/>
      <c r="FRE19" s="176"/>
      <c r="FRF19" s="176"/>
      <c r="FRG19" s="176"/>
      <c r="FRH19" s="176"/>
      <c r="FRI19" s="176"/>
      <c r="FRJ19" s="176"/>
      <c r="FRK19" s="176"/>
      <c r="FRL19" s="176"/>
      <c r="FRM19" s="176"/>
      <c r="FRN19" s="176"/>
      <c r="FRO19" s="176"/>
      <c r="FRP19" s="176"/>
      <c r="FRQ19" s="176"/>
      <c r="FRR19" s="176"/>
      <c r="FRS19" s="176"/>
      <c r="FRT19" s="176"/>
      <c r="FRU19" s="176"/>
      <c r="FRV19" s="176"/>
      <c r="FRW19" s="176"/>
      <c r="FRX19" s="176"/>
      <c r="FRY19" s="176"/>
      <c r="FRZ19" s="176"/>
      <c r="FSA19" s="176"/>
      <c r="FSB19" s="176"/>
      <c r="FSC19" s="176"/>
      <c r="FSD19" s="176"/>
      <c r="FSE19" s="176"/>
      <c r="FSF19" s="176"/>
      <c r="FSG19" s="176"/>
      <c r="FSH19" s="176"/>
      <c r="FSI19" s="176"/>
      <c r="FSJ19" s="176"/>
      <c r="FSK19" s="176"/>
      <c r="FSL19" s="176"/>
      <c r="FSM19" s="176"/>
      <c r="FSN19" s="176"/>
      <c r="FSO19" s="176"/>
      <c r="FSP19" s="176"/>
      <c r="FSQ19" s="176"/>
      <c r="FSR19" s="176"/>
      <c r="FSS19" s="176"/>
      <c r="FST19" s="176"/>
      <c r="FSU19" s="176"/>
      <c r="FSV19" s="176"/>
      <c r="FSW19" s="176"/>
      <c r="FSX19" s="176"/>
      <c r="FSY19" s="176"/>
      <c r="FSZ19" s="176"/>
      <c r="FTA19" s="176"/>
      <c r="FTB19" s="176"/>
      <c r="FTC19" s="176"/>
      <c r="FTD19" s="176"/>
      <c r="FTE19" s="176"/>
      <c r="FTF19" s="176"/>
      <c r="FTG19" s="176"/>
      <c r="FTH19" s="176"/>
      <c r="FTI19" s="176"/>
      <c r="FTJ19" s="176"/>
      <c r="FTK19" s="176"/>
      <c r="FTL19" s="176"/>
      <c r="FTM19" s="176"/>
      <c r="FTN19" s="176"/>
      <c r="FTO19" s="176"/>
      <c r="FTP19" s="176"/>
      <c r="FTQ19" s="176"/>
      <c r="FTR19" s="176"/>
      <c r="FTS19" s="176"/>
      <c r="FTT19" s="176"/>
      <c r="FTU19" s="176"/>
      <c r="FTV19" s="176"/>
      <c r="FTW19" s="176"/>
      <c r="FTX19" s="176"/>
      <c r="FTY19" s="176"/>
      <c r="FTZ19" s="176"/>
      <c r="FUA19" s="176"/>
      <c r="FUB19" s="176"/>
      <c r="FUC19" s="176"/>
      <c r="FUD19" s="176"/>
      <c r="FUE19" s="176"/>
      <c r="FUF19" s="176"/>
      <c r="FUG19" s="176"/>
      <c r="FUH19" s="176"/>
      <c r="FUI19" s="176"/>
      <c r="FUJ19" s="176"/>
      <c r="FUK19" s="176"/>
      <c r="FUL19" s="176"/>
      <c r="FUM19" s="176"/>
      <c r="FUN19" s="176"/>
      <c r="FUO19" s="176"/>
      <c r="FUP19" s="176"/>
      <c r="FUQ19" s="176"/>
      <c r="FUR19" s="176"/>
      <c r="FUS19" s="176"/>
      <c r="FUT19" s="176"/>
      <c r="FUU19" s="176"/>
      <c r="FUV19" s="176"/>
      <c r="FUW19" s="176"/>
      <c r="FUX19" s="176"/>
      <c r="FUY19" s="176"/>
      <c r="FUZ19" s="176"/>
      <c r="FVA19" s="176"/>
      <c r="FVB19" s="176"/>
      <c r="FVC19" s="176"/>
      <c r="FVD19" s="176"/>
      <c r="FVE19" s="176"/>
      <c r="FVF19" s="176"/>
      <c r="FVG19" s="176"/>
      <c r="FVH19" s="176"/>
      <c r="FVI19" s="176"/>
      <c r="FVJ19" s="176"/>
      <c r="FVK19" s="176"/>
      <c r="FVL19" s="176"/>
      <c r="FVM19" s="176"/>
      <c r="FVN19" s="176"/>
      <c r="FVO19" s="176"/>
      <c r="FVP19" s="176"/>
      <c r="FVQ19" s="176"/>
      <c r="FVR19" s="176"/>
      <c r="FVS19" s="176"/>
      <c r="FVT19" s="176"/>
      <c r="FVU19" s="176"/>
      <c r="FVV19" s="176"/>
      <c r="FVW19" s="176"/>
      <c r="FVX19" s="176"/>
      <c r="FVY19" s="176"/>
      <c r="FVZ19" s="176"/>
      <c r="FWA19" s="176"/>
      <c r="FWB19" s="176"/>
      <c r="FWC19" s="176"/>
      <c r="FWD19" s="176"/>
      <c r="FWE19" s="176"/>
      <c r="FWF19" s="176"/>
      <c r="FWG19" s="176"/>
      <c r="FWH19" s="176"/>
      <c r="FWI19" s="176"/>
      <c r="FWJ19" s="176"/>
      <c r="FWK19" s="176"/>
      <c r="FWL19" s="176"/>
      <c r="FWM19" s="176"/>
      <c r="FWN19" s="176"/>
      <c r="FWO19" s="176"/>
      <c r="FWP19" s="176"/>
      <c r="FWQ19" s="176"/>
      <c r="FWR19" s="176"/>
      <c r="FWS19" s="176"/>
      <c r="FWT19" s="176"/>
      <c r="FWU19" s="176"/>
      <c r="FWV19" s="176"/>
      <c r="FWW19" s="176"/>
      <c r="FWX19" s="176"/>
      <c r="FWY19" s="176"/>
      <c r="FWZ19" s="176"/>
      <c r="FXA19" s="176"/>
      <c r="FXB19" s="176"/>
      <c r="FXC19" s="176"/>
      <c r="FXD19" s="176"/>
      <c r="FXE19" s="176"/>
      <c r="FXF19" s="176"/>
      <c r="FXG19" s="176"/>
      <c r="FXH19" s="176"/>
      <c r="FXI19" s="176"/>
      <c r="FXJ19" s="176"/>
      <c r="FXK19" s="176"/>
      <c r="FXL19" s="176"/>
      <c r="FXM19" s="176"/>
      <c r="FXN19" s="176"/>
      <c r="FXO19" s="176"/>
      <c r="FXP19" s="176"/>
      <c r="FXQ19" s="176"/>
      <c r="FXR19" s="176"/>
      <c r="FXS19" s="176"/>
      <c r="FXT19" s="176"/>
      <c r="FXU19" s="176"/>
      <c r="FXV19" s="176"/>
      <c r="FXW19" s="176"/>
      <c r="FXX19" s="176"/>
      <c r="FXY19" s="176"/>
      <c r="FXZ19" s="176"/>
      <c r="FYA19" s="176"/>
      <c r="FYB19" s="176"/>
      <c r="FYC19" s="176"/>
      <c r="FYD19" s="176"/>
      <c r="FYE19" s="176"/>
      <c r="FYF19" s="176"/>
      <c r="FYG19" s="176"/>
      <c r="FYH19" s="176"/>
      <c r="FYI19" s="176"/>
      <c r="FYJ19" s="176"/>
      <c r="FYK19" s="176"/>
      <c r="FYL19" s="176"/>
      <c r="FYM19" s="176"/>
      <c r="FYN19" s="176"/>
      <c r="FYO19" s="176"/>
      <c r="FYP19" s="176"/>
      <c r="FYQ19" s="176"/>
      <c r="FYR19" s="176"/>
      <c r="FYS19" s="176"/>
      <c r="FYT19" s="176"/>
      <c r="FYU19" s="176"/>
      <c r="FYV19" s="176"/>
      <c r="FYW19" s="176"/>
      <c r="FYX19" s="176"/>
      <c r="FYY19" s="176"/>
      <c r="FYZ19" s="176"/>
      <c r="FZA19" s="176"/>
      <c r="FZB19" s="176"/>
      <c r="FZC19" s="176"/>
      <c r="FZD19" s="176"/>
      <c r="FZE19" s="176"/>
      <c r="FZF19" s="176"/>
      <c r="FZG19" s="176"/>
      <c r="FZH19" s="176"/>
      <c r="FZI19" s="176"/>
      <c r="FZJ19" s="176"/>
      <c r="FZK19" s="176"/>
      <c r="FZL19" s="176"/>
      <c r="FZM19" s="176"/>
      <c r="FZN19" s="176"/>
      <c r="FZO19" s="176"/>
      <c r="FZP19" s="176"/>
      <c r="FZQ19" s="176"/>
      <c r="FZR19" s="176"/>
      <c r="FZS19" s="176"/>
      <c r="FZT19" s="176"/>
      <c r="FZU19" s="176"/>
      <c r="FZV19" s="176"/>
      <c r="FZW19" s="176"/>
      <c r="FZX19" s="176"/>
      <c r="FZY19" s="176"/>
      <c r="FZZ19" s="176"/>
      <c r="GAA19" s="176"/>
      <c r="GAB19" s="176"/>
      <c r="GAC19" s="176"/>
      <c r="GAD19" s="176"/>
      <c r="GAE19" s="176"/>
      <c r="GAF19" s="176"/>
      <c r="GAG19" s="176"/>
      <c r="GAH19" s="176"/>
      <c r="GAI19" s="176"/>
      <c r="GAJ19" s="176"/>
      <c r="GAK19" s="176"/>
      <c r="GAL19" s="176"/>
      <c r="GAM19" s="176"/>
      <c r="GAN19" s="176"/>
      <c r="GAO19" s="176"/>
      <c r="GAP19" s="176"/>
      <c r="GAQ19" s="176"/>
      <c r="GAR19" s="176"/>
      <c r="GAS19" s="176"/>
      <c r="GAT19" s="176"/>
      <c r="GAU19" s="176"/>
      <c r="GAV19" s="176"/>
      <c r="GAW19" s="176"/>
      <c r="GAX19" s="176"/>
      <c r="GAY19" s="176"/>
      <c r="GAZ19" s="176"/>
      <c r="GBA19" s="176"/>
      <c r="GBB19" s="176"/>
      <c r="GBC19" s="176"/>
      <c r="GBD19" s="176"/>
      <c r="GBE19" s="176"/>
      <c r="GBF19" s="176"/>
      <c r="GBG19" s="176"/>
      <c r="GBH19" s="176"/>
      <c r="GBI19" s="176"/>
      <c r="GBJ19" s="176"/>
      <c r="GBK19" s="176"/>
      <c r="GBL19" s="176"/>
      <c r="GBM19" s="176"/>
      <c r="GBN19" s="176"/>
      <c r="GBO19" s="176"/>
      <c r="GBP19" s="176"/>
      <c r="GBQ19" s="176"/>
      <c r="GBR19" s="176"/>
      <c r="GBS19" s="176"/>
      <c r="GBT19" s="176"/>
      <c r="GBU19" s="176"/>
      <c r="GBV19" s="176"/>
      <c r="GBW19" s="176"/>
      <c r="GBX19" s="176"/>
      <c r="GBY19" s="176"/>
      <c r="GBZ19" s="176"/>
      <c r="GCA19" s="176"/>
      <c r="GCB19" s="176"/>
      <c r="GCC19" s="176"/>
      <c r="GCD19" s="176"/>
      <c r="GCE19" s="176"/>
      <c r="GCF19" s="176"/>
      <c r="GCG19" s="176"/>
      <c r="GCH19" s="176"/>
      <c r="GCI19" s="176"/>
      <c r="GCJ19" s="176"/>
      <c r="GCK19" s="176"/>
      <c r="GCL19" s="176"/>
      <c r="GCM19" s="176"/>
      <c r="GCN19" s="176"/>
      <c r="GCO19" s="176"/>
      <c r="GCP19" s="176"/>
      <c r="GCQ19" s="176"/>
      <c r="GCR19" s="176"/>
      <c r="GCS19" s="176"/>
      <c r="GCT19" s="176"/>
      <c r="GCU19" s="176"/>
      <c r="GCV19" s="176"/>
      <c r="GCW19" s="176"/>
      <c r="GCX19" s="176"/>
      <c r="GCY19" s="176"/>
      <c r="GCZ19" s="176"/>
      <c r="GDA19" s="176"/>
      <c r="GDB19" s="176"/>
      <c r="GDC19" s="176"/>
      <c r="GDD19" s="176"/>
      <c r="GDE19" s="176"/>
      <c r="GDF19" s="176"/>
      <c r="GDG19" s="176"/>
      <c r="GDH19" s="176"/>
      <c r="GDI19" s="176"/>
      <c r="GDJ19" s="176"/>
      <c r="GDK19" s="176"/>
      <c r="GDL19" s="176"/>
      <c r="GDM19" s="176"/>
      <c r="GDN19" s="176"/>
      <c r="GDO19" s="176"/>
      <c r="GDP19" s="176"/>
      <c r="GDQ19" s="176"/>
      <c r="GDR19" s="176"/>
      <c r="GDS19" s="176"/>
      <c r="GDT19" s="176"/>
      <c r="GDU19" s="176"/>
      <c r="GDV19" s="176"/>
      <c r="GDW19" s="176"/>
      <c r="GDX19" s="176"/>
      <c r="GDY19" s="176"/>
      <c r="GDZ19" s="176"/>
      <c r="GEA19" s="176"/>
      <c r="GEB19" s="176"/>
      <c r="GEC19" s="176"/>
      <c r="GED19" s="176"/>
      <c r="GEE19" s="176"/>
      <c r="GEF19" s="176"/>
      <c r="GEG19" s="176"/>
      <c r="GEH19" s="176"/>
      <c r="GEI19" s="176"/>
      <c r="GEJ19" s="176"/>
      <c r="GEK19" s="176"/>
      <c r="GEL19" s="176"/>
      <c r="GEM19" s="176"/>
      <c r="GEN19" s="176"/>
      <c r="GEO19" s="176"/>
      <c r="GEP19" s="176"/>
      <c r="GEQ19" s="176"/>
      <c r="GER19" s="176"/>
      <c r="GES19" s="176"/>
      <c r="GET19" s="176"/>
      <c r="GEU19" s="176"/>
      <c r="GEV19" s="176"/>
      <c r="GEW19" s="176"/>
      <c r="GEX19" s="176"/>
      <c r="GEY19" s="176"/>
      <c r="GEZ19" s="176"/>
      <c r="GFA19" s="176"/>
      <c r="GFB19" s="176"/>
      <c r="GFC19" s="176"/>
      <c r="GFD19" s="176"/>
      <c r="GFE19" s="176"/>
      <c r="GFF19" s="176"/>
      <c r="GFG19" s="176"/>
      <c r="GFH19" s="176"/>
      <c r="GFI19" s="176"/>
      <c r="GFJ19" s="176"/>
      <c r="GFK19" s="176"/>
      <c r="GFL19" s="176"/>
      <c r="GFM19" s="176"/>
      <c r="GFN19" s="176"/>
      <c r="GFO19" s="176"/>
      <c r="GFP19" s="176"/>
      <c r="GFQ19" s="176"/>
      <c r="GFR19" s="176"/>
      <c r="GFS19" s="176"/>
      <c r="GFT19" s="176"/>
      <c r="GFU19" s="176"/>
      <c r="GFV19" s="176"/>
      <c r="GFW19" s="176"/>
      <c r="GFX19" s="176"/>
      <c r="GFY19" s="176"/>
      <c r="GFZ19" s="176"/>
      <c r="GGA19" s="176"/>
      <c r="GGB19" s="176"/>
      <c r="GGC19" s="176"/>
      <c r="GGD19" s="176"/>
      <c r="GGE19" s="176"/>
      <c r="GGF19" s="176"/>
      <c r="GGG19" s="176"/>
      <c r="GGH19" s="176"/>
      <c r="GGI19" s="176"/>
      <c r="GGJ19" s="176"/>
      <c r="GGK19" s="176"/>
      <c r="GGL19" s="176"/>
      <c r="GGM19" s="176"/>
      <c r="GGN19" s="176"/>
      <c r="GGO19" s="176"/>
      <c r="GGP19" s="176"/>
      <c r="GGQ19" s="176"/>
      <c r="GGR19" s="176"/>
      <c r="GGS19" s="176"/>
      <c r="GGT19" s="176"/>
      <c r="GGU19" s="176"/>
      <c r="GGV19" s="176"/>
      <c r="GGW19" s="176"/>
      <c r="GGX19" s="176"/>
      <c r="GGY19" s="176"/>
      <c r="GGZ19" s="176"/>
      <c r="GHA19" s="176"/>
      <c r="GHB19" s="176"/>
      <c r="GHC19" s="176"/>
      <c r="GHD19" s="176"/>
      <c r="GHE19" s="176"/>
      <c r="GHF19" s="176"/>
      <c r="GHG19" s="176"/>
      <c r="GHH19" s="176"/>
      <c r="GHI19" s="176"/>
      <c r="GHJ19" s="176"/>
      <c r="GHK19" s="176"/>
      <c r="GHL19" s="176"/>
      <c r="GHM19" s="176"/>
      <c r="GHN19" s="176"/>
      <c r="GHO19" s="176"/>
      <c r="GHP19" s="176"/>
      <c r="GHQ19" s="176"/>
      <c r="GHR19" s="176"/>
      <c r="GHS19" s="176"/>
      <c r="GHT19" s="176"/>
      <c r="GHU19" s="176"/>
      <c r="GHV19" s="176"/>
      <c r="GHW19" s="176"/>
      <c r="GHX19" s="176"/>
      <c r="GHY19" s="176"/>
      <c r="GHZ19" s="176"/>
      <c r="GIA19" s="176"/>
      <c r="GIB19" s="176"/>
      <c r="GIC19" s="176"/>
      <c r="GID19" s="176"/>
      <c r="GIE19" s="176"/>
      <c r="GIF19" s="176"/>
      <c r="GIG19" s="176"/>
      <c r="GIH19" s="176"/>
      <c r="GII19" s="176"/>
      <c r="GIJ19" s="176"/>
      <c r="GIK19" s="176"/>
      <c r="GIL19" s="176"/>
      <c r="GIM19" s="176"/>
      <c r="GIN19" s="176"/>
      <c r="GIO19" s="176"/>
      <c r="GIP19" s="176"/>
      <c r="GIQ19" s="176"/>
      <c r="GIR19" s="176"/>
      <c r="GIS19" s="176"/>
      <c r="GIT19" s="176"/>
      <c r="GIU19" s="176"/>
      <c r="GIV19" s="176"/>
      <c r="GIW19" s="176"/>
      <c r="GIX19" s="176"/>
      <c r="GIY19" s="176"/>
      <c r="GIZ19" s="176"/>
      <c r="GJA19" s="176"/>
      <c r="GJB19" s="176"/>
      <c r="GJC19" s="176"/>
      <c r="GJD19" s="176"/>
      <c r="GJE19" s="176"/>
      <c r="GJF19" s="176"/>
      <c r="GJG19" s="176"/>
      <c r="GJH19" s="176"/>
      <c r="GJI19" s="176"/>
      <c r="GJJ19" s="176"/>
      <c r="GJK19" s="176"/>
      <c r="GJL19" s="176"/>
      <c r="GJM19" s="176"/>
      <c r="GJN19" s="176"/>
      <c r="GJO19" s="176"/>
      <c r="GJP19" s="176"/>
      <c r="GJQ19" s="176"/>
      <c r="GJR19" s="176"/>
      <c r="GJS19" s="176"/>
      <c r="GJT19" s="176"/>
      <c r="GJU19" s="176"/>
      <c r="GJV19" s="176"/>
      <c r="GJW19" s="176"/>
      <c r="GJX19" s="176"/>
      <c r="GJY19" s="176"/>
      <c r="GJZ19" s="176"/>
      <c r="GKA19" s="176"/>
      <c r="GKB19" s="176"/>
      <c r="GKC19" s="176"/>
      <c r="GKD19" s="176"/>
      <c r="GKE19" s="176"/>
      <c r="GKF19" s="176"/>
      <c r="GKG19" s="176"/>
      <c r="GKH19" s="176"/>
      <c r="GKI19" s="176"/>
      <c r="GKJ19" s="176"/>
      <c r="GKK19" s="176"/>
      <c r="GKL19" s="176"/>
      <c r="GKM19" s="176"/>
      <c r="GKN19" s="176"/>
      <c r="GKO19" s="176"/>
      <c r="GKP19" s="176"/>
      <c r="GKQ19" s="176"/>
      <c r="GKR19" s="176"/>
      <c r="GKS19" s="176"/>
      <c r="GKT19" s="176"/>
      <c r="GKU19" s="176"/>
      <c r="GKV19" s="176"/>
      <c r="GKW19" s="176"/>
      <c r="GKX19" s="176"/>
      <c r="GKY19" s="176"/>
      <c r="GKZ19" s="176"/>
      <c r="GLA19" s="176"/>
      <c r="GLB19" s="176"/>
      <c r="GLC19" s="176"/>
      <c r="GLD19" s="176"/>
      <c r="GLE19" s="176"/>
      <c r="GLF19" s="176"/>
      <c r="GLG19" s="176"/>
      <c r="GLH19" s="176"/>
      <c r="GLI19" s="176"/>
      <c r="GLJ19" s="176"/>
      <c r="GLK19" s="176"/>
      <c r="GLL19" s="176"/>
      <c r="GLM19" s="176"/>
      <c r="GLN19" s="176"/>
      <c r="GLO19" s="176"/>
      <c r="GLP19" s="176"/>
      <c r="GLQ19" s="176"/>
      <c r="GLR19" s="176"/>
      <c r="GLS19" s="176"/>
      <c r="GLT19" s="176"/>
      <c r="GLU19" s="176"/>
      <c r="GLV19" s="176"/>
      <c r="GLW19" s="176"/>
      <c r="GLX19" s="176"/>
      <c r="GLY19" s="176"/>
      <c r="GLZ19" s="176"/>
      <c r="GMA19" s="176"/>
      <c r="GMB19" s="176"/>
      <c r="GMC19" s="176"/>
      <c r="GMD19" s="176"/>
      <c r="GME19" s="176"/>
      <c r="GMF19" s="176"/>
      <c r="GMG19" s="176"/>
      <c r="GMH19" s="176"/>
      <c r="GMI19" s="176"/>
      <c r="GMJ19" s="176"/>
      <c r="GMK19" s="176"/>
      <c r="GML19" s="176"/>
      <c r="GMM19" s="176"/>
      <c r="GMN19" s="176"/>
      <c r="GMO19" s="176"/>
      <c r="GMP19" s="176"/>
      <c r="GMQ19" s="176"/>
      <c r="GMR19" s="176"/>
      <c r="GMS19" s="176"/>
      <c r="GMT19" s="176"/>
      <c r="GMU19" s="176"/>
      <c r="GMV19" s="176"/>
      <c r="GMW19" s="176"/>
      <c r="GMX19" s="176"/>
      <c r="GMY19" s="176"/>
      <c r="GMZ19" s="176"/>
      <c r="GNA19" s="176"/>
      <c r="GNB19" s="176"/>
      <c r="GNC19" s="176"/>
      <c r="GND19" s="176"/>
      <c r="GNE19" s="176"/>
      <c r="GNF19" s="176"/>
      <c r="GNG19" s="176"/>
      <c r="GNH19" s="176"/>
      <c r="GNI19" s="176"/>
      <c r="GNJ19" s="176"/>
      <c r="GNK19" s="176"/>
      <c r="GNL19" s="176"/>
      <c r="GNM19" s="176"/>
      <c r="GNN19" s="176"/>
      <c r="GNO19" s="176"/>
      <c r="GNP19" s="176"/>
      <c r="GNQ19" s="176"/>
      <c r="GNR19" s="176"/>
      <c r="GNS19" s="176"/>
      <c r="GNT19" s="176"/>
      <c r="GNU19" s="176"/>
      <c r="GNV19" s="176"/>
      <c r="GNW19" s="176"/>
      <c r="GNX19" s="176"/>
      <c r="GNY19" s="176"/>
      <c r="GNZ19" s="176"/>
      <c r="GOA19" s="176"/>
      <c r="GOB19" s="176"/>
      <c r="GOC19" s="176"/>
      <c r="GOD19" s="176"/>
      <c r="GOE19" s="176"/>
      <c r="GOF19" s="176"/>
      <c r="GOG19" s="176"/>
      <c r="GOH19" s="176"/>
      <c r="GOI19" s="176"/>
      <c r="GOJ19" s="176"/>
      <c r="GOK19" s="176"/>
      <c r="GOL19" s="176"/>
      <c r="GOM19" s="176"/>
      <c r="GON19" s="176"/>
      <c r="GOO19" s="176"/>
      <c r="GOP19" s="176"/>
      <c r="GOQ19" s="176"/>
      <c r="GOR19" s="176"/>
      <c r="GOS19" s="176"/>
      <c r="GOT19" s="176"/>
      <c r="GOU19" s="176"/>
      <c r="GOV19" s="176"/>
      <c r="GOW19" s="176"/>
      <c r="GOX19" s="176"/>
      <c r="GOY19" s="176"/>
      <c r="GOZ19" s="176"/>
      <c r="GPA19" s="176"/>
      <c r="GPB19" s="176"/>
      <c r="GPC19" s="176"/>
      <c r="GPD19" s="176"/>
      <c r="GPE19" s="176"/>
      <c r="GPF19" s="176"/>
      <c r="GPG19" s="176"/>
      <c r="GPH19" s="176"/>
      <c r="GPI19" s="176"/>
      <c r="GPJ19" s="176"/>
      <c r="GPK19" s="176"/>
      <c r="GPL19" s="176"/>
      <c r="GPM19" s="176"/>
      <c r="GPN19" s="176"/>
      <c r="GPO19" s="176"/>
      <c r="GPP19" s="176"/>
      <c r="GPQ19" s="176"/>
      <c r="GPR19" s="176"/>
      <c r="GPS19" s="176"/>
      <c r="GPT19" s="176"/>
      <c r="GPU19" s="176"/>
      <c r="GPV19" s="176"/>
      <c r="GPW19" s="176"/>
      <c r="GPX19" s="176"/>
      <c r="GPY19" s="176"/>
      <c r="GPZ19" s="176"/>
      <c r="GQA19" s="176"/>
      <c r="GQB19" s="176"/>
      <c r="GQC19" s="176"/>
      <c r="GQD19" s="176"/>
      <c r="GQE19" s="176"/>
      <c r="GQF19" s="176"/>
      <c r="GQG19" s="176"/>
      <c r="GQH19" s="176"/>
      <c r="GQI19" s="176"/>
      <c r="GQJ19" s="176"/>
      <c r="GQK19" s="176"/>
      <c r="GQL19" s="176"/>
      <c r="GQM19" s="176"/>
      <c r="GQN19" s="176"/>
      <c r="GQO19" s="176"/>
      <c r="GQP19" s="176"/>
      <c r="GQQ19" s="176"/>
      <c r="GQR19" s="176"/>
      <c r="GQS19" s="176"/>
      <c r="GQT19" s="176"/>
      <c r="GQU19" s="176"/>
      <c r="GQV19" s="176"/>
      <c r="GQW19" s="176"/>
      <c r="GQX19" s="176"/>
      <c r="GQY19" s="176"/>
      <c r="GQZ19" s="176"/>
      <c r="GRA19" s="176"/>
      <c r="GRB19" s="176"/>
      <c r="GRC19" s="176"/>
      <c r="GRD19" s="176"/>
      <c r="GRE19" s="176"/>
      <c r="GRF19" s="176"/>
      <c r="GRG19" s="176"/>
      <c r="GRH19" s="176"/>
      <c r="GRI19" s="176"/>
      <c r="GRJ19" s="176"/>
      <c r="GRK19" s="176"/>
      <c r="GRL19" s="176"/>
      <c r="GRM19" s="176"/>
      <c r="GRN19" s="176"/>
      <c r="GRO19" s="176"/>
      <c r="GRP19" s="176"/>
      <c r="GRQ19" s="176"/>
      <c r="GRR19" s="176"/>
      <c r="GRS19" s="176"/>
      <c r="GRT19" s="176"/>
      <c r="GRU19" s="176"/>
      <c r="GRV19" s="176"/>
      <c r="GRW19" s="176"/>
      <c r="GRX19" s="176"/>
      <c r="GRY19" s="176"/>
      <c r="GRZ19" s="176"/>
      <c r="GSA19" s="176"/>
      <c r="GSB19" s="176"/>
      <c r="GSC19" s="176"/>
      <c r="GSD19" s="176"/>
      <c r="GSE19" s="176"/>
      <c r="GSF19" s="176"/>
      <c r="GSG19" s="176"/>
      <c r="GSH19" s="176"/>
      <c r="GSI19" s="176"/>
      <c r="GSJ19" s="176"/>
      <c r="GSK19" s="176"/>
      <c r="GSL19" s="176"/>
      <c r="GSM19" s="176"/>
      <c r="GSN19" s="176"/>
      <c r="GSO19" s="176"/>
      <c r="GSP19" s="176"/>
      <c r="GSQ19" s="176"/>
      <c r="GSR19" s="176"/>
      <c r="GSS19" s="176"/>
      <c r="GST19" s="176"/>
      <c r="GSU19" s="176"/>
      <c r="GSV19" s="176"/>
      <c r="GSW19" s="176"/>
      <c r="GSX19" s="176"/>
      <c r="GSY19" s="176"/>
      <c r="GSZ19" s="176"/>
      <c r="GTA19" s="176"/>
      <c r="GTB19" s="176"/>
      <c r="GTC19" s="176"/>
      <c r="GTD19" s="176"/>
      <c r="GTE19" s="176"/>
      <c r="GTF19" s="176"/>
      <c r="GTG19" s="176"/>
      <c r="GTH19" s="176"/>
      <c r="GTI19" s="176"/>
      <c r="GTJ19" s="176"/>
      <c r="GTK19" s="176"/>
      <c r="GTL19" s="176"/>
      <c r="GTM19" s="176"/>
      <c r="GTN19" s="176"/>
      <c r="GTO19" s="176"/>
      <c r="GTP19" s="176"/>
      <c r="GTQ19" s="176"/>
      <c r="GTR19" s="176"/>
      <c r="GTS19" s="176"/>
      <c r="GTT19" s="176"/>
      <c r="GTU19" s="176"/>
      <c r="GTV19" s="176"/>
      <c r="GTW19" s="176"/>
      <c r="GTX19" s="176"/>
      <c r="GTY19" s="176"/>
      <c r="GTZ19" s="176"/>
      <c r="GUA19" s="176"/>
      <c r="GUB19" s="176"/>
      <c r="GUC19" s="176"/>
      <c r="GUD19" s="176"/>
      <c r="GUE19" s="176"/>
      <c r="GUF19" s="176"/>
      <c r="GUG19" s="176"/>
      <c r="GUH19" s="176"/>
      <c r="GUI19" s="176"/>
      <c r="GUJ19" s="176"/>
      <c r="GUK19" s="176"/>
      <c r="GUL19" s="176"/>
      <c r="GUM19" s="176"/>
      <c r="GUN19" s="176"/>
      <c r="GUO19" s="176"/>
      <c r="GUP19" s="176"/>
      <c r="GUQ19" s="176"/>
      <c r="GUR19" s="176"/>
      <c r="GUS19" s="176"/>
      <c r="GUT19" s="176"/>
      <c r="GUU19" s="176"/>
      <c r="GUV19" s="176"/>
      <c r="GUW19" s="176"/>
      <c r="GUX19" s="176"/>
      <c r="GUY19" s="176"/>
      <c r="GUZ19" s="176"/>
      <c r="GVA19" s="176"/>
      <c r="GVB19" s="176"/>
      <c r="GVC19" s="176"/>
      <c r="GVD19" s="176"/>
      <c r="GVE19" s="176"/>
      <c r="GVF19" s="176"/>
      <c r="GVG19" s="176"/>
      <c r="GVH19" s="176"/>
      <c r="GVI19" s="176"/>
      <c r="GVJ19" s="176"/>
      <c r="GVK19" s="176"/>
      <c r="GVL19" s="176"/>
      <c r="GVM19" s="176"/>
      <c r="GVN19" s="176"/>
      <c r="GVO19" s="176"/>
      <c r="GVP19" s="176"/>
      <c r="GVQ19" s="176"/>
      <c r="GVR19" s="176"/>
      <c r="GVS19" s="176"/>
      <c r="GVT19" s="176"/>
      <c r="GVU19" s="176"/>
      <c r="GVV19" s="176"/>
      <c r="GVW19" s="176"/>
      <c r="GVX19" s="176"/>
      <c r="GVY19" s="176"/>
      <c r="GVZ19" s="176"/>
      <c r="GWA19" s="176"/>
      <c r="GWB19" s="176"/>
      <c r="GWC19" s="176"/>
      <c r="GWD19" s="176"/>
      <c r="GWE19" s="176"/>
      <c r="GWF19" s="176"/>
      <c r="GWG19" s="176"/>
      <c r="GWH19" s="176"/>
      <c r="GWI19" s="176"/>
      <c r="GWJ19" s="176"/>
      <c r="GWK19" s="176"/>
      <c r="GWL19" s="176"/>
      <c r="GWM19" s="176"/>
      <c r="GWN19" s="176"/>
      <c r="GWO19" s="176"/>
      <c r="GWP19" s="176"/>
      <c r="GWQ19" s="176"/>
      <c r="GWR19" s="176"/>
      <c r="GWS19" s="176"/>
      <c r="GWT19" s="176"/>
      <c r="GWU19" s="176"/>
      <c r="GWV19" s="176"/>
      <c r="GWW19" s="176"/>
      <c r="GWX19" s="176"/>
      <c r="GWY19" s="176"/>
      <c r="GWZ19" s="176"/>
      <c r="GXA19" s="176"/>
      <c r="GXB19" s="176"/>
      <c r="GXC19" s="176"/>
      <c r="GXD19" s="176"/>
      <c r="GXE19" s="176"/>
      <c r="GXF19" s="176"/>
      <c r="GXG19" s="176"/>
      <c r="GXH19" s="176"/>
      <c r="GXI19" s="176"/>
      <c r="GXJ19" s="176"/>
      <c r="GXK19" s="176"/>
      <c r="GXL19" s="176"/>
      <c r="GXM19" s="176"/>
      <c r="GXN19" s="176"/>
      <c r="GXO19" s="176"/>
      <c r="GXP19" s="176"/>
      <c r="GXQ19" s="176"/>
      <c r="GXR19" s="176"/>
      <c r="GXS19" s="176"/>
      <c r="GXT19" s="176"/>
      <c r="GXU19" s="176"/>
      <c r="GXV19" s="176"/>
      <c r="GXW19" s="176"/>
      <c r="GXX19" s="176"/>
      <c r="GXY19" s="176"/>
      <c r="GXZ19" s="176"/>
      <c r="GYA19" s="176"/>
      <c r="GYB19" s="176"/>
      <c r="GYC19" s="176"/>
      <c r="GYD19" s="176"/>
      <c r="GYE19" s="176"/>
      <c r="GYF19" s="176"/>
      <c r="GYG19" s="176"/>
      <c r="GYH19" s="176"/>
      <c r="GYI19" s="176"/>
      <c r="GYJ19" s="176"/>
      <c r="GYK19" s="176"/>
      <c r="GYL19" s="176"/>
      <c r="GYM19" s="176"/>
      <c r="GYN19" s="176"/>
      <c r="GYO19" s="176"/>
      <c r="GYP19" s="176"/>
      <c r="GYQ19" s="176"/>
      <c r="GYR19" s="176"/>
      <c r="GYS19" s="176"/>
      <c r="GYT19" s="176"/>
      <c r="GYU19" s="176"/>
      <c r="GYV19" s="176"/>
      <c r="GYW19" s="176"/>
      <c r="GYX19" s="176"/>
      <c r="GYY19" s="176"/>
      <c r="GYZ19" s="176"/>
      <c r="GZA19" s="176"/>
      <c r="GZB19" s="176"/>
      <c r="GZC19" s="176"/>
      <c r="GZD19" s="176"/>
      <c r="GZE19" s="176"/>
      <c r="GZF19" s="176"/>
      <c r="GZG19" s="176"/>
      <c r="GZH19" s="176"/>
      <c r="GZI19" s="176"/>
      <c r="GZJ19" s="176"/>
      <c r="GZK19" s="176"/>
      <c r="GZL19" s="176"/>
      <c r="GZM19" s="176"/>
      <c r="GZN19" s="176"/>
      <c r="GZO19" s="176"/>
      <c r="GZP19" s="176"/>
      <c r="GZQ19" s="176"/>
      <c r="GZR19" s="176"/>
      <c r="GZS19" s="176"/>
      <c r="GZT19" s="176"/>
      <c r="GZU19" s="176"/>
      <c r="GZV19" s="176"/>
      <c r="GZW19" s="176"/>
      <c r="GZX19" s="176"/>
      <c r="GZY19" s="176"/>
      <c r="GZZ19" s="176"/>
      <c r="HAA19" s="176"/>
      <c r="HAB19" s="176"/>
      <c r="HAC19" s="176"/>
      <c r="HAD19" s="176"/>
      <c r="HAE19" s="176"/>
      <c r="HAF19" s="176"/>
      <c r="HAG19" s="176"/>
      <c r="HAH19" s="176"/>
      <c r="HAI19" s="176"/>
      <c r="HAJ19" s="176"/>
      <c r="HAK19" s="176"/>
      <c r="HAL19" s="176"/>
      <c r="HAM19" s="176"/>
      <c r="HAN19" s="176"/>
      <c r="HAO19" s="176"/>
      <c r="HAP19" s="176"/>
      <c r="HAQ19" s="176"/>
      <c r="HAR19" s="176"/>
      <c r="HAS19" s="176"/>
      <c r="HAT19" s="176"/>
      <c r="HAU19" s="176"/>
      <c r="HAV19" s="176"/>
      <c r="HAW19" s="176"/>
      <c r="HAX19" s="176"/>
      <c r="HAY19" s="176"/>
      <c r="HAZ19" s="176"/>
      <c r="HBA19" s="176"/>
      <c r="HBB19" s="176"/>
      <c r="HBC19" s="176"/>
      <c r="HBD19" s="176"/>
      <c r="HBE19" s="176"/>
      <c r="HBF19" s="176"/>
      <c r="HBG19" s="176"/>
      <c r="HBH19" s="176"/>
      <c r="HBI19" s="176"/>
      <c r="HBJ19" s="176"/>
      <c r="HBK19" s="176"/>
      <c r="HBL19" s="176"/>
      <c r="HBM19" s="176"/>
      <c r="HBN19" s="176"/>
      <c r="HBO19" s="176"/>
      <c r="HBP19" s="176"/>
      <c r="HBQ19" s="176"/>
      <c r="HBR19" s="176"/>
      <c r="HBS19" s="176"/>
      <c r="HBT19" s="176"/>
      <c r="HBU19" s="176"/>
      <c r="HBV19" s="176"/>
      <c r="HBW19" s="176"/>
      <c r="HBX19" s="176"/>
      <c r="HBY19" s="176"/>
      <c r="HBZ19" s="176"/>
      <c r="HCA19" s="176"/>
      <c r="HCB19" s="176"/>
      <c r="HCC19" s="176"/>
      <c r="HCD19" s="176"/>
      <c r="HCE19" s="176"/>
      <c r="HCF19" s="176"/>
      <c r="HCG19" s="176"/>
      <c r="HCH19" s="176"/>
      <c r="HCI19" s="176"/>
      <c r="HCJ19" s="176"/>
      <c r="HCK19" s="176"/>
      <c r="HCL19" s="176"/>
      <c r="HCM19" s="176"/>
      <c r="HCN19" s="176"/>
      <c r="HCO19" s="176"/>
      <c r="HCP19" s="176"/>
      <c r="HCQ19" s="176"/>
      <c r="HCR19" s="176"/>
      <c r="HCS19" s="176"/>
      <c r="HCT19" s="176"/>
      <c r="HCU19" s="176"/>
      <c r="HCV19" s="176"/>
      <c r="HCW19" s="176"/>
      <c r="HCX19" s="176"/>
      <c r="HCY19" s="176"/>
      <c r="HCZ19" s="176"/>
      <c r="HDA19" s="176"/>
      <c r="HDB19" s="176"/>
      <c r="HDC19" s="176"/>
      <c r="HDD19" s="176"/>
      <c r="HDE19" s="176"/>
      <c r="HDF19" s="176"/>
      <c r="HDG19" s="176"/>
      <c r="HDH19" s="176"/>
      <c r="HDI19" s="176"/>
      <c r="HDJ19" s="176"/>
      <c r="HDK19" s="176"/>
      <c r="HDL19" s="176"/>
      <c r="HDM19" s="176"/>
      <c r="HDN19" s="176"/>
      <c r="HDO19" s="176"/>
      <c r="HDP19" s="176"/>
      <c r="HDQ19" s="176"/>
      <c r="HDR19" s="176"/>
      <c r="HDS19" s="176"/>
      <c r="HDT19" s="176"/>
      <c r="HDU19" s="176"/>
      <c r="HDV19" s="176"/>
      <c r="HDW19" s="176"/>
      <c r="HDX19" s="176"/>
      <c r="HDY19" s="176"/>
      <c r="HDZ19" s="176"/>
      <c r="HEA19" s="176"/>
      <c r="HEB19" s="176"/>
      <c r="HEC19" s="176"/>
      <c r="HED19" s="176"/>
      <c r="HEE19" s="176"/>
      <c r="HEF19" s="176"/>
      <c r="HEG19" s="176"/>
      <c r="HEH19" s="176"/>
      <c r="HEI19" s="176"/>
      <c r="HEJ19" s="176"/>
      <c r="HEK19" s="176"/>
      <c r="HEL19" s="176"/>
      <c r="HEM19" s="176"/>
      <c r="HEN19" s="176"/>
      <c r="HEO19" s="176"/>
      <c r="HEP19" s="176"/>
      <c r="HEQ19" s="176"/>
      <c r="HER19" s="176"/>
      <c r="HES19" s="176"/>
      <c r="HET19" s="176"/>
      <c r="HEU19" s="176"/>
      <c r="HEV19" s="176"/>
      <c r="HEW19" s="176"/>
      <c r="HEX19" s="176"/>
      <c r="HEY19" s="176"/>
      <c r="HEZ19" s="176"/>
      <c r="HFA19" s="176"/>
      <c r="HFB19" s="176"/>
      <c r="HFC19" s="176"/>
      <c r="HFD19" s="176"/>
      <c r="HFE19" s="176"/>
      <c r="HFF19" s="176"/>
      <c r="HFG19" s="176"/>
      <c r="HFH19" s="176"/>
      <c r="HFI19" s="176"/>
      <c r="HFJ19" s="176"/>
      <c r="HFK19" s="176"/>
      <c r="HFL19" s="176"/>
      <c r="HFM19" s="176"/>
      <c r="HFN19" s="176"/>
      <c r="HFO19" s="176"/>
      <c r="HFP19" s="176"/>
      <c r="HFQ19" s="176"/>
      <c r="HFR19" s="176"/>
      <c r="HFS19" s="176"/>
      <c r="HFT19" s="176"/>
      <c r="HFU19" s="176"/>
      <c r="HFV19" s="176"/>
      <c r="HFW19" s="176"/>
      <c r="HFX19" s="176"/>
      <c r="HFY19" s="176"/>
      <c r="HFZ19" s="176"/>
      <c r="HGA19" s="176"/>
      <c r="HGB19" s="176"/>
      <c r="HGC19" s="176"/>
      <c r="HGD19" s="176"/>
      <c r="HGE19" s="176"/>
      <c r="HGF19" s="176"/>
      <c r="HGG19" s="176"/>
      <c r="HGH19" s="176"/>
      <c r="HGI19" s="176"/>
      <c r="HGJ19" s="176"/>
      <c r="HGK19" s="176"/>
      <c r="HGL19" s="176"/>
      <c r="HGM19" s="176"/>
      <c r="HGN19" s="176"/>
      <c r="HGO19" s="176"/>
      <c r="HGP19" s="176"/>
      <c r="HGQ19" s="176"/>
      <c r="HGR19" s="176"/>
      <c r="HGS19" s="176"/>
      <c r="HGT19" s="176"/>
      <c r="HGU19" s="176"/>
      <c r="HGV19" s="176"/>
      <c r="HGW19" s="176"/>
      <c r="HGX19" s="176"/>
      <c r="HGY19" s="176"/>
      <c r="HGZ19" s="176"/>
      <c r="HHA19" s="176"/>
      <c r="HHB19" s="176"/>
      <c r="HHC19" s="176"/>
      <c r="HHD19" s="176"/>
      <c r="HHE19" s="176"/>
      <c r="HHF19" s="176"/>
      <c r="HHG19" s="176"/>
      <c r="HHH19" s="176"/>
      <c r="HHI19" s="176"/>
      <c r="HHJ19" s="176"/>
      <c r="HHK19" s="176"/>
      <c r="HHL19" s="176"/>
      <c r="HHM19" s="176"/>
      <c r="HHN19" s="176"/>
      <c r="HHO19" s="176"/>
      <c r="HHP19" s="176"/>
      <c r="HHQ19" s="176"/>
      <c r="HHR19" s="176"/>
      <c r="HHS19" s="176"/>
      <c r="HHT19" s="176"/>
      <c r="HHU19" s="176"/>
      <c r="HHV19" s="176"/>
      <c r="HHW19" s="176"/>
      <c r="HHX19" s="176"/>
      <c r="HHY19" s="176"/>
      <c r="HHZ19" s="176"/>
      <c r="HIA19" s="176"/>
      <c r="HIB19" s="176"/>
      <c r="HIC19" s="176"/>
      <c r="HID19" s="176"/>
      <c r="HIE19" s="176"/>
      <c r="HIF19" s="176"/>
      <c r="HIG19" s="176"/>
      <c r="HIH19" s="176"/>
      <c r="HII19" s="176"/>
      <c r="HIJ19" s="176"/>
      <c r="HIK19" s="176"/>
      <c r="HIL19" s="176"/>
      <c r="HIM19" s="176"/>
      <c r="HIN19" s="176"/>
      <c r="HIO19" s="176"/>
      <c r="HIP19" s="176"/>
      <c r="HIQ19" s="176"/>
      <c r="HIR19" s="176"/>
      <c r="HIS19" s="176"/>
      <c r="HIT19" s="176"/>
      <c r="HIU19" s="176"/>
      <c r="HIV19" s="176"/>
      <c r="HIW19" s="176"/>
      <c r="HIX19" s="176"/>
      <c r="HIY19" s="176"/>
      <c r="HIZ19" s="176"/>
      <c r="HJA19" s="176"/>
      <c r="HJB19" s="176"/>
      <c r="HJC19" s="176"/>
      <c r="HJD19" s="176"/>
      <c r="HJE19" s="176"/>
      <c r="HJF19" s="176"/>
      <c r="HJG19" s="176"/>
      <c r="HJH19" s="176"/>
      <c r="HJI19" s="176"/>
      <c r="HJJ19" s="176"/>
      <c r="HJK19" s="176"/>
      <c r="HJL19" s="176"/>
      <c r="HJM19" s="176"/>
      <c r="HJN19" s="176"/>
      <c r="HJO19" s="176"/>
      <c r="HJP19" s="176"/>
      <c r="HJQ19" s="176"/>
      <c r="HJR19" s="176"/>
      <c r="HJS19" s="176"/>
      <c r="HJT19" s="176"/>
      <c r="HJU19" s="176"/>
      <c r="HJV19" s="176"/>
      <c r="HJW19" s="176"/>
      <c r="HJX19" s="176"/>
      <c r="HJY19" s="176"/>
      <c r="HJZ19" s="176"/>
      <c r="HKA19" s="176"/>
      <c r="HKB19" s="176"/>
      <c r="HKC19" s="176"/>
      <c r="HKD19" s="176"/>
      <c r="HKE19" s="176"/>
      <c r="HKF19" s="176"/>
      <c r="HKG19" s="176"/>
      <c r="HKH19" s="176"/>
      <c r="HKI19" s="176"/>
      <c r="HKJ19" s="176"/>
      <c r="HKK19" s="176"/>
      <c r="HKL19" s="176"/>
      <c r="HKM19" s="176"/>
      <c r="HKN19" s="176"/>
      <c r="HKO19" s="176"/>
      <c r="HKP19" s="176"/>
      <c r="HKQ19" s="176"/>
      <c r="HKR19" s="176"/>
      <c r="HKS19" s="176"/>
      <c r="HKT19" s="176"/>
      <c r="HKU19" s="176"/>
      <c r="HKV19" s="176"/>
      <c r="HKW19" s="176"/>
      <c r="HKX19" s="176"/>
      <c r="HKY19" s="176"/>
      <c r="HKZ19" s="176"/>
      <c r="HLA19" s="176"/>
      <c r="HLB19" s="176"/>
      <c r="HLC19" s="176"/>
      <c r="HLD19" s="176"/>
      <c r="HLE19" s="176"/>
      <c r="HLF19" s="176"/>
      <c r="HLG19" s="176"/>
      <c r="HLH19" s="176"/>
      <c r="HLI19" s="176"/>
      <c r="HLJ19" s="176"/>
      <c r="HLK19" s="176"/>
      <c r="HLL19" s="176"/>
      <c r="HLM19" s="176"/>
      <c r="HLN19" s="176"/>
      <c r="HLO19" s="176"/>
      <c r="HLP19" s="176"/>
      <c r="HLQ19" s="176"/>
      <c r="HLR19" s="176"/>
      <c r="HLS19" s="176"/>
      <c r="HLT19" s="176"/>
      <c r="HLU19" s="176"/>
      <c r="HLV19" s="176"/>
      <c r="HLW19" s="176"/>
      <c r="HLX19" s="176"/>
      <c r="HLY19" s="176"/>
      <c r="HLZ19" s="176"/>
      <c r="HMA19" s="176"/>
      <c r="HMB19" s="176"/>
      <c r="HMC19" s="176"/>
      <c r="HMD19" s="176"/>
      <c r="HME19" s="176"/>
      <c r="HMF19" s="176"/>
      <c r="HMG19" s="176"/>
      <c r="HMH19" s="176"/>
      <c r="HMI19" s="176"/>
      <c r="HMJ19" s="176"/>
      <c r="HMK19" s="176"/>
      <c r="HML19" s="176"/>
      <c r="HMM19" s="176"/>
      <c r="HMN19" s="176"/>
      <c r="HMO19" s="176"/>
      <c r="HMP19" s="176"/>
      <c r="HMQ19" s="176"/>
      <c r="HMR19" s="176"/>
      <c r="HMS19" s="176"/>
      <c r="HMT19" s="176"/>
      <c r="HMU19" s="176"/>
      <c r="HMV19" s="176"/>
      <c r="HMW19" s="176"/>
      <c r="HMX19" s="176"/>
      <c r="HMY19" s="176"/>
      <c r="HMZ19" s="176"/>
      <c r="HNA19" s="176"/>
      <c r="HNB19" s="176"/>
      <c r="HNC19" s="176"/>
      <c r="HND19" s="176"/>
      <c r="HNE19" s="176"/>
      <c r="HNF19" s="176"/>
      <c r="HNG19" s="176"/>
      <c r="HNH19" s="176"/>
      <c r="HNI19" s="176"/>
      <c r="HNJ19" s="176"/>
      <c r="HNK19" s="176"/>
      <c r="HNL19" s="176"/>
      <c r="HNM19" s="176"/>
      <c r="HNN19" s="176"/>
      <c r="HNO19" s="176"/>
      <c r="HNP19" s="176"/>
      <c r="HNQ19" s="176"/>
      <c r="HNR19" s="176"/>
      <c r="HNS19" s="176"/>
      <c r="HNT19" s="176"/>
      <c r="HNU19" s="176"/>
      <c r="HNV19" s="176"/>
      <c r="HNW19" s="176"/>
      <c r="HNX19" s="176"/>
      <c r="HNY19" s="176"/>
      <c r="HNZ19" s="176"/>
      <c r="HOA19" s="176"/>
      <c r="HOB19" s="176"/>
      <c r="HOC19" s="176"/>
      <c r="HOD19" s="176"/>
      <c r="HOE19" s="176"/>
      <c r="HOF19" s="176"/>
      <c r="HOG19" s="176"/>
      <c r="HOH19" s="176"/>
      <c r="HOI19" s="176"/>
      <c r="HOJ19" s="176"/>
      <c r="HOK19" s="176"/>
      <c r="HOL19" s="176"/>
      <c r="HOM19" s="176"/>
      <c r="HON19" s="176"/>
      <c r="HOO19" s="176"/>
      <c r="HOP19" s="176"/>
      <c r="HOQ19" s="176"/>
      <c r="HOR19" s="176"/>
      <c r="HOS19" s="176"/>
      <c r="HOT19" s="176"/>
      <c r="HOU19" s="176"/>
      <c r="HOV19" s="176"/>
      <c r="HOW19" s="176"/>
      <c r="HOX19" s="176"/>
      <c r="HOY19" s="176"/>
      <c r="HOZ19" s="176"/>
      <c r="HPA19" s="176"/>
      <c r="HPB19" s="176"/>
      <c r="HPC19" s="176"/>
      <c r="HPD19" s="176"/>
      <c r="HPE19" s="176"/>
      <c r="HPF19" s="176"/>
      <c r="HPG19" s="176"/>
      <c r="HPH19" s="176"/>
      <c r="HPI19" s="176"/>
      <c r="HPJ19" s="176"/>
      <c r="HPK19" s="176"/>
      <c r="HPL19" s="176"/>
      <c r="HPM19" s="176"/>
      <c r="HPN19" s="176"/>
      <c r="HPO19" s="176"/>
      <c r="HPP19" s="176"/>
      <c r="HPQ19" s="176"/>
      <c r="HPR19" s="176"/>
      <c r="HPS19" s="176"/>
      <c r="HPT19" s="176"/>
      <c r="HPU19" s="176"/>
      <c r="HPV19" s="176"/>
      <c r="HPW19" s="176"/>
      <c r="HPX19" s="176"/>
      <c r="HPY19" s="176"/>
      <c r="HPZ19" s="176"/>
      <c r="HQA19" s="176"/>
      <c r="HQB19" s="176"/>
      <c r="HQC19" s="176"/>
      <c r="HQD19" s="176"/>
      <c r="HQE19" s="176"/>
      <c r="HQF19" s="176"/>
      <c r="HQG19" s="176"/>
      <c r="HQH19" s="176"/>
      <c r="HQI19" s="176"/>
      <c r="HQJ19" s="176"/>
      <c r="HQK19" s="176"/>
      <c r="HQL19" s="176"/>
      <c r="HQM19" s="176"/>
      <c r="HQN19" s="176"/>
      <c r="HQO19" s="176"/>
      <c r="HQP19" s="176"/>
      <c r="HQQ19" s="176"/>
      <c r="HQR19" s="176"/>
      <c r="HQS19" s="176"/>
      <c r="HQT19" s="176"/>
      <c r="HQU19" s="176"/>
      <c r="HQV19" s="176"/>
      <c r="HQW19" s="176"/>
      <c r="HQX19" s="176"/>
      <c r="HQY19" s="176"/>
      <c r="HQZ19" s="176"/>
      <c r="HRA19" s="176"/>
      <c r="HRB19" s="176"/>
      <c r="HRC19" s="176"/>
      <c r="HRD19" s="176"/>
      <c r="HRE19" s="176"/>
      <c r="HRF19" s="176"/>
      <c r="HRG19" s="176"/>
      <c r="HRH19" s="176"/>
      <c r="HRI19" s="176"/>
      <c r="HRJ19" s="176"/>
      <c r="HRK19" s="176"/>
      <c r="HRL19" s="176"/>
      <c r="HRM19" s="176"/>
      <c r="HRN19" s="176"/>
      <c r="HRO19" s="176"/>
      <c r="HRP19" s="176"/>
      <c r="HRQ19" s="176"/>
      <c r="HRR19" s="176"/>
      <c r="HRS19" s="176"/>
      <c r="HRT19" s="176"/>
      <c r="HRU19" s="176"/>
      <c r="HRV19" s="176"/>
      <c r="HRW19" s="176"/>
      <c r="HRX19" s="176"/>
      <c r="HRY19" s="176"/>
      <c r="HRZ19" s="176"/>
      <c r="HSA19" s="176"/>
      <c r="HSB19" s="176"/>
      <c r="HSC19" s="176"/>
      <c r="HSD19" s="176"/>
      <c r="HSE19" s="176"/>
      <c r="HSF19" s="176"/>
      <c r="HSG19" s="176"/>
      <c r="HSH19" s="176"/>
      <c r="HSI19" s="176"/>
      <c r="HSJ19" s="176"/>
      <c r="HSK19" s="176"/>
      <c r="HSL19" s="176"/>
      <c r="HSM19" s="176"/>
      <c r="HSN19" s="176"/>
      <c r="HSO19" s="176"/>
      <c r="HSP19" s="176"/>
      <c r="HSQ19" s="176"/>
      <c r="HSR19" s="176"/>
      <c r="HSS19" s="176"/>
      <c r="HST19" s="176"/>
      <c r="HSU19" s="176"/>
      <c r="HSV19" s="176"/>
      <c r="HSW19" s="176"/>
      <c r="HSX19" s="176"/>
      <c r="HSY19" s="176"/>
      <c r="HSZ19" s="176"/>
      <c r="HTA19" s="176"/>
      <c r="HTB19" s="176"/>
      <c r="HTC19" s="176"/>
      <c r="HTD19" s="176"/>
      <c r="HTE19" s="176"/>
      <c r="HTF19" s="176"/>
      <c r="HTG19" s="176"/>
      <c r="HTH19" s="176"/>
      <c r="HTI19" s="176"/>
      <c r="HTJ19" s="176"/>
      <c r="HTK19" s="176"/>
      <c r="HTL19" s="176"/>
      <c r="HTM19" s="176"/>
      <c r="HTN19" s="176"/>
      <c r="HTO19" s="176"/>
      <c r="HTP19" s="176"/>
      <c r="HTQ19" s="176"/>
      <c r="HTR19" s="176"/>
      <c r="HTS19" s="176"/>
      <c r="HTT19" s="176"/>
      <c r="HTU19" s="176"/>
      <c r="HTV19" s="176"/>
      <c r="HTW19" s="176"/>
      <c r="HTX19" s="176"/>
      <c r="HTY19" s="176"/>
      <c r="HTZ19" s="176"/>
      <c r="HUA19" s="176"/>
      <c r="HUB19" s="176"/>
      <c r="HUC19" s="176"/>
      <c r="HUD19" s="176"/>
      <c r="HUE19" s="176"/>
      <c r="HUF19" s="176"/>
      <c r="HUG19" s="176"/>
      <c r="HUH19" s="176"/>
      <c r="HUI19" s="176"/>
      <c r="HUJ19" s="176"/>
      <c r="HUK19" s="176"/>
      <c r="HUL19" s="176"/>
      <c r="HUM19" s="176"/>
      <c r="HUN19" s="176"/>
      <c r="HUO19" s="176"/>
      <c r="HUP19" s="176"/>
      <c r="HUQ19" s="176"/>
      <c r="HUR19" s="176"/>
      <c r="HUS19" s="176"/>
      <c r="HUT19" s="176"/>
      <c r="HUU19" s="176"/>
      <c r="HUV19" s="176"/>
      <c r="HUW19" s="176"/>
      <c r="HUX19" s="176"/>
      <c r="HUY19" s="176"/>
      <c r="HUZ19" s="176"/>
      <c r="HVA19" s="176"/>
      <c r="HVB19" s="176"/>
      <c r="HVC19" s="176"/>
      <c r="HVD19" s="176"/>
      <c r="HVE19" s="176"/>
      <c r="HVF19" s="176"/>
      <c r="HVG19" s="176"/>
      <c r="HVH19" s="176"/>
      <c r="HVI19" s="176"/>
      <c r="HVJ19" s="176"/>
      <c r="HVK19" s="176"/>
      <c r="HVL19" s="176"/>
      <c r="HVM19" s="176"/>
      <c r="HVN19" s="176"/>
      <c r="HVO19" s="176"/>
      <c r="HVP19" s="176"/>
      <c r="HVQ19" s="176"/>
      <c r="HVR19" s="176"/>
      <c r="HVS19" s="176"/>
      <c r="HVT19" s="176"/>
      <c r="HVU19" s="176"/>
      <c r="HVV19" s="176"/>
      <c r="HVW19" s="176"/>
      <c r="HVX19" s="176"/>
      <c r="HVY19" s="176"/>
      <c r="HVZ19" s="176"/>
      <c r="HWA19" s="176"/>
      <c r="HWB19" s="176"/>
      <c r="HWC19" s="176"/>
      <c r="HWD19" s="176"/>
      <c r="HWE19" s="176"/>
      <c r="HWF19" s="176"/>
      <c r="HWG19" s="176"/>
      <c r="HWH19" s="176"/>
      <c r="HWI19" s="176"/>
      <c r="HWJ19" s="176"/>
      <c r="HWK19" s="176"/>
      <c r="HWL19" s="176"/>
      <c r="HWM19" s="176"/>
      <c r="HWN19" s="176"/>
      <c r="HWO19" s="176"/>
      <c r="HWP19" s="176"/>
      <c r="HWQ19" s="176"/>
      <c r="HWR19" s="176"/>
      <c r="HWS19" s="176"/>
      <c r="HWT19" s="176"/>
      <c r="HWU19" s="176"/>
      <c r="HWV19" s="176"/>
      <c r="HWW19" s="176"/>
      <c r="HWX19" s="176"/>
      <c r="HWY19" s="176"/>
      <c r="HWZ19" s="176"/>
      <c r="HXA19" s="176"/>
      <c r="HXB19" s="176"/>
      <c r="HXC19" s="176"/>
      <c r="HXD19" s="176"/>
      <c r="HXE19" s="176"/>
      <c r="HXF19" s="176"/>
      <c r="HXG19" s="176"/>
      <c r="HXH19" s="176"/>
      <c r="HXI19" s="176"/>
      <c r="HXJ19" s="176"/>
      <c r="HXK19" s="176"/>
      <c r="HXL19" s="176"/>
      <c r="HXM19" s="176"/>
      <c r="HXN19" s="176"/>
      <c r="HXO19" s="176"/>
      <c r="HXP19" s="176"/>
      <c r="HXQ19" s="176"/>
      <c r="HXR19" s="176"/>
      <c r="HXS19" s="176"/>
      <c r="HXT19" s="176"/>
      <c r="HXU19" s="176"/>
      <c r="HXV19" s="176"/>
      <c r="HXW19" s="176"/>
      <c r="HXX19" s="176"/>
      <c r="HXY19" s="176"/>
      <c r="HXZ19" s="176"/>
      <c r="HYA19" s="176"/>
      <c r="HYB19" s="176"/>
      <c r="HYC19" s="176"/>
      <c r="HYD19" s="176"/>
      <c r="HYE19" s="176"/>
      <c r="HYF19" s="176"/>
      <c r="HYG19" s="176"/>
      <c r="HYH19" s="176"/>
      <c r="HYI19" s="176"/>
      <c r="HYJ19" s="176"/>
      <c r="HYK19" s="176"/>
      <c r="HYL19" s="176"/>
      <c r="HYM19" s="176"/>
      <c r="HYN19" s="176"/>
      <c r="HYO19" s="176"/>
      <c r="HYP19" s="176"/>
      <c r="HYQ19" s="176"/>
      <c r="HYR19" s="176"/>
      <c r="HYS19" s="176"/>
      <c r="HYT19" s="176"/>
      <c r="HYU19" s="176"/>
      <c r="HYV19" s="176"/>
      <c r="HYW19" s="176"/>
      <c r="HYX19" s="176"/>
      <c r="HYY19" s="176"/>
      <c r="HYZ19" s="176"/>
      <c r="HZA19" s="176"/>
      <c r="HZB19" s="176"/>
      <c r="HZC19" s="176"/>
      <c r="HZD19" s="176"/>
      <c r="HZE19" s="176"/>
      <c r="HZF19" s="176"/>
      <c r="HZG19" s="176"/>
      <c r="HZH19" s="176"/>
      <c r="HZI19" s="176"/>
      <c r="HZJ19" s="176"/>
      <c r="HZK19" s="176"/>
      <c r="HZL19" s="176"/>
      <c r="HZM19" s="176"/>
      <c r="HZN19" s="176"/>
      <c r="HZO19" s="176"/>
      <c r="HZP19" s="176"/>
      <c r="HZQ19" s="176"/>
      <c r="HZR19" s="176"/>
      <c r="HZS19" s="176"/>
      <c r="HZT19" s="176"/>
      <c r="HZU19" s="176"/>
      <c r="HZV19" s="176"/>
      <c r="HZW19" s="176"/>
      <c r="HZX19" s="176"/>
      <c r="HZY19" s="176"/>
      <c r="HZZ19" s="176"/>
      <c r="IAA19" s="176"/>
      <c r="IAB19" s="176"/>
      <c r="IAC19" s="176"/>
      <c r="IAD19" s="176"/>
      <c r="IAE19" s="176"/>
      <c r="IAF19" s="176"/>
      <c r="IAG19" s="176"/>
      <c r="IAH19" s="176"/>
      <c r="IAI19" s="176"/>
      <c r="IAJ19" s="176"/>
      <c r="IAK19" s="176"/>
      <c r="IAL19" s="176"/>
      <c r="IAM19" s="176"/>
      <c r="IAN19" s="176"/>
      <c r="IAO19" s="176"/>
      <c r="IAP19" s="176"/>
      <c r="IAQ19" s="176"/>
      <c r="IAR19" s="176"/>
      <c r="IAS19" s="176"/>
      <c r="IAT19" s="176"/>
      <c r="IAU19" s="176"/>
      <c r="IAV19" s="176"/>
      <c r="IAW19" s="176"/>
      <c r="IAX19" s="176"/>
      <c r="IAY19" s="176"/>
      <c r="IAZ19" s="176"/>
      <c r="IBA19" s="176"/>
      <c r="IBB19" s="176"/>
      <c r="IBC19" s="176"/>
      <c r="IBD19" s="176"/>
      <c r="IBE19" s="176"/>
      <c r="IBF19" s="176"/>
      <c r="IBG19" s="176"/>
      <c r="IBH19" s="176"/>
      <c r="IBI19" s="176"/>
      <c r="IBJ19" s="176"/>
      <c r="IBK19" s="176"/>
      <c r="IBL19" s="176"/>
      <c r="IBM19" s="176"/>
      <c r="IBN19" s="176"/>
      <c r="IBO19" s="176"/>
      <c r="IBP19" s="176"/>
      <c r="IBQ19" s="176"/>
      <c r="IBR19" s="176"/>
      <c r="IBS19" s="176"/>
      <c r="IBT19" s="176"/>
      <c r="IBU19" s="176"/>
      <c r="IBV19" s="176"/>
      <c r="IBW19" s="176"/>
      <c r="IBX19" s="176"/>
      <c r="IBY19" s="176"/>
      <c r="IBZ19" s="176"/>
      <c r="ICA19" s="176"/>
      <c r="ICB19" s="176"/>
      <c r="ICC19" s="176"/>
      <c r="ICD19" s="176"/>
      <c r="ICE19" s="176"/>
      <c r="ICF19" s="176"/>
      <c r="ICG19" s="176"/>
      <c r="ICH19" s="176"/>
      <c r="ICI19" s="176"/>
      <c r="ICJ19" s="176"/>
      <c r="ICK19" s="176"/>
      <c r="ICL19" s="176"/>
      <c r="ICM19" s="176"/>
      <c r="ICN19" s="176"/>
      <c r="ICO19" s="176"/>
      <c r="ICP19" s="176"/>
      <c r="ICQ19" s="176"/>
      <c r="ICR19" s="176"/>
      <c r="ICS19" s="176"/>
      <c r="ICT19" s="176"/>
      <c r="ICU19" s="176"/>
      <c r="ICV19" s="176"/>
      <c r="ICW19" s="176"/>
      <c r="ICX19" s="176"/>
      <c r="ICY19" s="176"/>
      <c r="ICZ19" s="176"/>
      <c r="IDA19" s="176"/>
      <c r="IDB19" s="176"/>
      <c r="IDC19" s="176"/>
      <c r="IDD19" s="176"/>
      <c r="IDE19" s="176"/>
      <c r="IDF19" s="176"/>
      <c r="IDG19" s="176"/>
      <c r="IDH19" s="176"/>
      <c r="IDI19" s="176"/>
      <c r="IDJ19" s="176"/>
      <c r="IDK19" s="176"/>
      <c r="IDL19" s="176"/>
      <c r="IDM19" s="176"/>
      <c r="IDN19" s="176"/>
      <c r="IDO19" s="176"/>
      <c r="IDP19" s="176"/>
      <c r="IDQ19" s="176"/>
      <c r="IDR19" s="176"/>
      <c r="IDS19" s="176"/>
      <c r="IDT19" s="176"/>
      <c r="IDU19" s="176"/>
      <c r="IDV19" s="176"/>
      <c r="IDW19" s="176"/>
      <c r="IDX19" s="176"/>
      <c r="IDY19" s="176"/>
      <c r="IDZ19" s="176"/>
      <c r="IEA19" s="176"/>
      <c r="IEB19" s="176"/>
      <c r="IEC19" s="176"/>
      <c r="IED19" s="176"/>
      <c r="IEE19" s="176"/>
      <c r="IEF19" s="176"/>
      <c r="IEG19" s="176"/>
      <c r="IEH19" s="176"/>
      <c r="IEI19" s="176"/>
      <c r="IEJ19" s="176"/>
      <c r="IEK19" s="176"/>
      <c r="IEL19" s="176"/>
      <c r="IEM19" s="176"/>
      <c r="IEN19" s="176"/>
      <c r="IEO19" s="176"/>
      <c r="IEP19" s="176"/>
      <c r="IEQ19" s="176"/>
      <c r="IER19" s="176"/>
      <c r="IES19" s="176"/>
      <c r="IET19" s="176"/>
      <c r="IEU19" s="176"/>
      <c r="IEV19" s="176"/>
      <c r="IEW19" s="176"/>
      <c r="IEX19" s="176"/>
      <c r="IEY19" s="176"/>
      <c r="IEZ19" s="176"/>
      <c r="IFA19" s="176"/>
      <c r="IFB19" s="176"/>
      <c r="IFC19" s="176"/>
      <c r="IFD19" s="176"/>
      <c r="IFE19" s="176"/>
      <c r="IFF19" s="176"/>
      <c r="IFG19" s="176"/>
      <c r="IFH19" s="176"/>
      <c r="IFI19" s="176"/>
      <c r="IFJ19" s="176"/>
      <c r="IFK19" s="176"/>
      <c r="IFL19" s="176"/>
      <c r="IFM19" s="176"/>
      <c r="IFN19" s="176"/>
      <c r="IFO19" s="176"/>
      <c r="IFP19" s="176"/>
      <c r="IFQ19" s="176"/>
      <c r="IFR19" s="176"/>
      <c r="IFS19" s="176"/>
      <c r="IFT19" s="176"/>
      <c r="IFU19" s="176"/>
      <c r="IFV19" s="176"/>
      <c r="IFW19" s="176"/>
      <c r="IFX19" s="176"/>
      <c r="IFY19" s="176"/>
      <c r="IFZ19" s="176"/>
      <c r="IGA19" s="176"/>
      <c r="IGB19" s="176"/>
      <c r="IGC19" s="176"/>
      <c r="IGD19" s="176"/>
      <c r="IGE19" s="176"/>
      <c r="IGF19" s="176"/>
      <c r="IGG19" s="176"/>
      <c r="IGH19" s="176"/>
      <c r="IGI19" s="176"/>
      <c r="IGJ19" s="176"/>
      <c r="IGK19" s="176"/>
      <c r="IGL19" s="176"/>
      <c r="IGM19" s="176"/>
      <c r="IGN19" s="176"/>
      <c r="IGO19" s="176"/>
      <c r="IGP19" s="176"/>
      <c r="IGQ19" s="176"/>
      <c r="IGR19" s="176"/>
      <c r="IGS19" s="176"/>
      <c r="IGT19" s="176"/>
      <c r="IGU19" s="176"/>
      <c r="IGV19" s="176"/>
      <c r="IGW19" s="176"/>
      <c r="IGX19" s="176"/>
      <c r="IGY19" s="176"/>
      <c r="IGZ19" s="176"/>
      <c r="IHA19" s="176"/>
      <c r="IHB19" s="176"/>
      <c r="IHC19" s="176"/>
      <c r="IHD19" s="176"/>
      <c r="IHE19" s="176"/>
      <c r="IHF19" s="176"/>
      <c r="IHG19" s="176"/>
      <c r="IHH19" s="176"/>
      <c r="IHI19" s="176"/>
      <c r="IHJ19" s="176"/>
      <c r="IHK19" s="176"/>
      <c r="IHL19" s="176"/>
      <c r="IHM19" s="176"/>
      <c r="IHN19" s="176"/>
      <c r="IHO19" s="176"/>
      <c r="IHP19" s="176"/>
      <c r="IHQ19" s="176"/>
      <c r="IHR19" s="176"/>
      <c r="IHS19" s="176"/>
      <c r="IHT19" s="176"/>
      <c r="IHU19" s="176"/>
      <c r="IHV19" s="176"/>
      <c r="IHW19" s="176"/>
      <c r="IHX19" s="176"/>
      <c r="IHY19" s="176"/>
      <c r="IHZ19" s="176"/>
      <c r="IIA19" s="176"/>
      <c r="IIB19" s="176"/>
      <c r="IIC19" s="176"/>
      <c r="IID19" s="176"/>
      <c r="IIE19" s="176"/>
      <c r="IIF19" s="176"/>
      <c r="IIG19" s="176"/>
      <c r="IIH19" s="176"/>
      <c r="III19" s="176"/>
      <c r="IIJ19" s="176"/>
      <c r="IIK19" s="176"/>
      <c r="IIL19" s="176"/>
      <c r="IIM19" s="176"/>
      <c r="IIN19" s="176"/>
      <c r="IIO19" s="176"/>
      <c r="IIP19" s="176"/>
      <c r="IIQ19" s="176"/>
      <c r="IIR19" s="176"/>
      <c r="IIS19" s="176"/>
      <c r="IIT19" s="176"/>
      <c r="IIU19" s="176"/>
      <c r="IIV19" s="176"/>
      <c r="IIW19" s="176"/>
      <c r="IIX19" s="176"/>
      <c r="IIY19" s="176"/>
      <c r="IIZ19" s="176"/>
      <c r="IJA19" s="176"/>
      <c r="IJB19" s="176"/>
      <c r="IJC19" s="176"/>
      <c r="IJD19" s="176"/>
      <c r="IJE19" s="176"/>
      <c r="IJF19" s="176"/>
      <c r="IJG19" s="176"/>
      <c r="IJH19" s="176"/>
      <c r="IJI19" s="176"/>
      <c r="IJJ19" s="176"/>
      <c r="IJK19" s="176"/>
      <c r="IJL19" s="176"/>
      <c r="IJM19" s="176"/>
      <c r="IJN19" s="176"/>
      <c r="IJO19" s="176"/>
      <c r="IJP19" s="176"/>
      <c r="IJQ19" s="176"/>
      <c r="IJR19" s="176"/>
      <c r="IJS19" s="176"/>
      <c r="IJT19" s="176"/>
      <c r="IJU19" s="176"/>
      <c r="IJV19" s="176"/>
      <c r="IJW19" s="176"/>
      <c r="IJX19" s="176"/>
      <c r="IJY19" s="176"/>
      <c r="IJZ19" s="176"/>
      <c r="IKA19" s="176"/>
      <c r="IKB19" s="176"/>
      <c r="IKC19" s="176"/>
      <c r="IKD19" s="176"/>
      <c r="IKE19" s="176"/>
      <c r="IKF19" s="176"/>
      <c r="IKG19" s="176"/>
      <c r="IKH19" s="176"/>
      <c r="IKI19" s="176"/>
      <c r="IKJ19" s="176"/>
      <c r="IKK19" s="176"/>
      <c r="IKL19" s="176"/>
      <c r="IKM19" s="176"/>
      <c r="IKN19" s="176"/>
      <c r="IKO19" s="176"/>
      <c r="IKP19" s="176"/>
      <c r="IKQ19" s="176"/>
      <c r="IKR19" s="176"/>
      <c r="IKS19" s="176"/>
      <c r="IKT19" s="176"/>
      <c r="IKU19" s="176"/>
      <c r="IKV19" s="176"/>
      <c r="IKW19" s="176"/>
      <c r="IKX19" s="176"/>
      <c r="IKY19" s="176"/>
      <c r="IKZ19" s="176"/>
      <c r="ILA19" s="176"/>
      <c r="ILB19" s="176"/>
      <c r="ILC19" s="176"/>
      <c r="ILD19" s="176"/>
      <c r="ILE19" s="176"/>
      <c r="ILF19" s="176"/>
      <c r="ILG19" s="176"/>
      <c r="ILH19" s="176"/>
      <c r="ILI19" s="176"/>
      <c r="ILJ19" s="176"/>
      <c r="ILK19" s="176"/>
      <c r="ILL19" s="176"/>
      <c r="ILM19" s="176"/>
      <c r="ILN19" s="176"/>
      <c r="ILO19" s="176"/>
      <c r="ILP19" s="176"/>
      <c r="ILQ19" s="176"/>
      <c r="ILR19" s="176"/>
      <c r="ILS19" s="176"/>
      <c r="ILT19" s="176"/>
      <c r="ILU19" s="176"/>
      <c r="ILV19" s="176"/>
      <c r="ILW19" s="176"/>
      <c r="ILX19" s="176"/>
      <c r="ILY19" s="176"/>
      <c r="ILZ19" s="176"/>
      <c r="IMA19" s="176"/>
      <c r="IMB19" s="176"/>
      <c r="IMC19" s="176"/>
      <c r="IMD19" s="176"/>
      <c r="IME19" s="176"/>
      <c r="IMF19" s="176"/>
      <c r="IMG19" s="176"/>
      <c r="IMH19" s="176"/>
      <c r="IMI19" s="176"/>
      <c r="IMJ19" s="176"/>
      <c r="IMK19" s="176"/>
      <c r="IML19" s="176"/>
      <c r="IMM19" s="176"/>
      <c r="IMN19" s="176"/>
      <c r="IMO19" s="176"/>
      <c r="IMP19" s="176"/>
      <c r="IMQ19" s="176"/>
      <c r="IMR19" s="176"/>
      <c r="IMS19" s="176"/>
      <c r="IMT19" s="176"/>
      <c r="IMU19" s="176"/>
      <c r="IMV19" s="176"/>
      <c r="IMW19" s="176"/>
      <c r="IMX19" s="176"/>
      <c r="IMY19" s="176"/>
      <c r="IMZ19" s="176"/>
      <c r="INA19" s="176"/>
      <c r="INB19" s="176"/>
      <c r="INC19" s="176"/>
      <c r="IND19" s="176"/>
      <c r="INE19" s="176"/>
      <c r="INF19" s="176"/>
      <c r="ING19" s="176"/>
      <c r="INH19" s="176"/>
      <c r="INI19" s="176"/>
      <c r="INJ19" s="176"/>
      <c r="INK19" s="176"/>
      <c r="INL19" s="176"/>
      <c r="INM19" s="176"/>
      <c r="INN19" s="176"/>
      <c r="INO19" s="176"/>
      <c r="INP19" s="176"/>
      <c r="INQ19" s="176"/>
      <c r="INR19" s="176"/>
      <c r="INS19" s="176"/>
      <c r="INT19" s="176"/>
      <c r="INU19" s="176"/>
      <c r="INV19" s="176"/>
      <c r="INW19" s="176"/>
      <c r="INX19" s="176"/>
      <c r="INY19" s="176"/>
      <c r="INZ19" s="176"/>
      <c r="IOA19" s="176"/>
      <c r="IOB19" s="176"/>
      <c r="IOC19" s="176"/>
      <c r="IOD19" s="176"/>
      <c r="IOE19" s="176"/>
      <c r="IOF19" s="176"/>
      <c r="IOG19" s="176"/>
      <c r="IOH19" s="176"/>
      <c r="IOI19" s="176"/>
      <c r="IOJ19" s="176"/>
      <c r="IOK19" s="176"/>
      <c r="IOL19" s="176"/>
      <c r="IOM19" s="176"/>
      <c r="ION19" s="176"/>
      <c r="IOO19" s="176"/>
      <c r="IOP19" s="176"/>
      <c r="IOQ19" s="176"/>
      <c r="IOR19" s="176"/>
      <c r="IOS19" s="176"/>
      <c r="IOT19" s="176"/>
      <c r="IOU19" s="176"/>
      <c r="IOV19" s="176"/>
      <c r="IOW19" s="176"/>
      <c r="IOX19" s="176"/>
      <c r="IOY19" s="176"/>
      <c r="IOZ19" s="176"/>
      <c r="IPA19" s="176"/>
      <c r="IPB19" s="176"/>
      <c r="IPC19" s="176"/>
      <c r="IPD19" s="176"/>
      <c r="IPE19" s="176"/>
      <c r="IPF19" s="176"/>
      <c r="IPG19" s="176"/>
      <c r="IPH19" s="176"/>
      <c r="IPI19" s="176"/>
      <c r="IPJ19" s="176"/>
      <c r="IPK19" s="176"/>
      <c r="IPL19" s="176"/>
      <c r="IPM19" s="176"/>
      <c r="IPN19" s="176"/>
      <c r="IPO19" s="176"/>
      <c r="IPP19" s="176"/>
      <c r="IPQ19" s="176"/>
      <c r="IPR19" s="176"/>
      <c r="IPS19" s="176"/>
      <c r="IPT19" s="176"/>
      <c r="IPU19" s="176"/>
      <c r="IPV19" s="176"/>
      <c r="IPW19" s="176"/>
      <c r="IPX19" s="176"/>
      <c r="IPY19" s="176"/>
      <c r="IPZ19" s="176"/>
      <c r="IQA19" s="176"/>
      <c r="IQB19" s="176"/>
      <c r="IQC19" s="176"/>
      <c r="IQD19" s="176"/>
      <c r="IQE19" s="176"/>
      <c r="IQF19" s="176"/>
      <c r="IQG19" s="176"/>
      <c r="IQH19" s="176"/>
      <c r="IQI19" s="176"/>
      <c r="IQJ19" s="176"/>
      <c r="IQK19" s="176"/>
      <c r="IQL19" s="176"/>
      <c r="IQM19" s="176"/>
      <c r="IQN19" s="176"/>
      <c r="IQO19" s="176"/>
      <c r="IQP19" s="176"/>
      <c r="IQQ19" s="176"/>
      <c r="IQR19" s="176"/>
      <c r="IQS19" s="176"/>
      <c r="IQT19" s="176"/>
      <c r="IQU19" s="176"/>
      <c r="IQV19" s="176"/>
      <c r="IQW19" s="176"/>
      <c r="IQX19" s="176"/>
      <c r="IQY19" s="176"/>
      <c r="IQZ19" s="176"/>
      <c r="IRA19" s="176"/>
      <c r="IRB19" s="176"/>
      <c r="IRC19" s="176"/>
      <c r="IRD19" s="176"/>
      <c r="IRE19" s="176"/>
      <c r="IRF19" s="176"/>
      <c r="IRG19" s="176"/>
      <c r="IRH19" s="176"/>
      <c r="IRI19" s="176"/>
      <c r="IRJ19" s="176"/>
      <c r="IRK19" s="176"/>
      <c r="IRL19" s="176"/>
      <c r="IRM19" s="176"/>
      <c r="IRN19" s="176"/>
      <c r="IRO19" s="176"/>
      <c r="IRP19" s="176"/>
      <c r="IRQ19" s="176"/>
      <c r="IRR19" s="176"/>
      <c r="IRS19" s="176"/>
      <c r="IRT19" s="176"/>
      <c r="IRU19" s="176"/>
      <c r="IRV19" s="176"/>
      <c r="IRW19" s="176"/>
      <c r="IRX19" s="176"/>
      <c r="IRY19" s="176"/>
      <c r="IRZ19" s="176"/>
      <c r="ISA19" s="176"/>
      <c r="ISB19" s="176"/>
      <c r="ISC19" s="176"/>
      <c r="ISD19" s="176"/>
      <c r="ISE19" s="176"/>
      <c r="ISF19" s="176"/>
      <c r="ISG19" s="176"/>
      <c r="ISH19" s="176"/>
      <c r="ISI19" s="176"/>
      <c r="ISJ19" s="176"/>
      <c r="ISK19" s="176"/>
      <c r="ISL19" s="176"/>
      <c r="ISM19" s="176"/>
      <c r="ISN19" s="176"/>
      <c r="ISO19" s="176"/>
      <c r="ISP19" s="176"/>
      <c r="ISQ19" s="176"/>
      <c r="ISR19" s="176"/>
      <c r="ISS19" s="176"/>
      <c r="IST19" s="176"/>
      <c r="ISU19" s="176"/>
      <c r="ISV19" s="176"/>
      <c r="ISW19" s="176"/>
      <c r="ISX19" s="176"/>
      <c r="ISY19" s="176"/>
      <c r="ISZ19" s="176"/>
      <c r="ITA19" s="176"/>
      <c r="ITB19" s="176"/>
      <c r="ITC19" s="176"/>
      <c r="ITD19" s="176"/>
      <c r="ITE19" s="176"/>
      <c r="ITF19" s="176"/>
      <c r="ITG19" s="176"/>
      <c r="ITH19" s="176"/>
      <c r="ITI19" s="176"/>
      <c r="ITJ19" s="176"/>
      <c r="ITK19" s="176"/>
      <c r="ITL19" s="176"/>
      <c r="ITM19" s="176"/>
      <c r="ITN19" s="176"/>
      <c r="ITO19" s="176"/>
      <c r="ITP19" s="176"/>
      <c r="ITQ19" s="176"/>
      <c r="ITR19" s="176"/>
      <c r="ITS19" s="176"/>
      <c r="ITT19" s="176"/>
      <c r="ITU19" s="176"/>
      <c r="ITV19" s="176"/>
      <c r="ITW19" s="176"/>
      <c r="ITX19" s="176"/>
      <c r="ITY19" s="176"/>
      <c r="ITZ19" s="176"/>
      <c r="IUA19" s="176"/>
      <c r="IUB19" s="176"/>
      <c r="IUC19" s="176"/>
      <c r="IUD19" s="176"/>
      <c r="IUE19" s="176"/>
      <c r="IUF19" s="176"/>
      <c r="IUG19" s="176"/>
      <c r="IUH19" s="176"/>
      <c r="IUI19" s="176"/>
      <c r="IUJ19" s="176"/>
      <c r="IUK19" s="176"/>
      <c r="IUL19" s="176"/>
      <c r="IUM19" s="176"/>
      <c r="IUN19" s="176"/>
      <c r="IUO19" s="176"/>
      <c r="IUP19" s="176"/>
      <c r="IUQ19" s="176"/>
      <c r="IUR19" s="176"/>
      <c r="IUS19" s="176"/>
      <c r="IUT19" s="176"/>
      <c r="IUU19" s="176"/>
      <c r="IUV19" s="176"/>
      <c r="IUW19" s="176"/>
      <c r="IUX19" s="176"/>
      <c r="IUY19" s="176"/>
      <c r="IUZ19" s="176"/>
      <c r="IVA19" s="176"/>
      <c r="IVB19" s="176"/>
      <c r="IVC19" s="176"/>
      <c r="IVD19" s="176"/>
      <c r="IVE19" s="176"/>
      <c r="IVF19" s="176"/>
      <c r="IVG19" s="176"/>
      <c r="IVH19" s="176"/>
      <c r="IVI19" s="176"/>
      <c r="IVJ19" s="176"/>
      <c r="IVK19" s="176"/>
      <c r="IVL19" s="176"/>
      <c r="IVM19" s="176"/>
      <c r="IVN19" s="176"/>
      <c r="IVO19" s="176"/>
      <c r="IVP19" s="176"/>
      <c r="IVQ19" s="176"/>
      <c r="IVR19" s="176"/>
      <c r="IVS19" s="176"/>
      <c r="IVT19" s="176"/>
      <c r="IVU19" s="176"/>
      <c r="IVV19" s="176"/>
      <c r="IVW19" s="176"/>
      <c r="IVX19" s="176"/>
      <c r="IVY19" s="176"/>
      <c r="IVZ19" s="176"/>
      <c r="IWA19" s="176"/>
      <c r="IWB19" s="176"/>
      <c r="IWC19" s="176"/>
      <c r="IWD19" s="176"/>
      <c r="IWE19" s="176"/>
      <c r="IWF19" s="176"/>
      <c r="IWG19" s="176"/>
      <c r="IWH19" s="176"/>
      <c r="IWI19" s="176"/>
      <c r="IWJ19" s="176"/>
      <c r="IWK19" s="176"/>
      <c r="IWL19" s="176"/>
      <c r="IWM19" s="176"/>
      <c r="IWN19" s="176"/>
      <c r="IWO19" s="176"/>
      <c r="IWP19" s="176"/>
      <c r="IWQ19" s="176"/>
      <c r="IWR19" s="176"/>
      <c r="IWS19" s="176"/>
      <c r="IWT19" s="176"/>
      <c r="IWU19" s="176"/>
      <c r="IWV19" s="176"/>
      <c r="IWW19" s="176"/>
      <c r="IWX19" s="176"/>
      <c r="IWY19" s="176"/>
      <c r="IWZ19" s="176"/>
      <c r="IXA19" s="176"/>
      <c r="IXB19" s="176"/>
      <c r="IXC19" s="176"/>
      <c r="IXD19" s="176"/>
      <c r="IXE19" s="176"/>
      <c r="IXF19" s="176"/>
      <c r="IXG19" s="176"/>
      <c r="IXH19" s="176"/>
      <c r="IXI19" s="176"/>
      <c r="IXJ19" s="176"/>
      <c r="IXK19" s="176"/>
      <c r="IXL19" s="176"/>
      <c r="IXM19" s="176"/>
      <c r="IXN19" s="176"/>
      <c r="IXO19" s="176"/>
      <c r="IXP19" s="176"/>
      <c r="IXQ19" s="176"/>
      <c r="IXR19" s="176"/>
      <c r="IXS19" s="176"/>
      <c r="IXT19" s="176"/>
      <c r="IXU19" s="176"/>
      <c r="IXV19" s="176"/>
      <c r="IXW19" s="176"/>
      <c r="IXX19" s="176"/>
      <c r="IXY19" s="176"/>
      <c r="IXZ19" s="176"/>
      <c r="IYA19" s="176"/>
      <c r="IYB19" s="176"/>
      <c r="IYC19" s="176"/>
      <c r="IYD19" s="176"/>
      <c r="IYE19" s="176"/>
      <c r="IYF19" s="176"/>
      <c r="IYG19" s="176"/>
      <c r="IYH19" s="176"/>
      <c r="IYI19" s="176"/>
      <c r="IYJ19" s="176"/>
      <c r="IYK19" s="176"/>
      <c r="IYL19" s="176"/>
      <c r="IYM19" s="176"/>
      <c r="IYN19" s="176"/>
      <c r="IYO19" s="176"/>
      <c r="IYP19" s="176"/>
      <c r="IYQ19" s="176"/>
      <c r="IYR19" s="176"/>
      <c r="IYS19" s="176"/>
      <c r="IYT19" s="176"/>
      <c r="IYU19" s="176"/>
      <c r="IYV19" s="176"/>
      <c r="IYW19" s="176"/>
      <c r="IYX19" s="176"/>
      <c r="IYY19" s="176"/>
      <c r="IYZ19" s="176"/>
      <c r="IZA19" s="176"/>
      <c r="IZB19" s="176"/>
      <c r="IZC19" s="176"/>
      <c r="IZD19" s="176"/>
      <c r="IZE19" s="176"/>
      <c r="IZF19" s="176"/>
      <c r="IZG19" s="176"/>
      <c r="IZH19" s="176"/>
      <c r="IZI19" s="176"/>
      <c r="IZJ19" s="176"/>
      <c r="IZK19" s="176"/>
      <c r="IZL19" s="176"/>
      <c r="IZM19" s="176"/>
      <c r="IZN19" s="176"/>
      <c r="IZO19" s="176"/>
      <c r="IZP19" s="176"/>
      <c r="IZQ19" s="176"/>
      <c r="IZR19" s="176"/>
      <c r="IZS19" s="176"/>
      <c r="IZT19" s="176"/>
      <c r="IZU19" s="176"/>
      <c r="IZV19" s="176"/>
      <c r="IZW19" s="176"/>
      <c r="IZX19" s="176"/>
      <c r="IZY19" s="176"/>
      <c r="IZZ19" s="176"/>
      <c r="JAA19" s="176"/>
      <c r="JAB19" s="176"/>
      <c r="JAC19" s="176"/>
      <c r="JAD19" s="176"/>
      <c r="JAE19" s="176"/>
      <c r="JAF19" s="176"/>
      <c r="JAG19" s="176"/>
      <c r="JAH19" s="176"/>
      <c r="JAI19" s="176"/>
      <c r="JAJ19" s="176"/>
      <c r="JAK19" s="176"/>
      <c r="JAL19" s="176"/>
      <c r="JAM19" s="176"/>
      <c r="JAN19" s="176"/>
      <c r="JAO19" s="176"/>
      <c r="JAP19" s="176"/>
      <c r="JAQ19" s="176"/>
      <c r="JAR19" s="176"/>
      <c r="JAS19" s="176"/>
      <c r="JAT19" s="176"/>
      <c r="JAU19" s="176"/>
      <c r="JAV19" s="176"/>
      <c r="JAW19" s="176"/>
      <c r="JAX19" s="176"/>
      <c r="JAY19" s="176"/>
      <c r="JAZ19" s="176"/>
      <c r="JBA19" s="176"/>
      <c r="JBB19" s="176"/>
      <c r="JBC19" s="176"/>
      <c r="JBD19" s="176"/>
      <c r="JBE19" s="176"/>
      <c r="JBF19" s="176"/>
      <c r="JBG19" s="176"/>
      <c r="JBH19" s="176"/>
      <c r="JBI19" s="176"/>
      <c r="JBJ19" s="176"/>
      <c r="JBK19" s="176"/>
      <c r="JBL19" s="176"/>
      <c r="JBM19" s="176"/>
      <c r="JBN19" s="176"/>
      <c r="JBO19" s="176"/>
      <c r="JBP19" s="176"/>
      <c r="JBQ19" s="176"/>
      <c r="JBR19" s="176"/>
      <c r="JBS19" s="176"/>
      <c r="JBT19" s="176"/>
      <c r="JBU19" s="176"/>
      <c r="JBV19" s="176"/>
      <c r="JBW19" s="176"/>
      <c r="JBX19" s="176"/>
      <c r="JBY19" s="176"/>
      <c r="JBZ19" s="176"/>
      <c r="JCA19" s="176"/>
      <c r="JCB19" s="176"/>
      <c r="JCC19" s="176"/>
      <c r="JCD19" s="176"/>
      <c r="JCE19" s="176"/>
      <c r="JCF19" s="176"/>
      <c r="JCG19" s="176"/>
      <c r="JCH19" s="176"/>
      <c r="JCI19" s="176"/>
      <c r="JCJ19" s="176"/>
      <c r="JCK19" s="176"/>
      <c r="JCL19" s="176"/>
      <c r="JCM19" s="176"/>
      <c r="JCN19" s="176"/>
      <c r="JCO19" s="176"/>
      <c r="JCP19" s="176"/>
      <c r="JCQ19" s="176"/>
      <c r="JCR19" s="176"/>
      <c r="JCS19" s="176"/>
      <c r="JCT19" s="176"/>
      <c r="JCU19" s="176"/>
      <c r="JCV19" s="176"/>
      <c r="JCW19" s="176"/>
      <c r="JCX19" s="176"/>
      <c r="JCY19" s="176"/>
      <c r="JCZ19" s="176"/>
      <c r="JDA19" s="176"/>
      <c r="JDB19" s="176"/>
      <c r="JDC19" s="176"/>
      <c r="JDD19" s="176"/>
      <c r="JDE19" s="176"/>
      <c r="JDF19" s="176"/>
      <c r="JDG19" s="176"/>
      <c r="JDH19" s="176"/>
      <c r="JDI19" s="176"/>
      <c r="JDJ19" s="176"/>
      <c r="JDK19" s="176"/>
      <c r="JDL19" s="176"/>
      <c r="JDM19" s="176"/>
      <c r="JDN19" s="176"/>
      <c r="JDO19" s="176"/>
      <c r="JDP19" s="176"/>
      <c r="JDQ19" s="176"/>
      <c r="JDR19" s="176"/>
      <c r="JDS19" s="176"/>
      <c r="JDT19" s="176"/>
      <c r="JDU19" s="176"/>
      <c r="JDV19" s="176"/>
      <c r="JDW19" s="176"/>
      <c r="JDX19" s="176"/>
      <c r="JDY19" s="176"/>
      <c r="JDZ19" s="176"/>
      <c r="JEA19" s="176"/>
      <c r="JEB19" s="176"/>
      <c r="JEC19" s="176"/>
      <c r="JED19" s="176"/>
      <c r="JEE19" s="176"/>
      <c r="JEF19" s="176"/>
      <c r="JEG19" s="176"/>
      <c r="JEH19" s="176"/>
      <c r="JEI19" s="176"/>
      <c r="JEJ19" s="176"/>
      <c r="JEK19" s="176"/>
      <c r="JEL19" s="176"/>
      <c r="JEM19" s="176"/>
      <c r="JEN19" s="176"/>
      <c r="JEO19" s="176"/>
      <c r="JEP19" s="176"/>
      <c r="JEQ19" s="176"/>
      <c r="JER19" s="176"/>
      <c r="JES19" s="176"/>
      <c r="JET19" s="176"/>
      <c r="JEU19" s="176"/>
      <c r="JEV19" s="176"/>
      <c r="JEW19" s="176"/>
      <c r="JEX19" s="176"/>
      <c r="JEY19" s="176"/>
      <c r="JEZ19" s="176"/>
      <c r="JFA19" s="176"/>
      <c r="JFB19" s="176"/>
      <c r="JFC19" s="176"/>
      <c r="JFD19" s="176"/>
      <c r="JFE19" s="176"/>
      <c r="JFF19" s="176"/>
      <c r="JFG19" s="176"/>
      <c r="JFH19" s="176"/>
      <c r="JFI19" s="176"/>
      <c r="JFJ19" s="176"/>
      <c r="JFK19" s="176"/>
      <c r="JFL19" s="176"/>
      <c r="JFM19" s="176"/>
      <c r="JFN19" s="176"/>
      <c r="JFO19" s="176"/>
      <c r="JFP19" s="176"/>
      <c r="JFQ19" s="176"/>
      <c r="JFR19" s="176"/>
      <c r="JFS19" s="176"/>
      <c r="JFT19" s="176"/>
      <c r="JFU19" s="176"/>
      <c r="JFV19" s="176"/>
      <c r="JFW19" s="176"/>
      <c r="JFX19" s="176"/>
      <c r="JFY19" s="176"/>
      <c r="JFZ19" s="176"/>
      <c r="JGA19" s="176"/>
      <c r="JGB19" s="176"/>
      <c r="JGC19" s="176"/>
      <c r="JGD19" s="176"/>
      <c r="JGE19" s="176"/>
      <c r="JGF19" s="176"/>
      <c r="JGG19" s="176"/>
      <c r="JGH19" s="176"/>
      <c r="JGI19" s="176"/>
      <c r="JGJ19" s="176"/>
      <c r="JGK19" s="176"/>
      <c r="JGL19" s="176"/>
      <c r="JGM19" s="176"/>
      <c r="JGN19" s="176"/>
      <c r="JGO19" s="176"/>
      <c r="JGP19" s="176"/>
      <c r="JGQ19" s="176"/>
      <c r="JGR19" s="176"/>
      <c r="JGS19" s="176"/>
      <c r="JGT19" s="176"/>
      <c r="JGU19" s="176"/>
      <c r="JGV19" s="176"/>
      <c r="JGW19" s="176"/>
      <c r="JGX19" s="176"/>
      <c r="JGY19" s="176"/>
      <c r="JGZ19" s="176"/>
      <c r="JHA19" s="176"/>
      <c r="JHB19" s="176"/>
      <c r="JHC19" s="176"/>
      <c r="JHD19" s="176"/>
      <c r="JHE19" s="176"/>
      <c r="JHF19" s="176"/>
      <c r="JHG19" s="176"/>
      <c r="JHH19" s="176"/>
      <c r="JHI19" s="176"/>
      <c r="JHJ19" s="176"/>
      <c r="JHK19" s="176"/>
      <c r="JHL19" s="176"/>
      <c r="JHM19" s="176"/>
      <c r="JHN19" s="176"/>
      <c r="JHO19" s="176"/>
      <c r="JHP19" s="176"/>
      <c r="JHQ19" s="176"/>
      <c r="JHR19" s="176"/>
      <c r="JHS19" s="176"/>
      <c r="JHT19" s="176"/>
      <c r="JHU19" s="176"/>
      <c r="JHV19" s="176"/>
      <c r="JHW19" s="176"/>
      <c r="JHX19" s="176"/>
      <c r="JHY19" s="176"/>
      <c r="JHZ19" s="176"/>
      <c r="JIA19" s="176"/>
      <c r="JIB19" s="176"/>
      <c r="JIC19" s="176"/>
      <c r="JID19" s="176"/>
      <c r="JIE19" s="176"/>
      <c r="JIF19" s="176"/>
      <c r="JIG19" s="176"/>
      <c r="JIH19" s="176"/>
      <c r="JII19" s="176"/>
      <c r="JIJ19" s="176"/>
      <c r="JIK19" s="176"/>
      <c r="JIL19" s="176"/>
      <c r="JIM19" s="176"/>
      <c r="JIN19" s="176"/>
      <c r="JIO19" s="176"/>
      <c r="JIP19" s="176"/>
      <c r="JIQ19" s="176"/>
      <c r="JIR19" s="176"/>
      <c r="JIS19" s="176"/>
      <c r="JIT19" s="176"/>
      <c r="JIU19" s="176"/>
      <c r="JIV19" s="176"/>
      <c r="JIW19" s="176"/>
      <c r="JIX19" s="176"/>
      <c r="JIY19" s="176"/>
      <c r="JIZ19" s="176"/>
      <c r="JJA19" s="176"/>
      <c r="JJB19" s="176"/>
      <c r="JJC19" s="176"/>
      <c r="JJD19" s="176"/>
      <c r="JJE19" s="176"/>
      <c r="JJF19" s="176"/>
      <c r="JJG19" s="176"/>
      <c r="JJH19" s="176"/>
      <c r="JJI19" s="176"/>
      <c r="JJJ19" s="176"/>
      <c r="JJK19" s="176"/>
      <c r="JJL19" s="176"/>
      <c r="JJM19" s="176"/>
      <c r="JJN19" s="176"/>
      <c r="JJO19" s="176"/>
      <c r="JJP19" s="176"/>
      <c r="JJQ19" s="176"/>
      <c r="JJR19" s="176"/>
      <c r="JJS19" s="176"/>
      <c r="JJT19" s="176"/>
      <c r="JJU19" s="176"/>
      <c r="JJV19" s="176"/>
      <c r="JJW19" s="176"/>
      <c r="JJX19" s="176"/>
      <c r="JJY19" s="176"/>
      <c r="JJZ19" s="176"/>
      <c r="JKA19" s="176"/>
      <c r="JKB19" s="176"/>
      <c r="JKC19" s="176"/>
      <c r="JKD19" s="176"/>
      <c r="JKE19" s="176"/>
      <c r="JKF19" s="176"/>
      <c r="JKG19" s="176"/>
      <c r="JKH19" s="176"/>
      <c r="JKI19" s="176"/>
      <c r="JKJ19" s="176"/>
      <c r="JKK19" s="176"/>
      <c r="JKL19" s="176"/>
      <c r="JKM19" s="176"/>
      <c r="JKN19" s="176"/>
      <c r="JKO19" s="176"/>
      <c r="JKP19" s="176"/>
      <c r="JKQ19" s="176"/>
      <c r="JKR19" s="176"/>
      <c r="JKS19" s="176"/>
      <c r="JKT19" s="176"/>
      <c r="JKU19" s="176"/>
      <c r="JKV19" s="176"/>
      <c r="JKW19" s="176"/>
      <c r="JKX19" s="176"/>
      <c r="JKY19" s="176"/>
      <c r="JKZ19" s="176"/>
      <c r="JLA19" s="176"/>
      <c r="JLB19" s="176"/>
      <c r="JLC19" s="176"/>
      <c r="JLD19" s="176"/>
      <c r="JLE19" s="176"/>
      <c r="JLF19" s="176"/>
      <c r="JLG19" s="176"/>
      <c r="JLH19" s="176"/>
      <c r="JLI19" s="176"/>
      <c r="JLJ19" s="176"/>
      <c r="JLK19" s="176"/>
      <c r="JLL19" s="176"/>
      <c r="JLM19" s="176"/>
      <c r="JLN19" s="176"/>
      <c r="JLO19" s="176"/>
      <c r="JLP19" s="176"/>
      <c r="JLQ19" s="176"/>
      <c r="JLR19" s="176"/>
      <c r="JLS19" s="176"/>
      <c r="JLT19" s="176"/>
      <c r="JLU19" s="176"/>
      <c r="JLV19" s="176"/>
      <c r="JLW19" s="176"/>
      <c r="JLX19" s="176"/>
      <c r="JLY19" s="176"/>
      <c r="JLZ19" s="176"/>
      <c r="JMA19" s="176"/>
      <c r="JMB19" s="176"/>
      <c r="JMC19" s="176"/>
      <c r="JMD19" s="176"/>
      <c r="JME19" s="176"/>
      <c r="JMF19" s="176"/>
      <c r="JMG19" s="176"/>
      <c r="JMH19" s="176"/>
      <c r="JMI19" s="176"/>
      <c r="JMJ19" s="176"/>
      <c r="JMK19" s="176"/>
      <c r="JML19" s="176"/>
      <c r="JMM19" s="176"/>
      <c r="JMN19" s="176"/>
      <c r="JMO19" s="176"/>
      <c r="JMP19" s="176"/>
      <c r="JMQ19" s="176"/>
      <c r="JMR19" s="176"/>
      <c r="JMS19" s="176"/>
      <c r="JMT19" s="176"/>
      <c r="JMU19" s="176"/>
      <c r="JMV19" s="176"/>
      <c r="JMW19" s="176"/>
      <c r="JMX19" s="176"/>
      <c r="JMY19" s="176"/>
      <c r="JMZ19" s="176"/>
      <c r="JNA19" s="176"/>
      <c r="JNB19" s="176"/>
      <c r="JNC19" s="176"/>
      <c r="JND19" s="176"/>
      <c r="JNE19" s="176"/>
      <c r="JNF19" s="176"/>
      <c r="JNG19" s="176"/>
      <c r="JNH19" s="176"/>
      <c r="JNI19" s="176"/>
      <c r="JNJ19" s="176"/>
      <c r="JNK19" s="176"/>
      <c r="JNL19" s="176"/>
      <c r="JNM19" s="176"/>
      <c r="JNN19" s="176"/>
      <c r="JNO19" s="176"/>
      <c r="JNP19" s="176"/>
      <c r="JNQ19" s="176"/>
      <c r="JNR19" s="176"/>
      <c r="JNS19" s="176"/>
      <c r="JNT19" s="176"/>
      <c r="JNU19" s="176"/>
      <c r="JNV19" s="176"/>
      <c r="JNW19" s="176"/>
      <c r="JNX19" s="176"/>
      <c r="JNY19" s="176"/>
      <c r="JNZ19" s="176"/>
      <c r="JOA19" s="176"/>
      <c r="JOB19" s="176"/>
      <c r="JOC19" s="176"/>
      <c r="JOD19" s="176"/>
      <c r="JOE19" s="176"/>
      <c r="JOF19" s="176"/>
      <c r="JOG19" s="176"/>
      <c r="JOH19" s="176"/>
      <c r="JOI19" s="176"/>
      <c r="JOJ19" s="176"/>
      <c r="JOK19" s="176"/>
      <c r="JOL19" s="176"/>
      <c r="JOM19" s="176"/>
      <c r="JON19" s="176"/>
      <c r="JOO19" s="176"/>
      <c r="JOP19" s="176"/>
      <c r="JOQ19" s="176"/>
      <c r="JOR19" s="176"/>
      <c r="JOS19" s="176"/>
      <c r="JOT19" s="176"/>
      <c r="JOU19" s="176"/>
      <c r="JOV19" s="176"/>
      <c r="JOW19" s="176"/>
      <c r="JOX19" s="176"/>
      <c r="JOY19" s="176"/>
      <c r="JOZ19" s="176"/>
      <c r="JPA19" s="176"/>
      <c r="JPB19" s="176"/>
      <c r="JPC19" s="176"/>
      <c r="JPD19" s="176"/>
      <c r="JPE19" s="176"/>
      <c r="JPF19" s="176"/>
      <c r="JPG19" s="176"/>
      <c r="JPH19" s="176"/>
      <c r="JPI19" s="176"/>
      <c r="JPJ19" s="176"/>
      <c r="JPK19" s="176"/>
      <c r="JPL19" s="176"/>
      <c r="JPM19" s="176"/>
      <c r="JPN19" s="176"/>
      <c r="JPO19" s="176"/>
      <c r="JPP19" s="176"/>
      <c r="JPQ19" s="176"/>
      <c r="JPR19" s="176"/>
      <c r="JPS19" s="176"/>
      <c r="JPT19" s="176"/>
      <c r="JPU19" s="176"/>
      <c r="JPV19" s="176"/>
      <c r="JPW19" s="176"/>
      <c r="JPX19" s="176"/>
      <c r="JPY19" s="176"/>
      <c r="JPZ19" s="176"/>
      <c r="JQA19" s="176"/>
      <c r="JQB19" s="176"/>
      <c r="JQC19" s="176"/>
      <c r="JQD19" s="176"/>
      <c r="JQE19" s="176"/>
      <c r="JQF19" s="176"/>
      <c r="JQG19" s="176"/>
      <c r="JQH19" s="176"/>
      <c r="JQI19" s="176"/>
      <c r="JQJ19" s="176"/>
      <c r="JQK19" s="176"/>
      <c r="JQL19" s="176"/>
      <c r="JQM19" s="176"/>
      <c r="JQN19" s="176"/>
      <c r="JQO19" s="176"/>
      <c r="JQP19" s="176"/>
      <c r="JQQ19" s="176"/>
      <c r="JQR19" s="176"/>
      <c r="JQS19" s="176"/>
      <c r="JQT19" s="176"/>
      <c r="JQU19" s="176"/>
      <c r="JQV19" s="176"/>
      <c r="JQW19" s="176"/>
      <c r="JQX19" s="176"/>
      <c r="JQY19" s="176"/>
      <c r="JQZ19" s="176"/>
      <c r="JRA19" s="176"/>
      <c r="JRB19" s="176"/>
      <c r="JRC19" s="176"/>
      <c r="JRD19" s="176"/>
      <c r="JRE19" s="176"/>
      <c r="JRF19" s="176"/>
      <c r="JRG19" s="176"/>
      <c r="JRH19" s="176"/>
      <c r="JRI19" s="176"/>
      <c r="JRJ19" s="176"/>
      <c r="JRK19" s="176"/>
      <c r="JRL19" s="176"/>
      <c r="JRM19" s="176"/>
      <c r="JRN19" s="176"/>
      <c r="JRO19" s="176"/>
      <c r="JRP19" s="176"/>
      <c r="JRQ19" s="176"/>
      <c r="JRR19" s="176"/>
      <c r="JRS19" s="176"/>
      <c r="JRT19" s="176"/>
      <c r="JRU19" s="176"/>
      <c r="JRV19" s="176"/>
      <c r="JRW19" s="176"/>
      <c r="JRX19" s="176"/>
      <c r="JRY19" s="176"/>
      <c r="JRZ19" s="176"/>
      <c r="JSA19" s="176"/>
      <c r="JSB19" s="176"/>
      <c r="JSC19" s="176"/>
      <c r="JSD19" s="176"/>
      <c r="JSE19" s="176"/>
      <c r="JSF19" s="176"/>
      <c r="JSG19" s="176"/>
      <c r="JSH19" s="176"/>
      <c r="JSI19" s="176"/>
      <c r="JSJ19" s="176"/>
      <c r="JSK19" s="176"/>
      <c r="JSL19" s="176"/>
      <c r="JSM19" s="176"/>
      <c r="JSN19" s="176"/>
      <c r="JSO19" s="176"/>
      <c r="JSP19" s="176"/>
      <c r="JSQ19" s="176"/>
      <c r="JSR19" s="176"/>
      <c r="JSS19" s="176"/>
      <c r="JST19" s="176"/>
      <c r="JSU19" s="176"/>
      <c r="JSV19" s="176"/>
      <c r="JSW19" s="176"/>
      <c r="JSX19" s="176"/>
      <c r="JSY19" s="176"/>
      <c r="JSZ19" s="176"/>
      <c r="JTA19" s="176"/>
      <c r="JTB19" s="176"/>
      <c r="JTC19" s="176"/>
      <c r="JTD19" s="176"/>
      <c r="JTE19" s="176"/>
      <c r="JTF19" s="176"/>
      <c r="JTG19" s="176"/>
      <c r="JTH19" s="176"/>
      <c r="JTI19" s="176"/>
      <c r="JTJ19" s="176"/>
      <c r="JTK19" s="176"/>
      <c r="JTL19" s="176"/>
      <c r="JTM19" s="176"/>
      <c r="JTN19" s="176"/>
      <c r="JTO19" s="176"/>
      <c r="JTP19" s="176"/>
      <c r="JTQ19" s="176"/>
      <c r="JTR19" s="176"/>
      <c r="JTS19" s="176"/>
      <c r="JTT19" s="176"/>
      <c r="JTU19" s="176"/>
      <c r="JTV19" s="176"/>
      <c r="JTW19" s="176"/>
      <c r="JTX19" s="176"/>
      <c r="JTY19" s="176"/>
      <c r="JTZ19" s="176"/>
      <c r="JUA19" s="176"/>
      <c r="JUB19" s="176"/>
      <c r="JUC19" s="176"/>
      <c r="JUD19" s="176"/>
      <c r="JUE19" s="176"/>
      <c r="JUF19" s="176"/>
      <c r="JUG19" s="176"/>
      <c r="JUH19" s="176"/>
      <c r="JUI19" s="176"/>
      <c r="JUJ19" s="176"/>
      <c r="JUK19" s="176"/>
      <c r="JUL19" s="176"/>
      <c r="JUM19" s="176"/>
      <c r="JUN19" s="176"/>
      <c r="JUO19" s="176"/>
      <c r="JUP19" s="176"/>
      <c r="JUQ19" s="176"/>
      <c r="JUR19" s="176"/>
      <c r="JUS19" s="176"/>
      <c r="JUT19" s="176"/>
      <c r="JUU19" s="176"/>
      <c r="JUV19" s="176"/>
      <c r="JUW19" s="176"/>
      <c r="JUX19" s="176"/>
      <c r="JUY19" s="176"/>
      <c r="JUZ19" s="176"/>
      <c r="JVA19" s="176"/>
      <c r="JVB19" s="176"/>
      <c r="JVC19" s="176"/>
      <c r="JVD19" s="176"/>
      <c r="JVE19" s="176"/>
      <c r="JVF19" s="176"/>
      <c r="JVG19" s="176"/>
      <c r="JVH19" s="176"/>
      <c r="JVI19" s="176"/>
      <c r="JVJ19" s="176"/>
      <c r="JVK19" s="176"/>
      <c r="JVL19" s="176"/>
      <c r="JVM19" s="176"/>
      <c r="JVN19" s="176"/>
      <c r="JVO19" s="176"/>
      <c r="JVP19" s="176"/>
      <c r="JVQ19" s="176"/>
      <c r="JVR19" s="176"/>
      <c r="JVS19" s="176"/>
      <c r="JVT19" s="176"/>
      <c r="JVU19" s="176"/>
      <c r="JVV19" s="176"/>
      <c r="JVW19" s="176"/>
      <c r="JVX19" s="176"/>
      <c r="JVY19" s="176"/>
      <c r="JVZ19" s="176"/>
      <c r="JWA19" s="176"/>
      <c r="JWB19" s="176"/>
      <c r="JWC19" s="176"/>
      <c r="JWD19" s="176"/>
      <c r="JWE19" s="176"/>
      <c r="JWF19" s="176"/>
      <c r="JWG19" s="176"/>
      <c r="JWH19" s="176"/>
      <c r="JWI19" s="176"/>
      <c r="JWJ19" s="176"/>
      <c r="JWK19" s="176"/>
      <c r="JWL19" s="176"/>
      <c r="JWM19" s="176"/>
      <c r="JWN19" s="176"/>
      <c r="JWO19" s="176"/>
      <c r="JWP19" s="176"/>
      <c r="JWQ19" s="176"/>
      <c r="JWR19" s="176"/>
      <c r="JWS19" s="176"/>
      <c r="JWT19" s="176"/>
      <c r="JWU19" s="176"/>
      <c r="JWV19" s="176"/>
      <c r="JWW19" s="176"/>
      <c r="JWX19" s="176"/>
      <c r="JWY19" s="176"/>
      <c r="JWZ19" s="176"/>
      <c r="JXA19" s="176"/>
      <c r="JXB19" s="176"/>
      <c r="JXC19" s="176"/>
      <c r="JXD19" s="176"/>
      <c r="JXE19" s="176"/>
      <c r="JXF19" s="176"/>
      <c r="JXG19" s="176"/>
      <c r="JXH19" s="176"/>
      <c r="JXI19" s="176"/>
      <c r="JXJ19" s="176"/>
      <c r="JXK19" s="176"/>
      <c r="JXL19" s="176"/>
      <c r="JXM19" s="176"/>
      <c r="JXN19" s="176"/>
      <c r="JXO19" s="176"/>
      <c r="JXP19" s="176"/>
      <c r="JXQ19" s="176"/>
      <c r="JXR19" s="176"/>
      <c r="JXS19" s="176"/>
      <c r="JXT19" s="176"/>
      <c r="JXU19" s="176"/>
      <c r="JXV19" s="176"/>
      <c r="JXW19" s="176"/>
      <c r="JXX19" s="176"/>
      <c r="JXY19" s="176"/>
      <c r="JXZ19" s="176"/>
      <c r="JYA19" s="176"/>
      <c r="JYB19" s="176"/>
      <c r="JYC19" s="176"/>
      <c r="JYD19" s="176"/>
      <c r="JYE19" s="176"/>
      <c r="JYF19" s="176"/>
      <c r="JYG19" s="176"/>
      <c r="JYH19" s="176"/>
      <c r="JYI19" s="176"/>
      <c r="JYJ19" s="176"/>
      <c r="JYK19" s="176"/>
      <c r="JYL19" s="176"/>
      <c r="JYM19" s="176"/>
      <c r="JYN19" s="176"/>
      <c r="JYO19" s="176"/>
      <c r="JYP19" s="176"/>
      <c r="JYQ19" s="176"/>
      <c r="JYR19" s="176"/>
      <c r="JYS19" s="176"/>
      <c r="JYT19" s="176"/>
      <c r="JYU19" s="176"/>
      <c r="JYV19" s="176"/>
      <c r="JYW19" s="176"/>
      <c r="JYX19" s="176"/>
      <c r="JYY19" s="176"/>
      <c r="JYZ19" s="176"/>
      <c r="JZA19" s="176"/>
      <c r="JZB19" s="176"/>
      <c r="JZC19" s="176"/>
      <c r="JZD19" s="176"/>
      <c r="JZE19" s="176"/>
      <c r="JZF19" s="176"/>
      <c r="JZG19" s="176"/>
      <c r="JZH19" s="176"/>
      <c r="JZI19" s="176"/>
      <c r="JZJ19" s="176"/>
      <c r="JZK19" s="176"/>
      <c r="JZL19" s="176"/>
      <c r="JZM19" s="176"/>
      <c r="JZN19" s="176"/>
      <c r="JZO19" s="176"/>
      <c r="JZP19" s="176"/>
      <c r="JZQ19" s="176"/>
      <c r="JZR19" s="176"/>
      <c r="JZS19" s="176"/>
      <c r="JZT19" s="176"/>
      <c r="JZU19" s="176"/>
      <c r="JZV19" s="176"/>
      <c r="JZW19" s="176"/>
      <c r="JZX19" s="176"/>
      <c r="JZY19" s="176"/>
      <c r="JZZ19" s="176"/>
      <c r="KAA19" s="176"/>
      <c r="KAB19" s="176"/>
      <c r="KAC19" s="176"/>
      <c r="KAD19" s="176"/>
      <c r="KAE19" s="176"/>
      <c r="KAF19" s="176"/>
      <c r="KAG19" s="176"/>
      <c r="KAH19" s="176"/>
      <c r="KAI19" s="176"/>
      <c r="KAJ19" s="176"/>
      <c r="KAK19" s="176"/>
      <c r="KAL19" s="176"/>
      <c r="KAM19" s="176"/>
      <c r="KAN19" s="176"/>
      <c r="KAO19" s="176"/>
      <c r="KAP19" s="176"/>
      <c r="KAQ19" s="176"/>
      <c r="KAR19" s="176"/>
      <c r="KAS19" s="176"/>
      <c r="KAT19" s="176"/>
      <c r="KAU19" s="176"/>
      <c r="KAV19" s="176"/>
      <c r="KAW19" s="176"/>
      <c r="KAX19" s="176"/>
      <c r="KAY19" s="176"/>
      <c r="KAZ19" s="176"/>
      <c r="KBA19" s="176"/>
      <c r="KBB19" s="176"/>
      <c r="KBC19" s="176"/>
      <c r="KBD19" s="176"/>
      <c r="KBE19" s="176"/>
      <c r="KBF19" s="176"/>
      <c r="KBG19" s="176"/>
      <c r="KBH19" s="176"/>
      <c r="KBI19" s="176"/>
      <c r="KBJ19" s="176"/>
      <c r="KBK19" s="176"/>
      <c r="KBL19" s="176"/>
      <c r="KBM19" s="176"/>
      <c r="KBN19" s="176"/>
      <c r="KBO19" s="176"/>
      <c r="KBP19" s="176"/>
      <c r="KBQ19" s="176"/>
      <c r="KBR19" s="176"/>
      <c r="KBS19" s="176"/>
      <c r="KBT19" s="176"/>
      <c r="KBU19" s="176"/>
      <c r="KBV19" s="176"/>
      <c r="KBW19" s="176"/>
      <c r="KBX19" s="176"/>
      <c r="KBY19" s="176"/>
      <c r="KBZ19" s="176"/>
      <c r="KCA19" s="176"/>
      <c r="KCB19" s="176"/>
      <c r="KCC19" s="176"/>
      <c r="KCD19" s="176"/>
      <c r="KCE19" s="176"/>
      <c r="KCF19" s="176"/>
      <c r="KCG19" s="176"/>
      <c r="KCH19" s="176"/>
      <c r="KCI19" s="176"/>
      <c r="KCJ19" s="176"/>
      <c r="KCK19" s="176"/>
      <c r="KCL19" s="176"/>
      <c r="KCM19" s="176"/>
      <c r="KCN19" s="176"/>
      <c r="KCO19" s="176"/>
      <c r="KCP19" s="176"/>
      <c r="KCQ19" s="176"/>
      <c r="KCR19" s="176"/>
      <c r="KCS19" s="176"/>
      <c r="KCT19" s="176"/>
      <c r="KCU19" s="176"/>
      <c r="KCV19" s="176"/>
      <c r="KCW19" s="176"/>
      <c r="KCX19" s="176"/>
      <c r="KCY19" s="176"/>
      <c r="KCZ19" s="176"/>
      <c r="KDA19" s="176"/>
      <c r="KDB19" s="176"/>
      <c r="KDC19" s="176"/>
      <c r="KDD19" s="176"/>
      <c r="KDE19" s="176"/>
      <c r="KDF19" s="176"/>
      <c r="KDG19" s="176"/>
      <c r="KDH19" s="176"/>
      <c r="KDI19" s="176"/>
      <c r="KDJ19" s="176"/>
      <c r="KDK19" s="176"/>
      <c r="KDL19" s="176"/>
      <c r="KDM19" s="176"/>
      <c r="KDN19" s="176"/>
      <c r="KDO19" s="176"/>
      <c r="KDP19" s="176"/>
      <c r="KDQ19" s="176"/>
      <c r="KDR19" s="176"/>
      <c r="KDS19" s="176"/>
      <c r="KDT19" s="176"/>
      <c r="KDU19" s="176"/>
      <c r="KDV19" s="176"/>
      <c r="KDW19" s="176"/>
      <c r="KDX19" s="176"/>
      <c r="KDY19" s="176"/>
      <c r="KDZ19" s="176"/>
      <c r="KEA19" s="176"/>
      <c r="KEB19" s="176"/>
      <c r="KEC19" s="176"/>
      <c r="KED19" s="176"/>
      <c r="KEE19" s="176"/>
      <c r="KEF19" s="176"/>
      <c r="KEG19" s="176"/>
      <c r="KEH19" s="176"/>
      <c r="KEI19" s="176"/>
      <c r="KEJ19" s="176"/>
      <c r="KEK19" s="176"/>
      <c r="KEL19" s="176"/>
      <c r="KEM19" s="176"/>
      <c r="KEN19" s="176"/>
      <c r="KEO19" s="176"/>
      <c r="KEP19" s="176"/>
      <c r="KEQ19" s="176"/>
      <c r="KER19" s="176"/>
      <c r="KES19" s="176"/>
      <c r="KET19" s="176"/>
      <c r="KEU19" s="176"/>
      <c r="KEV19" s="176"/>
      <c r="KEW19" s="176"/>
      <c r="KEX19" s="176"/>
      <c r="KEY19" s="176"/>
      <c r="KEZ19" s="176"/>
      <c r="KFA19" s="176"/>
      <c r="KFB19" s="176"/>
      <c r="KFC19" s="176"/>
      <c r="KFD19" s="176"/>
      <c r="KFE19" s="176"/>
      <c r="KFF19" s="176"/>
      <c r="KFG19" s="176"/>
      <c r="KFH19" s="176"/>
      <c r="KFI19" s="176"/>
      <c r="KFJ19" s="176"/>
      <c r="KFK19" s="176"/>
      <c r="KFL19" s="176"/>
      <c r="KFM19" s="176"/>
      <c r="KFN19" s="176"/>
      <c r="KFO19" s="176"/>
      <c r="KFP19" s="176"/>
      <c r="KFQ19" s="176"/>
      <c r="KFR19" s="176"/>
      <c r="KFS19" s="176"/>
      <c r="KFT19" s="176"/>
      <c r="KFU19" s="176"/>
      <c r="KFV19" s="176"/>
      <c r="KFW19" s="176"/>
      <c r="KFX19" s="176"/>
      <c r="KFY19" s="176"/>
      <c r="KFZ19" s="176"/>
      <c r="KGA19" s="176"/>
      <c r="KGB19" s="176"/>
      <c r="KGC19" s="176"/>
      <c r="KGD19" s="176"/>
      <c r="KGE19" s="176"/>
      <c r="KGF19" s="176"/>
      <c r="KGG19" s="176"/>
      <c r="KGH19" s="176"/>
      <c r="KGI19" s="176"/>
      <c r="KGJ19" s="176"/>
      <c r="KGK19" s="176"/>
      <c r="KGL19" s="176"/>
      <c r="KGM19" s="176"/>
      <c r="KGN19" s="176"/>
      <c r="KGO19" s="176"/>
      <c r="KGP19" s="176"/>
      <c r="KGQ19" s="176"/>
      <c r="KGR19" s="176"/>
      <c r="KGS19" s="176"/>
      <c r="KGT19" s="176"/>
      <c r="KGU19" s="176"/>
      <c r="KGV19" s="176"/>
      <c r="KGW19" s="176"/>
      <c r="KGX19" s="176"/>
      <c r="KGY19" s="176"/>
      <c r="KGZ19" s="176"/>
      <c r="KHA19" s="176"/>
      <c r="KHB19" s="176"/>
      <c r="KHC19" s="176"/>
      <c r="KHD19" s="176"/>
      <c r="KHE19" s="176"/>
      <c r="KHF19" s="176"/>
      <c r="KHG19" s="176"/>
      <c r="KHH19" s="176"/>
      <c r="KHI19" s="176"/>
      <c r="KHJ19" s="176"/>
      <c r="KHK19" s="176"/>
      <c r="KHL19" s="176"/>
      <c r="KHM19" s="176"/>
      <c r="KHN19" s="176"/>
      <c r="KHO19" s="176"/>
      <c r="KHP19" s="176"/>
      <c r="KHQ19" s="176"/>
      <c r="KHR19" s="176"/>
      <c r="KHS19" s="176"/>
      <c r="KHT19" s="176"/>
      <c r="KHU19" s="176"/>
      <c r="KHV19" s="176"/>
      <c r="KHW19" s="176"/>
      <c r="KHX19" s="176"/>
      <c r="KHY19" s="176"/>
      <c r="KHZ19" s="176"/>
      <c r="KIA19" s="176"/>
      <c r="KIB19" s="176"/>
      <c r="KIC19" s="176"/>
      <c r="KID19" s="176"/>
      <c r="KIE19" s="176"/>
      <c r="KIF19" s="176"/>
      <c r="KIG19" s="176"/>
      <c r="KIH19" s="176"/>
      <c r="KII19" s="176"/>
      <c r="KIJ19" s="176"/>
      <c r="KIK19" s="176"/>
      <c r="KIL19" s="176"/>
      <c r="KIM19" s="176"/>
      <c r="KIN19" s="176"/>
      <c r="KIO19" s="176"/>
      <c r="KIP19" s="176"/>
      <c r="KIQ19" s="176"/>
      <c r="KIR19" s="176"/>
      <c r="KIS19" s="176"/>
      <c r="KIT19" s="176"/>
      <c r="KIU19" s="176"/>
      <c r="KIV19" s="176"/>
      <c r="KIW19" s="176"/>
      <c r="KIX19" s="176"/>
      <c r="KIY19" s="176"/>
      <c r="KIZ19" s="176"/>
      <c r="KJA19" s="176"/>
      <c r="KJB19" s="176"/>
      <c r="KJC19" s="176"/>
      <c r="KJD19" s="176"/>
      <c r="KJE19" s="176"/>
      <c r="KJF19" s="176"/>
      <c r="KJG19" s="176"/>
      <c r="KJH19" s="176"/>
      <c r="KJI19" s="176"/>
      <c r="KJJ19" s="176"/>
      <c r="KJK19" s="176"/>
      <c r="KJL19" s="176"/>
      <c r="KJM19" s="176"/>
      <c r="KJN19" s="176"/>
      <c r="KJO19" s="176"/>
      <c r="KJP19" s="176"/>
      <c r="KJQ19" s="176"/>
      <c r="KJR19" s="176"/>
      <c r="KJS19" s="176"/>
      <c r="KJT19" s="176"/>
      <c r="KJU19" s="176"/>
      <c r="KJV19" s="176"/>
      <c r="KJW19" s="176"/>
      <c r="KJX19" s="176"/>
      <c r="KJY19" s="176"/>
      <c r="KJZ19" s="176"/>
      <c r="KKA19" s="176"/>
      <c r="KKB19" s="176"/>
      <c r="KKC19" s="176"/>
      <c r="KKD19" s="176"/>
      <c r="KKE19" s="176"/>
      <c r="KKF19" s="176"/>
      <c r="KKG19" s="176"/>
      <c r="KKH19" s="176"/>
      <c r="KKI19" s="176"/>
      <c r="KKJ19" s="176"/>
      <c r="KKK19" s="176"/>
      <c r="KKL19" s="176"/>
      <c r="KKM19" s="176"/>
      <c r="KKN19" s="176"/>
      <c r="KKO19" s="176"/>
      <c r="KKP19" s="176"/>
      <c r="KKQ19" s="176"/>
      <c r="KKR19" s="176"/>
      <c r="KKS19" s="176"/>
      <c r="KKT19" s="176"/>
      <c r="KKU19" s="176"/>
      <c r="KKV19" s="176"/>
      <c r="KKW19" s="176"/>
      <c r="KKX19" s="176"/>
      <c r="KKY19" s="176"/>
      <c r="KKZ19" s="176"/>
      <c r="KLA19" s="176"/>
      <c r="KLB19" s="176"/>
      <c r="KLC19" s="176"/>
      <c r="KLD19" s="176"/>
      <c r="KLE19" s="176"/>
      <c r="KLF19" s="176"/>
      <c r="KLG19" s="176"/>
      <c r="KLH19" s="176"/>
      <c r="KLI19" s="176"/>
      <c r="KLJ19" s="176"/>
      <c r="KLK19" s="176"/>
      <c r="KLL19" s="176"/>
      <c r="KLM19" s="176"/>
      <c r="KLN19" s="176"/>
      <c r="KLO19" s="176"/>
      <c r="KLP19" s="176"/>
      <c r="KLQ19" s="176"/>
      <c r="KLR19" s="176"/>
      <c r="KLS19" s="176"/>
      <c r="KLT19" s="176"/>
      <c r="KLU19" s="176"/>
      <c r="KLV19" s="176"/>
      <c r="KLW19" s="176"/>
      <c r="KLX19" s="176"/>
      <c r="KLY19" s="176"/>
      <c r="KLZ19" s="176"/>
      <c r="KMA19" s="176"/>
      <c r="KMB19" s="176"/>
      <c r="KMC19" s="176"/>
      <c r="KMD19" s="176"/>
      <c r="KME19" s="176"/>
      <c r="KMF19" s="176"/>
      <c r="KMG19" s="176"/>
      <c r="KMH19" s="176"/>
      <c r="KMI19" s="176"/>
      <c r="KMJ19" s="176"/>
      <c r="KMK19" s="176"/>
      <c r="KML19" s="176"/>
      <c r="KMM19" s="176"/>
      <c r="KMN19" s="176"/>
      <c r="KMO19" s="176"/>
      <c r="KMP19" s="176"/>
      <c r="KMQ19" s="176"/>
      <c r="KMR19" s="176"/>
      <c r="KMS19" s="176"/>
      <c r="KMT19" s="176"/>
      <c r="KMU19" s="176"/>
      <c r="KMV19" s="176"/>
      <c r="KMW19" s="176"/>
      <c r="KMX19" s="176"/>
      <c r="KMY19" s="176"/>
      <c r="KMZ19" s="176"/>
      <c r="KNA19" s="176"/>
      <c r="KNB19" s="176"/>
      <c r="KNC19" s="176"/>
      <c r="KND19" s="176"/>
      <c r="KNE19" s="176"/>
      <c r="KNF19" s="176"/>
      <c r="KNG19" s="176"/>
      <c r="KNH19" s="176"/>
      <c r="KNI19" s="176"/>
      <c r="KNJ19" s="176"/>
      <c r="KNK19" s="176"/>
      <c r="KNL19" s="176"/>
      <c r="KNM19" s="176"/>
      <c r="KNN19" s="176"/>
      <c r="KNO19" s="176"/>
      <c r="KNP19" s="176"/>
      <c r="KNQ19" s="176"/>
      <c r="KNR19" s="176"/>
      <c r="KNS19" s="176"/>
      <c r="KNT19" s="176"/>
      <c r="KNU19" s="176"/>
      <c r="KNV19" s="176"/>
      <c r="KNW19" s="176"/>
      <c r="KNX19" s="176"/>
      <c r="KNY19" s="176"/>
      <c r="KNZ19" s="176"/>
      <c r="KOA19" s="176"/>
      <c r="KOB19" s="176"/>
      <c r="KOC19" s="176"/>
      <c r="KOD19" s="176"/>
      <c r="KOE19" s="176"/>
      <c r="KOF19" s="176"/>
      <c r="KOG19" s="176"/>
      <c r="KOH19" s="176"/>
      <c r="KOI19" s="176"/>
      <c r="KOJ19" s="176"/>
      <c r="KOK19" s="176"/>
      <c r="KOL19" s="176"/>
      <c r="KOM19" s="176"/>
      <c r="KON19" s="176"/>
      <c r="KOO19" s="176"/>
      <c r="KOP19" s="176"/>
      <c r="KOQ19" s="176"/>
      <c r="KOR19" s="176"/>
      <c r="KOS19" s="176"/>
      <c r="KOT19" s="176"/>
      <c r="KOU19" s="176"/>
      <c r="KOV19" s="176"/>
      <c r="KOW19" s="176"/>
      <c r="KOX19" s="176"/>
      <c r="KOY19" s="176"/>
      <c r="KOZ19" s="176"/>
      <c r="KPA19" s="176"/>
      <c r="KPB19" s="176"/>
      <c r="KPC19" s="176"/>
      <c r="KPD19" s="176"/>
      <c r="KPE19" s="176"/>
      <c r="KPF19" s="176"/>
      <c r="KPG19" s="176"/>
      <c r="KPH19" s="176"/>
      <c r="KPI19" s="176"/>
      <c r="KPJ19" s="176"/>
      <c r="KPK19" s="176"/>
      <c r="KPL19" s="176"/>
      <c r="KPM19" s="176"/>
      <c r="KPN19" s="176"/>
      <c r="KPO19" s="176"/>
      <c r="KPP19" s="176"/>
      <c r="KPQ19" s="176"/>
      <c r="KPR19" s="176"/>
      <c r="KPS19" s="176"/>
      <c r="KPT19" s="176"/>
      <c r="KPU19" s="176"/>
      <c r="KPV19" s="176"/>
      <c r="KPW19" s="176"/>
      <c r="KPX19" s="176"/>
      <c r="KPY19" s="176"/>
      <c r="KPZ19" s="176"/>
      <c r="KQA19" s="176"/>
      <c r="KQB19" s="176"/>
      <c r="KQC19" s="176"/>
      <c r="KQD19" s="176"/>
      <c r="KQE19" s="176"/>
      <c r="KQF19" s="176"/>
      <c r="KQG19" s="176"/>
      <c r="KQH19" s="176"/>
      <c r="KQI19" s="176"/>
      <c r="KQJ19" s="176"/>
      <c r="KQK19" s="176"/>
      <c r="KQL19" s="176"/>
      <c r="KQM19" s="176"/>
      <c r="KQN19" s="176"/>
      <c r="KQO19" s="176"/>
      <c r="KQP19" s="176"/>
      <c r="KQQ19" s="176"/>
      <c r="KQR19" s="176"/>
      <c r="KQS19" s="176"/>
      <c r="KQT19" s="176"/>
      <c r="KQU19" s="176"/>
      <c r="KQV19" s="176"/>
      <c r="KQW19" s="176"/>
      <c r="KQX19" s="176"/>
      <c r="KQY19" s="176"/>
      <c r="KQZ19" s="176"/>
      <c r="KRA19" s="176"/>
      <c r="KRB19" s="176"/>
      <c r="KRC19" s="176"/>
      <c r="KRD19" s="176"/>
      <c r="KRE19" s="176"/>
      <c r="KRF19" s="176"/>
      <c r="KRG19" s="176"/>
      <c r="KRH19" s="176"/>
      <c r="KRI19" s="176"/>
      <c r="KRJ19" s="176"/>
      <c r="KRK19" s="176"/>
      <c r="KRL19" s="176"/>
      <c r="KRM19" s="176"/>
      <c r="KRN19" s="176"/>
      <c r="KRO19" s="176"/>
      <c r="KRP19" s="176"/>
      <c r="KRQ19" s="176"/>
      <c r="KRR19" s="176"/>
      <c r="KRS19" s="176"/>
      <c r="KRT19" s="176"/>
      <c r="KRU19" s="176"/>
      <c r="KRV19" s="176"/>
      <c r="KRW19" s="176"/>
      <c r="KRX19" s="176"/>
      <c r="KRY19" s="176"/>
      <c r="KRZ19" s="176"/>
      <c r="KSA19" s="176"/>
      <c r="KSB19" s="176"/>
      <c r="KSC19" s="176"/>
      <c r="KSD19" s="176"/>
      <c r="KSE19" s="176"/>
      <c r="KSF19" s="176"/>
      <c r="KSG19" s="176"/>
      <c r="KSH19" s="176"/>
      <c r="KSI19" s="176"/>
      <c r="KSJ19" s="176"/>
      <c r="KSK19" s="176"/>
      <c r="KSL19" s="176"/>
      <c r="KSM19" s="176"/>
      <c r="KSN19" s="176"/>
      <c r="KSO19" s="176"/>
      <c r="KSP19" s="176"/>
      <c r="KSQ19" s="176"/>
      <c r="KSR19" s="176"/>
      <c r="KSS19" s="176"/>
      <c r="KST19" s="176"/>
      <c r="KSU19" s="176"/>
      <c r="KSV19" s="176"/>
      <c r="KSW19" s="176"/>
      <c r="KSX19" s="176"/>
      <c r="KSY19" s="176"/>
      <c r="KSZ19" s="176"/>
      <c r="KTA19" s="176"/>
      <c r="KTB19" s="176"/>
      <c r="KTC19" s="176"/>
      <c r="KTD19" s="176"/>
      <c r="KTE19" s="176"/>
      <c r="KTF19" s="176"/>
      <c r="KTG19" s="176"/>
      <c r="KTH19" s="176"/>
      <c r="KTI19" s="176"/>
      <c r="KTJ19" s="176"/>
      <c r="KTK19" s="176"/>
      <c r="KTL19" s="176"/>
      <c r="KTM19" s="176"/>
      <c r="KTN19" s="176"/>
      <c r="KTO19" s="176"/>
      <c r="KTP19" s="176"/>
      <c r="KTQ19" s="176"/>
      <c r="KTR19" s="176"/>
      <c r="KTS19" s="176"/>
      <c r="KTT19" s="176"/>
      <c r="KTU19" s="176"/>
      <c r="KTV19" s="176"/>
      <c r="KTW19" s="176"/>
      <c r="KTX19" s="176"/>
      <c r="KTY19" s="176"/>
      <c r="KTZ19" s="176"/>
      <c r="KUA19" s="176"/>
      <c r="KUB19" s="176"/>
      <c r="KUC19" s="176"/>
      <c r="KUD19" s="176"/>
      <c r="KUE19" s="176"/>
      <c r="KUF19" s="176"/>
      <c r="KUG19" s="176"/>
      <c r="KUH19" s="176"/>
      <c r="KUI19" s="176"/>
      <c r="KUJ19" s="176"/>
      <c r="KUK19" s="176"/>
      <c r="KUL19" s="176"/>
      <c r="KUM19" s="176"/>
      <c r="KUN19" s="176"/>
      <c r="KUO19" s="176"/>
      <c r="KUP19" s="176"/>
      <c r="KUQ19" s="176"/>
      <c r="KUR19" s="176"/>
      <c r="KUS19" s="176"/>
      <c r="KUT19" s="176"/>
      <c r="KUU19" s="176"/>
      <c r="KUV19" s="176"/>
      <c r="KUW19" s="176"/>
      <c r="KUX19" s="176"/>
      <c r="KUY19" s="176"/>
      <c r="KUZ19" s="176"/>
      <c r="KVA19" s="176"/>
      <c r="KVB19" s="176"/>
      <c r="KVC19" s="176"/>
      <c r="KVD19" s="176"/>
      <c r="KVE19" s="176"/>
      <c r="KVF19" s="176"/>
      <c r="KVG19" s="176"/>
      <c r="KVH19" s="176"/>
      <c r="KVI19" s="176"/>
      <c r="KVJ19" s="176"/>
      <c r="KVK19" s="176"/>
      <c r="KVL19" s="176"/>
      <c r="KVM19" s="176"/>
      <c r="KVN19" s="176"/>
      <c r="KVO19" s="176"/>
      <c r="KVP19" s="176"/>
      <c r="KVQ19" s="176"/>
      <c r="KVR19" s="176"/>
      <c r="KVS19" s="176"/>
      <c r="KVT19" s="176"/>
      <c r="KVU19" s="176"/>
      <c r="KVV19" s="176"/>
      <c r="KVW19" s="176"/>
      <c r="KVX19" s="176"/>
      <c r="KVY19" s="176"/>
      <c r="KVZ19" s="176"/>
      <c r="KWA19" s="176"/>
      <c r="KWB19" s="176"/>
      <c r="KWC19" s="176"/>
      <c r="KWD19" s="176"/>
      <c r="KWE19" s="176"/>
      <c r="KWF19" s="176"/>
      <c r="KWG19" s="176"/>
      <c r="KWH19" s="176"/>
      <c r="KWI19" s="176"/>
      <c r="KWJ19" s="176"/>
      <c r="KWK19" s="176"/>
      <c r="KWL19" s="176"/>
      <c r="KWM19" s="176"/>
      <c r="KWN19" s="176"/>
      <c r="KWO19" s="176"/>
      <c r="KWP19" s="176"/>
      <c r="KWQ19" s="176"/>
      <c r="KWR19" s="176"/>
      <c r="KWS19" s="176"/>
      <c r="KWT19" s="176"/>
      <c r="KWU19" s="176"/>
      <c r="KWV19" s="176"/>
      <c r="KWW19" s="176"/>
      <c r="KWX19" s="176"/>
      <c r="KWY19" s="176"/>
      <c r="KWZ19" s="176"/>
      <c r="KXA19" s="176"/>
      <c r="KXB19" s="176"/>
      <c r="KXC19" s="176"/>
      <c r="KXD19" s="176"/>
      <c r="KXE19" s="176"/>
      <c r="KXF19" s="176"/>
      <c r="KXG19" s="176"/>
      <c r="KXH19" s="176"/>
      <c r="KXI19" s="176"/>
      <c r="KXJ19" s="176"/>
      <c r="KXK19" s="176"/>
      <c r="KXL19" s="176"/>
      <c r="KXM19" s="176"/>
      <c r="KXN19" s="176"/>
      <c r="KXO19" s="176"/>
      <c r="KXP19" s="176"/>
      <c r="KXQ19" s="176"/>
      <c r="KXR19" s="176"/>
      <c r="KXS19" s="176"/>
      <c r="KXT19" s="176"/>
      <c r="KXU19" s="176"/>
      <c r="KXV19" s="176"/>
      <c r="KXW19" s="176"/>
      <c r="KXX19" s="176"/>
      <c r="KXY19" s="176"/>
      <c r="KXZ19" s="176"/>
      <c r="KYA19" s="176"/>
      <c r="KYB19" s="176"/>
      <c r="KYC19" s="176"/>
      <c r="KYD19" s="176"/>
      <c r="KYE19" s="176"/>
      <c r="KYF19" s="176"/>
      <c r="KYG19" s="176"/>
      <c r="KYH19" s="176"/>
      <c r="KYI19" s="176"/>
      <c r="KYJ19" s="176"/>
      <c r="KYK19" s="176"/>
      <c r="KYL19" s="176"/>
      <c r="KYM19" s="176"/>
      <c r="KYN19" s="176"/>
      <c r="KYO19" s="176"/>
      <c r="KYP19" s="176"/>
      <c r="KYQ19" s="176"/>
      <c r="KYR19" s="176"/>
      <c r="KYS19" s="176"/>
      <c r="KYT19" s="176"/>
      <c r="KYU19" s="176"/>
      <c r="KYV19" s="176"/>
      <c r="KYW19" s="176"/>
      <c r="KYX19" s="176"/>
      <c r="KYY19" s="176"/>
      <c r="KYZ19" s="176"/>
      <c r="KZA19" s="176"/>
      <c r="KZB19" s="176"/>
      <c r="KZC19" s="176"/>
      <c r="KZD19" s="176"/>
      <c r="KZE19" s="176"/>
      <c r="KZF19" s="176"/>
      <c r="KZG19" s="176"/>
      <c r="KZH19" s="176"/>
      <c r="KZI19" s="176"/>
      <c r="KZJ19" s="176"/>
      <c r="KZK19" s="176"/>
      <c r="KZL19" s="176"/>
      <c r="KZM19" s="176"/>
      <c r="KZN19" s="176"/>
      <c r="KZO19" s="176"/>
      <c r="KZP19" s="176"/>
      <c r="KZQ19" s="176"/>
      <c r="KZR19" s="176"/>
      <c r="KZS19" s="176"/>
      <c r="KZT19" s="176"/>
      <c r="KZU19" s="176"/>
      <c r="KZV19" s="176"/>
      <c r="KZW19" s="176"/>
      <c r="KZX19" s="176"/>
      <c r="KZY19" s="176"/>
      <c r="KZZ19" s="176"/>
      <c r="LAA19" s="176"/>
      <c r="LAB19" s="176"/>
      <c r="LAC19" s="176"/>
      <c r="LAD19" s="176"/>
      <c r="LAE19" s="176"/>
      <c r="LAF19" s="176"/>
      <c r="LAG19" s="176"/>
      <c r="LAH19" s="176"/>
      <c r="LAI19" s="176"/>
      <c r="LAJ19" s="176"/>
      <c r="LAK19" s="176"/>
      <c r="LAL19" s="176"/>
      <c r="LAM19" s="176"/>
      <c r="LAN19" s="176"/>
      <c r="LAO19" s="176"/>
      <c r="LAP19" s="176"/>
      <c r="LAQ19" s="176"/>
      <c r="LAR19" s="176"/>
      <c r="LAS19" s="176"/>
      <c r="LAT19" s="176"/>
      <c r="LAU19" s="176"/>
      <c r="LAV19" s="176"/>
      <c r="LAW19" s="176"/>
      <c r="LAX19" s="176"/>
      <c r="LAY19" s="176"/>
      <c r="LAZ19" s="176"/>
      <c r="LBA19" s="176"/>
      <c r="LBB19" s="176"/>
      <c r="LBC19" s="176"/>
      <c r="LBD19" s="176"/>
      <c r="LBE19" s="176"/>
      <c r="LBF19" s="176"/>
      <c r="LBG19" s="176"/>
      <c r="LBH19" s="176"/>
      <c r="LBI19" s="176"/>
      <c r="LBJ19" s="176"/>
      <c r="LBK19" s="176"/>
      <c r="LBL19" s="176"/>
      <c r="LBM19" s="176"/>
      <c r="LBN19" s="176"/>
      <c r="LBO19" s="176"/>
      <c r="LBP19" s="176"/>
      <c r="LBQ19" s="176"/>
      <c r="LBR19" s="176"/>
      <c r="LBS19" s="176"/>
      <c r="LBT19" s="176"/>
      <c r="LBU19" s="176"/>
      <c r="LBV19" s="176"/>
      <c r="LBW19" s="176"/>
      <c r="LBX19" s="176"/>
      <c r="LBY19" s="176"/>
      <c r="LBZ19" s="176"/>
      <c r="LCA19" s="176"/>
      <c r="LCB19" s="176"/>
      <c r="LCC19" s="176"/>
      <c r="LCD19" s="176"/>
      <c r="LCE19" s="176"/>
      <c r="LCF19" s="176"/>
      <c r="LCG19" s="176"/>
      <c r="LCH19" s="176"/>
      <c r="LCI19" s="176"/>
      <c r="LCJ19" s="176"/>
      <c r="LCK19" s="176"/>
      <c r="LCL19" s="176"/>
      <c r="LCM19" s="176"/>
      <c r="LCN19" s="176"/>
      <c r="LCO19" s="176"/>
      <c r="LCP19" s="176"/>
      <c r="LCQ19" s="176"/>
      <c r="LCR19" s="176"/>
      <c r="LCS19" s="176"/>
      <c r="LCT19" s="176"/>
      <c r="LCU19" s="176"/>
      <c r="LCV19" s="176"/>
      <c r="LCW19" s="176"/>
      <c r="LCX19" s="176"/>
      <c r="LCY19" s="176"/>
      <c r="LCZ19" s="176"/>
      <c r="LDA19" s="176"/>
      <c r="LDB19" s="176"/>
      <c r="LDC19" s="176"/>
      <c r="LDD19" s="176"/>
      <c r="LDE19" s="176"/>
      <c r="LDF19" s="176"/>
      <c r="LDG19" s="176"/>
      <c r="LDH19" s="176"/>
      <c r="LDI19" s="176"/>
      <c r="LDJ19" s="176"/>
      <c r="LDK19" s="176"/>
      <c r="LDL19" s="176"/>
      <c r="LDM19" s="176"/>
      <c r="LDN19" s="176"/>
      <c r="LDO19" s="176"/>
      <c r="LDP19" s="176"/>
      <c r="LDQ19" s="176"/>
      <c r="LDR19" s="176"/>
      <c r="LDS19" s="176"/>
      <c r="LDT19" s="176"/>
      <c r="LDU19" s="176"/>
      <c r="LDV19" s="176"/>
      <c r="LDW19" s="176"/>
      <c r="LDX19" s="176"/>
      <c r="LDY19" s="176"/>
      <c r="LDZ19" s="176"/>
      <c r="LEA19" s="176"/>
      <c r="LEB19" s="176"/>
      <c r="LEC19" s="176"/>
      <c r="LED19" s="176"/>
      <c r="LEE19" s="176"/>
      <c r="LEF19" s="176"/>
      <c r="LEG19" s="176"/>
      <c r="LEH19" s="176"/>
      <c r="LEI19" s="176"/>
      <c r="LEJ19" s="176"/>
      <c r="LEK19" s="176"/>
      <c r="LEL19" s="176"/>
      <c r="LEM19" s="176"/>
      <c r="LEN19" s="176"/>
      <c r="LEO19" s="176"/>
      <c r="LEP19" s="176"/>
      <c r="LEQ19" s="176"/>
      <c r="LER19" s="176"/>
      <c r="LES19" s="176"/>
      <c r="LET19" s="176"/>
      <c r="LEU19" s="176"/>
      <c r="LEV19" s="176"/>
      <c r="LEW19" s="176"/>
      <c r="LEX19" s="176"/>
      <c r="LEY19" s="176"/>
      <c r="LEZ19" s="176"/>
      <c r="LFA19" s="176"/>
      <c r="LFB19" s="176"/>
      <c r="LFC19" s="176"/>
      <c r="LFD19" s="176"/>
      <c r="LFE19" s="176"/>
      <c r="LFF19" s="176"/>
      <c r="LFG19" s="176"/>
      <c r="LFH19" s="176"/>
      <c r="LFI19" s="176"/>
      <c r="LFJ19" s="176"/>
      <c r="LFK19" s="176"/>
      <c r="LFL19" s="176"/>
      <c r="LFM19" s="176"/>
      <c r="LFN19" s="176"/>
      <c r="LFO19" s="176"/>
      <c r="LFP19" s="176"/>
      <c r="LFQ19" s="176"/>
      <c r="LFR19" s="176"/>
      <c r="LFS19" s="176"/>
      <c r="LFT19" s="176"/>
      <c r="LFU19" s="176"/>
      <c r="LFV19" s="176"/>
      <c r="LFW19" s="176"/>
      <c r="LFX19" s="176"/>
      <c r="LFY19" s="176"/>
      <c r="LFZ19" s="176"/>
      <c r="LGA19" s="176"/>
      <c r="LGB19" s="176"/>
      <c r="LGC19" s="176"/>
      <c r="LGD19" s="176"/>
      <c r="LGE19" s="176"/>
      <c r="LGF19" s="176"/>
      <c r="LGG19" s="176"/>
      <c r="LGH19" s="176"/>
      <c r="LGI19" s="176"/>
      <c r="LGJ19" s="176"/>
      <c r="LGK19" s="176"/>
      <c r="LGL19" s="176"/>
      <c r="LGM19" s="176"/>
      <c r="LGN19" s="176"/>
      <c r="LGO19" s="176"/>
      <c r="LGP19" s="176"/>
      <c r="LGQ19" s="176"/>
      <c r="LGR19" s="176"/>
      <c r="LGS19" s="176"/>
      <c r="LGT19" s="176"/>
      <c r="LGU19" s="176"/>
      <c r="LGV19" s="176"/>
      <c r="LGW19" s="176"/>
      <c r="LGX19" s="176"/>
      <c r="LGY19" s="176"/>
      <c r="LGZ19" s="176"/>
      <c r="LHA19" s="176"/>
      <c r="LHB19" s="176"/>
      <c r="LHC19" s="176"/>
      <c r="LHD19" s="176"/>
      <c r="LHE19" s="176"/>
      <c r="LHF19" s="176"/>
      <c r="LHG19" s="176"/>
      <c r="LHH19" s="176"/>
      <c r="LHI19" s="176"/>
      <c r="LHJ19" s="176"/>
      <c r="LHK19" s="176"/>
      <c r="LHL19" s="176"/>
      <c r="LHM19" s="176"/>
      <c r="LHN19" s="176"/>
      <c r="LHO19" s="176"/>
      <c r="LHP19" s="176"/>
      <c r="LHQ19" s="176"/>
      <c r="LHR19" s="176"/>
      <c r="LHS19" s="176"/>
      <c r="LHT19" s="176"/>
      <c r="LHU19" s="176"/>
      <c r="LHV19" s="176"/>
      <c r="LHW19" s="176"/>
      <c r="LHX19" s="176"/>
      <c r="LHY19" s="176"/>
      <c r="LHZ19" s="176"/>
      <c r="LIA19" s="176"/>
      <c r="LIB19" s="176"/>
      <c r="LIC19" s="176"/>
      <c r="LID19" s="176"/>
      <c r="LIE19" s="176"/>
      <c r="LIF19" s="176"/>
      <c r="LIG19" s="176"/>
      <c r="LIH19" s="176"/>
      <c r="LII19" s="176"/>
      <c r="LIJ19" s="176"/>
      <c r="LIK19" s="176"/>
      <c r="LIL19" s="176"/>
      <c r="LIM19" s="176"/>
      <c r="LIN19" s="176"/>
      <c r="LIO19" s="176"/>
      <c r="LIP19" s="176"/>
      <c r="LIQ19" s="176"/>
      <c r="LIR19" s="176"/>
      <c r="LIS19" s="176"/>
      <c r="LIT19" s="176"/>
      <c r="LIU19" s="176"/>
      <c r="LIV19" s="176"/>
      <c r="LIW19" s="176"/>
      <c r="LIX19" s="176"/>
      <c r="LIY19" s="176"/>
      <c r="LIZ19" s="176"/>
      <c r="LJA19" s="176"/>
      <c r="LJB19" s="176"/>
      <c r="LJC19" s="176"/>
      <c r="LJD19" s="176"/>
      <c r="LJE19" s="176"/>
      <c r="LJF19" s="176"/>
      <c r="LJG19" s="176"/>
      <c r="LJH19" s="176"/>
      <c r="LJI19" s="176"/>
      <c r="LJJ19" s="176"/>
      <c r="LJK19" s="176"/>
      <c r="LJL19" s="176"/>
      <c r="LJM19" s="176"/>
      <c r="LJN19" s="176"/>
      <c r="LJO19" s="176"/>
      <c r="LJP19" s="176"/>
      <c r="LJQ19" s="176"/>
      <c r="LJR19" s="176"/>
      <c r="LJS19" s="176"/>
      <c r="LJT19" s="176"/>
      <c r="LJU19" s="176"/>
      <c r="LJV19" s="176"/>
      <c r="LJW19" s="176"/>
      <c r="LJX19" s="176"/>
      <c r="LJY19" s="176"/>
      <c r="LJZ19" s="176"/>
      <c r="LKA19" s="176"/>
      <c r="LKB19" s="176"/>
      <c r="LKC19" s="176"/>
      <c r="LKD19" s="176"/>
      <c r="LKE19" s="176"/>
      <c r="LKF19" s="176"/>
      <c r="LKG19" s="176"/>
      <c r="LKH19" s="176"/>
      <c r="LKI19" s="176"/>
      <c r="LKJ19" s="176"/>
      <c r="LKK19" s="176"/>
      <c r="LKL19" s="176"/>
      <c r="LKM19" s="176"/>
      <c r="LKN19" s="176"/>
      <c r="LKO19" s="176"/>
      <c r="LKP19" s="176"/>
      <c r="LKQ19" s="176"/>
      <c r="LKR19" s="176"/>
      <c r="LKS19" s="176"/>
      <c r="LKT19" s="176"/>
      <c r="LKU19" s="176"/>
      <c r="LKV19" s="176"/>
      <c r="LKW19" s="176"/>
      <c r="LKX19" s="176"/>
      <c r="LKY19" s="176"/>
      <c r="LKZ19" s="176"/>
      <c r="LLA19" s="176"/>
      <c r="LLB19" s="176"/>
      <c r="LLC19" s="176"/>
      <c r="LLD19" s="176"/>
      <c r="LLE19" s="176"/>
      <c r="LLF19" s="176"/>
      <c r="LLG19" s="176"/>
      <c r="LLH19" s="176"/>
      <c r="LLI19" s="176"/>
      <c r="LLJ19" s="176"/>
      <c r="LLK19" s="176"/>
      <c r="LLL19" s="176"/>
      <c r="LLM19" s="176"/>
      <c r="LLN19" s="176"/>
      <c r="LLO19" s="176"/>
      <c r="LLP19" s="176"/>
      <c r="LLQ19" s="176"/>
      <c r="LLR19" s="176"/>
      <c r="LLS19" s="176"/>
      <c r="LLT19" s="176"/>
      <c r="LLU19" s="176"/>
      <c r="LLV19" s="176"/>
      <c r="LLW19" s="176"/>
      <c r="LLX19" s="176"/>
      <c r="LLY19" s="176"/>
      <c r="LLZ19" s="176"/>
      <c r="LMA19" s="176"/>
      <c r="LMB19" s="176"/>
      <c r="LMC19" s="176"/>
      <c r="LMD19" s="176"/>
      <c r="LME19" s="176"/>
      <c r="LMF19" s="176"/>
      <c r="LMG19" s="176"/>
      <c r="LMH19" s="176"/>
      <c r="LMI19" s="176"/>
      <c r="LMJ19" s="176"/>
      <c r="LMK19" s="176"/>
      <c r="LML19" s="176"/>
      <c r="LMM19" s="176"/>
      <c r="LMN19" s="176"/>
      <c r="LMO19" s="176"/>
      <c r="LMP19" s="176"/>
      <c r="LMQ19" s="176"/>
      <c r="LMR19" s="176"/>
      <c r="LMS19" s="176"/>
      <c r="LMT19" s="176"/>
      <c r="LMU19" s="176"/>
      <c r="LMV19" s="176"/>
      <c r="LMW19" s="176"/>
      <c r="LMX19" s="176"/>
      <c r="LMY19" s="176"/>
      <c r="LMZ19" s="176"/>
      <c r="LNA19" s="176"/>
      <c r="LNB19" s="176"/>
      <c r="LNC19" s="176"/>
      <c r="LND19" s="176"/>
      <c r="LNE19" s="176"/>
      <c r="LNF19" s="176"/>
      <c r="LNG19" s="176"/>
      <c r="LNH19" s="176"/>
      <c r="LNI19" s="176"/>
      <c r="LNJ19" s="176"/>
      <c r="LNK19" s="176"/>
      <c r="LNL19" s="176"/>
      <c r="LNM19" s="176"/>
      <c r="LNN19" s="176"/>
      <c r="LNO19" s="176"/>
      <c r="LNP19" s="176"/>
      <c r="LNQ19" s="176"/>
      <c r="LNR19" s="176"/>
      <c r="LNS19" s="176"/>
      <c r="LNT19" s="176"/>
      <c r="LNU19" s="176"/>
      <c r="LNV19" s="176"/>
      <c r="LNW19" s="176"/>
      <c r="LNX19" s="176"/>
      <c r="LNY19" s="176"/>
      <c r="LNZ19" s="176"/>
      <c r="LOA19" s="176"/>
      <c r="LOB19" s="176"/>
      <c r="LOC19" s="176"/>
      <c r="LOD19" s="176"/>
      <c r="LOE19" s="176"/>
      <c r="LOF19" s="176"/>
      <c r="LOG19" s="176"/>
      <c r="LOH19" s="176"/>
      <c r="LOI19" s="176"/>
      <c r="LOJ19" s="176"/>
      <c r="LOK19" s="176"/>
      <c r="LOL19" s="176"/>
      <c r="LOM19" s="176"/>
      <c r="LON19" s="176"/>
      <c r="LOO19" s="176"/>
      <c r="LOP19" s="176"/>
      <c r="LOQ19" s="176"/>
      <c r="LOR19" s="176"/>
      <c r="LOS19" s="176"/>
      <c r="LOT19" s="176"/>
      <c r="LOU19" s="176"/>
      <c r="LOV19" s="176"/>
      <c r="LOW19" s="176"/>
      <c r="LOX19" s="176"/>
      <c r="LOY19" s="176"/>
      <c r="LOZ19" s="176"/>
      <c r="LPA19" s="176"/>
      <c r="LPB19" s="176"/>
      <c r="LPC19" s="176"/>
      <c r="LPD19" s="176"/>
      <c r="LPE19" s="176"/>
      <c r="LPF19" s="176"/>
      <c r="LPG19" s="176"/>
      <c r="LPH19" s="176"/>
      <c r="LPI19" s="176"/>
      <c r="LPJ19" s="176"/>
      <c r="LPK19" s="176"/>
      <c r="LPL19" s="176"/>
      <c r="LPM19" s="176"/>
      <c r="LPN19" s="176"/>
      <c r="LPO19" s="176"/>
      <c r="LPP19" s="176"/>
      <c r="LPQ19" s="176"/>
      <c r="LPR19" s="176"/>
      <c r="LPS19" s="176"/>
      <c r="LPT19" s="176"/>
      <c r="LPU19" s="176"/>
      <c r="LPV19" s="176"/>
      <c r="LPW19" s="176"/>
      <c r="LPX19" s="176"/>
      <c r="LPY19" s="176"/>
      <c r="LPZ19" s="176"/>
      <c r="LQA19" s="176"/>
      <c r="LQB19" s="176"/>
      <c r="LQC19" s="176"/>
      <c r="LQD19" s="176"/>
      <c r="LQE19" s="176"/>
      <c r="LQF19" s="176"/>
      <c r="LQG19" s="176"/>
      <c r="LQH19" s="176"/>
      <c r="LQI19" s="176"/>
      <c r="LQJ19" s="176"/>
      <c r="LQK19" s="176"/>
      <c r="LQL19" s="176"/>
      <c r="LQM19" s="176"/>
      <c r="LQN19" s="176"/>
      <c r="LQO19" s="176"/>
      <c r="LQP19" s="176"/>
      <c r="LQQ19" s="176"/>
      <c r="LQR19" s="176"/>
      <c r="LQS19" s="176"/>
      <c r="LQT19" s="176"/>
      <c r="LQU19" s="176"/>
      <c r="LQV19" s="176"/>
      <c r="LQW19" s="176"/>
      <c r="LQX19" s="176"/>
      <c r="LQY19" s="176"/>
      <c r="LQZ19" s="176"/>
      <c r="LRA19" s="176"/>
      <c r="LRB19" s="176"/>
      <c r="LRC19" s="176"/>
      <c r="LRD19" s="176"/>
      <c r="LRE19" s="176"/>
      <c r="LRF19" s="176"/>
      <c r="LRG19" s="176"/>
      <c r="LRH19" s="176"/>
      <c r="LRI19" s="176"/>
      <c r="LRJ19" s="176"/>
      <c r="LRK19" s="176"/>
      <c r="LRL19" s="176"/>
      <c r="LRM19" s="176"/>
      <c r="LRN19" s="176"/>
      <c r="LRO19" s="176"/>
      <c r="LRP19" s="176"/>
      <c r="LRQ19" s="176"/>
      <c r="LRR19" s="176"/>
      <c r="LRS19" s="176"/>
      <c r="LRT19" s="176"/>
      <c r="LRU19" s="176"/>
      <c r="LRV19" s="176"/>
      <c r="LRW19" s="176"/>
      <c r="LRX19" s="176"/>
      <c r="LRY19" s="176"/>
      <c r="LRZ19" s="176"/>
      <c r="LSA19" s="176"/>
      <c r="LSB19" s="176"/>
      <c r="LSC19" s="176"/>
      <c r="LSD19" s="176"/>
      <c r="LSE19" s="176"/>
      <c r="LSF19" s="176"/>
      <c r="LSG19" s="176"/>
      <c r="LSH19" s="176"/>
      <c r="LSI19" s="176"/>
      <c r="LSJ19" s="176"/>
      <c r="LSK19" s="176"/>
      <c r="LSL19" s="176"/>
      <c r="LSM19" s="176"/>
      <c r="LSN19" s="176"/>
      <c r="LSO19" s="176"/>
      <c r="LSP19" s="176"/>
      <c r="LSQ19" s="176"/>
      <c r="LSR19" s="176"/>
      <c r="LSS19" s="176"/>
      <c r="LST19" s="176"/>
      <c r="LSU19" s="176"/>
      <c r="LSV19" s="176"/>
      <c r="LSW19" s="176"/>
      <c r="LSX19" s="176"/>
      <c r="LSY19" s="176"/>
      <c r="LSZ19" s="176"/>
      <c r="LTA19" s="176"/>
      <c r="LTB19" s="176"/>
      <c r="LTC19" s="176"/>
      <c r="LTD19" s="176"/>
      <c r="LTE19" s="176"/>
      <c r="LTF19" s="176"/>
      <c r="LTG19" s="176"/>
      <c r="LTH19" s="176"/>
      <c r="LTI19" s="176"/>
      <c r="LTJ19" s="176"/>
      <c r="LTK19" s="176"/>
      <c r="LTL19" s="176"/>
      <c r="LTM19" s="176"/>
      <c r="LTN19" s="176"/>
      <c r="LTO19" s="176"/>
      <c r="LTP19" s="176"/>
      <c r="LTQ19" s="176"/>
      <c r="LTR19" s="176"/>
      <c r="LTS19" s="176"/>
      <c r="LTT19" s="176"/>
      <c r="LTU19" s="176"/>
      <c r="LTV19" s="176"/>
      <c r="LTW19" s="176"/>
      <c r="LTX19" s="176"/>
      <c r="LTY19" s="176"/>
      <c r="LTZ19" s="176"/>
      <c r="LUA19" s="176"/>
      <c r="LUB19" s="176"/>
      <c r="LUC19" s="176"/>
      <c r="LUD19" s="176"/>
      <c r="LUE19" s="176"/>
      <c r="LUF19" s="176"/>
      <c r="LUG19" s="176"/>
      <c r="LUH19" s="176"/>
      <c r="LUI19" s="176"/>
      <c r="LUJ19" s="176"/>
      <c r="LUK19" s="176"/>
      <c r="LUL19" s="176"/>
      <c r="LUM19" s="176"/>
      <c r="LUN19" s="176"/>
      <c r="LUO19" s="176"/>
      <c r="LUP19" s="176"/>
      <c r="LUQ19" s="176"/>
      <c r="LUR19" s="176"/>
      <c r="LUS19" s="176"/>
      <c r="LUT19" s="176"/>
      <c r="LUU19" s="176"/>
      <c r="LUV19" s="176"/>
      <c r="LUW19" s="176"/>
      <c r="LUX19" s="176"/>
      <c r="LUY19" s="176"/>
      <c r="LUZ19" s="176"/>
      <c r="LVA19" s="176"/>
      <c r="LVB19" s="176"/>
      <c r="LVC19" s="176"/>
      <c r="LVD19" s="176"/>
      <c r="LVE19" s="176"/>
      <c r="LVF19" s="176"/>
      <c r="LVG19" s="176"/>
      <c r="LVH19" s="176"/>
      <c r="LVI19" s="176"/>
      <c r="LVJ19" s="176"/>
      <c r="LVK19" s="176"/>
      <c r="LVL19" s="176"/>
      <c r="LVM19" s="176"/>
      <c r="LVN19" s="176"/>
      <c r="LVO19" s="176"/>
      <c r="LVP19" s="176"/>
      <c r="LVQ19" s="176"/>
      <c r="LVR19" s="176"/>
      <c r="LVS19" s="176"/>
      <c r="LVT19" s="176"/>
      <c r="LVU19" s="176"/>
      <c r="LVV19" s="176"/>
      <c r="LVW19" s="176"/>
      <c r="LVX19" s="176"/>
      <c r="LVY19" s="176"/>
      <c r="LVZ19" s="176"/>
      <c r="LWA19" s="176"/>
      <c r="LWB19" s="176"/>
      <c r="LWC19" s="176"/>
      <c r="LWD19" s="176"/>
      <c r="LWE19" s="176"/>
      <c r="LWF19" s="176"/>
      <c r="LWG19" s="176"/>
      <c r="LWH19" s="176"/>
      <c r="LWI19" s="176"/>
      <c r="LWJ19" s="176"/>
      <c r="LWK19" s="176"/>
      <c r="LWL19" s="176"/>
      <c r="LWM19" s="176"/>
      <c r="LWN19" s="176"/>
      <c r="LWO19" s="176"/>
      <c r="LWP19" s="176"/>
      <c r="LWQ19" s="176"/>
      <c r="LWR19" s="176"/>
      <c r="LWS19" s="176"/>
      <c r="LWT19" s="176"/>
      <c r="LWU19" s="176"/>
      <c r="LWV19" s="176"/>
      <c r="LWW19" s="176"/>
      <c r="LWX19" s="176"/>
      <c r="LWY19" s="176"/>
      <c r="LWZ19" s="176"/>
      <c r="LXA19" s="176"/>
      <c r="LXB19" s="176"/>
      <c r="LXC19" s="176"/>
      <c r="LXD19" s="176"/>
      <c r="LXE19" s="176"/>
      <c r="LXF19" s="176"/>
      <c r="LXG19" s="176"/>
      <c r="LXH19" s="176"/>
      <c r="LXI19" s="176"/>
      <c r="LXJ19" s="176"/>
      <c r="LXK19" s="176"/>
      <c r="LXL19" s="176"/>
      <c r="LXM19" s="176"/>
      <c r="LXN19" s="176"/>
      <c r="LXO19" s="176"/>
      <c r="LXP19" s="176"/>
      <c r="LXQ19" s="176"/>
      <c r="LXR19" s="176"/>
      <c r="LXS19" s="176"/>
      <c r="LXT19" s="176"/>
      <c r="LXU19" s="176"/>
      <c r="LXV19" s="176"/>
      <c r="LXW19" s="176"/>
      <c r="LXX19" s="176"/>
      <c r="LXY19" s="176"/>
      <c r="LXZ19" s="176"/>
      <c r="LYA19" s="176"/>
      <c r="LYB19" s="176"/>
      <c r="LYC19" s="176"/>
      <c r="LYD19" s="176"/>
      <c r="LYE19" s="176"/>
      <c r="LYF19" s="176"/>
      <c r="LYG19" s="176"/>
      <c r="LYH19" s="176"/>
      <c r="LYI19" s="176"/>
      <c r="LYJ19" s="176"/>
      <c r="LYK19" s="176"/>
      <c r="LYL19" s="176"/>
      <c r="LYM19" s="176"/>
      <c r="LYN19" s="176"/>
      <c r="LYO19" s="176"/>
      <c r="LYP19" s="176"/>
      <c r="LYQ19" s="176"/>
      <c r="LYR19" s="176"/>
      <c r="LYS19" s="176"/>
      <c r="LYT19" s="176"/>
      <c r="LYU19" s="176"/>
      <c r="LYV19" s="176"/>
      <c r="LYW19" s="176"/>
      <c r="LYX19" s="176"/>
      <c r="LYY19" s="176"/>
      <c r="LYZ19" s="176"/>
      <c r="LZA19" s="176"/>
      <c r="LZB19" s="176"/>
      <c r="LZC19" s="176"/>
      <c r="LZD19" s="176"/>
      <c r="LZE19" s="176"/>
      <c r="LZF19" s="176"/>
      <c r="LZG19" s="176"/>
      <c r="LZH19" s="176"/>
      <c r="LZI19" s="176"/>
      <c r="LZJ19" s="176"/>
      <c r="LZK19" s="176"/>
      <c r="LZL19" s="176"/>
      <c r="LZM19" s="176"/>
      <c r="LZN19" s="176"/>
      <c r="LZO19" s="176"/>
      <c r="LZP19" s="176"/>
      <c r="LZQ19" s="176"/>
      <c r="LZR19" s="176"/>
      <c r="LZS19" s="176"/>
      <c r="LZT19" s="176"/>
      <c r="LZU19" s="176"/>
      <c r="LZV19" s="176"/>
      <c r="LZW19" s="176"/>
      <c r="LZX19" s="176"/>
      <c r="LZY19" s="176"/>
      <c r="LZZ19" s="176"/>
      <c r="MAA19" s="176"/>
      <c r="MAB19" s="176"/>
      <c r="MAC19" s="176"/>
      <c r="MAD19" s="176"/>
      <c r="MAE19" s="176"/>
      <c r="MAF19" s="176"/>
      <c r="MAG19" s="176"/>
      <c r="MAH19" s="176"/>
      <c r="MAI19" s="176"/>
      <c r="MAJ19" s="176"/>
      <c r="MAK19" s="176"/>
      <c r="MAL19" s="176"/>
      <c r="MAM19" s="176"/>
      <c r="MAN19" s="176"/>
      <c r="MAO19" s="176"/>
      <c r="MAP19" s="176"/>
      <c r="MAQ19" s="176"/>
      <c r="MAR19" s="176"/>
      <c r="MAS19" s="176"/>
      <c r="MAT19" s="176"/>
      <c r="MAU19" s="176"/>
      <c r="MAV19" s="176"/>
      <c r="MAW19" s="176"/>
      <c r="MAX19" s="176"/>
      <c r="MAY19" s="176"/>
      <c r="MAZ19" s="176"/>
      <c r="MBA19" s="176"/>
      <c r="MBB19" s="176"/>
      <c r="MBC19" s="176"/>
      <c r="MBD19" s="176"/>
      <c r="MBE19" s="176"/>
      <c r="MBF19" s="176"/>
      <c r="MBG19" s="176"/>
      <c r="MBH19" s="176"/>
      <c r="MBI19" s="176"/>
      <c r="MBJ19" s="176"/>
      <c r="MBK19" s="176"/>
      <c r="MBL19" s="176"/>
      <c r="MBM19" s="176"/>
      <c r="MBN19" s="176"/>
      <c r="MBO19" s="176"/>
      <c r="MBP19" s="176"/>
      <c r="MBQ19" s="176"/>
      <c r="MBR19" s="176"/>
      <c r="MBS19" s="176"/>
      <c r="MBT19" s="176"/>
      <c r="MBU19" s="176"/>
      <c r="MBV19" s="176"/>
      <c r="MBW19" s="176"/>
      <c r="MBX19" s="176"/>
      <c r="MBY19" s="176"/>
      <c r="MBZ19" s="176"/>
      <c r="MCA19" s="176"/>
      <c r="MCB19" s="176"/>
      <c r="MCC19" s="176"/>
      <c r="MCD19" s="176"/>
      <c r="MCE19" s="176"/>
      <c r="MCF19" s="176"/>
      <c r="MCG19" s="176"/>
      <c r="MCH19" s="176"/>
      <c r="MCI19" s="176"/>
      <c r="MCJ19" s="176"/>
      <c r="MCK19" s="176"/>
      <c r="MCL19" s="176"/>
      <c r="MCM19" s="176"/>
      <c r="MCN19" s="176"/>
      <c r="MCO19" s="176"/>
      <c r="MCP19" s="176"/>
      <c r="MCQ19" s="176"/>
      <c r="MCR19" s="176"/>
      <c r="MCS19" s="176"/>
      <c r="MCT19" s="176"/>
      <c r="MCU19" s="176"/>
      <c r="MCV19" s="176"/>
      <c r="MCW19" s="176"/>
      <c r="MCX19" s="176"/>
      <c r="MCY19" s="176"/>
      <c r="MCZ19" s="176"/>
      <c r="MDA19" s="176"/>
      <c r="MDB19" s="176"/>
      <c r="MDC19" s="176"/>
      <c r="MDD19" s="176"/>
      <c r="MDE19" s="176"/>
      <c r="MDF19" s="176"/>
      <c r="MDG19" s="176"/>
      <c r="MDH19" s="176"/>
      <c r="MDI19" s="176"/>
      <c r="MDJ19" s="176"/>
      <c r="MDK19" s="176"/>
      <c r="MDL19" s="176"/>
      <c r="MDM19" s="176"/>
      <c r="MDN19" s="176"/>
      <c r="MDO19" s="176"/>
      <c r="MDP19" s="176"/>
      <c r="MDQ19" s="176"/>
      <c r="MDR19" s="176"/>
      <c r="MDS19" s="176"/>
      <c r="MDT19" s="176"/>
      <c r="MDU19" s="176"/>
      <c r="MDV19" s="176"/>
      <c r="MDW19" s="176"/>
      <c r="MDX19" s="176"/>
      <c r="MDY19" s="176"/>
      <c r="MDZ19" s="176"/>
      <c r="MEA19" s="176"/>
      <c r="MEB19" s="176"/>
      <c r="MEC19" s="176"/>
      <c r="MED19" s="176"/>
      <c r="MEE19" s="176"/>
      <c r="MEF19" s="176"/>
      <c r="MEG19" s="176"/>
      <c r="MEH19" s="176"/>
      <c r="MEI19" s="176"/>
      <c r="MEJ19" s="176"/>
      <c r="MEK19" s="176"/>
      <c r="MEL19" s="176"/>
      <c r="MEM19" s="176"/>
      <c r="MEN19" s="176"/>
      <c r="MEO19" s="176"/>
      <c r="MEP19" s="176"/>
      <c r="MEQ19" s="176"/>
      <c r="MER19" s="176"/>
      <c r="MES19" s="176"/>
      <c r="MET19" s="176"/>
      <c r="MEU19" s="176"/>
      <c r="MEV19" s="176"/>
      <c r="MEW19" s="176"/>
      <c r="MEX19" s="176"/>
      <c r="MEY19" s="176"/>
      <c r="MEZ19" s="176"/>
      <c r="MFA19" s="176"/>
      <c r="MFB19" s="176"/>
      <c r="MFC19" s="176"/>
      <c r="MFD19" s="176"/>
      <c r="MFE19" s="176"/>
      <c r="MFF19" s="176"/>
      <c r="MFG19" s="176"/>
      <c r="MFH19" s="176"/>
      <c r="MFI19" s="176"/>
      <c r="MFJ19" s="176"/>
      <c r="MFK19" s="176"/>
      <c r="MFL19" s="176"/>
      <c r="MFM19" s="176"/>
      <c r="MFN19" s="176"/>
      <c r="MFO19" s="176"/>
      <c r="MFP19" s="176"/>
      <c r="MFQ19" s="176"/>
      <c r="MFR19" s="176"/>
      <c r="MFS19" s="176"/>
      <c r="MFT19" s="176"/>
      <c r="MFU19" s="176"/>
      <c r="MFV19" s="176"/>
      <c r="MFW19" s="176"/>
      <c r="MFX19" s="176"/>
      <c r="MFY19" s="176"/>
      <c r="MFZ19" s="176"/>
      <c r="MGA19" s="176"/>
      <c r="MGB19" s="176"/>
      <c r="MGC19" s="176"/>
      <c r="MGD19" s="176"/>
      <c r="MGE19" s="176"/>
      <c r="MGF19" s="176"/>
      <c r="MGG19" s="176"/>
      <c r="MGH19" s="176"/>
      <c r="MGI19" s="176"/>
      <c r="MGJ19" s="176"/>
      <c r="MGK19" s="176"/>
      <c r="MGL19" s="176"/>
      <c r="MGM19" s="176"/>
      <c r="MGN19" s="176"/>
      <c r="MGO19" s="176"/>
      <c r="MGP19" s="176"/>
      <c r="MGQ19" s="176"/>
      <c r="MGR19" s="176"/>
      <c r="MGS19" s="176"/>
      <c r="MGT19" s="176"/>
      <c r="MGU19" s="176"/>
      <c r="MGV19" s="176"/>
      <c r="MGW19" s="176"/>
      <c r="MGX19" s="176"/>
      <c r="MGY19" s="176"/>
      <c r="MGZ19" s="176"/>
      <c r="MHA19" s="176"/>
      <c r="MHB19" s="176"/>
      <c r="MHC19" s="176"/>
      <c r="MHD19" s="176"/>
      <c r="MHE19" s="176"/>
      <c r="MHF19" s="176"/>
      <c r="MHG19" s="176"/>
      <c r="MHH19" s="176"/>
      <c r="MHI19" s="176"/>
      <c r="MHJ19" s="176"/>
      <c r="MHK19" s="176"/>
      <c r="MHL19" s="176"/>
      <c r="MHM19" s="176"/>
      <c r="MHN19" s="176"/>
      <c r="MHO19" s="176"/>
      <c r="MHP19" s="176"/>
      <c r="MHQ19" s="176"/>
      <c r="MHR19" s="176"/>
      <c r="MHS19" s="176"/>
      <c r="MHT19" s="176"/>
      <c r="MHU19" s="176"/>
      <c r="MHV19" s="176"/>
      <c r="MHW19" s="176"/>
      <c r="MHX19" s="176"/>
      <c r="MHY19" s="176"/>
      <c r="MHZ19" s="176"/>
      <c r="MIA19" s="176"/>
      <c r="MIB19" s="176"/>
      <c r="MIC19" s="176"/>
      <c r="MID19" s="176"/>
      <c r="MIE19" s="176"/>
      <c r="MIF19" s="176"/>
      <c r="MIG19" s="176"/>
      <c r="MIH19" s="176"/>
      <c r="MII19" s="176"/>
      <c r="MIJ19" s="176"/>
      <c r="MIK19" s="176"/>
      <c r="MIL19" s="176"/>
      <c r="MIM19" s="176"/>
      <c r="MIN19" s="176"/>
      <c r="MIO19" s="176"/>
      <c r="MIP19" s="176"/>
      <c r="MIQ19" s="176"/>
      <c r="MIR19" s="176"/>
      <c r="MIS19" s="176"/>
      <c r="MIT19" s="176"/>
      <c r="MIU19" s="176"/>
      <c r="MIV19" s="176"/>
      <c r="MIW19" s="176"/>
      <c r="MIX19" s="176"/>
      <c r="MIY19" s="176"/>
      <c r="MIZ19" s="176"/>
      <c r="MJA19" s="176"/>
      <c r="MJB19" s="176"/>
      <c r="MJC19" s="176"/>
      <c r="MJD19" s="176"/>
      <c r="MJE19" s="176"/>
      <c r="MJF19" s="176"/>
      <c r="MJG19" s="176"/>
      <c r="MJH19" s="176"/>
      <c r="MJI19" s="176"/>
      <c r="MJJ19" s="176"/>
      <c r="MJK19" s="176"/>
      <c r="MJL19" s="176"/>
      <c r="MJM19" s="176"/>
      <c r="MJN19" s="176"/>
      <c r="MJO19" s="176"/>
      <c r="MJP19" s="176"/>
      <c r="MJQ19" s="176"/>
      <c r="MJR19" s="176"/>
      <c r="MJS19" s="176"/>
      <c r="MJT19" s="176"/>
      <c r="MJU19" s="176"/>
      <c r="MJV19" s="176"/>
      <c r="MJW19" s="176"/>
      <c r="MJX19" s="176"/>
      <c r="MJY19" s="176"/>
      <c r="MJZ19" s="176"/>
      <c r="MKA19" s="176"/>
      <c r="MKB19" s="176"/>
      <c r="MKC19" s="176"/>
      <c r="MKD19" s="176"/>
      <c r="MKE19" s="176"/>
      <c r="MKF19" s="176"/>
      <c r="MKG19" s="176"/>
      <c r="MKH19" s="176"/>
      <c r="MKI19" s="176"/>
      <c r="MKJ19" s="176"/>
      <c r="MKK19" s="176"/>
      <c r="MKL19" s="176"/>
      <c r="MKM19" s="176"/>
      <c r="MKN19" s="176"/>
      <c r="MKO19" s="176"/>
      <c r="MKP19" s="176"/>
      <c r="MKQ19" s="176"/>
      <c r="MKR19" s="176"/>
      <c r="MKS19" s="176"/>
      <c r="MKT19" s="176"/>
      <c r="MKU19" s="176"/>
      <c r="MKV19" s="176"/>
      <c r="MKW19" s="176"/>
      <c r="MKX19" s="176"/>
      <c r="MKY19" s="176"/>
      <c r="MKZ19" s="176"/>
      <c r="MLA19" s="176"/>
      <c r="MLB19" s="176"/>
      <c r="MLC19" s="176"/>
      <c r="MLD19" s="176"/>
      <c r="MLE19" s="176"/>
      <c r="MLF19" s="176"/>
      <c r="MLG19" s="176"/>
      <c r="MLH19" s="176"/>
      <c r="MLI19" s="176"/>
      <c r="MLJ19" s="176"/>
      <c r="MLK19" s="176"/>
      <c r="MLL19" s="176"/>
      <c r="MLM19" s="176"/>
      <c r="MLN19" s="176"/>
      <c r="MLO19" s="176"/>
      <c r="MLP19" s="176"/>
      <c r="MLQ19" s="176"/>
      <c r="MLR19" s="176"/>
      <c r="MLS19" s="176"/>
      <c r="MLT19" s="176"/>
      <c r="MLU19" s="176"/>
      <c r="MLV19" s="176"/>
      <c r="MLW19" s="176"/>
      <c r="MLX19" s="176"/>
      <c r="MLY19" s="176"/>
      <c r="MLZ19" s="176"/>
      <c r="MMA19" s="176"/>
      <c r="MMB19" s="176"/>
      <c r="MMC19" s="176"/>
      <c r="MMD19" s="176"/>
      <c r="MME19" s="176"/>
      <c r="MMF19" s="176"/>
      <c r="MMG19" s="176"/>
      <c r="MMH19" s="176"/>
      <c r="MMI19" s="176"/>
      <c r="MMJ19" s="176"/>
      <c r="MMK19" s="176"/>
      <c r="MML19" s="176"/>
      <c r="MMM19" s="176"/>
      <c r="MMN19" s="176"/>
      <c r="MMO19" s="176"/>
      <c r="MMP19" s="176"/>
      <c r="MMQ19" s="176"/>
      <c r="MMR19" s="176"/>
      <c r="MMS19" s="176"/>
      <c r="MMT19" s="176"/>
      <c r="MMU19" s="176"/>
      <c r="MMV19" s="176"/>
      <c r="MMW19" s="176"/>
      <c r="MMX19" s="176"/>
      <c r="MMY19" s="176"/>
      <c r="MMZ19" s="176"/>
      <c r="MNA19" s="176"/>
      <c r="MNB19" s="176"/>
      <c r="MNC19" s="176"/>
      <c r="MND19" s="176"/>
      <c r="MNE19" s="176"/>
      <c r="MNF19" s="176"/>
      <c r="MNG19" s="176"/>
      <c r="MNH19" s="176"/>
      <c r="MNI19" s="176"/>
      <c r="MNJ19" s="176"/>
      <c r="MNK19" s="176"/>
      <c r="MNL19" s="176"/>
      <c r="MNM19" s="176"/>
      <c r="MNN19" s="176"/>
      <c r="MNO19" s="176"/>
      <c r="MNP19" s="176"/>
      <c r="MNQ19" s="176"/>
      <c r="MNR19" s="176"/>
      <c r="MNS19" s="176"/>
      <c r="MNT19" s="176"/>
      <c r="MNU19" s="176"/>
      <c r="MNV19" s="176"/>
      <c r="MNW19" s="176"/>
      <c r="MNX19" s="176"/>
      <c r="MNY19" s="176"/>
      <c r="MNZ19" s="176"/>
      <c r="MOA19" s="176"/>
      <c r="MOB19" s="176"/>
      <c r="MOC19" s="176"/>
      <c r="MOD19" s="176"/>
      <c r="MOE19" s="176"/>
      <c r="MOF19" s="176"/>
      <c r="MOG19" s="176"/>
      <c r="MOH19" s="176"/>
      <c r="MOI19" s="176"/>
      <c r="MOJ19" s="176"/>
      <c r="MOK19" s="176"/>
      <c r="MOL19" s="176"/>
      <c r="MOM19" s="176"/>
      <c r="MON19" s="176"/>
      <c r="MOO19" s="176"/>
      <c r="MOP19" s="176"/>
      <c r="MOQ19" s="176"/>
      <c r="MOR19" s="176"/>
      <c r="MOS19" s="176"/>
      <c r="MOT19" s="176"/>
      <c r="MOU19" s="176"/>
      <c r="MOV19" s="176"/>
      <c r="MOW19" s="176"/>
      <c r="MOX19" s="176"/>
      <c r="MOY19" s="176"/>
      <c r="MOZ19" s="176"/>
      <c r="MPA19" s="176"/>
      <c r="MPB19" s="176"/>
      <c r="MPC19" s="176"/>
      <c r="MPD19" s="176"/>
      <c r="MPE19" s="176"/>
      <c r="MPF19" s="176"/>
      <c r="MPG19" s="176"/>
      <c r="MPH19" s="176"/>
      <c r="MPI19" s="176"/>
      <c r="MPJ19" s="176"/>
      <c r="MPK19" s="176"/>
      <c r="MPL19" s="176"/>
      <c r="MPM19" s="176"/>
      <c r="MPN19" s="176"/>
      <c r="MPO19" s="176"/>
      <c r="MPP19" s="176"/>
      <c r="MPQ19" s="176"/>
      <c r="MPR19" s="176"/>
      <c r="MPS19" s="176"/>
      <c r="MPT19" s="176"/>
      <c r="MPU19" s="176"/>
      <c r="MPV19" s="176"/>
      <c r="MPW19" s="176"/>
      <c r="MPX19" s="176"/>
      <c r="MPY19" s="176"/>
      <c r="MPZ19" s="176"/>
      <c r="MQA19" s="176"/>
      <c r="MQB19" s="176"/>
      <c r="MQC19" s="176"/>
      <c r="MQD19" s="176"/>
      <c r="MQE19" s="176"/>
      <c r="MQF19" s="176"/>
      <c r="MQG19" s="176"/>
      <c r="MQH19" s="176"/>
      <c r="MQI19" s="176"/>
      <c r="MQJ19" s="176"/>
      <c r="MQK19" s="176"/>
      <c r="MQL19" s="176"/>
      <c r="MQM19" s="176"/>
      <c r="MQN19" s="176"/>
      <c r="MQO19" s="176"/>
      <c r="MQP19" s="176"/>
      <c r="MQQ19" s="176"/>
      <c r="MQR19" s="176"/>
      <c r="MQS19" s="176"/>
      <c r="MQT19" s="176"/>
      <c r="MQU19" s="176"/>
      <c r="MQV19" s="176"/>
      <c r="MQW19" s="176"/>
      <c r="MQX19" s="176"/>
      <c r="MQY19" s="176"/>
      <c r="MQZ19" s="176"/>
      <c r="MRA19" s="176"/>
      <c r="MRB19" s="176"/>
      <c r="MRC19" s="176"/>
      <c r="MRD19" s="176"/>
      <c r="MRE19" s="176"/>
      <c r="MRF19" s="176"/>
      <c r="MRG19" s="176"/>
      <c r="MRH19" s="176"/>
      <c r="MRI19" s="176"/>
      <c r="MRJ19" s="176"/>
      <c r="MRK19" s="176"/>
      <c r="MRL19" s="176"/>
      <c r="MRM19" s="176"/>
      <c r="MRN19" s="176"/>
      <c r="MRO19" s="176"/>
      <c r="MRP19" s="176"/>
      <c r="MRQ19" s="176"/>
      <c r="MRR19" s="176"/>
      <c r="MRS19" s="176"/>
      <c r="MRT19" s="176"/>
      <c r="MRU19" s="176"/>
      <c r="MRV19" s="176"/>
      <c r="MRW19" s="176"/>
      <c r="MRX19" s="176"/>
      <c r="MRY19" s="176"/>
      <c r="MRZ19" s="176"/>
      <c r="MSA19" s="176"/>
      <c r="MSB19" s="176"/>
      <c r="MSC19" s="176"/>
      <c r="MSD19" s="176"/>
      <c r="MSE19" s="176"/>
      <c r="MSF19" s="176"/>
      <c r="MSG19" s="176"/>
      <c r="MSH19" s="176"/>
      <c r="MSI19" s="176"/>
      <c r="MSJ19" s="176"/>
      <c r="MSK19" s="176"/>
      <c r="MSL19" s="176"/>
      <c r="MSM19" s="176"/>
      <c r="MSN19" s="176"/>
      <c r="MSO19" s="176"/>
      <c r="MSP19" s="176"/>
      <c r="MSQ19" s="176"/>
      <c r="MSR19" s="176"/>
      <c r="MSS19" s="176"/>
      <c r="MST19" s="176"/>
      <c r="MSU19" s="176"/>
      <c r="MSV19" s="176"/>
      <c r="MSW19" s="176"/>
      <c r="MSX19" s="176"/>
      <c r="MSY19" s="176"/>
      <c r="MSZ19" s="176"/>
      <c r="MTA19" s="176"/>
      <c r="MTB19" s="176"/>
      <c r="MTC19" s="176"/>
      <c r="MTD19" s="176"/>
      <c r="MTE19" s="176"/>
      <c r="MTF19" s="176"/>
      <c r="MTG19" s="176"/>
      <c r="MTH19" s="176"/>
      <c r="MTI19" s="176"/>
      <c r="MTJ19" s="176"/>
      <c r="MTK19" s="176"/>
      <c r="MTL19" s="176"/>
      <c r="MTM19" s="176"/>
      <c r="MTN19" s="176"/>
      <c r="MTO19" s="176"/>
      <c r="MTP19" s="176"/>
      <c r="MTQ19" s="176"/>
      <c r="MTR19" s="176"/>
      <c r="MTS19" s="176"/>
      <c r="MTT19" s="176"/>
      <c r="MTU19" s="176"/>
      <c r="MTV19" s="176"/>
      <c r="MTW19" s="176"/>
      <c r="MTX19" s="176"/>
      <c r="MTY19" s="176"/>
      <c r="MTZ19" s="176"/>
      <c r="MUA19" s="176"/>
      <c r="MUB19" s="176"/>
      <c r="MUC19" s="176"/>
      <c r="MUD19" s="176"/>
      <c r="MUE19" s="176"/>
      <c r="MUF19" s="176"/>
      <c r="MUG19" s="176"/>
      <c r="MUH19" s="176"/>
      <c r="MUI19" s="176"/>
      <c r="MUJ19" s="176"/>
      <c r="MUK19" s="176"/>
      <c r="MUL19" s="176"/>
      <c r="MUM19" s="176"/>
      <c r="MUN19" s="176"/>
      <c r="MUO19" s="176"/>
      <c r="MUP19" s="176"/>
      <c r="MUQ19" s="176"/>
      <c r="MUR19" s="176"/>
      <c r="MUS19" s="176"/>
      <c r="MUT19" s="176"/>
      <c r="MUU19" s="176"/>
      <c r="MUV19" s="176"/>
      <c r="MUW19" s="176"/>
      <c r="MUX19" s="176"/>
      <c r="MUY19" s="176"/>
      <c r="MUZ19" s="176"/>
      <c r="MVA19" s="176"/>
      <c r="MVB19" s="176"/>
      <c r="MVC19" s="176"/>
      <c r="MVD19" s="176"/>
      <c r="MVE19" s="176"/>
      <c r="MVF19" s="176"/>
      <c r="MVG19" s="176"/>
      <c r="MVH19" s="176"/>
      <c r="MVI19" s="176"/>
      <c r="MVJ19" s="176"/>
      <c r="MVK19" s="176"/>
      <c r="MVL19" s="176"/>
      <c r="MVM19" s="176"/>
      <c r="MVN19" s="176"/>
      <c r="MVO19" s="176"/>
      <c r="MVP19" s="176"/>
      <c r="MVQ19" s="176"/>
      <c r="MVR19" s="176"/>
      <c r="MVS19" s="176"/>
      <c r="MVT19" s="176"/>
      <c r="MVU19" s="176"/>
      <c r="MVV19" s="176"/>
      <c r="MVW19" s="176"/>
      <c r="MVX19" s="176"/>
      <c r="MVY19" s="176"/>
      <c r="MVZ19" s="176"/>
      <c r="MWA19" s="176"/>
      <c r="MWB19" s="176"/>
      <c r="MWC19" s="176"/>
      <c r="MWD19" s="176"/>
      <c r="MWE19" s="176"/>
      <c r="MWF19" s="176"/>
      <c r="MWG19" s="176"/>
      <c r="MWH19" s="176"/>
      <c r="MWI19" s="176"/>
      <c r="MWJ19" s="176"/>
      <c r="MWK19" s="176"/>
      <c r="MWL19" s="176"/>
      <c r="MWM19" s="176"/>
      <c r="MWN19" s="176"/>
      <c r="MWO19" s="176"/>
      <c r="MWP19" s="176"/>
      <c r="MWQ19" s="176"/>
      <c r="MWR19" s="176"/>
      <c r="MWS19" s="176"/>
      <c r="MWT19" s="176"/>
      <c r="MWU19" s="176"/>
      <c r="MWV19" s="176"/>
      <c r="MWW19" s="176"/>
      <c r="MWX19" s="176"/>
      <c r="MWY19" s="176"/>
      <c r="MWZ19" s="176"/>
      <c r="MXA19" s="176"/>
      <c r="MXB19" s="176"/>
      <c r="MXC19" s="176"/>
      <c r="MXD19" s="176"/>
      <c r="MXE19" s="176"/>
      <c r="MXF19" s="176"/>
      <c r="MXG19" s="176"/>
      <c r="MXH19" s="176"/>
      <c r="MXI19" s="176"/>
      <c r="MXJ19" s="176"/>
      <c r="MXK19" s="176"/>
      <c r="MXL19" s="176"/>
      <c r="MXM19" s="176"/>
      <c r="MXN19" s="176"/>
      <c r="MXO19" s="176"/>
      <c r="MXP19" s="176"/>
      <c r="MXQ19" s="176"/>
      <c r="MXR19" s="176"/>
      <c r="MXS19" s="176"/>
      <c r="MXT19" s="176"/>
      <c r="MXU19" s="176"/>
      <c r="MXV19" s="176"/>
      <c r="MXW19" s="176"/>
      <c r="MXX19" s="176"/>
      <c r="MXY19" s="176"/>
      <c r="MXZ19" s="176"/>
      <c r="MYA19" s="176"/>
      <c r="MYB19" s="176"/>
      <c r="MYC19" s="176"/>
      <c r="MYD19" s="176"/>
      <c r="MYE19" s="176"/>
      <c r="MYF19" s="176"/>
      <c r="MYG19" s="176"/>
      <c r="MYH19" s="176"/>
      <c r="MYI19" s="176"/>
      <c r="MYJ19" s="176"/>
      <c r="MYK19" s="176"/>
      <c r="MYL19" s="176"/>
      <c r="MYM19" s="176"/>
      <c r="MYN19" s="176"/>
      <c r="MYO19" s="176"/>
      <c r="MYP19" s="176"/>
      <c r="MYQ19" s="176"/>
      <c r="MYR19" s="176"/>
      <c r="MYS19" s="176"/>
      <c r="MYT19" s="176"/>
      <c r="MYU19" s="176"/>
      <c r="MYV19" s="176"/>
      <c r="MYW19" s="176"/>
      <c r="MYX19" s="176"/>
      <c r="MYY19" s="176"/>
      <c r="MYZ19" s="176"/>
      <c r="MZA19" s="176"/>
      <c r="MZB19" s="176"/>
      <c r="MZC19" s="176"/>
      <c r="MZD19" s="176"/>
      <c r="MZE19" s="176"/>
      <c r="MZF19" s="176"/>
      <c r="MZG19" s="176"/>
      <c r="MZH19" s="176"/>
      <c r="MZI19" s="176"/>
      <c r="MZJ19" s="176"/>
      <c r="MZK19" s="176"/>
      <c r="MZL19" s="176"/>
      <c r="MZM19" s="176"/>
      <c r="MZN19" s="176"/>
      <c r="MZO19" s="176"/>
      <c r="MZP19" s="176"/>
      <c r="MZQ19" s="176"/>
      <c r="MZR19" s="176"/>
      <c r="MZS19" s="176"/>
      <c r="MZT19" s="176"/>
      <c r="MZU19" s="176"/>
      <c r="MZV19" s="176"/>
      <c r="MZW19" s="176"/>
      <c r="MZX19" s="176"/>
      <c r="MZY19" s="176"/>
      <c r="MZZ19" s="176"/>
      <c r="NAA19" s="176"/>
      <c r="NAB19" s="176"/>
      <c r="NAC19" s="176"/>
      <c r="NAD19" s="176"/>
      <c r="NAE19" s="176"/>
      <c r="NAF19" s="176"/>
      <c r="NAG19" s="176"/>
      <c r="NAH19" s="176"/>
      <c r="NAI19" s="176"/>
      <c r="NAJ19" s="176"/>
      <c r="NAK19" s="176"/>
      <c r="NAL19" s="176"/>
      <c r="NAM19" s="176"/>
      <c r="NAN19" s="176"/>
      <c r="NAO19" s="176"/>
      <c r="NAP19" s="176"/>
      <c r="NAQ19" s="176"/>
      <c r="NAR19" s="176"/>
      <c r="NAS19" s="176"/>
      <c r="NAT19" s="176"/>
      <c r="NAU19" s="176"/>
      <c r="NAV19" s="176"/>
      <c r="NAW19" s="176"/>
      <c r="NAX19" s="176"/>
      <c r="NAY19" s="176"/>
      <c r="NAZ19" s="176"/>
      <c r="NBA19" s="176"/>
      <c r="NBB19" s="176"/>
      <c r="NBC19" s="176"/>
      <c r="NBD19" s="176"/>
      <c r="NBE19" s="176"/>
      <c r="NBF19" s="176"/>
      <c r="NBG19" s="176"/>
      <c r="NBH19" s="176"/>
      <c r="NBI19" s="176"/>
      <c r="NBJ19" s="176"/>
      <c r="NBK19" s="176"/>
      <c r="NBL19" s="176"/>
      <c r="NBM19" s="176"/>
      <c r="NBN19" s="176"/>
      <c r="NBO19" s="176"/>
      <c r="NBP19" s="176"/>
      <c r="NBQ19" s="176"/>
      <c r="NBR19" s="176"/>
      <c r="NBS19" s="176"/>
      <c r="NBT19" s="176"/>
      <c r="NBU19" s="176"/>
      <c r="NBV19" s="176"/>
      <c r="NBW19" s="176"/>
      <c r="NBX19" s="176"/>
      <c r="NBY19" s="176"/>
      <c r="NBZ19" s="176"/>
      <c r="NCA19" s="176"/>
      <c r="NCB19" s="176"/>
      <c r="NCC19" s="176"/>
      <c r="NCD19" s="176"/>
      <c r="NCE19" s="176"/>
      <c r="NCF19" s="176"/>
      <c r="NCG19" s="176"/>
      <c r="NCH19" s="176"/>
      <c r="NCI19" s="176"/>
      <c r="NCJ19" s="176"/>
      <c r="NCK19" s="176"/>
      <c r="NCL19" s="176"/>
      <c r="NCM19" s="176"/>
      <c r="NCN19" s="176"/>
      <c r="NCO19" s="176"/>
      <c r="NCP19" s="176"/>
      <c r="NCQ19" s="176"/>
      <c r="NCR19" s="176"/>
      <c r="NCS19" s="176"/>
      <c r="NCT19" s="176"/>
      <c r="NCU19" s="176"/>
      <c r="NCV19" s="176"/>
      <c r="NCW19" s="176"/>
      <c r="NCX19" s="176"/>
      <c r="NCY19" s="176"/>
      <c r="NCZ19" s="176"/>
      <c r="NDA19" s="176"/>
      <c r="NDB19" s="176"/>
      <c r="NDC19" s="176"/>
      <c r="NDD19" s="176"/>
      <c r="NDE19" s="176"/>
      <c r="NDF19" s="176"/>
      <c r="NDG19" s="176"/>
      <c r="NDH19" s="176"/>
      <c r="NDI19" s="176"/>
      <c r="NDJ19" s="176"/>
      <c r="NDK19" s="176"/>
      <c r="NDL19" s="176"/>
      <c r="NDM19" s="176"/>
      <c r="NDN19" s="176"/>
      <c r="NDO19" s="176"/>
      <c r="NDP19" s="176"/>
      <c r="NDQ19" s="176"/>
      <c r="NDR19" s="176"/>
      <c r="NDS19" s="176"/>
      <c r="NDT19" s="176"/>
      <c r="NDU19" s="176"/>
      <c r="NDV19" s="176"/>
      <c r="NDW19" s="176"/>
      <c r="NDX19" s="176"/>
      <c r="NDY19" s="176"/>
      <c r="NDZ19" s="176"/>
      <c r="NEA19" s="176"/>
      <c r="NEB19" s="176"/>
      <c r="NEC19" s="176"/>
      <c r="NED19" s="176"/>
      <c r="NEE19" s="176"/>
      <c r="NEF19" s="176"/>
      <c r="NEG19" s="176"/>
      <c r="NEH19" s="176"/>
      <c r="NEI19" s="176"/>
      <c r="NEJ19" s="176"/>
      <c r="NEK19" s="176"/>
      <c r="NEL19" s="176"/>
      <c r="NEM19" s="176"/>
      <c r="NEN19" s="176"/>
      <c r="NEO19" s="176"/>
      <c r="NEP19" s="176"/>
      <c r="NEQ19" s="176"/>
      <c r="NER19" s="176"/>
      <c r="NES19" s="176"/>
      <c r="NET19" s="176"/>
      <c r="NEU19" s="176"/>
      <c r="NEV19" s="176"/>
      <c r="NEW19" s="176"/>
      <c r="NEX19" s="176"/>
      <c r="NEY19" s="176"/>
      <c r="NEZ19" s="176"/>
      <c r="NFA19" s="176"/>
      <c r="NFB19" s="176"/>
      <c r="NFC19" s="176"/>
      <c r="NFD19" s="176"/>
      <c r="NFE19" s="176"/>
      <c r="NFF19" s="176"/>
      <c r="NFG19" s="176"/>
      <c r="NFH19" s="176"/>
      <c r="NFI19" s="176"/>
      <c r="NFJ19" s="176"/>
      <c r="NFK19" s="176"/>
      <c r="NFL19" s="176"/>
      <c r="NFM19" s="176"/>
      <c r="NFN19" s="176"/>
      <c r="NFO19" s="176"/>
      <c r="NFP19" s="176"/>
      <c r="NFQ19" s="176"/>
      <c r="NFR19" s="176"/>
      <c r="NFS19" s="176"/>
      <c r="NFT19" s="176"/>
      <c r="NFU19" s="176"/>
      <c r="NFV19" s="176"/>
      <c r="NFW19" s="176"/>
      <c r="NFX19" s="176"/>
      <c r="NFY19" s="176"/>
      <c r="NFZ19" s="176"/>
      <c r="NGA19" s="176"/>
      <c r="NGB19" s="176"/>
      <c r="NGC19" s="176"/>
      <c r="NGD19" s="176"/>
      <c r="NGE19" s="176"/>
      <c r="NGF19" s="176"/>
      <c r="NGG19" s="176"/>
      <c r="NGH19" s="176"/>
      <c r="NGI19" s="176"/>
      <c r="NGJ19" s="176"/>
      <c r="NGK19" s="176"/>
      <c r="NGL19" s="176"/>
      <c r="NGM19" s="176"/>
      <c r="NGN19" s="176"/>
      <c r="NGO19" s="176"/>
      <c r="NGP19" s="176"/>
      <c r="NGQ19" s="176"/>
      <c r="NGR19" s="176"/>
      <c r="NGS19" s="176"/>
      <c r="NGT19" s="176"/>
      <c r="NGU19" s="176"/>
      <c r="NGV19" s="176"/>
      <c r="NGW19" s="176"/>
      <c r="NGX19" s="176"/>
      <c r="NGY19" s="176"/>
      <c r="NGZ19" s="176"/>
      <c r="NHA19" s="176"/>
      <c r="NHB19" s="176"/>
      <c r="NHC19" s="176"/>
      <c r="NHD19" s="176"/>
      <c r="NHE19" s="176"/>
      <c r="NHF19" s="176"/>
      <c r="NHG19" s="176"/>
      <c r="NHH19" s="176"/>
      <c r="NHI19" s="176"/>
      <c r="NHJ19" s="176"/>
      <c r="NHK19" s="176"/>
      <c r="NHL19" s="176"/>
      <c r="NHM19" s="176"/>
      <c r="NHN19" s="176"/>
      <c r="NHO19" s="176"/>
      <c r="NHP19" s="176"/>
      <c r="NHQ19" s="176"/>
      <c r="NHR19" s="176"/>
      <c r="NHS19" s="176"/>
      <c r="NHT19" s="176"/>
      <c r="NHU19" s="176"/>
      <c r="NHV19" s="176"/>
      <c r="NHW19" s="176"/>
      <c r="NHX19" s="176"/>
      <c r="NHY19" s="176"/>
      <c r="NHZ19" s="176"/>
      <c r="NIA19" s="176"/>
      <c r="NIB19" s="176"/>
      <c r="NIC19" s="176"/>
      <c r="NID19" s="176"/>
      <c r="NIE19" s="176"/>
      <c r="NIF19" s="176"/>
      <c r="NIG19" s="176"/>
      <c r="NIH19" s="176"/>
      <c r="NII19" s="176"/>
      <c r="NIJ19" s="176"/>
      <c r="NIK19" s="176"/>
      <c r="NIL19" s="176"/>
      <c r="NIM19" s="176"/>
      <c r="NIN19" s="176"/>
      <c r="NIO19" s="176"/>
      <c r="NIP19" s="176"/>
      <c r="NIQ19" s="176"/>
      <c r="NIR19" s="176"/>
      <c r="NIS19" s="176"/>
      <c r="NIT19" s="176"/>
      <c r="NIU19" s="176"/>
      <c r="NIV19" s="176"/>
      <c r="NIW19" s="176"/>
      <c r="NIX19" s="176"/>
      <c r="NIY19" s="176"/>
      <c r="NIZ19" s="176"/>
      <c r="NJA19" s="176"/>
      <c r="NJB19" s="176"/>
      <c r="NJC19" s="176"/>
      <c r="NJD19" s="176"/>
      <c r="NJE19" s="176"/>
      <c r="NJF19" s="176"/>
      <c r="NJG19" s="176"/>
      <c r="NJH19" s="176"/>
      <c r="NJI19" s="176"/>
      <c r="NJJ19" s="176"/>
      <c r="NJK19" s="176"/>
      <c r="NJL19" s="176"/>
      <c r="NJM19" s="176"/>
      <c r="NJN19" s="176"/>
      <c r="NJO19" s="176"/>
      <c r="NJP19" s="176"/>
      <c r="NJQ19" s="176"/>
      <c r="NJR19" s="176"/>
      <c r="NJS19" s="176"/>
      <c r="NJT19" s="176"/>
      <c r="NJU19" s="176"/>
      <c r="NJV19" s="176"/>
      <c r="NJW19" s="176"/>
      <c r="NJX19" s="176"/>
      <c r="NJY19" s="176"/>
      <c r="NJZ19" s="176"/>
      <c r="NKA19" s="176"/>
      <c r="NKB19" s="176"/>
      <c r="NKC19" s="176"/>
      <c r="NKD19" s="176"/>
      <c r="NKE19" s="176"/>
      <c r="NKF19" s="176"/>
      <c r="NKG19" s="176"/>
      <c r="NKH19" s="176"/>
      <c r="NKI19" s="176"/>
      <c r="NKJ19" s="176"/>
      <c r="NKK19" s="176"/>
      <c r="NKL19" s="176"/>
      <c r="NKM19" s="176"/>
      <c r="NKN19" s="176"/>
      <c r="NKO19" s="176"/>
      <c r="NKP19" s="176"/>
      <c r="NKQ19" s="176"/>
      <c r="NKR19" s="176"/>
      <c r="NKS19" s="176"/>
      <c r="NKT19" s="176"/>
      <c r="NKU19" s="176"/>
      <c r="NKV19" s="176"/>
      <c r="NKW19" s="176"/>
      <c r="NKX19" s="176"/>
      <c r="NKY19" s="176"/>
      <c r="NKZ19" s="176"/>
      <c r="NLA19" s="176"/>
      <c r="NLB19" s="176"/>
      <c r="NLC19" s="176"/>
      <c r="NLD19" s="176"/>
      <c r="NLE19" s="176"/>
      <c r="NLF19" s="176"/>
      <c r="NLG19" s="176"/>
      <c r="NLH19" s="176"/>
      <c r="NLI19" s="176"/>
      <c r="NLJ19" s="176"/>
      <c r="NLK19" s="176"/>
      <c r="NLL19" s="176"/>
      <c r="NLM19" s="176"/>
      <c r="NLN19" s="176"/>
      <c r="NLO19" s="176"/>
      <c r="NLP19" s="176"/>
      <c r="NLQ19" s="176"/>
      <c r="NLR19" s="176"/>
      <c r="NLS19" s="176"/>
      <c r="NLT19" s="176"/>
      <c r="NLU19" s="176"/>
      <c r="NLV19" s="176"/>
      <c r="NLW19" s="176"/>
      <c r="NLX19" s="176"/>
      <c r="NLY19" s="176"/>
      <c r="NLZ19" s="176"/>
      <c r="NMA19" s="176"/>
      <c r="NMB19" s="176"/>
      <c r="NMC19" s="176"/>
      <c r="NMD19" s="176"/>
      <c r="NME19" s="176"/>
      <c r="NMF19" s="176"/>
      <c r="NMG19" s="176"/>
      <c r="NMH19" s="176"/>
      <c r="NMI19" s="176"/>
      <c r="NMJ19" s="176"/>
      <c r="NMK19" s="176"/>
      <c r="NML19" s="176"/>
      <c r="NMM19" s="176"/>
      <c r="NMN19" s="176"/>
      <c r="NMO19" s="176"/>
      <c r="NMP19" s="176"/>
      <c r="NMQ19" s="176"/>
      <c r="NMR19" s="176"/>
      <c r="NMS19" s="176"/>
      <c r="NMT19" s="176"/>
      <c r="NMU19" s="176"/>
      <c r="NMV19" s="176"/>
      <c r="NMW19" s="176"/>
      <c r="NMX19" s="176"/>
      <c r="NMY19" s="176"/>
      <c r="NMZ19" s="176"/>
      <c r="NNA19" s="176"/>
      <c r="NNB19" s="176"/>
      <c r="NNC19" s="176"/>
      <c r="NND19" s="176"/>
      <c r="NNE19" s="176"/>
      <c r="NNF19" s="176"/>
      <c r="NNG19" s="176"/>
      <c r="NNH19" s="176"/>
      <c r="NNI19" s="176"/>
      <c r="NNJ19" s="176"/>
      <c r="NNK19" s="176"/>
      <c r="NNL19" s="176"/>
      <c r="NNM19" s="176"/>
      <c r="NNN19" s="176"/>
      <c r="NNO19" s="176"/>
      <c r="NNP19" s="176"/>
      <c r="NNQ19" s="176"/>
      <c r="NNR19" s="176"/>
      <c r="NNS19" s="176"/>
      <c r="NNT19" s="176"/>
      <c r="NNU19" s="176"/>
      <c r="NNV19" s="176"/>
      <c r="NNW19" s="176"/>
      <c r="NNX19" s="176"/>
      <c r="NNY19" s="176"/>
      <c r="NNZ19" s="176"/>
      <c r="NOA19" s="176"/>
      <c r="NOB19" s="176"/>
      <c r="NOC19" s="176"/>
      <c r="NOD19" s="176"/>
      <c r="NOE19" s="176"/>
      <c r="NOF19" s="176"/>
      <c r="NOG19" s="176"/>
      <c r="NOH19" s="176"/>
      <c r="NOI19" s="176"/>
      <c r="NOJ19" s="176"/>
      <c r="NOK19" s="176"/>
      <c r="NOL19" s="176"/>
      <c r="NOM19" s="176"/>
      <c r="NON19" s="176"/>
      <c r="NOO19" s="176"/>
      <c r="NOP19" s="176"/>
      <c r="NOQ19" s="176"/>
      <c r="NOR19" s="176"/>
      <c r="NOS19" s="176"/>
      <c r="NOT19" s="176"/>
      <c r="NOU19" s="176"/>
      <c r="NOV19" s="176"/>
      <c r="NOW19" s="176"/>
      <c r="NOX19" s="176"/>
      <c r="NOY19" s="176"/>
      <c r="NOZ19" s="176"/>
      <c r="NPA19" s="176"/>
      <c r="NPB19" s="176"/>
      <c r="NPC19" s="176"/>
      <c r="NPD19" s="176"/>
      <c r="NPE19" s="176"/>
      <c r="NPF19" s="176"/>
      <c r="NPG19" s="176"/>
      <c r="NPH19" s="176"/>
      <c r="NPI19" s="176"/>
      <c r="NPJ19" s="176"/>
      <c r="NPK19" s="176"/>
      <c r="NPL19" s="176"/>
      <c r="NPM19" s="176"/>
      <c r="NPN19" s="176"/>
      <c r="NPO19" s="176"/>
      <c r="NPP19" s="176"/>
      <c r="NPQ19" s="176"/>
      <c r="NPR19" s="176"/>
      <c r="NPS19" s="176"/>
      <c r="NPT19" s="176"/>
      <c r="NPU19" s="176"/>
      <c r="NPV19" s="176"/>
      <c r="NPW19" s="176"/>
      <c r="NPX19" s="176"/>
      <c r="NPY19" s="176"/>
      <c r="NPZ19" s="176"/>
      <c r="NQA19" s="176"/>
      <c r="NQB19" s="176"/>
      <c r="NQC19" s="176"/>
      <c r="NQD19" s="176"/>
      <c r="NQE19" s="176"/>
      <c r="NQF19" s="176"/>
      <c r="NQG19" s="176"/>
      <c r="NQH19" s="176"/>
      <c r="NQI19" s="176"/>
      <c r="NQJ19" s="176"/>
      <c r="NQK19" s="176"/>
      <c r="NQL19" s="176"/>
      <c r="NQM19" s="176"/>
      <c r="NQN19" s="176"/>
      <c r="NQO19" s="176"/>
      <c r="NQP19" s="176"/>
      <c r="NQQ19" s="176"/>
      <c r="NQR19" s="176"/>
      <c r="NQS19" s="176"/>
      <c r="NQT19" s="176"/>
      <c r="NQU19" s="176"/>
      <c r="NQV19" s="176"/>
      <c r="NQW19" s="176"/>
      <c r="NQX19" s="176"/>
      <c r="NQY19" s="176"/>
      <c r="NQZ19" s="176"/>
      <c r="NRA19" s="176"/>
      <c r="NRB19" s="176"/>
      <c r="NRC19" s="176"/>
      <c r="NRD19" s="176"/>
      <c r="NRE19" s="176"/>
      <c r="NRF19" s="176"/>
      <c r="NRG19" s="176"/>
      <c r="NRH19" s="176"/>
      <c r="NRI19" s="176"/>
      <c r="NRJ19" s="176"/>
      <c r="NRK19" s="176"/>
      <c r="NRL19" s="176"/>
      <c r="NRM19" s="176"/>
      <c r="NRN19" s="176"/>
      <c r="NRO19" s="176"/>
      <c r="NRP19" s="176"/>
      <c r="NRQ19" s="176"/>
      <c r="NRR19" s="176"/>
      <c r="NRS19" s="176"/>
      <c r="NRT19" s="176"/>
      <c r="NRU19" s="176"/>
      <c r="NRV19" s="176"/>
      <c r="NRW19" s="176"/>
      <c r="NRX19" s="176"/>
      <c r="NRY19" s="176"/>
      <c r="NRZ19" s="176"/>
      <c r="NSA19" s="176"/>
      <c r="NSB19" s="176"/>
      <c r="NSC19" s="176"/>
      <c r="NSD19" s="176"/>
      <c r="NSE19" s="176"/>
      <c r="NSF19" s="176"/>
      <c r="NSG19" s="176"/>
      <c r="NSH19" s="176"/>
      <c r="NSI19" s="176"/>
      <c r="NSJ19" s="176"/>
      <c r="NSK19" s="176"/>
      <c r="NSL19" s="176"/>
      <c r="NSM19" s="176"/>
      <c r="NSN19" s="176"/>
      <c r="NSO19" s="176"/>
      <c r="NSP19" s="176"/>
      <c r="NSQ19" s="176"/>
      <c r="NSR19" s="176"/>
      <c r="NSS19" s="176"/>
      <c r="NST19" s="176"/>
      <c r="NSU19" s="176"/>
      <c r="NSV19" s="176"/>
      <c r="NSW19" s="176"/>
      <c r="NSX19" s="176"/>
      <c r="NSY19" s="176"/>
      <c r="NSZ19" s="176"/>
      <c r="NTA19" s="176"/>
      <c r="NTB19" s="176"/>
      <c r="NTC19" s="176"/>
      <c r="NTD19" s="176"/>
      <c r="NTE19" s="176"/>
      <c r="NTF19" s="176"/>
      <c r="NTG19" s="176"/>
      <c r="NTH19" s="176"/>
      <c r="NTI19" s="176"/>
      <c r="NTJ19" s="176"/>
      <c r="NTK19" s="176"/>
      <c r="NTL19" s="176"/>
      <c r="NTM19" s="176"/>
      <c r="NTN19" s="176"/>
      <c r="NTO19" s="176"/>
      <c r="NTP19" s="176"/>
      <c r="NTQ19" s="176"/>
      <c r="NTR19" s="176"/>
      <c r="NTS19" s="176"/>
      <c r="NTT19" s="176"/>
      <c r="NTU19" s="176"/>
      <c r="NTV19" s="176"/>
      <c r="NTW19" s="176"/>
      <c r="NTX19" s="176"/>
      <c r="NTY19" s="176"/>
      <c r="NTZ19" s="176"/>
      <c r="NUA19" s="176"/>
      <c r="NUB19" s="176"/>
      <c r="NUC19" s="176"/>
      <c r="NUD19" s="176"/>
      <c r="NUE19" s="176"/>
      <c r="NUF19" s="176"/>
      <c r="NUG19" s="176"/>
      <c r="NUH19" s="176"/>
      <c r="NUI19" s="176"/>
      <c r="NUJ19" s="176"/>
      <c r="NUK19" s="176"/>
      <c r="NUL19" s="176"/>
      <c r="NUM19" s="176"/>
      <c r="NUN19" s="176"/>
      <c r="NUO19" s="176"/>
      <c r="NUP19" s="176"/>
      <c r="NUQ19" s="176"/>
      <c r="NUR19" s="176"/>
      <c r="NUS19" s="176"/>
      <c r="NUT19" s="176"/>
      <c r="NUU19" s="176"/>
      <c r="NUV19" s="176"/>
      <c r="NUW19" s="176"/>
      <c r="NUX19" s="176"/>
      <c r="NUY19" s="176"/>
      <c r="NUZ19" s="176"/>
      <c r="NVA19" s="176"/>
      <c r="NVB19" s="176"/>
      <c r="NVC19" s="176"/>
      <c r="NVD19" s="176"/>
      <c r="NVE19" s="176"/>
      <c r="NVF19" s="176"/>
      <c r="NVG19" s="176"/>
      <c r="NVH19" s="176"/>
      <c r="NVI19" s="176"/>
      <c r="NVJ19" s="176"/>
      <c r="NVK19" s="176"/>
      <c r="NVL19" s="176"/>
      <c r="NVM19" s="176"/>
      <c r="NVN19" s="176"/>
      <c r="NVO19" s="176"/>
      <c r="NVP19" s="176"/>
      <c r="NVQ19" s="176"/>
      <c r="NVR19" s="176"/>
      <c r="NVS19" s="176"/>
      <c r="NVT19" s="176"/>
      <c r="NVU19" s="176"/>
      <c r="NVV19" s="176"/>
      <c r="NVW19" s="176"/>
      <c r="NVX19" s="176"/>
      <c r="NVY19" s="176"/>
      <c r="NVZ19" s="176"/>
      <c r="NWA19" s="176"/>
      <c r="NWB19" s="176"/>
      <c r="NWC19" s="176"/>
      <c r="NWD19" s="176"/>
      <c r="NWE19" s="176"/>
      <c r="NWF19" s="176"/>
      <c r="NWG19" s="176"/>
      <c r="NWH19" s="176"/>
      <c r="NWI19" s="176"/>
      <c r="NWJ19" s="176"/>
      <c r="NWK19" s="176"/>
      <c r="NWL19" s="176"/>
      <c r="NWM19" s="176"/>
      <c r="NWN19" s="176"/>
      <c r="NWO19" s="176"/>
      <c r="NWP19" s="176"/>
      <c r="NWQ19" s="176"/>
      <c r="NWR19" s="176"/>
      <c r="NWS19" s="176"/>
      <c r="NWT19" s="176"/>
      <c r="NWU19" s="176"/>
      <c r="NWV19" s="176"/>
      <c r="NWW19" s="176"/>
      <c r="NWX19" s="176"/>
      <c r="NWY19" s="176"/>
      <c r="NWZ19" s="176"/>
      <c r="NXA19" s="176"/>
      <c r="NXB19" s="176"/>
      <c r="NXC19" s="176"/>
      <c r="NXD19" s="176"/>
      <c r="NXE19" s="176"/>
      <c r="NXF19" s="176"/>
      <c r="NXG19" s="176"/>
      <c r="NXH19" s="176"/>
      <c r="NXI19" s="176"/>
      <c r="NXJ19" s="176"/>
      <c r="NXK19" s="176"/>
      <c r="NXL19" s="176"/>
      <c r="NXM19" s="176"/>
      <c r="NXN19" s="176"/>
      <c r="NXO19" s="176"/>
      <c r="NXP19" s="176"/>
      <c r="NXQ19" s="176"/>
      <c r="NXR19" s="176"/>
      <c r="NXS19" s="176"/>
      <c r="NXT19" s="176"/>
      <c r="NXU19" s="176"/>
      <c r="NXV19" s="176"/>
      <c r="NXW19" s="176"/>
      <c r="NXX19" s="176"/>
      <c r="NXY19" s="176"/>
      <c r="NXZ19" s="176"/>
      <c r="NYA19" s="176"/>
      <c r="NYB19" s="176"/>
      <c r="NYC19" s="176"/>
      <c r="NYD19" s="176"/>
      <c r="NYE19" s="176"/>
      <c r="NYF19" s="176"/>
      <c r="NYG19" s="176"/>
      <c r="NYH19" s="176"/>
      <c r="NYI19" s="176"/>
      <c r="NYJ19" s="176"/>
      <c r="NYK19" s="176"/>
      <c r="NYL19" s="176"/>
      <c r="NYM19" s="176"/>
      <c r="NYN19" s="176"/>
      <c r="NYO19" s="176"/>
      <c r="NYP19" s="176"/>
      <c r="NYQ19" s="176"/>
      <c r="NYR19" s="176"/>
      <c r="NYS19" s="176"/>
      <c r="NYT19" s="176"/>
      <c r="NYU19" s="176"/>
      <c r="NYV19" s="176"/>
      <c r="NYW19" s="176"/>
      <c r="NYX19" s="176"/>
      <c r="NYY19" s="176"/>
      <c r="NYZ19" s="176"/>
      <c r="NZA19" s="176"/>
      <c r="NZB19" s="176"/>
      <c r="NZC19" s="176"/>
      <c r="NZD19" s="176"/>
      <c r="NZE19" s="176"/>
      <c r="NZF19" s="176"/>
      <c r="NZG19" s="176"/>
      <c r="NZH19" s="176"/>
      <c r="NZI19" s="176"/>
      <c r="NZJ19" s="176"/>
      <c r="NZK19" s="176"/>
      <c r="NZL19" s="176"/>
      <c r="NZM19" s="176"/>
      <c r="NZN19" s="176"/>
      <c r="NZO19" s="176"/>
      <c r="NZP19" s="176"/>
      <c r="NZQ19" s="176"/>
      <c r="NZR19" s="176"/>
      <c r="NZS19" s="176"/>
      <c r="NZT19" s="176"/>
      <c r="NZU19" s="176"/>
      <c r="NZV19" s="176"/>
      <c r="NZW19" s="176"/>
      <c r="NZX19" s="176"/>
      <c r="NZY19" s="176"/>
      <c r="NZZ19" s="176"/>
      <c r="OAA19" s="176"/>
      <c r="OAB19" s="176"/>
      <c r="OAC19" s="176"/>
      <c r="OAD19" s="176"/>
      <c r="OAE19" s="176"/>
      <c r="OAF19" s="176"/>
      <c r="OAG19" s="176"/>
      <c r="OAH19" s="176"/>
      <c r="OAI19" s="176"/>
      <c r="OAJ19" s="176"/>
      <c r="OAK19" s="176"/>
      <c r="OAL19" s="176"/>
      <c r="OAM19" s="176"/>
      <c r="OAN19" s="176"/>
      <c r="OAO19" s="176"/>
      <c r="OAP19" s="176"/>
      <c r="OAQ19" s="176"/>
      <c r="OAR19" s="176"/>
      <c r="OAS19" s="176"/>
      <c r="OAT19" s="176"/>
      <c r="OAU19" s="176"/>
      <c r="OAV19" s="176"/>
      <c r="OAW19" s="176"/>
      <c r="OAX19" s="176"/>
      <c r="OAY19" s="176"/>
      <c r="OAZ19" s="176"/>
      <c r="OBA19" s="176"/>
      <c r="OBB19" s="176"/>
      <c r="OBC19" s="176"/>
      <c r="OBD19" s="176"/>
      <c r="OBE19" s="176"/>
      <c r="OBF19" s="176"/>
      <c r="OBG19" s="176"/>
      <c r="OBH19" s="176"/>
      <c r="OBI19" s="176"/>
      <c r="OBJ19" s="176"/>
      <c r="OBK19" s="176"/>
      <c r="OBL19" s="176"/>
      <c r="OBM19" s="176"/>
      <c r="OBN19" s="176"/>
      <c r="OBO19" s="176"/>
      <c r="OBP19" s="176"/>
      <c r="OBQ19" s="176"/>
      <c r="OBR19" s="176"/>
      <c r="OBS19" s="176"/>
      <c r="OBT19" s="176"/>
      <c r="OBU19" s="176"/>
      <c r="OBV19" s="176"/>
      <c r="OBW19" s="176"/>
      <c r="OBX19" s="176"/>
      <c r="OBY19" s="176"/>
      <c r="OBZ19" s="176"/>
      <c r="OCA19" s="176"/>
      <c r="OCB19" s="176"/>
      <c r="OCC19" s="176"/>
      <c r="OCD19" s="176"/>
      <c r="OCE19" s="176"/>
      <c r="OCF19" s="176"/>
      <c r="OCG19" s="176"/>
      <c r="OCH19" s="176"/>
      <c r="OCI19" s="176"/>
      <c r="OCJ19" s="176"/>
      <c r="OCK19" s="176"/>
      <c r="OCL19" s="176"/>
      <c r="OCM19" s="176"/>
      <c r="OCN19" s="176"/>
      <c r="OCO19" s="176"/>
      <c r="OCP19" s="176"/>
      <c r="OCQ19" s="176"/>
      <c r="OCR19" s="176"/>
      <c r="OCS19" s="176"/>
      <c r="OCT19" s="176"/>
      <c r="OCU19" s="176"/>
      <c r="OCV19" s="176"/>
      <c r="OCW19" s="176"/>
      <c r="OCX19" s="176"/>
      <c r="OCY19" s="176"/>
      <c r="OCZ19" s="176"/>
      <c r="ODA19" s="176"/>
      <c r="ODB19" s="176"/>
      <c r="ODC19" s="176"/>
      <c r="ODD19" s="176"/>
      <c r="ODE19" s="176"/>
      <c r="ODF19" s="176"/>
      <c r="ODG19" s="176"/>
      <c r="ODH19" s="176"/>
      <c r="ODI19" s="176"/>
      <c r="ODJ19" s="176"/>
      <c r="ODK19" s="176"/>
      <c r="ODL19" s="176"/>
      <c r="ODM19" s="176"/>
      <c r="ODN19" s="176"/>
      <c r="ODO19" s="176"/>
      <c r="ODP19" s="176"/>
      <c r="ODQ19" s="176"/>
      <c r="ODR19" s="176"/>
      <c r="ODS19" s="176"/>
      <c r="ODT19" s="176"/>
      <c r="ODU19" s="176"/>
      <c r="ODV19" s="176"/>
      <c r="ODW19" s="176"/>
      <c r="ODX19" s="176"/>
      <c r="ODY19" s="176"/>
      <c r="ODZ19" s="176"/>
      <c r="OEA19" s="176"/>
      <c r="OEB19" s="176"/>
      <c r="OEC19" s="176"/>
      <c r="OED19" s="176"/>
      <c r="OEE19" s="176"/>
      <c r="OEF19" s="176"/>
      <c r="OEG19" s="176"/>
      <c r="OEH19" s="176"/>
      <c r="OEI19" s="176"/>
      <c r="OEJ19" s="176"/>
      <c r="OEK19" s="176"/>
      <c r="OEL19" s="176"/>
      <c r="OEM19" s="176"/>
      <c r="OEN19" s="176"/>
      <c r="OEO19" s="176"/>
      <c r="OEP19" s="176"/>
      <c r="OEQ19" s="176"/>
      <c r="OER19" s="176"/>
      <c r="OES19" s="176"/>
      <c r="OET19" s="176"/>
      <c r="OEU19" s="176"/>
      <c r="OEV19" s="176"/>
      <c r="OEW19" s="176"/>
      <c r="OEX19" s="176"/>
      <c r="OEY19" s="176"/>
      <c r="OEZ19" s="176"/>
      <c r="OFA19" s="176"/>
      <c r="OFB19" s="176"/>
      <c r="OFC19" s="176"/>
      <c r="OFD19" s="176"/>
      <c r="OFE19" s="176"/>
      <c r="OFF19" s="176"/>
      <c r="OFG19" s="176"/>
      <c r="OFH19" s="176"/>
      <c r="OFI19" s="176"/>
      <c r="OFJ19" s="176"/>
      <c r="OFK19" s="176"/>
      <c r="OFL19" s="176"/>
      <c r="OFM19" s="176"/>
      <c r="OFN19" s="176"/>
      <c r="OFO19" s="176"/>
      <c r="OFP19" s="176"/>
      <c r="OFQ19" s="176"/>
      <c r="OFR19" s="176"/>
      <c r="OFS19" s="176"/>
      <c r="OFT19" s="176"/>
      <c r="OFU19" s="176"/>
      <c r="OFV19" s="176"/>
      <c r="OFW19" s="176"/>
      <c r="OFX19" s="176"/>
      <c r="OFY19" s="176"/>
      <c r="OFZ19" s="176"/>
      <c r="OGA19" s="176"/>
      <c r="OGB19" s="176"/>
      <c r="OGC19" s="176"/>
      <c r="OGD19" s="176"/>
      <c r="OGE19" s="176"/>
      <c r="OGF19" s="176"/>
      <c r="OGG19" s="176"/>
      <c r="OGH19" s="176"/>
      <c r="OGI19" s="176"/>
      <c r="OGJ19" s="176"/>
      <c r="OGK19" s="176"/>
      <c r="OGL19" s="176"/>
      <c r="OGM19" s="176"/>
      <c r="OGN19" s="176"/>
      <c r="OGO19" s="176"/>
      <c r="OGP19" s="176"/>
      <c r="OGQ19" s="176"/>
      <c r="OGR19" s="176"/>
      <c r="OGS19" s="176"/>
      <c r="OGT19" s="176"/>
      <c r="OGU19" s="176"/>
      <c r="OGV19" s="176"/>
      <c r="OGW19" s="176"/>
      <c r="OGX19" s="176"/>
      <c r="OGY19" s="176"/>
      <c r="OGZ19" s="176"/>
      <c r="OHA19" s="176"/>
      <c r="OHB19" s="176"/>
      <c r="OHC19" s="176"/>
      <c r="OHD19" s="176"/>
      <c r="OHE19" s="176"/>
      <c r="OHF19" s="176"/>
      <c r="OHG19" s="176"/>
      <c r="OHH19" s="176"/>
      <c r="OHI19" s="176"/>
      <c r="OHJ19" s="176"/>
      <c r="OHK19" s="176"/>
      <c r="OHL19" s="176"/>
      <c r="OHM19" s="176"/>
      <c r="OHN19" s="176"/>
      <c r="OHO19" s="176"/>
      <c r="OHP19" s="176"/>
      <c r="OHQ19" s="176"/>
      <c r="OHR19" s="176"/>
      <c r="OHS19" s="176"/>
      <c r="OHT19" s="176"/>
      <c r="OHU19" s="176"/>
      <c r="OHV19" s="176"/>
      <c r="OHW19" s="176"/>
      <c r="OHX19" s="176"/>
      <c r="OHY19" s="176"/>
      <c r="OHZ19" s="176"/>
      <c r="OIA19" s="176"/>
      <c r="OIB19" s="176"/>
      <c r="OIC19" s="176"/>
      <c r="OID19" s="176"/>
      <c r="OIE19" s="176"/>
      <c r="OIF19" s="176"/>
      <c r="OIG19" s="176"/>
      <c r="OIH19" s="176"/>
      <c r="OII19" s="176"/>
      <c r="OIJ19" s="176"/>
      <c r="OIK19" s="176"/>
      <c r="OIL19" s="176"/>
      <c r="OIM19" s="176"/>
      <c r="OIN19" s="176"/>
      <c r="OIO19" s="176"/>
      <c r="OIP19" s="176"/>
      <c r="OIQ19" s="176"/>
      <c r="OIR19" s="176"/>
      <c r="OIS19" s="176"/>
      <c r="OIT19" s="176"/>
      <c r="OIU19" s="176"/>
      <c r="OIV19" s="176"/>
      <c r="OIW19" s="176"/>
      <c r="OIX19" s="176"/>
      <c r="OIY19" s="176"/>
      <c r="OIZ19" s="176"/>
      <c r="OJA19" s="176"/>
      <c r="OJB19" s="176"/>
      <c r="OJC19" s="176"/>
      <c r="OJD19" s="176"/>
      <c r="OJE19" s="176"/>
      <c r="OJF19" s="176"/>
      <c r="OJG19" s="176"/>
      <c r="OJH19" s="176"/>
      <c r="OJI19" s="176"/>
      <c r="OJJ19" s="176"/>
      <c r="OJK19" s="176"/>
      <c r="OJL19" s="176"/>
      <c r="OJM19" s="176"/>
      <c r="OJN19" s="176"/>
      <c r="OJO19" s="176"/>
      <c r="OJP19" s="176"/>
      <c r="OJQ19" s="176"/>
      <c r="OJR19" s="176"/>
      <c r="OJS19" s="176"/>
      <c r="OJT19" s="176"/>
      <c r="OJU19" s="176"/>
      <c r="OJV19" s="176"/>
      <c r="OJW19" s="176"/>
      <c r="OJX19" s="176"/>
      <c r="OJY19" s="176"/>
      <c r="OJZ19" s="176"/>
      <c r="OKA19" s="176"/>
      <c r="OKB19" s="176"/>
      <c r="OKC19" s="176"/>
      <c r="OKD19" s="176"/>
      <c r="OKE19" s="176"/>
      <c r="OKF19" s="176"/>
      <c r="OKG19" s="176"/>
      <c r="OKH19" s="176"/>
      <c r="OKI19" s="176"/>
      <c r="OKJ19" s="176"/>
      <c r="OKK19" s="176"/>
      <c r="OKL19" s="176"/>
      <c r="OKM19" s="176"/>
      <c r="OKN19" s="176"/>
      <c r="OKO19" s="176"/>
      <c r="OKP19" s="176"/>
      <c r="OKQ19" s="176"/>
      <c r="OKR19" s="176"/>
      <c r="OKS19" s="176"/>
      <c r="OKT19" s="176"/>
      <c r="OKU19" s="176"/>
      <c r="OKV19" s="176"/>
      <c r="OKW19" s="176"/>
      <c r="OKX19" s="176"/>
      <c r="OKY19" s="176"/>
      <c r="OKZ19" s="176"/>
      <c r="OLA19" s="176"/>
      <c r="OLB19" s="176"/>
      <c r="OLC19" s="176"/>
      <c r="OLD19" s="176"/>
      <c r="OLE19" s="176"/>
      <c r="OLF19" s="176"/>
      <c r="OLG19" s="176"/>
      <c r="OLH19" s="176"/>
      <c r="OLI19" s="176"/>
      <c r="OLJ19" s="176"/>
      <c r="OLK19" s="176"/>
      <c r="OLL19" s="176"/>
      <c r="OLM19" s="176"/>
      <c r="OLN19" s="176"/>
      <c r="OLO19" s="176"/>
      <c r="OLP19" s="176"/>
      <c r="OLQ19" s="176"/>
      <c r="OLR19" s="176"/>
      <c r="OLS19" s="176"/>
      <c r="OLT19" s="176"/>
      <c r="OLU19" s="176"/>
      <c r="OLV19" s="176"/>
      <c r="OLW19" s="176"/>
      <c r="OLX19" s="176"/>
      <c r="OLY19" s="176"/>
      <c r="OLZ19" s="176"/>
      <c r="OMA19" s="176"/>
      <c r="OMB19" s="176"/>
      <c r="OMC19" s="176"/>
      <c r="OMD19" s="176"/>
      <c r="OME19" s="176"/>
      <c r="OMF19" s="176"/>
      <c r="OMG19" s="176"/>
      <c r="OMH19" s="176"/>
      <c r="OMI19" s="176"/>
      <c r="OMJ19" s="176"/>
      <c r="OMK19" s="176"/>
      <c r="OML19" s="176"/>
      <c r="OMM19" s="176"/>
      <c r="OMN19" s="176"/>
      <c r="OMO19" s="176"/>
      <c r="OMP19" s="176"/>
      <c r="OMQ19" s="176"/>
      <c r="OMR19" s="176"/>
      <c r="OMS19" s="176"/>
      <c r="OMT19" s="176"/>
      <c r="OMU19" s="176"/>
      <c r="OMV19" s="176"/>
      <c r="OMW19" s="176"/>
      <c r="OMX19" s="176"/>
      <c r="OMY19" s="176"/>
      <c r="OMZ19" s="176"/>
      <c r="ONA19" s="176"/>
      <c r="ONB19" s="176"/>
      <c r="ONC19" s="176"/>
      <c r="OND19" s="176"/>
      <c r="ONE19" s="176"/>
      <c r="ONF19" s="176"/>
      <c r="ONG19" s="176"/>
      <c r="ONH19" s="176"/>
      <c r="ONI19" s="176"/>
      <c r="ONJ19" s="176"/>
      <c r="ONK19" s="176"/>
      <c r="ONL19" s="176"/>
      <c r="ONM19" s="176"/>
      <c r="ONN19" s="176"/>
      <c r="ONO19" s="176"/>
      <c r="ONP19" s="176"/>
      <c r="ONQ19" s="176"/>
      <c r="ONR19" s="176"/>
      <c r="ONS19" s="176"/>
      <c r="ONT19" s="176"/>
      <c r="ONU19" s="176"/>
      <c r="ONV19" s="176"/>
      <c r="ONW19" s="176"/>
      <c r="ONX19" s="176"/>
      <c r="ONY19" s="176"/>
      <c r="ONZ19" s="176"/>
      <c r="OOA19" s="176"/>
      <c r="OOB19" s="176"/>
      <c r="OOC19" s="176"/>
      <c r="OOD19" s="176"/>
      <c r="OOE19" s="176"/>
      <c r="OOF19" s="176"/>
      <c r="OOG19" s="176"/>
      <c r="OOH19" s="176"/>
      <c r="OOI19" s="176"/>
      <c r="OOJ19" s="176"/>
      <c r="OOK19" s="176"/>
      <c r="OOL19" s="176"/>
      <c r="OOM19" s="176"/>
      <c r="OON19" s="176"/>
      <c r="OOO19" s="176"/>
      <c r="OOP19" s="176"/>
      <c r="OOQ19" s="176"/>
      <c r="OOR19" s="176"/>
      <c r="OOS19" s="176"/>
      <c r="OOT19" s="176"/>
      <c r="OOU19" s="176"/>
      <c r="OOV19" s="176"/>
      <c r="OOW19" s="176"/>
      <c r="OOX19" s="176"/>
      <c r="OOY19" s="176"/>
      <c r="OOZ19" s="176"/>
      <c r="OPA19" s="176"/>
      <c r="OPB19" s="176"/>
      <c r="OPC19" s="176"/>
      <c r="OPD19" s="176"/>
      <c r="OPE19" s="176"/>
      <c r="OPF19" s="176"/>
      <c r="OPG19" s="176"/>
      <c r="OPH19" s="176"/>
      <c r="OPI19" s="176"/>
      <c r="OPJ19" s="176"/>
      <c r="OPK19" s="176"/>
      <c r="OPL19" s="176"/>
      <c r="OPM19" s="176"/>
      <c r="OPN19" s="176"/>
      <c r="OPO19" s="176"/>
      <c r="OPP19" s="176"/>
      <c r="OPQ19" s="176"/>
      <c r="OPR19" s="176"/>
      <c r="OPS19" s="176"/>
      <c r="OPT19" s="176"/>
      <c r="OPU19" s="176"/>
      <c r="OPV19" s="176"/>
      <c r="OPW19" s="176"/>
      <c r="OPX19" s="176"/>
      <c r="OPY19" s="176"/>
      <c r="OPZ19" s="176"/>
      <c r="OQA19" s="176"/>
      <c r="OQB19" s="176"/>
      <c r="OQC19" s="176"/>
      <c r="OQD19" s="176"/>
      <c r="OQE19" s="176"/>
      <c r="OQF19" s="176"/>
      <c r="OQG19" s="176"/>
      <c r="OQH19" s="176"/>
      <c r="OQI19" s="176"/>
      <c r="OQJ19" s="176"/>
      <c r="OQK19" s="176"/>
      <c r="OQL19" s="176"/>
      <c r="OQM19" s="176"/>
      <c r="OQN19" s="176"/>
      <c r="OQO19" s="176"/>
      <c r="OQP19" s="176"/>
      <c r="OQQ19" s="176"/>
      <c r="OQR19" s="176"/>
      <c r="OQS19" s="176"/>
      <c r="OQT19" s="176"/>
      <c r="OQU19" s="176"/>
      <c r="OQV19" s="176"/>
      <c r="OQW19" s="176"/>
      <c r="OQX19" s="176"/>
      <c r="OQY19" s="176"/>
      <c r="OQZ19" s="176"/>
      <c r="ORA19" s="176"/>
      <c r="ORB19" s="176"/>
      <c r="ORC19" s="176"/>
      <c r="ORD19" s="176"/>
      <c r="ORE19" s="176"/>
      <c r="ORF19" s="176"/>
      <c r="ORG19" s="176"/>
      <c r="ORH19" s="176"/>
      <c r="ORI19" s="176"/>
      <c r="ORJ19" s="176"/>
      <c r="ORK19" s="176"/>
      <c r="ORL19" s="176"/>
      <c r="ORM19" s="176"/>
      <c r="ORN19" s="176"/>
      <c r="ORO19" s="176"/>
      <c r="ORP19" s="176"/>
      <c r="ORQ19" s="176"/>
      <c r="ORR19" s="176"/>
      <c r="ORS19" s="176"/>
      <c r="ORT19" s="176"/>
      <c r="ORU19" s="176"/>
      <c r="ORV19" s="176"/>
      <c r="ORW19" s="176"/>
      <c r="ORX19" s="176"/>
      <c r="ORY19" s="176"/>
      <c r="ORZ19" s="176"/>
      <c r="OSA19" s="176"/>
      <c r="OSB19" s="176"/>
      <c r="OSC19" s="176"/>
      <c r="OSD19" s="176"/>
      <c r="OSE19" s="176"/>
      <c r="OSF19" s="176"/>
      <c r="OSG19" s="176"/>
      <c r="OSH19" s="176"/>
      <c r="OSI19" s="176"/>
      <c r="OSJ19" s="176"/>
      <c r="OSK19" s="176"/>
      <c r="OSL19" s="176"/>
      <c r="OSM19" s="176"/>
      <c r="OSN19" s="176"/>
      <c r="OSO19" s="176"/>
      <c r="OSP19" s="176"/>
      <c r="OSQ19" s="176"/>
      <c r="OSR19" s="176"/>
      <c r="OSS19" s="176"/>
      <c r="OST19" s="176"/>
      <c r="OSU19" s="176"/>
      <c r="OSV19" s="176"/>
      <c r="OSW19" s="176"/>
      <c r="OSX19" s="176"/>
      <c r="OSY19" s="176"/>
      <c r="OSZ19" s="176"/>
      <c r="OTA19" s="176"/>
      <c r="OTB19" s="176"/>
      <c r="OTC19" s="176"/>
      <c r="OTD19" s="176"/>
      <c r="OTE19" s="176"/>
      <c r="OTF19" s="176"/>
      <c r="OTG19" s="176"/>
      <c r="OTH19" s="176"/>
      <c r="OTI19" s="176"/>
      <c r="OTJ19" s="176"/>
      <c r="OTK19" s="176"/>
      <c r="OTL19" s="176"/>
      <c r="OTM19" s="176"/>
      <c r="OTN19" s="176"/>
      <c r="OTO19" s="176"/>
      <c r="OTP19" s="176"/>
      <c r="OTQ19" s="176"/>
      <c r="OTR19" s="176"/>
      <c r="OTS19" s="176"/>
      <c r="OTT19" s="176"/>
      <c r="OTU19" s="176"/>
      <c r="OTV19" s="176"/>
      <c r="OTW19" s="176"/>
      <c r="OTX19" s="176"/>
      <c r="OTY19" s="176"/>
      <c r="OTZ19" s="176"/>
      <c r="OUA19" s="176"/>
      <c r="OUB19" s="176"/>
      <c r="OUC19" s="176"/>
      <c r="OUD19" s="176"/>
      <c r="OUE19" s="176"/>
      <c r="OUF19" s="176"/>
      <c r="OUG19" s="176"/>
      <c r="OUH19" s="176"/>
      <c r="OUI19" s="176"/>
      <c r="OUJ19" s="176"/>
      <c r="OUK19" s="176"/>
      <c r="OUL19" s="176"/>
      <c r="OUM19" s="176"/>
      <c r="OUN19" s="176"/>
      <c r="OUO19" s="176"/>
      <c r="OUP19" s="176"/>
      <c r="OUQ19" s="176"/>
      <c r="OUR19" s="176"/>
      <c r="OUS19" s="176"/>
      <c r="OUT19" s="176"/>
      <c r="OUU19" s="176"/>
      <c r="OUV19" s="176"/>
      <c r="OUW19" s="176"/>
      <c r="OUX19" s="176"/>
      <c r="OUY19" s="176"/>
      <c r="OUZ19" s="176"/>
      <c r="OVA19" s="176"/>
      <c r="OVB19" s="176"/>
      <c r="OVC19" s="176"/>
      <c r="OVD19" s="176"/>
      <c r="OVE19" s="176"/>
      <c r="OVF19" s="176"/>
      <c r="OVG19" s="176"/>
      <c r="OVH19" s="176"/>
      <c r="OVI19" s="176"/>
      <c r="OVJ19" s="176"/>
      <c r="OVK19" s="176"/>
      <c r="OVL19" s="176"/>
      <c r="OVM19" s="176"/>
      <c r="OVN19" s="176"/>
      <c r="OVO19" s="176"/>
      <c r="OVP19" s="176"/>
      <c r="OVQ19" s="176"/>
      <c r="OVR19" s="176"/>
      <c r="OVS19" s="176"/>
      <c r="OVT19" s="176"/>
      <c r="OVU19" s="176"/>
      <c r="OVV19" s="176"/>
      <c r="OVW19" s="176"/>
      <c r="OVX19" s="176"/>
      <c r="OVY19" s="176"/>
      <c r="OVZ19" s="176"/>
      <c r="OWA19" s="176"/>
      <c r="OWB19" s="176"/>
      <c r="OWC19" s="176"/>
      <c r="OWD19" s="176"/>
      <c r="OWE19" s="176"/>
      <c r="OWF19" s="176"/>
      <c r="OWG19" s="176"/>
      <c r="OWH19" s="176"/>
      <c r="OWI19" s="176"/>
      <c r="OWJ19" s="176"/>
      <c r="OWK19" s="176"/>
      <c r="OWL19" s="176"/>
      <c r="OWM19" s="176"/>
      <c r="OWN19" s="176"/>
      <c r="OWO19" s="176"/>
      <c r="OWP19" s="176"/>
      <c r="OWQ19" s="176"/>
      <c r="OWR19" s="176"/>
      <c r="OWS19" s="176"/>
      <c r="OWT19" s="176"/>
      <c r="OWU19" s="176"/>
      <c r="OWV19" s="176"/>
      <c r="OWW19" s="176"/>
      <c r="OWX19" s="176"/>
      <c r="OWY19" s="176"/>
      <c r="OWZ19" s="176"/>
      <c r="OXA19" s="176"/>
      <c r="OXB19" s="176"/>
      <c r="OXC19" s="176"/>
      <c r="OXD19" s="176"/>
      <c r="OXE19" s="176"/>
      <c r="OXF19" s="176"/>
      <c r="OXG19" s="176"/>
      <c r="OXH19" s="176"/>
      <c r="OXI19" s="176"/>
      <c r="OXJ19" s="176"/>
      <c r="OXK19" s="176"/>
      <c r="OXL19" s="176"/>
      <c r="OXM19" s="176"/>
      <c r="OXN19" s="176"/>
      <c r="OXO19" s="176"/>
      <c r="OXP19" s="176"/>
      <c r="OXQ19" s="176"/>
      <c r="OXR19" s="176"/>
      <c r="OXS19" s="176"/>
      <c r="OXT19" s="176"/>
      <c r="OXU19" s="176"/>
      <c r="OXV19" s="176"/>
      <c r="OXW19" s="176"/>
      <c r="OXX19" s="176"/>
      <c r="OXY19" s="176"/>
      <c r="OXZ19" s="176"/>
      <c r="OYA19" s="176"/>
      <c r="OYB19" s="176"/>
      <c r="OYC19" s="176"/>
      <c r="OYD19" s="176"/>
      <c r="OYE19" s="176"/>
      <c r="OYF19" s="176"/>
      <c r="OYG19" s="176"/>
      <c r="OYH19" s="176"/>
      <c r="OYI19" s="176"/>
      <c r="OYJ19" s="176"/>
      <c r="OYK19" s="176"/>
      <c r="OYL19" s="176"/>
      <c r="OYM19" s="176"/>
      <c r="OYN19" s="176"/>
      <c r="OYO19" s="176"/>
      <c r="OYP19" s="176"/>
      <c r="OYQ19" s="176"/>
      <c r="OYR19" s="176"/>
      <c r="OYS19" s="176"/>
      <c r="OYT19" s="176"/>
      <c r="OYU19" s="176"/>
      <c r="OYV19" s="176"/>
      <c r="OYW19" s="176"/>
      <c r="OYX19" s="176"/>
      <c r="OYY19" s="176"/>
      <c r="OYZ19" s="176"/>
      <c r="OZA19" s="176"/>
      <c r="OZB19" s="176"/>
      <c r="OZC19" s="176"/>
      <c r="OZD19" s="176"/>
      <c r="OZE19" s="176"/>
      <c r="OZF19" s="176"/>
      <c r="OZG19" s="176"/>
      <c r="OZH19" s="176"/>
      <c r="OZI19" s="176"/>
      <c r="OZJ19" s="176"/>
      <c r="OZK19" s="176"/>
      <c r="OZL19" s="176"/>
      <c r="OZM19" s="176"/>
      <c r="OZN19" s="176"/>
      <c r="OZO19" s="176"/>
      <c r="OZP19" s="176"/>
      <c r="OZQ19" s="176"/>
      <c r="OZR19" s="176"/>
      <c r="OZS19" s="176"/>
      <c r="OZT19" s="176"/>
      <c r="OZU19" s="176"/>
      <c r="OZV19" s="176"/>
      <c r="OZW19" s="176"/>
      <c r="OZX19" s="176"/>
      <c r="OZY19" s="176"/>
      <c r="OZZ19" s="176"/>
      <c r="PAA19" s="176"/>
      <c r="PAB19" s="176"/>
      <c r="PAC19" s="176"/>
      <c r="PAD19" s="176"/>
      <c r="PAE19" s="176"/>
      <c r="PAF19" s="176"/>
      <c r="PAG19" s="176"/>
      <c r="PAH19" s="176"/>
      <c r="PAI19" s="176"/>
      <c r="PAJ19" s="176"/>
      <c r="PAK19" s="176"/>
      <c r="PAL19" s="176"/>
      <c r="PAM19" s="176"/>
      <c r="PAN19" s="176"/>
      <c r="PAO19" s="176"/>
      <c r="PAP19" s="176"/>
      <c r="PAQ19" s="176"/>
      <c r="PAR19" s="176"/>
      <c r="PAS19" s="176"/>
      <c r="PAT19" s="176"/>
      <c r="PAU19" s="176"/>
      <c r="PAV19" s="176"/>
      <c r="PAW19" s="176"/>
      <c r="PAX19" s="176"/>
      <c r="PAY19" s="176"/>
      <c r="PAZ19" s="176"/>
      <c r="PBA19" s="176"/>
      <c r="PBB19" s="176"/>
      <c r="PBC19" s="176"/>
      <c r="PBD19" s="176"/>
      <c r="PBE19" s="176"/>
      <c r="PBF19" s="176"/>
      <c r="PBG19" s="176"/>
      <c r="PBH19" s="176"/>
      <c r="PBI19" s="176"/>
      <c r="PBJ19" s="176"/>
      <c r="PBK19" s="176"/>
      <c r="PBL19" s="176"/>
      <c r="PBM19" s="176"/>
      <c r="PBN19" s="176"/>
      <c r="PBO19" s="176"/>
      <c r="PBP19" s="176"/>
      <c r="PBQ19" s="176"/>
      <c r="PBR19" s="176"/>
      <c r="PBS19" s="176"/>
      <c r="PBT19" s="176"/>
      <c r="PBU19" s="176"/>
      <c r="PBV19" s="176"/>
      <c r="PBW19" s="176"/>
      <c r="PBX19" s="176"/>
      <c r="PBY19" s="176"/>
      <c r="PBZ19" s="176"/>
      <c r="PCA19" s="176"/>
      <c r="PCB19" s="176"/>
      <c r="PCC19" s="176"/>
      <c r="PCD19" s="176"/>
      <c r="PCE19" s="176"/>
      <c r="PCF19" s="176"/>
      <c r="PCG19" s="176"/>
      <c r="PCH19" s="176"/>
      <c r="PCI19" s="176"/>
      <c r="PCJ19" s="176"/>
      <c r="PCK19" s="176"/>
      <c r="PCL19" s="176"/>
      <c r="PCM19" s="176"/>
      <c r="PCN19" s="176"/>
      <c r="PCO19" s="176"/>
      <c r="PCP19" s="176"/>
      <c r="PCQ19" s="176"/>
      <c r="PCR19" s="176"/>
      <c r="PCS19" s="176"/>
      <c r="PCT19" s="176"/>
      <c r="PCU19" s="176"/>
      <c r="PCV19" s="176"/>
      <c r="PCW19" s="176"/>
      <c r="PCX19" s="176"/>
      <c r="PCY19" s="176"/>
      <c r="PCZ19" s="176"/>
      <c r="PDA19" s="176"/>
      <c r="PDB19" s="176"/>
      <c r="PDC19" s="176"/>
      <c r="PDD19" s="176"/>
      <c r="PDE19" s="176"/>
      <c r="PDF19" s="176"/>
      <c r="PDG19" s="176"/>
      <c r="PDH19" s="176"/>
      <c r="PDI19" s="176"/>
      <c r="PDJ19" s="176"/>
      <c r="PDK19" s="176"/>
      <c r="PDL19" s="176"/>
      <c r="PDM19" s="176"/>
      <c r="PDN19" s="176"/>
      <c r="PDO19" s="176"/>
      <c r="PDP19" s="176"/>
      <c r="PDQ19" s="176"/>
      <c r="PDR19" s="176"/>
      <c r="PDS19" s="176"/>
      <c r="PDT19" s="176"/>
      <c r="PDU19" s="176"/>
      <c r="PDV19" s="176"/>
      <c r="PDW19" s="176"/>
      <c r="PDX19" s="176"/>
      <c r="PDY19" s="176"/>
      <c r="PDZ19" s="176"/>
      <c r="PEA19" s="176"/>
      <c r="PEB19" s="176"/>
      <c r="PEC19" s="176"/>
      <c r="PED19" s="176"/>
      <c r="PEE19" s="176"/>
      <c r="PEF19" s="176"/>
      <c r="PEG19" s="176"/>
      <c r="PEH19" s="176"/>
      <c r="PEI19" s="176"/>
      <c r="PEJ19" s="176"/>
      <c r="PEK19" s="176"/>
      <c r="PEL19" s="176"/>
      <c r="PEM19" s="176"/>
      <c r="PEN19" s="176"/>
      <c r="PEO19" s="176"/>
      <c r="PEP19" s="176"/>
      <c r="PEQ19" s="176"/>
      <c r="PER19" s="176"/>
      <c r="PES19" s="176"/>
      <c r="PET19" s="176"/>
      <c r="PEU19" s="176"/>
      <c r="PEV19" s="176"/>
      <c r="PEW19" s="176"/>
      <c r="PEX19" s="176"/>
      <c r="PEY19" s="176"/>
      <c r="PEZ19" s="176"/>
      <c r="PFA19" s="176"/>
      <c r="PFB19" s="176"/>
      <c r="PFC19" s="176"/>
      <c r="PFD19" s="176"/>
      <c r="PFE19" s="176"/>
      <c r="PFF19" s="176"/>
      <c r="PFG19" s="176"/>
      <c r="PFH19" s="176"/>
      <c r="PFI19" s="176"/>
      <c r="PFJ19" s="176"/>
      <c r="PFK19" s="176"/>
      <c r="PFL19" s="176"/>
      <c r="PFM19" s="176"/>
      <c r="PFN19" s="176"/>
      <c r="PFO19" s="176"/>
      <c r="PFP19" s="176"/>
      <c r="PFQ19" s="176"/>
      <c r="PFR19" s="176"/>
      <c r="PFS19" s="176"/>
      <c r="PFT19" s="176"/>
      <c r="PFU19" s="176"/>
      <c r="PFV19" s="176"/>
      <c r="PFW19" s="176"/>
      <c r="PFX19" s="176"/>
      <c r="PFY19" s="176"/>
      <c r="PFZ19" s="176"/>
      <c r="PGA19" s="176"/>
      <c r="PGB19" s="176"/>
      <c r="PGC19" s="176"/>
      <c r="PGD19" s="176"/>
      <c r="PGE19" s="176"/>
      <c r="PGF19" s="176"/>
      <c r="PGG19" s="176"/>
      <c r="PGH19" s="176"/>
      <c r="PGI19" s="176"/>
      <c r="PGJ19" s="176"/>
      <c r="PGK19" s="176"/>
      <c r="PGL19" s="176"/>
      <c r="PGM19" s="176"/>
      <c r="PGN19" s="176"/>
      <c r="PGO19" s="176"/>
      <c r="PGP19" s="176"/>
      <c r="PGQ19" s="176"/>
      <c r="PGR19" s="176"/>
      <c r="PGS19" s="176"/>
      <c r="PGT19" s="176"/>
      <c r="PGU19" s="176"/>
      <c r="PGV19" s="176"/>
      <c r="PGW19" s="176"/>
      <c r="PGX19" s="176"/>
      <c r="PGY19" s="176"/>
      <c r="PGZ19" s="176"/>
      <c r="PHA19" s="176"/>
      <c r="PHB19" s="176"/>
      <c r="PHC19" s="176"/>
      <c r="PHD19" s="176"/>
      <c r="PHE19" s="176"/>
      <c r="PHF19" s="176"/>
      <c r="PHG19" s="176"/>
      <c r="PHH19" s="176"/>
      <c r="PHI19" s="176"/>
      <c r="PHJ19" s="176"/>
      <c r="PHK19" s="176"/>
      <c r="PHL19" s="176"/>
      <c r="PHM19" s="176"/>
      <c r="PHN19" s="176"/>
      <c r="PHO19" s="176"/>
      <c r="PHP19" s="176"/>
      <c r="PHQ19" s="176"/>
      <c r="PHR19" s="176"/>
      <c r="PHS19" s="176"/>
      <c r="PHT19" s="176"/>
      <c r="PHU19" s="176"/>
      <c r="PHV19" s="176"/>
      <c r="PHW19" s="176"/>
      <c r="PHX19" s="176"/>
      <c r="PHY19" s="176"/>
      <c r="PHZ19" s="176"/>
      <c r="PIA19" s="176"/>
      <c r="PIB19" s="176"/>
      <c r="PIC19" s="176"/>
      <c r="PID19" s="176"/>
      <c r="PIE19" s="176"/>
      <c r="PIF19" s="176"/>
      <c r="PIG19" s="176"/>
      <c r="PIH19" s="176"/>
      <c r="PII19" s="176"/>
      <c r="PIJ19" s="176"/>
      <c r="PIK19" s="176"/>
      <c r="PIL19" s="176"/>
      <c r="PIM19" s="176"/>
      <c r="PIN19" s="176"/>
      <c r="PIO19" s="176"/>
      <c r="PIP19" s="176"/>
      <c r="PIQ19" s="176"/>
      <c r="PIR19" s="176"/>
      <c r="PIS19" s="176"/>
      <c r="PIT19" s="176"/>
      <c r="PIU19" s="176"/>
      <c r="PIV19" s="176"/>
      <c r="PIW19" s="176"/>
      <c r="PIX19" s="176"/>
      <c r="PIY19" s="176"/>
      <c r="PIZ19" s="176"/>
      <c r="PJA19" s="176"/>
      <c r="PJB19" s="176"/>
      <c r="PJC19" s="176"/>
      <c r="PJD19" s="176"/>
      <c r="PJE19" s="176"/>
      <c r="PJF19" s="176"/>
      <c r="PJG19" s="176"/>
      <c r="PJH19" s="176"/>
      <c r="PJI19" s="176"/>
      <c r="PJJ19" s="176"/>
      <c r="PJK19" s="176"/>
      <c r="PJL19" s="176"/>
      <c r="PJM19" s="176"/>
      <c r="PJN19" s="176"/>
      <c r="PJO19" s="176"/>
      <c r="PJP19" s="176"/>
      <c r="PJQ19" s="176"/>
      <c r="PJR19" s="176"/>
      <c r="PJS19" s="176"/>
      <c r="PJT19" s="176"/>
      <c r="PJU19" s="176"/>
      <c r="PJV19" s="176"/>
      <c r="PJW19" s="176"/>
      <c r="PJX19" s="176"/>
      <c r="PJY19" s="176"/>
      <c r="PJZ19" s="176"/>
      <c r="PKA19" s="176"/>
      <c r="PKB19" s="176"/>
      <c r="PKC19" s="176"/>
      <c r="PKD19" s="176"/>
      <c r="PKE19" s="176"/>
      <c r="PKF19" s="176"/>
      <c r="PKG19" s="176"/>
      <c r="PKH19" s="176"/>
      <c r="PKI19" s="176"/>
      <c r="PKJ19" s="176"/>
      <c r="PKK19" s="176"/>
      <c r="PKL19" s="176"/>
      <c r="PKM19" s="176"/>
      <c r="PKN19" s="176"/>
      <c r="PKO19" s="176"/>
      <c r="PKP19" s="176"/>
      <c r="PKQ19" s="176"/>
      <c r="PKR19" s="176"/>
      <c r="PKS19" s="176"/>
      <c r="PKT19" s="176"/>
      <c r="PKU19" s="176"/>
      <c r="PKV19" s="176"/>
      <c r="PKW19" s="176"/>
      <c r="PKX19" s="176"/>
      <c r="PKY19" s="176"/>
      <c r="PKZ19" s="176"/>
      <c r="PLA19" s="176"/>
      <c r="PLB19" s="176"/>
      <c r="PLC19" s="176"/>
      <c r="PLD19" s="176"/>
      <c r="PLE19" s="176"/>
      <c r="PLF19" s="176"/>
      <c r="PLG19" s="176"/>
      <c r="PLH19" s="176"/>
      <c r="PLI19" s="176"/>
      <c r="PLJ19" s="176"/>
      <c r="PLK19" s="176"/>
      <c r="PLL19" s="176"/>
      <c r="PLM19" s="176"/>
      <c r="PLN19" s="176"/>
      <c r="PLO19" s="176"/>
      <c r="PLP19" s="176"/>
      <c r="PLQ19" s="176"/>
      <c r="PLR19" s="176"/>
      <c r="PLS19" s="176"/>
      <c r="PLT19" s="176"/>
      <c r="PLU19" s="176"/>
      <c r="PLV19" s="176"/>
      <c r="PLW19" s="176"/>
      <c r="PLX19" s="176"/>
      <c r="PLY19" s="176"/>
      <c r="PLZ19" s="176"/>
      <c r="PMA19" s="176"/>
      <c r="PMB19" s="176"/>
      <c r="PMC19" s="176"/>
      <c r="PMD19" s="176"/>
      <c r="PME19" s="176"/>
      <c r="PMF19" s="176"/>
      <c r="PMG19" s="176"/>
      <c r="PMH19" s="176"/>
      <c r="PMI19" s="176"/>
      <c r="PMJ19" s="176"/>
      <c r="PMK19" s="176"/>
      <c r="PML19" s="176"/>
      <c r="PMM19" s="176"/>
      <c r="PMN19" s="176"/>
      <c r="PMO19" s="176"/>
      <c r="PMP19" s="176"/>
      <c r="PMQ19" s="176"/>
      <c r="PMR19" s="176"/>
      <c r="PMS19" s="176"/>
      <c r="PMT19" s="176"/>
      <c r="PMU19" s="176"/>
      <c r="PMV19" s="176"/>
      <c r="PMW19" s="176"/>
      <c r="PMX19" s="176"/>
      <c r="PMY19" s="176"/>
      <c r="PMZ19" s="176"/>
      <c r="PNA19" s="176"/>
      <c r="PNB19" s="176"/>
      <c r="PNC19" s="176"/>
      <c r="PND19" s="176"/>
      <c r="PNE19" s="176"/>
      <c r="PNF19" s="176"/>
      <c r="PNG19" s="176"/>
      <c r="PNH19" s="176"/>
      <c r="PNI19" s="176"/>
      <c r="PNJ19" s="176"/>
      <c r="PNK19" s="176"/>
      <c r="PNL19" s="176"/>
      <c r="PNM19" s="176"/>
      <c r="PNN19" s="176"/>
      <c r="PNO19" s="176"/>
      <c r="PNP19" s="176"/>
      <c r="PNQ19" s="176"/>
      <c r="PNR19" s="176"/>
      <c r="PNS19" s="176"/>
      <c r="PNT19" s="176"/>
      <c r="PNU19" s="176"/>
      <c r="PNV19" s="176"/>
      <c r="PNW19" s="176"/>
      <c r="PNX19" s="176"/>
      <c r="PNY19" s="176"/>
      <c r="PNZ19" s="176"/>
      <c r="POA19" s="176"/>
      <c r="POB19" s="176"/>
      <c r="POC19" s="176"/>
      <c r="POD19" s="176"/>
      <c r="POE19" s="176"/>
      <c r="POF19" s="176"/>
      <c r="POG19" s="176"/>
      <c r="POH19" s="176"/>
      <c r="POI19" s="176"/>
      <c r="POJ19" s="176"/>
      <c r="POK19" s="176"/>
      <c r="POL19" s="176"/>
      <c r="POM19" s="176"/>
      <c r="PON19" s="176"/>
      <c r="POO19" s="176"/>
      <c r="POP19" s="176"/>
      <c r="POQ19" s="176"/>
      <c r="POR19" s="176"/>
      <c r="POS19" s="176"/>
      <c r="POT19" s="176"/>
      <c r="POU19" s="176"/>
      <c r="POV19" s="176"/>
      <c r="POW19" s="176"/>
      <c r="POX19" s="176"/>
      <c r="POY19" s="176"/>
      <c r="POZ19" s="176"/>
      <c r="PPA19" s="176"/>
      <c r="PPB19" s="176"/>
      <c r="PPC19" s="176"/>
      <c r="PPD19" s="176"/>
      <c r="PPE19" s="176"/>
      <c r="PPF19" s="176"/>
      <c r="PPG19" s="176"/>
      <c r="PPH19" s="176"/>
      <c r="PPI19" s="176"/>
      <c r="PPJ19" s="176"/>
      <c r="PPK19" s="176"/>
      <c r="PPL19" s="176"/>
      <c r="PPM19" s="176"/>
      <c r="PPN19" s="176"/>
      <c r="PPO19" s="176"/>
      <c r="PPP19" s="176"/>
      <c r="PPQ19" s="176"/>
      <c r="PPR19" s="176"/>
      <c r="PPS19" s="176"/>
      <c r="PPT19" s="176"/>
      <c r="PPU19" s="176"/>
      <c r="PPV19" s="176"/>
      <c r="PPW19" s="176"/>
      <c r="PPX19" s="176"/>
      <c r="PPY19" s="176"/>
      <c r="PPZ19" s="176"/>
      <c r="PQA19" s="176"/>
      <c r="PQB19" s="176"/>
      <c r="PQC19" s="176"/>
      <c r="PQD19" s="176"/>
      <c r="PQE19" s="176"/>
      <c r="PQF19" s="176"/>
      <c r="PQG19" s="176"/>
      <c r="PQH19" s="176"/>
      <c r="PQI19" s="176"/>
      <c r="PQJ19" s="176"/>
      <c r="PQK19" s="176"/>
      <c r="PQL19" s="176"/>
      <c r="PQM19" s="176"/>
      <c r="PQN19" s="176"/>
      <c r="PQO19" s="176"/>
      <c r="PQP19" s="176"/>
      <c r="PQQ19" s="176"/>
      <c r="PQR19" s="176"/>
      <c r="PQS19" s="176"/>
      <c r="PQT19" s="176"/>
      <c r="PQU19" s="176"/>
      <c r="PQV19" s="176"/>
      <c r="PQW19" s="176"/>
      <c r="PQX19" s="176"/>
      <c r="PQY19" s="176"/>
      <c r="PQZ19" s="176"/>
      <c r="PRA19" s="176"/>
      <c r="PRB19" s="176"/>
      <c r="PRC19" s="176"/>
      <c r="PRD19" s="176"/>
      <c r="PRE19" s="176"/>
      <c r="PRF19" s="176"/>
      <c r="PRG19" s="176"/>
      <c r="PRH19" s="176"/>
      <c r="PRI19" s="176"/>
      <c r="PRJ19" s="176"/>
      <c r="PRK19" s="176"/>
      <c r="PRL19" s="176"/>
      <c r="PRM19" s="176"/>
      <c r="PRN19" s="176"/>
      <c r="PRO19" s="176"/>
      <c r="PRP19" s="176"/>
      <c r="PRQ19" s="176"/>
      <c r="PRR19" s="176"/>
      <c r="PRS19" s="176"/>
      <c r="PRT19" s="176"/>
      <c r="PRU19" s="176"/>
      <c r="PRV19" s="176"/>
      <c r="PRW19" s="176"/>
      <c r="PRX19" s="176"/>
      <c r="PRY19" s="176"/>
      <c r="PRZ19" s="176"/>
      <c r="PSA19" s="176"/>
      <c r="PSB19" s="176"/>
      <c r="PSC19" s="176"/>
      <c r="PSD19" s="176"/>
      <c r="PSE19" s="176"/>
      <c r="PSF19" s="176"/>
      <c r="PSG19" s="176"/>
      <c r="PSH19" s="176"/>
      <c r="PSI19" s="176"/>
      <c r="PSJ19" s="176"/>
      <c r="PSK19" s="176"/>
      <c r="PSL19" s="176"/>
      <c r="PSM19" s="176"/>
      <c r="PSN19" s="176"/>
      <c r="PSO19" s="176"/>
      <c r="PSP19" s="176"/>
      <c r="PSQ19" s="176"/>
      <c r="PSR19" s="176"/>
      <c r="PSS19" s="176"/>
      <c r="PST19" s="176"/>
      <c r="PSU19" s="176"/>
      <c r="PSV19" s="176"/>
      <c r="PSW19" s="176"/>
      <c r="PSX19" s="176"/>
      <c r="PSY19" s="176"/>
      <c r="PSZ19" s="176"/>
      <c r="PTA19" s="176"/>
      <c r="PTB19" s="176"/>
      <c r="PTC19" s="176"/>
      <c r="PTD19" s="176"/>
      <c r="PTE19" s="176"/>
      <c r="PTF19" s="176"/>
      <c r="PTG19" s="176"/>
      <c r="PTH19" s="176"/>
      <c r="PTI19" s="176"/>
      <c r="PTJ19" s="176"/>
      <c r="PTK19" s="176"/>
      <c r="PTL19" s="176"/>
      <c r="PTM19" s="176"/>
      <c r="PTN19" s="176"/>
      <c r="PTO19" s="176"/>
      <c r="PTP19" s="176"/>
      <c r="PTQ19" s="176"/>
      <c r="PTR19" s="176"/>
      <c r="PTS19" s="176"/>
      <c r="PTT19" s="176"/>
      <c r="PTU19" s="176"/>
      <c r="PTV19" s="176"/>
      <c r="PTW19" s="176"/>
      <c r="PTX19" s="176"/>
      <c r="PTY19" s="176"/>
      <c r="PTZ19" s="176"/>
      <c r="PUA19" s="176"/>
      <c r="PUB19" s="176"/>
      <c r="PUC19" s="176"/>
      <c r="PUD19" s="176"/>
      <c r="PUE19" s="176"/>
      <c r="PUF19" s="176"/>
      <c r="PUG19" s="176"/>
      <c r="PUH19" s="176"/>
      <c r="PUI19" s="176"/>
      <c r="PUJ19" s="176"/>
      <c r="PUK19" s="176"/>
      <c r="PUL19" s="176"/>
      <c r="PUM19" s="176"/>
      <c r="PUN19" s="176"/>
      <c r="PUO19" s="176"/>
      <c r="PUP19" s="176"/>
      <c r="PUQ19" s="176"/>
      <c r="PUR19" s="176"/>
      <c r="PUS19" s="176"/>
      <c r="PUT19" s="176"/>
      <c r="PUU19" s="176"/>
      <c r="PUV19" s="176"/>
      <c r="PUW19" s="176"/>
      <c r="PUX19" s="176"/>
      <c r="PUY19" s="176"/>
      <c r="PUZ19" s="176"/>
      <c r="PVA19" s="176"/>
      <c r="PVB19" s="176"/>
      <c r="PVC19" s="176"/>
      <c r="PVD19" s="176"/>
      <c r="PVE19" s="176"/>
      <c r="PVF19" s="176"/>
      <c r="PVG19" s="176"/>
      <c r="PVH19" s="176"/>
      <c r="PVI19" s="176"/>
      <c r="PVJ19" s="176"/>
      <c r="PVK19" s="176"/>
      <c r="PVL19" s="176"/>
      <c r="PVM19" s="176"/>
      <c r="PVN19" s="176"/>
      <c r="PVO19" s="176"/>
      <c r="PVP19" s="176"/>
      <c r="PVQ19" s="176"/>
      <c r="PVR19" s="176"/>
      <c r="PVS19" s="176"/>
      <c r="PVT19" s="176"/>
      <c r="PVU19" s="176"/>
      <c r="PVV19" s="176"/>
      <c r="PVW19" s="176"/>
      <c r="PVX19" s="176"/>
      <c r="PVY19" s="176"/>
      <c r="PVZ19" s="176"/>
      <c r="PWA19" s="176"/>
      <c r="PWB19" s="176"/>
      <c r="PWC19" s="176"/>
      <c r="PWD19" s="176"/>
      <c r="PWE19" s="176"/>
      <c r="PWF19" s="176"/>
      <c r="PWG19" s="176"/>
      <c r="PWH19" s="176"/>
      <c r="PWI19" s="176"/>
      <c r="PWJ19" s="176"/>
      <c r="PWK19" s="176"/>
      <c r="PWL19" s="176"/>
      <c r="PWM19" s="176"/>
      <c r="PWN19" s="176"/>
      <c r="PWO19" s="176"/>
      <c r="PWP19" s="176"/>
      <c r="PWQ19" s="176"/>
      <c r="PWR19" s="176"/>
      <c r="PWS19" s="176"/>
      <c r="PWT19" s="176"/>
      <c r="PWU19" s="176"/>
      <c r="PWV19" s="176"/>
      <c r="PWW19" s="176"/>
      <c r="PWX19" s="176"/>
      <c r="PWY19" s="176"/>
      <c r="PWZ19" s="176"/>
      <c r="PXA19" s="176"/>
      <c r="PXB19" s="176"/>
      <c r="PXC19" s="176"/>
      <c r="PXD19" s="176"/>
      <c r="PXE19" s="176"/>
      <c r="PXF19" s="176"/>
      <c r="PXG19" s="176"/>
      <c r="PXH19" s="176"/>
      <c r="PXI19" s="176"/>
      <c r="PXJ19" s="176"/>
      <c r="PXK19" s="176"/>
      <c r="PXL19" s="176"/>
      <c r="PXM19" s="176"/>
      <c r="PXN19" s="176"/>
      <c r="PXO19" s="176"/>
      <c r="PXP19" s="176"/>
      <c r="PXQ19" s="176"/>
      <c r="PXR19" s="176"/>
      <c r="PXS19" s="176"/>
      <c r="PXT19" s="176"/>
      <c r="PXU19" s="176"/>
      <c r="PXV19" s="176"/>
      <c r="PXW19" s="176"/>
      <c r="PXX19" s="176"/>
      <c r="PXY19" s="176"/>
      <c r="PXZ19" s="176"/>
      <c r="PYA19" s="176"/>
      <c r="PYB19" s="176"/>
      <c r="PYC19" s="176"/>
      <c r="PYD19" s="176"/>
      <c r="PYE19" s="176"/>
      <c r="PYF19" s="176"/>
      <c r="PYG19" s="176"/>
      <c r="PYH19" s="176"/>
      <c r="PYI19" s="176"/>
      <c r="PYJ19" s="176"/>
      <c r="PYK19" s="176"/>
      <c r="PYL19" s="176"/>
      <c r="PYM19" s="176"/>
      <c r="PYN19" s="176"/>
      <c r="PYO19" s="176"/>
      <c r="PYP19" s="176"/>
      <c r="PYQ19" s="176"/>
      <c r="PYR19" s="176"/>
      <c r="PYS19" s="176"/>
      <c r="PYT19" s="176"/>
      <c r="PYU19" s="176"/>
      <c r="PYV19" s="176"/>
      <c r="PYW19" s="176"/>
      <c r="PYX19" s="176"/>
      <c r="PYY19" s="176"/>
      <c r="PYZ19" s="176"/>
      <c r="PZA19" s="176"/>
      <c r="PZB19" s="176"/>
      <c r="PZC19" s="176"/>
      <c r="PZD19" s="176"/>
      <c r="PZE19" s="176"/>
      <c r="PZF19" s="176"/>
      <c r="PZG19" s="176"/>
      <c r="PZH19" s="176"/>
      <c r="PZI19" s="176"/>
      <c r="PZJ19" s="176"/>
      <c r="PZK19" s="176"/>
      <c r="PZL19" s="176"/>
      <c r="PZM19" s="176"/>
      <c r="PZN19" s="176"/>
      <c r="PZO19" s="176"/>
      <c r="PZP19" s="176"/>
      <c r="PZQ19" s="176"/>
      <c r="PZR19" s="176"/>
      <c r="PZS19" s="176"/>
      <c r="PZT19" s="176"/>
      <c r="PZU19" s="176"/>
      <c r="PZV19" s="176"/>
      <c r="PZW19" s="176"/>
      <c r="PZX19" s="176"/>
      <c r="PZY19" s="176"/>
      <c r="PZZ19" s="176"/>
      <c r="QAA19" s="176"/>
      <c r="QAB19" s="176"/>
      <c r="QAC19" s="176"/>
      <c r="QAD19" s="176"/>
      <c r="QAE19" s="176"/>
      <c r="QAF19" s="176"/>
      <c r="QAG19" s="176"/>
      <c r="QAH19" s="176"/>
      <c r="QAI19" s="176"/>
      <c r="QAJ19" s="176"/>
      <c r="QAK19" s="176"/>
      <c r="QAL19" s="176"/>
      <c r="QAM19" s="176"/>
      <c r="QAN19" s="176"/>
      <c r="QAO19" s="176"/>
      <c r="QAP19" s="176"/>
      <c r="QAQ19" s="176"/>
      <c r="QAR19" s="176"/>
      <c r="QAS19" s="176"/>
      <c r="QAT19" s="176"/>
      <c r="QAU19" s="176"/>
      <c r="QAV19" s="176"/>
      <c r="QAW19" s="176"/>
      <c r="QAX19" s="176"/>
      <c r="QAY19" s="176"/>
      <c r="QAZ19" s="176"/>
      <c r="QBA19" s="176"/>
      <c r="QBB19" s="176"/>
      <c r="QBC19" s="176"/>
      <c r="QBD19" s="176"/>
      <c r="QBE19" s="176"/>
      <c r="QBF19" s="176"/>
      <c r="QBG19" s="176"/>
      <c r="QBH19" s="176"/>
      <c r="QBI19" s="176"/>
      <c r="QBJ19" s="176"/>
      <c r="QBK19" s="176"/>
      <c r="QBL19" s="176"/>
      <c r="QBM19" s="176"/>
      <c r="QBN19" s="176"/>
      <c r="QBO19" s="176"/>
      <c r="QBP19" s="176"/>
      <c r="QBQ19" s="176"/>
      <c r="QBR19" s="176"/>
      <c r="QBS19" s="176"/>
      <c r="QBT19" s="176"/>
      <c r="QBU19" s="176"/>
      <c r="QBV19" s="176"/>
      <c r="QBW19" s="176"/>
      <c r="QBX19" s="176"/>
      <c r="QBY19" s="176"/>
      <c r="QBZ19" s="176"/>
      <c r="QCA19" s="176"/>
      <c r="QCB19" s="176"/>
      <c r="QCC19" s="176"/>
      <c r="QCD19" s="176"/>
      <c r="QCE19" s="176"/>
      <c r="QCF19" s="176"/>
      <c r="QCG19" s="176"/>
      <c r="QCH19" s="176"/>
      <c r="QCI19" s="176"/>
      <c r="QCJ19" s="176"/>
      <c r="QCK19" s="176"/>
      <c r="QCL19" s="176"/>
      <c r="QCM19" s="176"/>
      <c r="QCN19" s="176"/>
      <c r="QCO19" s="176"/>
      <c r="QCP19" s="176"/>
      <c r="QCQ19" s="176"/>
      <c r="QCR19" s="176"/>
      <c r="QCS19" s="176"/>
      <c r="QCT19" s="176"/>
      <c r="QCU19" s="176"/>
      <c r="QCV19" s="176"/>
      <c r="QCW19" s="176"/>
      <c r="QCX19" s="176"/>
      <c r="QCY19" s="176"/>
      <c r="QCZ19" s="176"/>
      <c r="QDA19" s="176"/>
      <c r="QDB19" s="176"/>
      <c r="QDC19" s="176"/>
      <c r="QDD19" s="176"/>
      <c r="QDE19" s="176"/>
      <c r="QDF19" s="176"/>
      <c r="QDG19" s="176"/>
      <c r="QDH19" s="176"/>
      <c r="QDI19" s="176"/>
      <c r="QDJ19" s="176"/>
      <c r="QDK19" s="176"/>
      <c r="QDL19" s="176"/>
      <c r="QDM19" s="176"/>
      <c r="QDN19" s="176"/>
      <c r="QDO19" s="176"/>
      <c r="QDP19" s="176"/>
      <c r="QDQ19" s="176"/>
      <c r="QDR19" s="176"/>
      <c r="QDS19" s="176"/>
      <c r="QDT19" s="176"/>
      <c r="QDU19" s="176"/>
      <c r="QDV19" s="176"/>
      <c r="QDW19" s="176"/>
      <c r="QDX19" s="176"/>
      <c r="QDY19" s="176"/>
      <c r="QDZ19" s="176"/>
      <c r="QEA19" s="176"/>
      <c r="QEB19" s="176"/>
      <c r="QEC19" s="176"/>
      <c r="QED19" s="176"/>
      <c r="QEE19" s="176"/>
      <c r="QEF19" s="176"/>
      <c r="QEG19" s="176"/>
      <c r="QEH19" s="176"/>
      <c r="QEI19" s="176"/>
      <c r="QEJ19" s="176"/>
      <c r="QEK19" s="176"/>
      <c r="QEL19" s="176"/>
      <c r="QEM19" s="176"/>
      <c r="QEN19" s="176"/>
      <c r="QEO19" s="176"/>
      <c r="QEP19" s="176"/>
      <c r="QEQ19" s="176"/>
      <c r="QER19" s="176"/>
      <c r="QES19" s="176"/>
      <c r="QET19" s="176"/>
      <c r="QEU19" s="176"/>
      <c r="QEV19" s="176"/>
      <c r="QEW19" s="176"/>
      <c r="QEX19" s="176"/>
      <c r="QEY19" s="176"/>
      <c r="QEZ19" s="176"/>
      <c r="QFA19" s="176"/>
      <c r="QFB19" s="176"/>
      <c r="QFC19" s="176"/>
      <c r="QFD19" s="176"/>
      <c r="QFE19" s="176"/>
      <c r="QFF19" s="176"/>
      <c r="QFG19" s="176"/>
      <c r="QFH19" s="176"/>
      <c r="QFI19" s="176"/>
      <c r="QFJ19" s="176"/>
      <c r="QFK19" s="176"/>
      <c r="QFL19" s="176"/>
      <c r="QFM19" s="176"/>
      <c r="QFN19" s="176"/>
      <c r="QFO19" s="176"/>
      <c r="QFP19" s="176"/>
      <c r="QFQ19" s="176"/>
      <c r="QFR19" s="176"/>
      <c r="QFS19" s="176"/>
      <c r="QFT19" s="176"/>
      <c r="QFU19" s="176"/>
      <c r="QFV19" s="176"/>
      <c r="QFW19" s="176"/>
      <c r="QFX19" s="176"/>
      <c r="QFY19" s="176"/>
      <c r="QFZ19" s="176"/>
      <c r="QGA19" s="176"/>
      <c r="QGB19" s="176"/>
      <c r="QGC19" s="176"/>
      <c r="QGD19" s="176"/>
      <c r="QGE19" s="176"/>
      <c r="QGF19" s="176"/>
      <c r="QGG19" s="176"/>
      <c r="QGH19" s="176"/>
      <c r="QGI19" s="176"/>
      <c r="QGJ19" s="176"/>
      <c r="QGK19" s="176"/>
      <c r="QGL19" s="176"/>
      <c r="QGM19" s="176"/>
      <c r="QGN19" s="176"/>
      <c r="QGO19" s="176"/>
      <c r="QGP19" s="176"/>
      <c r="QGQ19" s="176"/>
      <c r="QGR19" s="176"/>
      <c r="QGS19" s="176"/>
      <c r="QGT19" s="176"/>
      <c r="QGU19" s="176"/>
      <c r="QGV19" s="176"/>
      <c r="QGW19" s="176"/>
      <c r="QGX19" s="176"/>
      <c r="QGY19" s="176"/>
      <c r="QGZ19" s="176"/>
      <c r="QHA19" s="176"/>
      <c r="QHB19" s="176"/>
      <c r="QHC19" s="176"/>
      <c r="QHD19" s="176"/>
      <c r="QHE19" s="176"/>
      <c r="QHF19" s="176"/>
      <c r="QHG19" s="176"/>
      <c r="QHH19" s="176"/>
      <c r="QHI19" s="176"/>
      <c r="QHJ19" s="176"/>
      <c r="QHK19" s="176"/>
      <c r="QHL19" s="176"/>
      <c r="QHM19" s="176"/>
      <c r="QHN19" s="176"/>
      <c r="QHO19" s="176"/>
      <c r="QHP19" s="176"/>
      <c r="QHQ19" s="176"/>
      <c r="QHR19" s="176"/>
      <c r="QHS19" s="176"/>
      <c r="QHT19" s="176"/>
      <c r="QHU19" s="176"/>
      <c r="QHV19" s="176"/>
      <c r="QHW19" s="176"/>
      <c r="QHX19" s="176"/>
      <c r="QHY19" s="176"/>
      <c r="QHZ19" s="176"/>
      <c r="QIA19" s="176"/>
      <c r="QIB19" s="176"/>
      <c r="QIC19" s="176"/>
      <c r="QID19" s="176"/>
      <c r="QIE19" s="176"/>
      <c r="QIF19" s="176"/>
      <c r="QIG19" s="176"/>
      <c r="QIH19" s="176"/>
      <c r="QII19" s="176"/>
      <c r="QIJ19" s="176"/>
      <c r="QIK19" s="176"/>
      <c r="QIL19" s="176"/>
      <c r="QIM19" s="176"/>
      <c r="QIN19" s="176"/>
      <c r="QIO19" s="176"/>
      <c r="QIP19" s="176"/>
      <c r="QIQ19" s="176"/>
      <c r="QIR19" s="176"/>
      <c r="QIS19" s="176"/>
      <c r="QIT19" s="176"/>
      <c r="QIU19" s="176"/>
      <c r="QIV19" s="176"/>
      <c r="QIW19" s="176"/>
      <c r="QIX19" s="176"/>
      <c r="QIY19" s="176"/>
      <c r="QIZ19" s="176"/>
      <c r="QJA19" s="176"/>
      <c r="QJB19" s="176"/>
      <c r="QJC19" s="176"/>
      <c r="QJD19" s="176"/>
      <c r="QJE19" s="176"/>
      <c r="QJF19" s="176"/>
      <c r="QJG19" s="176"/>
      <c r="QJH19" s="176"/>
      <c r="QJI19" s="176"/>
      <c r="QJJ19" s="176"/>
      <c r="QJK19" s="176"/>
      <c r="QJL19" s="176"/>
      <c r="QJM19" s="176"/>
      <c r="QJN19" s="176"/>
      <c r="QJO19" s="176"/>
      <c r="QJP19" s="176"/>
      <c r="QJQ19" s="176"/>
      <c r="QJR19" s="176"/>
      <c r="QJS19" s="176"/>
      <c r="QJT19" s="176"/>
      <c r="QJU19" s="176"/>
      <c r="QJV19" s="176"/>
      <c r="QJW19" s="176"/>
      <c r="QJX19" s="176"/>
      <c r="QJY19" s="176"/>
      <c r="QJZ19" s="176"/>
      <c r="QKA19" s="176"/>
      <c r="QKB19" s="176"/>
      <c r="QKC19" s="176"/>
      <c r="QKD19" s="176"/>
      <c r="QKE19" s="176"/>
      <c r="QKF19" s="176"/>
      <c r="QKG19" s="176"/>
      <c r="QKH19" s="176"/>
      <c r="QKI19" s="176"/>
      <c r="QKJ19" s="176"/>
      <c r="QKK19" s="176"/>
      <c r="QKL19" s="176"/>
      <c r="QKM19" s="176"/>
      <c r="QKN19" s="176"/>
      <c r="QKO19" s="176"/>
      <c r="QKP19" s="176"/>
      <c r="QKQ19" s="176"/>
      <c r="QKR19" s="176"/>
      <c r="QKS19" s="176"/>
      <c r="QKT19" s="176"/>
      <c r="QKU19" s="176"/>
      <c r="QKV19" s="176"/>
      <c r="QKW19" s="176"/>
      <c r="QKX19" s="176"/>
      <c r="QKY19" s="176"/>
      <c r="QKZ19" s="176"/>
      <c r="QLA19" s="176"/>
      <c r="QLB19" s="176"/>
      <c r="QLC19" s="176"/>
      <c r="QLD19" s="176"/>
      <c r="QLE19" s="176"/>
      <c r="QLF19" s="176"/>
      <c r="QLG19" s="176"/>
      <c r="QLH19" s="176"/>
      <c r="QLI19" s="176"/>
      <c r="QLJ19" s="176"/>
      <c r="QLK19" s="176"/>
      <c r="QLL19" s="176"/>
      <c r="QLM19" s="176"/>
      <c r="QLN19" s="176"/>
      <c r="QLO19" s="176"/>
      <c r="QLP19" s="176"/>
      <c r="QLQ19" s="176"/>
      <c r="QLR19" s="176"/>
      <c r="QLS19" s="176"/>
      <c r="QLT19" s="176"/>
      <c r="QLU19" s="176"/>
      <c r="QLV19" s="176"/>
      <c r="QLW19" s="176"/>
      <c r="QLX19" s="176"/>
      <c r="QLY19" s="176"/>
      <c r="QLZ19" s="176"/>
      <c r="QMA19" s="176"/>
      <c r="QMB19" s="176"/>
      <c r="QMC19" s="176"/>
      <c r="QMD19" s="176"/>
      <c r="QME19" s="176"/>
      <c r="QMF19" s="176"/>
      <c r="QMG19" s="176"/>
      <c r="QMH19" s="176"/>
      <c r="QMI19" s="176"/>
      <c r="QMJ19" s="176"/>
      <c r="QMK19" s="176"/>
      <c r="QML19" s="176"/>
      <c r="QMM19" s="176"/>
      <c r="QMN19" s="176"/>
      <c r="QMO19" s="176"/>
      <c r="QMP19" s="176"/>
      <c r="QMQ19" s="176"/>
      <c r="QMR19" s="176"/>
      <c r="QMS19" s="176"/>
      <c r="QMT19" s="176"/>
      <c r="QMU19" s="176"/>
      <c r="QMV19" s="176"/>
      <c r="QMW19" s="176"/>
      <c r="QMX19" s="176"/>
      <c r="QMY19" s="176"/>
      <c r="QMZ19" s="176"/>
      <c r="QNA19" s="176"/>
      <c r="QNB19" s="176"/>
      <c r="QNC19" s="176"/>
      <c r="QND19" s="176"/>
      <c r="QNE19" s="176"/>
      <c r="QNF19" s="176"/>
      <c r="QNG19" s="176"/>
      <c r="QNH19" s="176"/>
      <c r="QNI19" s="176"/>
      <c r="QNJ19" s="176"/>
      <c r="QNK19" s="176"/>
      <c r="QNL19" s="176"/>
      <c r="QNM19" s="176"/>
      <c r="QNN19" s="176"/>
      <c r="QNO19" s="176"/>
      <c r="QNP19" s="176"/>
      <c r="QNQ19" s="176"/>
      <c r="QNR19" s="176"/>
      <c r="QNS19" s="176"/>
      <c r="QNT19" s="176"/>
      <c r="QNU19" s="176"/>
      <c r="QNV19" s="176"/>
      <c r="QNW19" s="176"/>
      <c r="QNX19" s="176"/>
      <c r="QNY19" s="176"/>
      <c r="QNZ19" s="176"/>
      <c r="QOA19" s="176"/>
      <c r="QOB19" s="176"/>
      <c r="QOC19" s="176"/>
      <c r="QOD19" s="176"/>
      <c r="QOE19" s="176"/>
      <c r="QOF19" s="176"/>
      <c r="QOG19" s="176"/>
      <c r="QOH19" s="176"/>
      <c r="QOI19" s="176"/>
      <c r="QOJ19" s="176"/>
      <c r="QOK19" s="176"/>
      <c r="QOL19" s="176"/>
      <c r="QOM19" s="176"/>
      <c r="QON19" s="176"/>
      <c r="QOO19" s="176"/>
      <c r="QOP19" s="176"/>
      <c r="QOQ19" s="176"/>
      <c r="QOR19" s="176"/>
      <c r="QOS19" s="176"/>
      <c r="QOT19" s="176"/>
      <c r="QOU19" s="176"/>
      <c r="QOV19" s="176"/>
      <c r="QOW19" s="176"/>
      <c r="QOX19" s="176"/>
      <c r="QOY19" s="176"/>
      <c r="QOZ19" s="176"/>
      <c r="QPA19" s="176"/>
      <c r="QPB19" s="176"/>
      <c r="QPC19" s="176"/>
      <c r="QPD19" s="176"/>
      <c r="QPE19" s="176"/>
      <c r="QPF19" s="176"/>
      <c r="QPG19" s="176"/>
      <c r="QPH19" s="176"/>
      <c r="QPI19" s="176"/>
      <c r="QPJ19" s="176"/>
      <c r="QPK19" s="176"/>
      <c r="QPL19" s="176"/>
      <c r="QPM19" s="176"/>
      <c r="QPN19" s="176"/>
      <c r="QPO19" s="176"/>
      <c r="QPP19" s="176"/>
      <c r="QPQ19" s="176"/>
      <c r="QPR19" s="176"/>
      <c r="QPS19" s="176"/>
      <c r="QPT19" s="176"/>
      <c r="QPU19" s="176"/>
      <c r="QPV19" s="176"/>
      <c r="QPW19" s="176"/>
      <c r="QPX19" s="176"/>
      <c r="QPY19" s="176"/>
      <c r="QPZ19" s="176"/>
      <c r="QQA19" s="176"/>
      <c r="QQB19" s="176"/>
      <c r="QQC19" s="176"/>
      <c r="QQD19" s="176"/>
      <c r="QQE19" s="176"/>
      <c r="QQF19" s="176"/>
      <c r="QQG19" s="176"/>
      <c r="QQH19" s="176"/>
      <c r="QQI19" s="176"/>
      <c r="QQJ19" s="176"/>
      <c r="QQK19" s="176"/>
      <c r="QQL19" s="176"/>
      <c r="QQM19" s="176"/>
      <c r="QQN19" s="176"/>
      <c r="QQO19" s="176"/>
      <c r="QQP19" s="176"/>
      <c r="QQQ19" s="176"/>
      <c r="QQR19" s="176"/>
      <c r="QQS19" s="176"/>
      <c r="QQT19" s="176"/>
      <c r="QQU19" s="176"/>
      <c r="QQV19" s="176"/>
      <c r="QQW19" s="176"/>
      <c r="QQX19" s="176"/>
      <c r="QQY19" s="176"/>
      <c r="QQZ19" s="176"/>
      <c r="QRA19" s="176"/>
      <c r="QRB19" s="176"/>
      <c r="QRC19" s="176"/>
      <c r="QRD19" s="176"/>
      <c r="QRE19" s="176"/>
      <c r="QRF19" s="176"/>
      <c r="QRG19" s="176"/>
      <c r="QRH19" s="176"/>
      <c r="QRI19" s="176"/>
      <c r="QRJ19" s="176"/>
      <c r="QRK19" s="176"/>
      <c r="QRL19" s="176"/>
      <c r="QRM19" s="176"/>
      <c r="QRN19" s="176"/>
      <c r="QRO19" s="176"/>
      <c r="QRP19" s="176"/>
      <c r="QRQ19" s="176"/>
      <c r="QRR19" s="176"/>
      <c r="QRS19" s="176"/>
      <c r="QRT19" s="176"/>
      <c r="QRU19" s="176"/>
      <c r="QRV19" s="176"/>
      <c r="QRW19" s="176"/>
      <c r="QRX19" s="176"/>
      <c r="QRY19" s="176"/>
      <c r="QRZ19" s="176"/>
      <c r="QSA19" s="176"/>
      <c r="QSB19" s="176"/>
      <c r="QSC19" s="176"/>
      <c r="QSD19" s="176"/>
      <c r="QSE19" s="176"/>
      <c r="QSF19" s="176"/>
      <c r="QSG19" s="176"/>
      <c r="QSH19" s="176"/>
      <c r="QSI19" s="176"/>
      <c r="QSJ19" s="176"/>
      <c r="QSK19" s="176"/>
      <c r="QSL19" s="176"/>
      <c r="QSM19" s="176"/>
      <c r="QSN19" s="176"/>
      <c r="QSO19" s="176"/>
      <c r="QSP19" s="176"/>
      <c r="QSQ19" s="176"/>
      <c r="QSR19" s="176"/>
      <c r="QSS19" s="176"/>
      <c r="QST19" s="176"/>
      <c r="QSU19" s="176"/>
      <c r="QSV19" s="176"/>
      <c r="QSW19" s="176"/>
      <c r="QSX19" s="176"/>
      <c r="QSY19" s="176"/>
      <c r="QSZ19" s="176"/>
      <c r="QTA19" s="176"/>
      <c r="QTB19" s="176"/>
      <c r="QTC19" s="176"/>
      <c r="QTD19" s="176"/>
      <c r="QTE19" s="176"/>
      <c r="QTF19" s="176"/>
      <c r="QTG19" s="176"/>
      <c r="QTH19" s="176"/>
      <c r="QTI19" s="176"/>
      <c r="QTJ19" s="176"/>
      <c r="QTK19" s="176"/>
      <c r="QTL19" s="176"/>
      <c r="QTM19" s="176"/>
      <c r="QTN19" s="176"/>
      <c r="QTO19" s="176"/>
      <c r="QTP19" s="176"/>
      <c r="QTQ19" s="176"/>
      <c r="QTR19" s="176"/>
      <c r="QTS19" s="176"/>
      <c r="QTT19" s="176"/>
      <c r="QTU19" s="176"/>
      <c r="QTV19" s="176"/>
      <c r="QTW19" s="176"/>
      <c r="QTX19" s="176"/>
      <c r="QTY19" s="176"/>
      <c r="QTZ19" s="176"/>
      <c r="QUA19" s="176"/>
      <c r="QUB19" s="176"/>
      <c r="QUC19" s="176"/>
      <c r="QUD19" s="176"/>
      <c r="QUE19" s="176"/>
      <c r="QUF19" s="176"/>
      <c r="QUG19" s="176"/>
      <c r="QUH19" s="176"/>
      <c r="QUI19" s="176"/>
      <c r="QUJ19" s="176"/>
      <c r="QUK19" s="176"/>
      <c r="QUL19" s="176"/>
      <c r="QUM19" s="176"/>
      <c r="QUN19" s="176"/>
      <c r="QUO19" s="176"/>
      <c r="QUP19" s="176"/>
      <c r="QUQ19" s="176"/>
      <c r="QUR19" s="176"/>
      <c r="QUS19" s="176"/>
      <c r="QUT19" s="176"/>
      <c r="QUU19" s="176"/>
      <c r="QUV19" s="176"/>
      <c r="QUW19" s="176"/>
      <c r="QUX19" s="176"/>
      <c r="QUY19" s="176"/>
      <c r="QUZ19" s="176"/>
      <c r="QVA19" s="176"/>
      <c r="QVB19" s="176"/>
      <c r="QVC19" s="176"/>
      <c r="QVD19" s="176"/>
      <c r="QVE19" s="176"/>
      <c r="QVF19" s="176"/>
      <c r="QVG19" s="176"/>
      <c r="QVH19" s="176"/>
      <c r="QVI19" s="176"/>
      <c r="QVJ19" s="176"/>
      <c r="QVK19" s="176"/>
      <c r="QVL19" s="176"/>
      <c r="QVM19" s="176"/>
      <c r="QVN19" s="176"/>
      <c r="QVO19" s="176"/>
      <c r="QVP19" s="176"/>
      <c r="QVQ19" s="176"/>
      <c r="QVR19" s="176"/>
      <c r="QVS19" s="176"/>
      <c r="QVT19" s="176"/>
      <c r="QVU19" s="176"/>
      <c r="QVV19" s="176"/>
      <c r="QVW19" s="176"/>
      <c r="QVX19" s="176"/>
      <c r="QVY19" s="176"/>
      <c r="QVZ19" s="176"/>
      <c r="QWA19" s="176"/>
      <c r="QWB19" s="176"/>
      <c r="QWC19" s="176"/>
      <c r="QWD19" s="176"/>
      <c r="QWE19" s="176"/>
      <c r="QWF19" s="176"/>
      <c r="QWG19" s="176"/>
      <c r="QWH19" s="176"/>
      <c r="QWI19" s="176"/>
      <c r="QWJ19" s="176"/>
      <c r="QWK19" s="176"/>
      <c r="QWL19" s="176"/>
      <c r="QWM19" s="176"/>
      <c r="QWN19" s="176"/>
      <c r="QWO19" s="176"/>
      <c r="QWP19" s="176"/>
      <c r="QWQ19" s="176"/>
      <c r="QWR19" s="176"/>
      <c r="QWS19" s="176"/>
      <c r="QWT19" s="176"/>
      <c r="QWU19" s="176"/>
      <c r="QWV19" s="176"/>
      <c r="QWW19" s="176"/>
      <c r="QWX19" s="176"/>
      <c r="QWY19" s="176"/>
      <c r="QWZ19" s="176"/>
      <c r="QXA19" s="176"/>
      <c r="QXB19" s="176"/>
      <c r="QXC19" s="176"/>
      <c r="QXD19" s="176"/>
      <c r="QXE19" s="176"/>
      <c r="QXF19" s="176"/>
      <c r="QXG19" s="176"/>
      <c r="QXH19" s="176"/>
      <c r="QXI19" s="176"/>
      <c r="QXJ19" s="176"/>
      <c r="QXK19" s="176"/>
      <c r="QXL19" s="176"/>
      <c r="QXM19" s="176"/>
      <c r="QXN19" s="176"/>
      <c r="QXO19" s="176"/>
      <c r="QXP19" s="176"/>
      <c r="QXQ19" s="176"/>
      <c r="QXR19" s="176"/>
      <c r="QXS19" s="176"/>
      <c r="QXT19" s="176"/>
      <c r="QXU19" s="176"/>
      <c r="QXV19" s="176"/>
      <c r="QXW19" s="176"/>
      <c r="QXX19" s="176"/>
      <c r="QXY19" s="176"/>
      <c r="QXZ19" s="176"/>
      <c r="QYA19" s="176"/>
      <c r="QYB19" s="176"/>
      <c r="QYC19" s="176"/>
      <c r="QYD19" s="176"/>
      <c r="QYE19" s="176"/>
      <c r="QYF19" s="176"/>
      <c r="QYG19" s="176"/>
      <c r="QYH19" s="176"/>
      <c r="QYI19" s="176"/>
      <c r="QYJ19" s="176"/>
      <c r="QYK19" s="176"/>
      <c r="QYL19" s="176"/>
      <c r="QYM19" s="176"/>
      <c r="QYN19" s="176"/>
      <c r="QYO19" s="176"/>
      <c r="QYP19" s="176"/>
      <c r="QYQ19" s="176"/>
      <c r="QYR19" s="176"/>
      <c r="QYS19" s="176"/>
      <c r="QYT19" s="176"/>
      <c r="QYU19" s="176"/>
      <c r="QYV19" s="176"/>
      <c r="QYW19" s="176"/>
      <c r="QYX19" s="176"/>
      <c r="QYY19" s="176"/>
      <c r="QYZ19" s="176"/>
      <c r="QZA19" s="176"/>
      <c r="QZB19" s="176"/>
      <c r="QZC19" s="176"/>
      <c r="QZD19" s="176"/>
      <c r="QZE19" s="176"/>
      <c r="QZF19" s="176"/>
      <c r="QZG19" s="176"/>
      <c r="QZH19" s="176"/>
      <c r="QZI19" s="176"/>
      <c r="QZJ19" s="176"/>
      <c r="QZK19" s="176"/>
      <c r="QZL19" s="176"/>
      <c r="QZM19" s="176"/>
      <c r="QZN19" s="176"/>
      <c r="QZO19" s="176"/>
      <c r="QZP19" s="176"/>
      <c r="QZQ19" s="176"/>
      <c r="QZR19" s="176"/>
      <c r="QZS19" s="176"/>
      <c r="QZT19" s="176"/>
      <c r="QZU19" s="176"/>
      <c r="QZV19" s="176"/>
      <c r="QZW19" s="176"/>
      <c r="QZX19" s="176"/>
      <c r="QZY19" s="176"/>
      <c r="QZZ19" s="176"/>
      <c r="RAA19" s="176"/>
      <c r="RAB19" s="176"/>
      <c r="RAC19" s="176"/>
      <c r="RAD19" s="176"/>
      <c r="RAE19" s="176"/>
      <c r="RAF19" s="176"/>
      <c r="RAG19" s="176"/>
      <c r="RAH19" s="176"/>
      <c r="RAI19" s="176"/>
      <c r="RAJ19" s="176"/>
      <c r="RAK19" s="176"/>
      <c r="RAL19" s="176"/>
      <c r="RAM19" s="176"/>
      <c r="RAN19" s="176"/>
      <c r="RAO19" s="176"/>
      <c r="RAP19" s="176"/>
      <c r="RAQ19" s="176"/>
      <c r="RAR19" s="176"/>
      <c r="RAS19" s="176"/>
      <c r="RAT19" s="176"/>
      <c r="RAU19" s="176"/>
      <c r="RAV19" s="176"/>
      <c r="RAW19" s="176"/>
      <c r="RAX19" s="176"/>
      <c r="RAY19" s="176"/>
      <c r="RAZ19" s="176"/>
      <c r="RBA19" s="176"/>
      <c r="RBB19" s="176"/>
      <c r="RBC19" s="176"/>
      <c r="RBD19" s="176"/>
      <c r="RBE19" s="176"/>
      <c r="RBF19" s="176"/>
      <c r="RBG19" s="176"/>
      <c r="RBH19" s="176"/>
      <c r="RBI19" s="176"/>
      <c r="RBJ19" s="176"/>
      <c r="RBK19" s="176"/>
      <c r="RBL19" s="176"/>
      <c r="RBM19" s="176"/>
      <c r="RBN19" s="176"/>
      <c r="RBO19" s="176"/>
      <c r="RBP19" s="176"/>
      <c r="RBQ19" s="176"/>
      <c r="RBR19" s="176"/>
      <c r="RBS19" s="176"/>
      <c r="RBT19" s="176"/>
      <c r="RBU19" s="176"/>
      <c r="RBV19" s="176"/>
      <c r="RBW19" s="176"/>
      <c r="RBX19" s="176"/>
      <c r="RBY19" s="176"/>
      <c r="RBZ19" s="176"/>
      <c r="RCA19" s="176"/>
      <c r="RCB19" s="176"/>
      <c r="RCC19" s="176"/>
      <c r="RCD19" s="176"/>
      <c r="RCE19" s="176"/>
      <c r="RCF19" s="176"/>
      <c r="RCG19" s="176"/>
      <c r="RCH19" s="176"/>
      <c r="RCI19" s="176"/>
      <c r="RCJ19" s="176"/>
      <c r="RCK19" s="176"/>
      <c r="RCL19" s="176"/>
      <c r="RCM19" s="176"/>
      <c r="RCN19" s="176"/>
      <c r="RCO19" s="176"/>
      <c r="RCP19" s="176"/>
      <c r="RCQ19" s="176"/>
      <c r="RCR19" s="176"/>
      <c r="RCS19" s="176"/>
      <c r="RCT19" s="176"/>
      <c r="RCU19" s="176"/>
      <c r="RCV19" s="176"/>
      <c r="RCW19" s="176"/>
      <c r="RCX19" s="176"/>
      <c r="RCY19" s="176"/>
      <c r="RCZ19" s="176"/>
      <c r="RDA19" s="176"/>
      <c r="RDB19" s="176"/>
      <c r="RDC19" s="176"/>
      <c r="RDD19" s="176"/>
      <c r="RDE19" s="176"/>
      <c r="RDF19" s="176"/>
      <c r="RDG19" s="176"/>
      <c r="RDH19" s="176"/>
      <c r="RDI19" s="176"/>
      <c r="RDJ19" s="176"/>
      <c r="RDK19" s="176"/>
      <c r="RDL19" s="176"/>
      <c r="RDM19" s="176"/>
      <c r="RDN19" s="176"/>
      <c r="RDO19" s="176"/>
      <c r="RDP19" s="176"/>
      <c r="RDQ19" s="176"/>
      <c r="RDR19" s="176"/>
      <c r="RDS19" s="176"/>
      <c r="RDT19" s="176"/>
      <c r="RDU19" s="176"/>
      <c r="RDV19" s="176"/>
      <c r="RDW19" s="176"/>
      <c r="RDX19" s="176"/>
      <c r="RDY19" s="176"/>
      <c r="RDZ19" s="176"/>
      <c r="REA19" s="176"/>
      <c r="REB19" s="176"/>
      <c r="REC19" s="176"/>
      <c r="RED19" s="176"/>
      <c r="REE19" s="176"/>
      <c r="REF19" s="176"/>
      <c r="REG19" s="176"/>
      <c r="REH19" s="176"/>
      <c r="REI19" s="176"/>
      <c r="REJ19" s="176"/>
      <c r="REK19" s="176"/>
      <c r="REL19" s="176"/>
      <c r="REM19" s="176"/>
      <c r="REN19" s="176"/>
      <c r="REO19" s="176"/>
      <c r="REP19" s="176"/>
      <c r="REQ19" s="176"/>
      <c r="RER19" s="176"/>
      <c r="RES19" s="176"/>
      <c r="RET19" s="176"/>
      <c r="REU19" s="176"/>
      <c r="REV19" s="176"/>
      <c r="REW19" s="176"/>
      <c r="REX19" s="176"/>
      <c r="REY19" s="176"/>
      <c r="REZ19" s="176"/>
      <c r="RFA19" s="176"/>
      <c r="RFB19" s="176"/>
      <c r="RFC19" s="176"/>
      <c r="RFD19" s="176"/>
      <c r="RFE19" s="176"/>
      <c r="RFF19" s="176"/>
      <c r="RFG19" s="176"/>
      <c r="RFH19" s="176"/>
      <c r="RFI19" s="176"/>
      <c r="RFJ19" s="176"/>
      <c r="RFK19" s="176"/>
      <c r="RFL19" s="176"/>
      <c r="RFM19" s="176"/>
      <c r="RFN19" s="176"/>
      <c r="RFO19" s="176"/>
      <c r="RFP19" s="176"/>
      <c r="RFQ19" s="176"/>
      <c r="RFR19" s="176"/>
      <c r="RFS19" s="176"/>
      <c r="RFT19" s="176"/>
      <c r="RFU19" s="176"/>
      <c r="RFV19" s="176"/>
      <c r="RFW19" s="176"/>
      <c r="RFX19" s="176"/>
      <c r="RFY19" s="176"/>
      <c r="RFZ19" s="176"/>
      <c r="RGA19" s="176"/>
      <c r="RGB19" s="176"/>
      <c r="RGC19" s="176"/>
      <c r="RGD19" s="176"/>
      <c r="RGE19" s="176"/>
      <c r="RGF19" s="176"/>
      <c r="RGG19" s="176"/>
      <c r="RGH19" s="176"/>
      <c r="RGI19" s="176"/>
      <c r="RGJ19" s="176"/>
      <c r="RGK19" s="176"/>
      <c r="RGL19" s="176"/>
      <c r="RGM19" s="176"/>
      <c r="RGN19" s="176"/>
      <c r="RGO19" s="176"/>
      <c r="RGP19" s="176"/>
      <c r="RGQ19" s="176"/>
      <c r="RGR19" s="176"/>
      <c r="RGS19" s="176"/>
      <c r="RGT19" s="176"/>
      <c r="RGU19" s="176"/>
      <c r="RGV19" s="176"/>
      <c r="RGW19" s="176"/>
      <c r="RGX19" s="176"/>
      <c r="RGY19" s="176"/>
      <c r="RGZ19" s="176"/>
      <c r="RHA19" s="176"/>
      <c r="RHB19" s="176"/>
      <c r="RHC19" s="176"/>
      <c r="RHD19" s="176"/>
      <c r="RHE19" s="176"/>
      <c r="RHF19" s="176"/>
      <c r="RHG19" s="176"/>
      <c r="RHH19" s="176"/>
      <c r="RHI19" s="176"/>
      <c r="RHJ19" s="176"/>
      <c r="RHK19" s="176"/>
      <c r="RHL19" s="176"/>
      <c r="RHM19" s="176"/>
      <c r="RHN19" s="176"/>
      <c r="RHO19" s="176"/>
      <c r="RHP19" s="176"/>
      <c r="RHQ19" s="176"/>
      <c r="RHR19" s="176"/>
      <c r="RHS19" s="176"/>
      <c r="RHT19" s="176"/>
      <c r="RHU19" s="176"/>
      <c r="RHV19" s="176"/>
      <c r="RHW19" s="176"/>
      <c r="RHX19" s="176"/>
      <c r="RHY19" s="176"/>
      <c r="RHZ19" s="176"/>
      <c r="RIA19" s="176"/>
      <c r="RIB19" s="176"/>
      <c r="RIC19" s="176"/>
      <c r="RID19" s="176"/>
      <c r="RIE19" s="176"/>
      <c r="RIF19" s="176"/>
      <c r="RIG19" s="176"/>
      <c r="RIH19" s="176"/>
      <c r="RII19" s="176"/>
      <c r="RIJ19" s="176"/>
      <c r="RIK19" s="176"/>
      <c r="RIL19" s="176"/>
      <c r="RIM19" s="176"/>
      <c r="RIN19" s="176"/>
      <c r="RIO19" s="176"/>
      <c r="RIP19" s="176"/>
      <c r="RIQ19" s="176"/>
      <c r="RIR19" s="176"/>
      <c r="RIS19" s="176"/>
      <c r="RIT19" s="176"/>
      <c r="RIU19" s="176"/>
      <c r="RIV19" s="176"/>
      <c r="RIW19" s="176"/>
      <c r="RIX19" s="176"/>
      <c r="RIY19" s="176"/>
      <c r="RIZ19" s="176"/>
      <c r="RJA19" s="176"/>
      <c r="RJB19" s="176"/>
      <c r="RJC19" s="176"/>
      <c r="RJD19" s="176"/>
      <c r="RJE19" s="176"/>
      <c r="RJF19" s="176"/>
      <c r="RJG19" s="176"/>
      <c r="RJH19" s="176"/>
      <c r="RJI19" s="176"/>
      <c r="RJJ19" s="176"/>
      <c r="RJK19" s="176"/>
      <c r="RJL19" s="176"/>
      <c r="RJM19" s="176"/>
      <c r="RJN19" s="176"/>
      <c r="RJO19" s="176"/>
      <c r="RJP19" s="176"/>
      <c r="RJQ19" s="176"/>
      <c r="RJR19" s="176"/>
      <c r="RJS19" s="176"/>
      <c r="RJT19" s="176"/>
      <c r="RJU19" s="176"/>
      <c r="RJV19" s="176"/>
      <c r="RJW19" s="176"/>
      <c r="RJX19" s="176"/>
      <c r="RJY19" s="176"/>
      <c r="RJZ19" s="176"/>
      <c r="RKA19" s="176"/>
      <c r="RKB19" s="176"/>
      <c r="RKC19" s="176"/>
      <c r="RKD19" s="176"/>
      <c r="RKE19" s="176"/>
      <c r="RKF19" s="176"/>
      <c r="RKG19" s="176"/>
      <c r="RKH19" s="176"/>
      <c r="RKI19" s="176"/>
      <c r="RKJ19" s="176"/>
      <c r="RKK19" s="176"/>
      <c r="RKL19" s="176"/>
      <c r="RKM19" s="176"/>
      <c r="RKN19" s="176"/>
      <c r="RKO19" s="176"/>
      <c r="RKP19" s="176"/>
      <c r="RKQ19" s="176"/>
      <c r="RKR19" s="176"/>
      <c r="RKS19" s="176"/>
      <c r="RKT19" s="176"/>
      <c r="RKU19" s="176"/>
      <c r="RKV19" s="176"/>
      <c r="RKW19" s="176"/>
      <c r="RKX19" s="176"/>
      <c r="RKY19" s="176"/>
      <c r="RKZ19" s="176"/>
      <c r="RLA19" s="176"/>
      <c r="RLB19" s="176"/>
      <c r="RLC19" s="176"/>
      <c r="RLD19" s="176"/>
      <c r="RLE19" s="176"/>
      <c r="RLF19" s="176"/>
      <c r="RLG19" s="176"/>
      <c r="RLH19" s="176"/>
      <c r="RLI19" s="176"/>
      <c r="RLJ19" s="176"/>
      <c r="RLK19" s="176"/>
      <c r="RLL19" s="176"/>
      <c r="RLM19" s="176"/>
      <c r="RLN19" s="176"/>
      <c r="RLO19" s="176"/>
      <c r="RLP19" s="176"/>
      <c r="RLQ19" s="176"/>
      <c r="RLR19" s="176"/>
      <c r="RLS19" s="176"/>
      <c r="RLT19" s="176"/>
      <c r="RLU19" s="176"/>
      <c r="RLV19" s="176"/>
      <c r="RLW19" s="176"/>
      <c r="RLX19" s="176"/>
      <c r="RLY19" s="176"/>
      <c r="RLZ19" s="176"/>
      <c r="RMA19" s="176"/>
      <c r="RMB19" s="176"/>
      <c r="RMC19" s="176"/>
      <c r="RMD19" s="176"/>
      <c r="RME19" s="176"/>
      <c r="RMF19" s="176"/>
      <c r="RMG19" s="176"/>
      <c r="RMH19" s="176"/>
      <c r="RMI19" s="176"/>
      <c r="RMJ19" s="176"/>
      <c r="RMK19" s="176"/>
      <c r="RML19" s="176"/>
      <c r="RMM19" s="176"/>
      <c r="RMN19" s="176"/>
      <c r="RMO19" s="176"/>
      <c r="RMP19" s="176"/>
      <c r="RMQ19" s="176"/>
      <c r="RMR19" s="176"/>
      <c r="RMS19" s="176"/>
      <c r="RMT19" s="176"/>
      <c r="RMU19" s="176"/>
      <c r="RMV19" s="176"/>
      <c r="RMW19" s="176"/>
      <c r="RMX19" s="176"/>
      <c r="RMY19" s="176"/>
      <c r="RMZ19" s="176"/>
      <c r="RNA19" s="176"/>
      <c r="RNB19" s="176"/>
      <c r="RNC19" s="176"/>
      <c r="RND19" s="176"/>
      <c r="RNE19" s="176"/>
      <c r="RNF19" s="176"/>
      <c r="RNG19" s="176"/>
      <c r="RNH19" s="176"/>
      <c r="RNI19" s="176"/>
      <c r="RNJ19" s="176"/>
      <c r="RNK19" s="176"/>
      <c r="RNL19" s="176"/>
      <c r="RNM19" s="176"/>
      <c r="RNN19" s="176"/>
      <c r="RNO19" s="176"/>
      <c r="RNP19" s="176"/>
      <c r="RNQ19" s="176"/>
      <c r="RNR19" s="176"/>
      <c r="RNS19" s="176"/>
      <c r="RNT19" s="176"/>
      <c r="RNU19" s="176"/>
      <c r="RNV19" s="176"/>
      <c r="RNW19" s="176"/>
      <c r="RNX19" s="176"/>
      <c r="RNY19" s="176"/>
      <c r="RNZ19" s="176"/>
      <c r="ROA19" s="176"/>
      <c r="ROB19" s="176"/>
      <c r="ROC19" s="176"/>
      <c r="ROD19" s="176"/>
      <c r="ROE19" s="176"/>
      <c r="ROF19" s="176"/>
      <c r="ROG19" s="176"/>
      <c r="ROH19" s="176"/>
      <c r="ROI19" s="176"/>
      <c r="ROJ19" s="176"/>
      <c r="ROK19" s="176"/>
      <c r="ROL19" s="176"/>
      <c r="ROM19" s="176"/>
      <c r="RON19" s="176"/>
      <c r="ROO19" s="176"/>
      <c r="ROP19" s="176"/>
      <c r="ROQ19" s="176"/>
      <c r="ROR19" s="176"/>
      <c r="ROS19" s="176"/>
      <c r="ROT19" s="176"/>
      <c r="ROU19" s="176"/>
      <c r="ROV19" s="176"/>
      <c r="ROW19" s="176"/>
      <c r="ROX19" s="176"/>
      <c r="ROY19" s="176"/>
      <c r="ROZ19" s="176"/>
      <c r="RPA19" s="176"/>
      <c r="RPB19" s="176"/>
      <c r="RPC19" s="176"/>
      <c r="RPD19" s="176"/>
      <c r="RPE19" s="176"/>
      <c r="RPF19" s="176"/>
      <c r="RPG19" s="176"/>
      <c r="RPH19" s="176"/>
      <c r="RPI19" s="176"/>
      <c r="RPJ19" s="176"/>
      <c r="RPK19" s="176"/>
      <c r="RPL19" s="176"/>
      <c r="RPM19" s="176"/>
      <c r="RPN19" s="176"/>
      <c r="RPO19" s="176"/>
      <c r="RPP19" s="176"/>
      <c r="RPQ19" s="176"/>
      <c r="RPR19" s="176"/>
      <c r="RPS19" s="176"/>
      <c r="RPT19" s="176"/>
      <c r="RPU19" s="176"/>
      <c r="RPV19" s="176"/>
      <c r="RPW19" s="176"/>
      <c r="RPX19" s="176"/>
      <c r="RPY19" s="176"/>
      <c r="RPZ19" s="176"/>
      <c r="RQA19" s="176"/>
      <c r="RQB19" s="176"/>
      <c r="RQC19" s="176"/>
      <c r="RQD19" s="176"/>
      <c r="RQE19" s="176"/>
      <c r="RQF19" s="176"/>
      <c r="RQG19" s="176"/>
      <c r="RQH19" s="176"/>
      <c r="RQI19" s="176"/>
      <c r="RQJ19" s="176"/>
      <c r="RQK19" s="176"/>
      <c r="RQL19" s="176"/>
      <c r="RQM19" s="176"/>
      <c r="RQN19" s="176"/>
      <c r="RQO19" s="176"/>
      <c r="RQP19" s="176"/>
      <c r="RQQ19" s="176"/>
      <c r="RQR19" s="176"/>
      <c r="RQS19" s="176"/>
      <c r="RQT19" s="176"/>
      <c r="RQU19" s="176"/>
      <c r="RQV19" s="176"/>
      <c r="RQW19" s="176"/>
      <c r="RQX19" s="176"/>
      <c r="RQY19" s="176"/>
      <c r="RQZ19" s="176"/>
      <c r="RRA19" s="176"/>
      <c r="RRB19" s="176"/>
      <c r="RRC19" s="176"/>
      <c r="RRD19" s="176"/>
      <c r="RRE19" s="176"/>
      <c r="RRF19" s="176"/>
      <c r="RRG19" s="176"/>
      <c r="RRH19" s="176"/>
      <c r="RRI19" s="176"/>
      <c r="RRJ19" s="176"/>
      <c r="RRK19" s="176"/>
      <c r="RRL19" s="176"/>
      <c r="RRM19" s="176"/>
      <c r="RRN19" s="176"/>
      <c r="RRO19" s="176"/>
      <c r="RRP19" s="176"/>
      <c r="RRQ19" s="176"/>
      <c r="RRR19" s="176"/>
      <c r="RRS19" s="176"/>
      <c r="RRT19" s="176"/>
      <c r="RRU19" s="176"/>
      <c r="RRV19" s="176"/>
      <c r="RRW19" s="176"/>
      <c r="RRX19" s="176"/>
      <c r="RRY19" s="176"/>
      <c r="RRZ19" s="176"/>
      <c r="RSA19" s="176"/>
      <c r="RSB19" s="176"/>
      <c r="RSC19" s="176"/>
      <c r="RSD19" s="176"/>
      <c r="RSE19" s="176"/>
      <c r="RSF19" s="176"/>
      <c r="RSG19" s="176"/>
      <c r="RSH19" s="176"/>
      <c r="RSI19" s="176"/>
      <c r="RSJ19" s="176"/>
      <c r="RSK19" s="176"/>
      <c r="RSL19" s="176"/>
      <c r="RSM19" s="176"/>
      <c r="RSN19" s="176"/>
      <c r="RSO19" s="176"/>
      <c r="RSP19" s="176"/>
      <c r="RSQ19" s="176"/>
      <c r="RSR19" s="176"/>
      <c r="RSS19" s="176"/>
      <c r="RST19" s="176"/>
      <c r="RSU19" s="176"/>
      <c r="RSV19" s="176"/>
      <c r="RSW19" s="176"/>
      <c r="RSX19" s="176"/>
      <c r="RSY19" s="176"/>
      <c r="RSZ19" s="176"/>
      <c r="RTA19" s="176"/>
      <c r="RTB19" s="176"/>
      <c r="RTC19" s="176"/>
      <c r="RTD19" s="176"/>
      <c r="RTE19" s="176"/>
      <c r="RTF19" s="176"/>
      <c r="RTG19" s="176"/>
      <c r="RTH19" s="176"/>
      <c r="RTI19" s="176"/>
      <c r="RTJ19" s="176"/>
      <c r="RTK19" s="176"/>
      <c r="RTL19" s="176"/>
      <c r="RTM19" s="176"/>
      <c r="RTN19" s="176"/>
      <c r="RTO19" s="176"/>
      <c r="RTP19" s="176"/>
      <c r="RTQ19" s="176"/>
      <c r="RTR19" s="176"/>
      <c r="RTS19" s="176"/>
      <c r="RTT19" s="176"/>
      <c r="RTU19" s="176"/>
      <c r="RTV19" s="176"/>
      <c r="RTW19" s="176"/>
      <c r="RTX19" s="176"/>
      <c r="RTY19" s="176"/>
      <c r="RTZ19" s="176"/>
      <c r="RUA19" s="176"/>
      <c r="RUB19" s="176"/>
      <c r="RUC19" s="176"/>
      <c r="RUD19" s="176"/>
      <c r="RUE19" s="176"/>
      <c r="RUF19" s="176"/>
      <c r="RUG19" s="176"/>
      <c r="RUH19" s="176"/>
      <c r="RUI19" s="176"/>
      <c r="RUJ19" s="176"/>
      <c r="RUK19" s="176"/>
      <c r="RUL19" s="176"/>
      <c r="RUM19" s="176"/>
      <c r="RUN19" s="176"/>
      <c r="RUO19" s="176"/>
      <c r="RUP19" s="176"/>
      <c r="RUQ19" s="176"/>
      <c r="RUR19" s="176"/>
      <c r="RUS19" s="176"/>
      <c r="RUT19" s="176"/>
      <c r="RUU19" s="176"/>
      <c r="RUV19" s="176"/>
      <c r="RUW19" s="176"/>
      <c r="RUX19" s="176"/>
      <c r="RUY19" s="176"/>
      <c r="RUZ19" s="176"/>
      <c r="RVA19" s="176"/>
      <c r="RVB19" s="176"/>
      <c r="RVC19" s="176"/>
      <c r="RVD19" s="176"/>
      <c r="RVE19" s="176"/>
      <c r="RVF19" s="176"/>
      <c r="RVG19" s="176"/>
      <c r="RVH19" s="176"/>
      <c r="RVI19" s="176"/>
      <c r="RVJ19" s="176"/>
      <c r="RVK19" s="176"/>
      <c r="RVL19" s="176"/>
      <c r="RVM19" s="176"/>
      <c r="RVN19" s="176"/>
      <c r="RVO19" s="176"/>
      <c r="RVP19" s="176"/>
      <c r="RVQ19" s="176"/>
      <c r="RVR19" s="176"/>
      <c r="RVS19" s="176"/>
      <c r="RVT19" s="176"/>
      <c r="RVU19" s="176"/>
      <c r="RVV19" s="176"/>
      <c r="RVW19" s="176"/>
      <c r="RVX19" s="176"/>
      <c r="RVY19" s="176"/>
      <c r="RVZ19" s="176"/>
      <c r="RWA19" s="176"/>
      <c r="RWB19" s="176"/>
      <c r="RWC19" s="176"/>
      <c r="RWD19" s="176"/>
      <c r="RWE19" s="176"/>
      <c r="RWF19" s="176"/>
      <c r="RWG19" s="176"/>
      <c r="RWH19" s="176"/>
      <c r="RWI19" s="176"/>
      <c r="RWJ19" s="176"/>
      <c r="RWK19" s="176"/>
      <c r="RWL19" s="176"/>
      <c r="RWM19" s="176"/>
      <c r="RWN19" s="176"/>
      <c r="RWO19" s="176"/>
      <c r="RWP19" s="176"/>
      <c r="RWQ19" s="176"/>
      <c r="RWR19" s="176"/>
      <c r="RWS19" s="176"/>
      <c r="RWT19" s="176"/>
      <c r="RWU19" s="176"/>
      <c r="RWV19" s="176"/>
      <c r="RWW19" s="176"/>
      <c r="RWX19" s="176"/>
      <c r="RWY19" s="176"/>
      <c r="RWZ19" s="176"/>
      <c r="RXA19" s="176"/>
      <c r="RXB19" s="176"/>
      <c r="RXC19" s="176"/>
      <c r="RXD19" s="176"/>
      <c r="RXE19" s="176"/>
      <c r="RXF19" s="176"/>
      <c r="RXG19" s="176"/>
      <c r="RXH19" s="176"/>
      <c r="RXI19" s="176"/>
      <c r="RXJ19" s="176"/>
      <c r="RXK19" s="176"/>
      <c r="RXL19" s="176"/>
      <c r="RXM19" s="176"/>
      <c r="RXN19" s="176"/>
      <c r="RXO19" s="176"/>
      <c r="RXP19" s="176"/>
      <c r="RXQ19" s="176"/>
      <c r="RXR19" s="176"/>
      <c r="RXS19" s="176"/>
      <c r="RXT19" s="176"/>
      <c r="RXU19" s="176"/>
      <c r="RXV19" s="176"/>
      <c r="RXW19" s="176"/>
      <c r="RXX19" s="176"/>
      <c r="RXY19" s="176"/>
      <c r="RXZ19" s="176"/>
      <c r="RYA19" s="176"/>
      <c r="RYB19" s="176"/>
      <c r="RYC19" s="176"/>
      <c r="RYD19" s="176"/>
      <c r="RYE19" s="176"/>
      <c r="RYF19" s="176"/>
      <c r="RYG19" s="176"/>
      <c r="RYH19" s="176"/>
      <c r="RYI19" s="176"/>
      <c r="RYJ19" s="176"/>
      <c r="RYK19" s="176"/>
      <c r="RYL19" s="176"/>
      <c r="RYM19" s="176"/>
      <c r="RYN19" s="176"/>
      <c r="RYO19" s="176"/>
      <c r="RYP19" s="176"/>
      <c r="RYQ19" s="176"/>
      <c r="RYR19" s="176"/>
      <c r="RYS19" s="176"/>
      <c r="RYT19" s="176"/>
      <c r="RYU19" s="176"/>
      <c r="RYV19" s="176"/>
      <c r="RYW19" s="176"/>
      <c r="RYX19" s="176"/>
      <c r="RYY19" s="176"/>
      <c r="RYZ19" s="176"/>
      <c r="RZA19" s="176"/>
      <c r="RZB19" s="176"/>
      <c r="RZC19" s="176"/>
      <c r="RZD19" s="176"/>
      <c r="RZE19" s="176"/>
      <c r="RZF19" s="176"/>
      <c r="RZG19" s="176"/>
      <c r="RZH19" s="176"/>
      <c r="RZI19" s="176"/>
      <c r="RZJ19" s="176"/>
      <c r="RZK19" s="176"/>
      <c r="RZL19" s="176"/>
      <c r="RZM19" s="176"/>
      <c r="RZN19" s="176"/>
      <c r="RZO19" s="176"/>
      <c r="RZP19" s="176"/>
      <c r="RZQ19" s="176"/>
      <c r="RZR19" s="176"/>
      <c r="RZS19" s="176"/>
      <c r="RZT19" s="176"/>
      <c r="RZU19" s="176"/>
      <c r="RZV19" s="176"/>
      <c r="RZW19" s="176"/>
      <c r="RZX19" s="176"/>
      <c r="RZY19" s="176"/>
      <c r="RZZ19" s="176"/>
      <c r="SAA19" s="176"/>
      <c r="SAB19" s="176"/>
      <c r="SAC19" s="176"/>
      <c r="SAD19" s="176"/>
      <c r="SAE19" s="176"/>
      <c r="SAF19" s="176"/>
      <c r="SAG19" s="176"/>
      <c r="SAH19" s="176"/>
      <c r="SAI19" s="176"/>
      <c r="SAJ19" s="176"/>
      <c r="SAK19" s="176"/>
      <c r="SAL19" s="176"/>
      <c r="SAM19" s="176"/>
      <c r="SAN19" s="176"/>
      <c r="SAO19" s="176"/>
      <c r="SAP19" s="176"/>
      <c r="SAQ19" s="176"/>
      <c r="SAR19" s="176"/>
      <c r="SAS19" s="176"/>
      <c r="SAT19" s="176"/>
      <c r="SAU19" s="176"/>
      <c r="SAV19" s="176"/>
      <c r="SAW19" s="176"/>
      <c r="SAX19" s="176"/>
      <c r="SAY19" s="176"/>
      <c r="SAZ19" s="176"/>
      <c r="SBA19" s="176"/>
      <c r="SBB19" s="176"/>
      <c r="SBC19" s="176"/>
      <c r="SBD19" s="176"/>
      <c r="SBE19" s="176"/>
      <c r="SBF19" s="176"/>
      <c r="SBG19" s="176"/>
      <c r="SBH19" s="176"/>
      <c r="SBI19" s="176"/>
      <c r="SBJ19" s="176"/>
      <c r="SBK19" s="176"/>
      <c r="SBL19" s="176"/>
      <c r="SBM19" s="176"/>
      <c r="SBN19" s="176"/>
      <c r="SBO19" s="176"/>
      <c r="SBP19" s="176"/>
      <c r="SBQ19" s="176"/>
      <c r="SBR19" s="176"/>
      <c r="SBS19" s="176"/>
      <c r="SBT19" s="176"/>
      <c r="SBU19" s="176"/>
      <c r="SBV19" s="176"/>
      <c r="SBW19" s="176"/>
      <c r="SBX19" s="176"/>
      <c r="SBY19" s="176"/>
      <c r="SBZ19" s="176"/>
      <c r="SCA19" s="176"/>
      <c r="SCB19" s="176"/>
      <c r="SCC19" s="176"/>
      <c r="SCD19" s="176"/>
      <c r="SCE19" s="176"/>
      <c r="SCF19" s="176"/>
      <c r="SCG19" s="176"/>
      <c r="SCH19" s="176"/>
      <c r="SCI19" s="176"/>
      <c r="SCJ19" s="176"/>
      <c r="SCK19" s="176"/>
      <c r="SCL19" s="176"/>
      <c r="SCM19" s="176"/>
      <c r="SCN19" s="176"/>
      <c r="SCO19" s="176"/>
      <c r="SCP19" s="176"/>
      <c r="SCQ19" s="176"/>
      <c r="SCR19" s="176"/>
      <c r="SCS19" s="176"/>
      <c r="SCT19" s="176"/>
      <c r="SCU19" s="176"/>
      <c r="SCV19" s="176"/>
      <c r="SCW19" s="176"/>
      <c r="SCX19" s="176"/>
      <c r="SCY19" s="176"/>
      <c r="SCZ19" s="176"/>
      <c r="SDA19" s="176"/>
      <c r="SDB19" s="176"/>
      <c r="SDC19" s="176"/>
      <c r="SDD19" s="176"/>
      <c r="SDE19" s="176"/>
      <c r="SDF19" s="176"/>
      <c r="SDG19" s="176"/>
      <c r="SDH19" s="176"/>
      <c r="SDI19" s="176"/>
      <c r="SDJ19" s="176"/>
      <c r="SDK19" s="176"/>
      <c r="SDL19" s="176"/>
      <c r="SDM19" s="176"/>
      <c r="SDN19" s="176"/>
      <c r="SDO19" s="176"/>
      <c r="SDP19" s="176"/>
      <c r="SDQ19" s="176"/>
      <c r="SDR19" s="176"/>
      <c r="SDS19" s="176"/>
      <c r="SDT19" s="176"/>
      <c r="SDU19" s="176"/>
      <c r="SDV19" s="176"/>
      <c r="SDW19" s="176"/>
      <c r="SDX19" s="176"/>
      <c r="SDY19" s="176"/>
      <c r="SDZ19" s="176"/>
      <c r="SEA19" s="176"/>
      <c r="SEB19" s="176"/>
      <c r="SEC19" s="176"/>
      <c r="SED19" s="176"/>
      <c r="SEE19" s="176"/>
      <c r="SEF19" s="176"/>
      <c r="SEG19" s="176"/>
      <c r="SEH19" s="176"/>
      <c r="SEI19" s="176"/>
      <c r="SEJ19" s="176"/>
      <c r="SEK19" s="176"/>
      <c r="SEL19" s="176"/>
      <c r="SEM19" s="176"/>
      <c r="SEN19" s="176"/>
      <c r="SEO19" s="176"/>
      <c r="SEP19" s="176"/>
      <c r="SEQ19" s="176"/>
      <c r="SER19" s="176"/>
      <c r="SES19" s="176"/>
      <c r="SET19" s="176"/>
      <c r="SEU19" s="176"/>
      <c r="SEV19" s="176"/>
      <c r="SEW19" s="176"/>
      <c r="SEX19" s="176"/>
      <c r="SEY19" s="176"/>
      <c r="SEZ19" s="176"/>
      <c r="SFA19" s="176"/>
      <c r="SFB19" s="176"/>
      <c r="SFC19" s="176"/>
      <c r="SFD19" s="176"/>
      <c r="SFE19" s="176"/>
      <c r="SFF19" s="176"/>
      <c r="SFG19" s="176"/>
      <c r="SFH19" s="176"/>
      <c r="SFI19" s="176"/>
      <c r="SFJ19" s="176"/>
      <c r="SFK19" s="176"/>
      <c r="SFL19" s="176"/>
      <c r="SFM19" s="176"/>
      <c r="SFN19" s="176"/>
      <c r="SFO19" s="176"/>
      <c r="SFP19" s="176"/>
      <c r="SFQ19" s="176"/>
      <c r="SFR19" s="176"/>
      <c r="SFS19" s="176"/>
      <c r="SFT19" s="176"/>
      <c r="SFU19" s="176"/>
      <c r="SFV19" s="176"/>
      <c r="SFW19" s="176"/>
      <c r="SFX19" s="176"/>
      <c r="SFY19" s="176"/>
      <c r="SFZ19" s="176"/>
      <c r="SGA19" s="176"/>
      <c r="SGB19" s="176"/>
      <c r="SGC19" s="176"/>
      <c r="SGD19" s="176"/>
      <c r="SGE19" s="176"/>
      <c r="SGF19" s="176"/>
      <c r="SGG19" s="176"/>
      <c r="SGH19" s="176"/>
      <c r="SGI19" s="176"/>
      <c r="SGJ19" s="176"/>
      <c r="SGK19" s="176"/>
      <c r="SGL19" s="176"/>
      <c r="SGM19" s="176"/>
      <c r="SGN19" s="176"/>
      <c r="SGO19" s="176"/>
      <c r="SGP19" s="176"/>
      <c r="SGQ19" s="176"/>
      <c r="SGR19" s="176"/>
      <c r="SGS19" s="176"/>
      <c r="SGT19" s="176"/>
      <c r="SGU19" s="176"/>
      <c r="SGV19" s="176"/>
      <c r="SGW19" s="176"/>
      <c r="SGX19" s="176"/>
      <c r="SGY19" s="176"/>
      <c r="SGZ19" s="176"/>
      <c r="SHA19" s="176"/>
      <c r="SHB19" s="176"/>
      <c r="SHC19" s="176"/>
      <c r="SHD19" s="176"/>
      <c r="SHE19" s="176"/>
      <c r="SHF19" s="176"/>
      <c r="SHG19" s="176"/>
      <c r="SHH19" s="176"/>
      <c r="SHI19" s="176"/>
      <c r="SHJ19" s="176"/>
      <c r="SHK19" s="176"/>
      <c r="SHL19" s="176"/>
      <c r="SHM19" s="176"/>
      <c r="SHN19" s="176"/>
      <c r="SHO19" s="176"/>
      <c r="SHP19" s="176"/>
      <c r="SHQ19" s="176"/>
      <c r="SHR19" s="176"/>
      <c r="SHS19" s="176"/>
      <c r="SHT19" s="176"/>
      <c r="SHU19" s="176"/>
      <c r="SHV19" s="176"/>
      <c r="SHW19" s="176"/>
      <c r="SHX19" s="176"/>
      <c r="SHY19" s="176"/>
      <c r="SHZ19" s="176"/>
      <c r="SIA19" s="176"/>
      <c r="SIB19" s="176"/>
      <c r="SIC19" s="176"/>
      <c r="SID19" s="176"/>
      <c r="SIE19" s="176"/>
      <c r="SIF19" s="176"/>
      <c r="SIG19" s="176"/>
      <c r="SIH19" s="176"/>
      <c r="SII19" s="176"/>
      <c r="SIJ19" s="176"/>
      <c r="SIK19" s="176"/>
      <c r="SIL19" s="176"/>
      <c r="SIM19" s="176"/>
      <c r="SIN19" s="176"/>
      <c r="SIO19" s="176"/>
      <c r="SIP19" s="176"/>
      <c r="SIQ19" s="176"/>
      <c r="SIR19" s="176"/>
      <c r="SIS19" s="176"/>
      <c r="SIT19" s="176"/>
      <c r="SIU19" s="176"/>
      <c r="SIV19" s="176"/>
      <c r="SIW19" s="176"/>
      <c r="SIX19" s="176"/>
      <c r="SIY19" s="176"/>
      <c r="SIZ19" s="176"/>
      <c r="SJA19" s="176"/>
      <c r="SJB19" s="176"/>
      <c r="SJC19" s="176"/>
      <c r="SJD19" s="176"/>
      <c r="SJE19" s="176"/>
      <c r="SJF19" s="176"/>
      <c r="SJG19" s="176"/>
      <c r="SJH19" s="176"/>
      <c r="SJI19" s="176"/>
      <c r="SJJ19" s="176"/>
      <c r="SJK19" s="176"/>
      <c r="SJL19" s="176"/>
      <c r="SJM19" s="176"/>
      <c r="SJN19" s="176"/>
      <c r="SJO19" s="176"/>
      <c r="SJP19" s="176"/>
      <c r="SJQ19" s="176"/>
      <c r="SJR19" s="176"/>
      <c r="SJS19" s="176"/>
      <c r="SJT19" s="176"/>
      <c r="SJU19" s="176"/>
      <c r="SJV19" s="176"/>
      <c r="SJW19" s="176"/>
      <c r="SJX19" s="176"/>
      <c r="SJY19" s="176"/>
      <c r="SJZ19" s="176"/>
      <c r="SKA19" s="176"/>
      <c r="SKB19" s="176"/>
      <c r="SKC19" s="176"/>
      <c r="SKD19" s="176"/>
      <c r="SKE19" s="176"/>
      <c r="SKF19" s="176"/>
      <c r="SKG19" s="176"/>
      <c r="SKH19" s="176"/>
      <c r="SKI19" s="176"/>
      <c r="SKJ19" s="176"/>
      <c r="SKK19" s="176"/>
      <c r="SKL19" s="176"/>
      <c r="SKM19" s="176"/>
      <c r="SKN19" s="176"/>
      <c r="SKO19" s="176"/>
      <c r="SKP19" s="176"/>
      <c r="SKQ19" s="176"/>
      <c r="SKR19" s="176"/>
      <c r="SKS19" s="176"/>
      <c r="SKT19" s="176"/>
      <c r="SKU19" s="176"/>
      <c r="SKV19" s="176"/>
      <c r="SKW19" s="176"/>
      <c r="SKX19" s="176"/>
      <c r="SKY19" s="176"/>
      <c r="SKZ19" s="176"/>
      <c r="SLA19" s="176"/>
      <c r="SLB19" s="176"/>
      <c r="SLC19" s="176"/>
      <c r="SLD19" s="176"/>
      <c r="SLE19" s="176"/>
      <c r="SLF19" s="176"/>
      <c r="SLG19" s="176"/>
      <c r="SLH19" s="176"/>
      <c r="SLI19" s="176"/>
      <c r="SLJ19" s="176"/>
      <c r="SLK19" s="176"/>
      <c r="SLL19" s="176"/>
      <c r="SLM19" s="176"/>
      <c r="SLN19" s="176"/>
      <c r="SLO19" s="176"/>
      <c r="SLP19" s="176"/>
      <c r="SLQ19" s="176"/>
      <c r="SLR19" s="176"/>
      <c r="SLS19" s="176"/>
      <c r="SLT19" s="176"/>
      <c r="SLU19" s="176"/>
      <c r="SLV19" s="176"/>
      <c r="SLW19" s="176"/>
      <c r="SLX19" s="176"/>
      <c r="SLY19" s="176"/>
      <c r="SLZ19" s="176"/>
      <c r="SMA19" s="176"/>
      <c r="SMB19" s="176"/>
      <c r="SMC19" s="176"/>
      <c r="SMD19" s="176"/>
      <c r="SME19" s="176"/>
      <c r="SMF19" s="176"/>
      <c r="SMG19" s="176"/>
      <c r="SMH19" s="176"/>
      <c r="SMI19" s="176"/>
      <c r="SMJ19" s="176"/>
      <c r="SMK19" s="176"/>
      <c r="SML19" s="176"/>
      <c r="SMM19" s="176"/>
      <c r="SMN19" s="176"/>
      <c r="SMO19" s="176"/>
      <c r="SMP19" s="176"/>
      <c r="SMQ19" s="176"/>
      <c r="SMR19" s="176"/>
      <c r="SMS19" s="176"/>
      <c r="SMT19" s="176"/>
      <c r="SMU19" s="176"/>
      <c r="SMV19" s="176"/>
      <c r="SMW19" s="176"/>
      <c r="SMX19" s="176"/>
      <c r="SMY19" s="176"/>
      <c r="SMZ19" s="176"/>
      <c r="SNA19" s="176"/>
      <c r="SNB19" s="176"/>
      <c r="SNC19" s="176"/>
      <c r="SND19" s="176"/>
      <c r="SNE19" s="176"/>
      <c r="SNF19" s="176"/>
      <c r="SNG19" s="176"/>
      <c r="SNH19" s="176"/>
      <c r="SNI19" s="176"/>
      <c r="SNJ19" s="176"/>
      <c r="SNK19" s="176"/>
      <c r="SNL19" s="176"/>
      <c r="SNM19" s="176"/>
      <c r="SNN19" s="176"/>
      <c r="SNO19" s="176"/>
      <c r="SNP19" s="176"/>
      <c r="SNQ19" s="176"/>
      <c r="SNR19" s="176"/>
      <c r="SNS19" s="176"/>
      <c r="SNT19" s="176"/>
      <c r="SNU19" s="176"/>
      <c r="SNV19" s="176"/>
      <c r="SNW19" s="176"/>
      <c r="SNX19" s="176"/>
      <c r="SNY19" s="176"/>
      <c r="SNZ19" s="176"/>
      <c r="SOA19" s="176"/>
      <c r="SOB19" s="176"/>
      <c r="SOC19" s="176"/>
      <c r="SOD19" s="176"/>
      <c r="SOE19" s="176"/>
      <c r="SOF19" s="176"/>
      <c r="SOG19" s="176"/>
      <c r="SOH19" s="176"/>
      <c r="SOI19" s="176"/>
      <c r="SOJ19" s="176"/>
      <c r="SOK19" s="176"/>
      <c r="SOL19" s="176"/>
      <c r="SOM19" s="176"/>
      <c r="SON19" s="176"/>
      <c r="SOO19" s="176"/>
      <c r="SOP19" s="176"/>
      <c r="SOQ19" s="176"/>
      <c r="SOR19" s="176"/>
      <c r="SOS19" s="176"/>
      <c r="SOT19" s="176"/>
      <c r="SOU19" s="176"/>
      <c r="SOV19" s="176"/>
      <c r="SOW19" s="176"/>
      <c r="SOX19" s="176"/>
      <c r="SOY19" s="176"/>
      <c r="SOZ19" s="176"/>
      <c r="SPA19" s="176"/>
      <c r="SPB19" s="176"/>
      <c r="SPC19" s="176"/>
      <c r="SPD19" s="176"/>
      <c r="SPE19" s="176"/>
      <c r="SPF19" s="176"/>
      <c r="SPG19" s="176"/>
      <c r="SPH19" s="176"/>
      <c r="SPI19" s="176"/>
      <c r="SPJ19" s="176"/>
      <c r="SPK19" s="176"/>
      <c r="SPL19" s="176"/>
      <c r="SPM19" s="176"/>
      <c r="SPN19" s="176"/>
      <c r="SPO19" s="176"/>
      <c r="SPP19" s="176"/>
      <c r="SPQ19" s="176"/>
      <c r="SPR19" s="176"/>
      <c r="SPS19" s="176"/>
      <c r="SPT19" s="176"/>
      <c r="SPU19" s="176"/>
      <c r="SPV19" s="176"/>
      <c r="SPW19" s="176"/>
      <c r="SPX19" s="176"/>
      <c r="SPY19" s="176"/>
      <c r="SPZ19" s="176"/>
      <c r="SQA19" s="176"/>
      <c r="SQB19" s="176"/>
      <c r="SQC19" s="176"/>
      <c r="SQD19" s="176"/>
      <c r="SQE19" s="176"/>
      <c r="SQF19" s="176"/>
      <c r="SQG19" s="176"/>
      <c r="SQH19" s="176"/>
      <c r="SQI19" s="176"/>
      <c r="SQJ19" s="176"/>
      <c r="SQK19" s="176"/>
      <c r="SQL19" s="176"/>
      <c r="SQM19" s="176"/>
      <c r="SQN19" s="176"/>
      <c r="SQO19" s="176"/>
      <c r="SQP19" s="176"/>
      <c r="SQQ19" s="176"/>
      <c r="SQR19" s="176"/>
      <c r="SQS19" s="176"/>
      <c r="SQT19" s="176"/>
      <c r="SQU19" s="176"/>
      <c r="SQV19" s="176"/>
      <c r="SQW19" s="176"/>
      <c r="SQX19" s="176"/>
      <c r="SQY19" s="176"/>
      <c r="SQZ19" s="176"/>
      <c r="SRA19" s="176"/>
      <c r="SRB19" s="176"/>
      <c r="SRC19" s="176"/>
      <c r="SRD19" s="176"/>
      <c r="SRE19" s="176"/>
      <c r="SRF19" s="176"/>
      <c r="SRG19" s="176"/>
      <c r="SRH19" s="176"/>
      <c r="SRI19" s="176"/>
      <c r="SRJ19" s="176"/>
      <c r="SRK19" s="176"/>
      <c r="SRL19" s="176"/>
      <c r="SRM19" s="176"/>
      <c r="SRN19" s="176"/>
      <c r="SRO19" s="176"/>
      <c r="SRP19" s="176"/>
      <c r="SRQ19" s="176"/>
      <c r="SRR19" s="176"/>
      <c r="SRS19" s="176"/>
      <c r="SRT19" s="176"/>
      <c r="SRU19" s="176"/>
      <c r="SRV19" s="176"/>
      <c r="SRW19" s="176"/>
      <c r="SRX19" s="176"/>
      <c r="SRY19" s="176"/>
      <c r="SRZ19" s="176"/>
      <c r="SSA19" s="176"/>
      <c r="SSB19" s="176"/>
      <c r="SSC19" s="176"/>
      <c r="SSD19" s="176"/>
      <c r="SSE19" s="176"/>
      <c r="SSF19" s="176"/>
      <c r="SSG19" s="176"/>
      <c r="SSH19" s="176"/>
      <c r="SSI19" s="176"/>
      <c r="SSJ19" s="176"/>
      <c r="SSK19" s="176"/>
      <c r="SSL19" s="176"/>
      <c r="SSM19" s="176"/>
      <c r="SSN19" s="176"/>
      <c r="SSO19" s="176"/>
      <c r="SSP19" s="176"/>
      <c r="SSQ19" s="176"/>
      <c r="SSR19" s="176"/>
      <c r="SSS19" s="176"/>
      <c r="SST19" s="176"/>
      <c r="SSU19" s="176"/>
      <c r="SSV19" s="176"/>
      <c r="SSW19" s="176"/>
      <c r="SSX19" s="176"/>
      <c r="SSY19" s="176"/>
      <c r="SSZ19" s="176"/>
      <c r="STA19" s="176"/>
      <c r="STB19" s="176"/>
      <c r="STC19" s="176"/>
      <c r="STD19" s="176"/>
      <c r="STE19" s="176"/>
      <c r="STF19" s="176"/>
      <c r="STG19" s="176"/>
      <c r="STH19" s="176"/>
      <c r="STI19" s="176"/>
      <c r="STJ19" s="176"/>
      <c r="STK19" s="176"/>
      <c r="STL19" s="176"/>
      <c r="STM19" s="176"/>
      <c r="STN19" s="176"/>
      <c r="STO19" s="176"/>
      <c r="STP19" s="176"/>
      <c r="STQ19" s="176"/>
      <c r="STR19" s="176"/>
      <c r="STS19" s="176"/>
      <c r="STT19" s="176"/>
      <c r="STU19" s="176"/>
      <c r="STV19" s="176"/>
      <c r="STW19" s="176"/>
      <c r="STX19" s="176"/>
      <c r="STY19" s="176"/>
      <c r="STZ19" s="176"/>
      <c r="SUA19" s="176"/>
      <c r="SUB19" s="176"/>
      <c r="SUC19" s="176"/>
      <c r="SUD19" s="176"/>
      <c r="SUE19" s="176"/>
      <c r="SUF19" s="176"/>
      <c r="SUG19" s="176"/>
      <c r="SUH19" s="176"/>
      <c r="SUI19" s="176"/>
      <c r="SUJ19" s="176"/>
      <c r="SUK19" s="176"/>
      <c r="SUL19" s="176"/>
      <c r="SUM19" s="176"/>
      <c r="SUN19" s="176"/>
      <c r="SUO19" s="176"/>
      <c r="SUP19" s="176"/>
      <c r="SUQ19" s="176"/>
      <c r="SUR19" s="176"/>
      <c r="SUS19" s="176"/>
      <c r="SUT19" s="176"/>
      <c r="SUU19" s="176"/>
      <c r="SUV19" s="176"/>
      <c r="SUW19" s="176"/>
      <c r="SUX19" s="176"/>
      <c r="SUY19" s="176"/>
      <c r="SUZ19" s="176"/>
      <c r="SVA19" s="176"/>
      <c r="SVB19" s="176"/>
      <c r="SVC19" s="176"/>
      <c r="SVD19" s="176"/>
      <c r="SVE19" s="176"/>
      <c r="SVF19" s="176"/>
      <c r="SVG19" s="176"/>
      <c r="SVH19" s="176"/>
      <c r="SVI19" s="176"/>
      <c r="SVJ19" s="176"/>
      <c r="SVK19" s="176"/>
      <c r="SVL19" s="176"/>
      <c r="SVM19" s="176"/>
      <c r="SVN19" s="176"/>
      <c r="SVO19" s="176"/>
      <c r="SVP19" s="176"/>
      <c r="SVQ19" s="176"/>
      <c r="SVR19" s="176"/>
      <c r="SVS19" s="176"/>
      <c r="SVT19" s="176"/>
      <c r="SVU19" s="176"/>
      <c r="SVV19" s="176"/>
      <c r="SVW19" s="176"/>
      <c r="SVX19" s="176"/>
      <c r="SVY19" s="176"/>
      <c r="SVZ19" s="176"/>
      <c r="SWA19" s="176"/>
      <c r="SWB19" s="176"/>
      <c r="SWC19" s="176"/>
      <c r="SWD19" s="176"/>
      <c r="SWE19" s="176"/>
      <c r="SWF19" s="176"/>
      <c r="SWG19" s="176"/>
      <c r="SWH19" s="176"/>
      <c r="SWI19" s="176"/>
      <c r="SWJ19" s="176"/>
      <c r="SWK19" s="176"/>
      <c r="SWL19" s="176"/>
      <c r="SWM19" s="176"/>
      <c r="SWN19" s="176"/>
      <c r="SWO19" s="176"/>
      <c r="SWP19" s="176"/>
      <c r="SWQ19" s="176"/>
      <c r="SWR19" s="176"/>
      <c r="SWS19" s="176"/>
      <c r="SWT19" s="176"/>
      <c r="SWU19" s="176"/>
      <c r="SWV19" s="176"/>
      <c r="SWW19" s="176"/>
      <c r="SWX19" s="176"/>
      <c r="SWY19" s="176"/>
      <c r="SWZ19" s="176"/>
      <c r="SXA19" s="176"/>
      <c r="SXB19" s="176"/>
      <c r="SXC19" s="176"/>
      <c r="SXD19" s="176"/>
      <c r="SXE19" s="176"/>
      <c r="SXF19" s="176"/>
      <c r="SXG19" s="176"/>
      <c r="SXH19" s="176"/>
      <c r="SXI19" s="176"/>
      <c r="SXJ19" s="176"/>
      <c r="SXK19" s="176"/>
      <c r="SXL19" s="176"/>
      <c r="SXM19" s="176"/>
      <c r="SXN19" s="176"/>
      <c r="SXO19" s="176"/>
      <c r="SXP19" s="176"/>
      <c r="SXQ19" s="176"/>
      <c r="SXR19" s="176"/>
      <c r="SXS19" s="176"/>
      <c r="SXT19" s="176"/>
      <c r="SXU19" s="176"/>
      <c r="SXV19" s="176"/>
      <c r="SXW19" s="176"/>
      <c r="SXX19" s="176"/>
      <c r="SXY19" s="176"/>
      <c r="SXZ19" s="176"/>
      <c r="SYA19" s="176"/>
      <c r="SYB19" s="176"/>
      <c r="SYC19" s="176"/>
      <c r="SYD19" s="176"/>
      <c r="SYE19" s="176"/>
      <c r="SYF19" s="176"/>
      <c r="SYG19" s="176"/>
      <c r="SYH19" s="176"/>
      <c r="SYI19" s="176"/>
      <c r="SYJ19" s="176"/>
      <c r="SYK19" s="176"/>
      <c r="SYL19" s="176"/>
      <c r="SYM19" s="176"/>
      <c r="SYN19" s="176"/>
      <c r="SYO19" s="176"/>
      <c r="SYP19" s="176"/>
      <c r="SYQ19" s="176"/>
      <c r="SYR19" s="176"/>
      <c r="SYS19" s="176"/>
      <c r="SYT19" s="176"/>
      <c r="SYU19" s="176"/>
      <c r="SYV19" s="176"/>
      <c r="SYW19" s="176"/>
      <c r="SYX19" s="176"/>
      <c r="SYY19" s="176"/>
      <c r="SYZ19" s="176"/>
      <c r="SZA19" s="176"/>
      <c r="SZB19" s="176"/>
      <c r="SZC19" s="176"/>
      <c r="SZD19" s="176"/>
      <c r="SZE19" s="176"/>
      <c r="SZF19" s="176"/>
      <c r="SZG19" s="176"/>
      <c r="SZH19" s="176"/>
      <c r="SZI19" s="176"/>
      <c r="SZJ19" s="176"/>
      <c r="SZK19" s="176"/>
      <c r="SZL19" s="176"/>
      <c r="SZM19" s="176"/>
      <c r="SZN19" s="176"/>
      <c r="SZO19" s="176"/>
      <c r="SZP19" s="176"/>
      <c r="SZQ19" s="176"/>
      <c r="SZR19" s="176"/>
      <c r="SZS19" s="176"/>
      <c r="SZT19" s="176"/>
      <c r="SZU19" s="176"/>
      <c r="SZV19" s="176"/>
      <c r="SZW19" s="176"/>
      <c r="SZX19" s="176"/>
      <c r="SZY19" s="176"/>
      <c r="SZZ19" s="176"/>
      <c r="TAA19" s="176"/>
      <c r="TAB19" s="176"/>
      <c r="TAC19" s="176"/>
      <c r="TAD19" s="176"/>
      <c r="TAE19" s="176"/>
      <c r="TAF19" s="176"/>
      <c r="TAG19" s="176"/>
      <c r="TAH19" s="176"/>
      <c r="TAI19" s="176"/>
      <c r="TAJ19" s="176"/>
      <c r="TAK19" s="176"/>
      <c r="TAL19" s="176"/>
      <c r="TAM19" s="176"/>
      <c r="TAN19" s="176"/>
      <c r="TAO19" s="176"/>
      <c r="TAP19" s="176"/>
      <c r="TAQ19" s="176"/>
      <c r="TAR19" s="176"/>
      <c r="TAS19" s="176"/>
      <c r="TAT19" s="176"/>
      <c r="TAU19" s="176"/>
      <c r="TAV19" s="176"/>
      <c r="TAW19" s="176"/>
      <c r="TAX19" s="176"/>
      <c r="TAY19" s="176"/>
      <c r="TAZ19" s="176"/>
      <c r="TBA19" s="176"/>
      <c r="TBB19" s="176"/>
      <c r="TBC19" s="176"/>
      <c r="TBD19" s="176"/>
      <c r="TBE19" s="176"/>
      <c r="TBF19" s="176"/>
      <c r="TBG19" s="176"/>
      <c r="TBH19" s="176"/>
      <c r="TBI19" s="176"/>
      <c r="TBJ19" s="176"/>
      <c r="TBK19" s="176"/>
      <c r="TBL19" s="176"/>
      <c r="TBM19" s="176"/>
      <c r="TBN19" s="176"/>
      <c r="TBO19" s="176"/>
      <c r="TBP19" s="176"/>
      <c r="TBQ19" s="176"/>
      <c r="TBR19" s="176"/>
      <c r="TBS19" s="176"/>
      <c r="TBT19" s="176"/>
      <c r="TBU19" s="176"/>
      <c r="TBV19" s="176"/>
      <c r="TBW19" s="176"/>
      <c r="TBX19" s="176"/>
      <c r="TBY19" s="176"/>
      <c r="TBZ19" s="176"/>
      <c r="TCA19" s="176"/>
      <c r="TCB19" s="176"/>
      <c r="TCC19" s="176"/>
      <c r="TCD19" s="176"/>
      <c r="TCE19" s="176"/>
      <c r="TCF19" s="176"/>
      <c r="TCG19" s="176"/>
      <c r="TCH19" s="176"/>
      <c r="TCI19" s="176"/>
      <c r="TCJ19" s="176"/>
      <c r="TCK19" s="176"/>
      <c r="TCL19" s="176"/>
      <c r="TCM19" s="176"/>
      <c r="TCN19" s="176"/>
      <c r="TCO19" s="176"/>
      <c r="TCP19" s="176"/>
      <c r="TCQ19" s="176"/>
      <c r="TCR19" s="176"/>
      <c r="TCS19" s="176"/>
      <c r="TCT19" s="176"/>
      <c r="TCU19" s="176"/>
      <c r="TCV19" s="176"/>
      <c r="TCW19" s="176"/>
      <c r="TCX19" s="176"/>
      <c r="TCY19" s="176"/>
      <c r="TCZ19" s="176"/>
      <c r="TDA19" s="176"/>
      <c r="TDB19" s="176"/>
      <c r="TDC19" s="176"/>
      <c r="TDD19" s="176"/>
      <c r="TDE19" s="176"/>
      <c r="TDF19" s="176"/>
      <c r="TDG19" s="176"/>
      <c r="TDH19" s="176"/>
      <c r="TDI19" s="176"/>
      <c r="TDJ19" s="176"/>
      <c r="TDK19" s="176"/>
      <c r="TDL19" s="176"/>
      <c r="TDM19" s="176"/>
      <c r="TDN19" s="176"/>
      <c r="TDO19" s="176"/>
      <c r="TDP19" s="176"/>
      <c r="TDQ19" s="176"/>
      <c r="TDR19" s="176"/>
      <c r="TDS19" s="176"/>
      <c r="TDT19" s="176"/>
      <c r="TDU19" s="176"/>
      <c r="TDV19" s="176"/>
      <c r="TDW19" s="176"/>
      <c r="TDX19" s="176"/>
      <c r="TDY19" s="176"/>
      <c r="TDZ19" s="176"/>
      <c r="TEA19" s="176"/>
      <c r="TEB19" s="176"/>
      <c r="TEC19" s="176"/>
      <c r="TED19" s="176"/>
      <c r="TEE19" s="176"/>
      <c r="TEF19" s="176"/>
      <c r="TEG19" s="176"/>
      <c r="TEH19" s="176"/>
      <c r="TEI19" s="176"/>
      <c r="TEJ19" s="176"/>
      <c r="TEK19" s="176"/>
      <c r="TEL19" s="176"/>
      <c r="TEM19" s="176"/>
      <c r="TEN19" s="176"/>
      <c r="TEO19" s="176"/>
      <c r="TEP19" s="176"/>
      <c r="TEQ19" s="176"/>
      <c r="TER19" s="176"/>
      <c r="TES19" s="176"/>
      <c r="TET19" s="176"/>
      <c r="TEU19" s="176"/>
      <c r="TEV19" s="176"/>
      <c r="TEW19" s="176"/>
      <c r="TEX19" s="176"/>
      <c r="TEY19" s="176"/>
      <c r="TEZ19" s="176"/>
      <c r="TFA19" s="176"/>
      <c r="TFB19" s="176"/>
      <c r="TFC19" s="176"/>
      <c r="TFD19" s="176"/>
      <c r="TFE19" s="176"/>
      <c r="TFF19" s="176"/>
      <c r="TFG19" s="176"/>
      <c r="TFH19" s="176"/>
      <c r="TFI19" s="176"/>
      <c r="TFJ19" s="176"/>
      <c r="TFK19" s="176"/>
      <c r="TFL19" s="176"/>
      <c r="TFM19" s="176"/>
      <c r="TFN19" s="176"/>
      <c r="TFO19" s="176"/>
      <c r="TFP19" s="176"/>
      <c r="TFQ19" s="176"/>
      <c r="TFR19" s="176"/>
      <c r="TFS19" s="176"/>
      <c r="TFT19" s="176"/>
      <c r="TFU19" s="176"/>
      <c r="TFV19" s="176"/>
      <c r="TFW19" s="176"/>
      <c r="TFX19" s="176"/>
      <c r="TFY19" s="176"/>
      <c r="TFZ19" s="176"/>
      <c r="TGA19" s="176"/>
      <c r="TGB19" s="176"/>
      <c r="TGC19" s="176"/>
      <c r="TGD19" s="176"/>
      <c r="TGE19" s="176"/>
      <c r="TGF19" s="176"/>
      <c r="TGG19" s="176"/>
      <c r="TGH19" s="176"/>
      <c r="TGI19" s="176"/>
      <c r="TGJ19" s="176"/>
      <c r="TGK19" s="176"/>
      <c r="TGL19" s="176"/>
      <c r="TGM19" s="176"/>
      <c r="TGN19" s="176"/>
      <c r="TGO19" s="176"/>
      <c r="TGP19" s="176"/>
      <c r="TGQ19" s="176"/>
      <c r="TGR19" s="176"/>
      <c r="TGS19" s="176"/>
      <c r="TGT19" s="176"/>
      <c r="TGU19" s="176"/>
      <c r="TGV19" s="176"/>
      <c r="TGW19" s="176"/>
      <c r="TGX19" s="176"/>
      <c r="TGY19" s="176"/>
      <c r="TGZ19" s="176"/>
      <c r="THA19" s="176"/>
      <c r="THB19" s="176"/>
      <c r="THC19" s="176"/>
      <c r="THD19" s="176"/>
      <c r="THE19" s="176"/>
      <c r="THF19" s="176"/>
      <c r="THG19" s="176"/>
      <c r="THH19" s="176"/>
      <c r="THI19" s="176"/>
      <c r="THJ19" s="176"/>
      <c r="THK19" s="176"/>
      <c r="THL19" s="176"/>
      <c r="THM19" s="176"/>
      <c r="THN19" s="176"/>
      <c r="THO19" s="176"/>
      <c r="THP19" s="176"/>
      <c r="THQ19" s="176"/>
      <c r="THR19" s="176"/>
      <c r="THS19" s="176"/>
      <c r="THT19" s="176"/>
      <c r="THU19" s="176"/>
      <c r="THV19" s="176"/>
      <c r="THW19" s="176"/>
      <c r="THX19" s="176"/>
      <c r="THY19" s="176"/>
      <c r="THZ19" s="176"/>
      <c r="TIA19" s="176"/>
      <c r="TIB19" s="176"/>
      <c r="TIC19" s="176"/>
      <c r="TID19" s="176"/>
      <c r="TIE19" s="176"/>
      <c r="TIF19" s="176"/>
      <c r="TIG19" s="176"/>
      <c r="TIH19" s="176"/>
      <c r="TII19" s="176"/>
      <c r="TIJ19" s="176"/>
      <c r="TIK19" s="176"/>
      <c r="TIL19" s="176"/>
      <c r="TIM19" s="176"/>
      <c r="TIN19" s="176"/>
      <c r="TIO19" s="176"/>
      <c r="TIP19" s="176"/>
      <c r="TIQ19" s="176"/>
      <c r="TIR19" s="176"/>
      <c r="TIS19" s="176"/>
      <c r="TIT19" s="176"/>
      <c r="TIU19" s="176"/>
      <c r="TIV19" s="176"/>
      <c r="TIW19" s="176"/>
      <c r="TIX19" s="176"/>
      <c r="TIY19" s="176"/>
      <c r="TIZ19" s="176"/>
      <c r="TJA19" s="176"/>
      <c r="TJB19" s="176"/>
      <c r="TJC19" s="176"/>
      <c r="TJD19" s="176"/>
      <c r="TJE19" s="176"/>
      <c r="TJF19" s="176"/>
      <c r="TJG19" s="176"/>
      <c r="TJH19" s="176"/>
      <c r="TJI19" s="176"/>
      <c r="TJJ19" s="176"/>
      <c r="TJK19" s="176"/>
      <c r="TJL19" s="176"/>
      <c r="TJM19" s="176"/>
      <c r="TJN19" s="176"/>
      <c r="TJO19" s="176"/>
      <c r="TJP19" s="176"/>
      <c r="TJQ19" s="176"/>
      <c r="TJR19" s="176"/>
      <c r="TJS19" s="176"/>
      <c r="TJT19" s="176"/>
      <c r="TJU19" s="176"/>
      <c r="TJV19" s="176"/>
      <c r="TJW19" s="176"/>
      <c r="TJX19" s="176"/>
      <c r="TJY19" s="176"/>
      <c r="TJZ19" s="176"/>
      <c r="TKA19" s="176"/>
      <c r="TKB19" s="176"/>
      <c r="TKC19" s="176"/>
      <c r="TKD19" s="176"/>
      <c r="TKE19" s="176"/>
      <c r="TKF19" s="176"/>
      <c r="TKG19" s="176"/>
      <c r="TKH19" s="176"/>
      <c r="TKI19" s="176"/>
      <c r="TKJ19" s="176"/>
      <c r="TKK19" s="176"/>
      <c r="TKL19" s="176"/>
      <c r="TKM19" s="176"/>
      <c r="TKN19" s="176"/>
      <c r="TKO19" s="176"/>
      <c r="TKP19" s="176"/>
      <c r="TKQ19" s="176"/>
      <c r="TKR19" s="176"/>
      <c r="TKS19" s="176"/>
      <c r="TKT19" s="176"/>
      <c r="TKU19" s="176"/>
      <c r="TKV19" s="176"/>
      <c r="TKW19" s="176"/>
      <c r="TKX19" s="176"/>
      <c r="TKY19" s="176"/>
      <c r="TKZ19" s="176"/>
      <c r="TLA19" s="176"/>
      <c r="TLB19" s="176"/>
      <c r="TLC19" s="176"/>
      <c r="TLD19" s="176"/>
      <c r="TLE19" s="176"/>
      <c r="TLF19" s="176"/>
      <c r="TLG19" s="176"/>
      <c r="TLH19" s="176"/>
      <c r="TLI19" s="176"/>
      <c r="TLJ19" s="176"/>
      <c r="TLK19" s="176"/>
      <c r="TLL19" s="176"/>
      <c r="TLM19" s="176"/>
      <c r="TLN19" s="176"/>
      <c r="TLO19" s="176"/>
      <c r="TLP19" s="176"/>
      <c r="TLQ19" s="176"/>
      <c r="TLR19" s="176"/>
      <c r="TLS19" s="176"/>
      <c r="TLT19" s="176"/>
      <c r="TLU19" s="176"/>
      <c r="TLV19" s="176"/>
      <c r="TLW19" s="176"/>
      <c r="TLX19" s="176"/>
      <c r="TLY19" s="176"/>
      <c r="TLZ19" s="176"/>
      <c r="TMA19" s="176"/>
      <c r="TMB19" s="176"/>
      <c r="TMC19" s="176"/>
      <c r="TMD19" s="176"/>
      <c r="TME19" s="176"/>
      <c r="TMF19" s="176"/>
      <c r="TMG19" s="176"/>
      <c r="TMH19" s="176"/>
      <c r="TMI19" s="176"/>
      <c r="TMJ19" s="176"/>
      <c r="TMK19" s="176"/>
      <c r="TML19" s="176"/>
      <c r="TMM19" s="176"/>
      <c r="TMN19" s="176"/>
      <c r="TMO19" s="176"/>
      <c r="TMP19" s="176"/>
      <c r="TMQ19" s="176"/>
      <c r="TMR19" s="176"/>
      <c r="TMS19" s="176"/>
      <c r="TMT19" s="176"/>
      <c r="TMU19" s="176"/>
      <c r="TMV19" s="176"/>
      <c r="TMW19" s="176"/>
      <c r="TMX19" s="176"/>
      <c r="TMY19" s="176"/>
      <c r="TMZ19" s="176"/>
      <c r="TNA19" s="176"/>
      <c r="TNB19" s="176"/>
      <c r="TNC19" s="176"/>
      <c r="TND19" s="176"/>
      <c r="TNE19" s="176"/>
      <c r="TNF19" s="176"/>
      <c r="TNG19" s="176"/>
      <c r="TNH19" s="176"/>
      <c r="TNI19" s="176"/>
      <c r="TNJ19" s="176"/>
      <c r="TNK19" s="176"/>
      <c r="TNL19" s="176"/>
      <c r="TNM19" s="176"/>
      <c r="TNN19" s="176"/>
      <c r="TNO19" s="176"/>
      <c r="TNP19" s="176"/>
      <c r="TNQ19" s="176"/>
      <c r="TNR19" s="176"/>
      <c r="TNS19" s="176"/>
      <c r="TNT19" s="176"/>
      <c r="TNU19" s="176"/>
      <c r="TNV19" s="176"/>
      <c r="TNW19" s="176"/>
      <c r="TNX19" s="176"/>
      <c r="TNY19" s="176"/>
      <c r="TNZ19" s="176"/>
      <c r="TOA19" s="176"/>
      <c r="TOB19" s="176"/>
      <c r="TOC19" s="176"/>
      <c r="TOD19" s="176"/>
      <c r="TOE19" s="176"/>
      <c r="TOF19" s="176"/>
      <c r="TOG19" s="176"/>
      <c r="TOH19" s="176"/>
      <c r="TOI19" s="176"/>
      <c r="TOJ19" s="176"/>
      <c r="TOK19" s="176"/>
      <c r="TOL19" s="176"/>
      <c r="TOM19" s="176"/>
      <c r="TON19" s="176"/>
      <c r="TOO19" s="176"/>
      <c r="TOP19" s="176"/>
      <c r="TOQ19" s="176"/>
      <c r="TOR19" s="176"/>
      <c r="TOS19" s="176"/>
      <c r="TOT19" s="176"/>
      <c r="TOU19" s="176"/>
      <c r="TOV19" s="176"/>
      <c r="TOW19" s="176"/>
      <c r="TOX19" s="176"/>
      <c r="TOY19" s="176"/>
      <c r="TOZ19" s="176"/>
      <c r="TPA19" s="176"/>
      <c r="TPB19" s="176"/>
      <c r="TPC19" s="176"/>
      <c r="TPD19" s="176"/>
      <c r="TPE19" s="176"/>
      <c r="TPF19" s="176"/>
      <c r="TPG19" s="176"/>
      <c r="TPH19" s="176"/>
      <c r="TPI19" s="176"/>
      <c r="TPJ19" s="176"/>
      <c r="TPK19" s="176"/>
      <c r="TPL19" s="176"/>
      <c r="TPM19" s="176"/>
      <c r="TPN19" s="176"/>
      <c r="TPO19" s="176"/>
      <c r="TPP19" s="176"/>
      <c r="TPQ19" s="176"/>
      <c r="TPR19" s="176"/>
      <c r="TPS19" s="176"/>
      <c r="TPT19" s="176"/>
      <c r="TPU19" s="176"/>
      <c r="TPV19" s="176"/>
      <c r="TPW19" s="176"/>
      <c r="TPX19" s="176"/>
      <c r="TPY19" s="176"/>
      <c r="TPZ19" s="176"/>
      <c r="TQA19" s="176"/>
      <c r="TQB19" s="176"/>
      <c r="TQC19" s="176"/>
      <c r="TQD19" s="176"/>
      <c r="TQE19" s="176"/>
      <c r="TQF19" s="176"/>
      <c r="TQG19" s="176"/>
      <c r="TQH19" s="176"/>
      <c r="TQI19" s="176"/>
      <c r="TQJ19" s="176"/>
      <c r="TQK19" s="176"/>
      <c r="TQL19" s="176"/>
      <c r="TQM19" s="176"/>
      <c r="TQN19" s="176"/>
      <c r="TQO19" s="176"/>
      <c r="TQP19" s="176"/>
      <c r="TQQ19" s="176"/>
      <c r="TQR19" s="176"/>
      <c r="TQS19" s="176"/>
      <c r="TQT19" s="176"/>
      <c r="TQU19" s="176"/>
      <c r="TQV19" s="176"/>
      <c r="TQW19" s="176"/>
      <c r="TQX19" s="176"/>
      <c r="TQY19" s="176"/>
      <c r="TQZ19" s="176"/>
      <c r="TRA19" s="176"/>
      <c r="TRB19" s="176"/>
      <c r="TRC19" s="176"/>
      <c r="TRD19" s="176"/>
      <c r="TRE19" s="176"/>
      <c r="TRF19" s="176"/>
      <c r="TRG19" s="176"/>
      <c r="TRH19" s="176"/>
      <c r="TRI19" s="176"/>
      <c r="TRJ19" s="176"/>
      <c r="TRK19" s="176"/>
      <c r="TRL19" s="176"/>
      <c r="TRM19" s="176"/>
      <c r="TRN19" s="176"/>
      <c r="TRO19" s="176"/>
      <c r="TRP19" s="176"/>
      <c r="TRQ19" s="176"/>
      <c r="TRR19" s="176"/>
      <c r="TRS19" s="176"/>
      <c r="TRT19" s="176"/>
      <c r="TRU19" s="176"/>
      <c r="TRV19" s="176"/>
      <c r="TRW19" s="176"/>
      <c r="TRX19" s="176"/>
      <c r="TRY19" s="176"/>
      <c r="TRZ19" s="176"/>
      <c r="TSA19" s="176"/>
      <c r="TSB19" s="176"/>
      <c r="TSC19" s="176"/>
      <c r="TSD19" s="176"/>
      <c r="TSE19" s="176"/>
      <c r="TSF19" s="176"/>
      <c r="TSG19" s="176"/>
      <c r="TSH19" s="176"/>
      <c r="TSI19" s="176"/>
      <c r="TSJ19" s="176"/>
      <c r="TSK19" s="176"/>
      <c r="TSL19" s="176"/>
      <c r="TSM19" s="176"/>
      <c r="TSN19" s="176"/>
      <c r="TSO19" s="176"/>
      <c r="TSP19" s="176"/>
      <c r="TSQ19" s="176"/>
      <c r="TSR19" s="176"/>
      <c r="TSS19" s="176"/>
      <c r="TST19" s="176"/>
      <c r="TSU19" s="176"/>
      <c r="TSV19" s="176"/>
      <c r="TSW19" s="176"/>
      <c r="TSX19" s="176"/>
      <c r="TSY19" s="176"/>
      <c r="TSZ19" s="176"/>
      <c r="TTA19" s="176"/>
      <c r="TTB19" s="176"/>
      <c r="TTC19" s="176"/>
      <c r="TTD19" s="176"/>
      <c r="TTE19" s="176"/>
      <c r="TTF19" s="176"/>
      <c r="TTG19" s="176"/>
      <c r="TTH19" s="176"/>
      <c r="TTI19" s="176"/>
      <c r="TTJ19" s="176"/>
      <c r="TTK19" s="176"/>
      <c r="TTL19" s="176"/>
      <c r="TTM19" s="176"/>
      <c r="TTN19" s="176"/>
      <c r="TTO19" s="176"/>
      <c r="TTP19" s="176"/>
      <c r="TTQ19" s="176"/>
      <c r="TTR19" s="176"/>
      <c r="TTS19" s="176"/>
      <c r="TTT19" s="176"/>
      <c r="TTU19" s="176"/>
      <c r="TTV19" s="176"/>
      <c r="TTW19" s="176"/>
      <c r="TTX19" s="176"/>
      <c r="TTY19" s="176"/>
      <c r="TTZ19" s="176"/>
      <c r="TUA19" s="176"/>
      <c r="TUB19" s="176"/>
      <c r="TUC19" s="176"/>
      <c r="TUD19" s="176"/>
      <c r="TUE19" s="176"/>
      <c r="TUF19" s="176"/>
      <c r="TUG19" s="176"/>
      <c r="TUH19" s="176"/>
      <c r="TUI19" s="176"/>
      <c r="TUJ19" s="176"/>
      <c r="TUK19" s="176"/>
      <c r="TUL19" s="176"/>
      <c r="TUM19" s="176"/>
      <c r="TUN19" s="176"/>
      <c r="TUO19" s="176"/>
      <c r="TUP19" s="176"/>
      <c r="TUQ19" s="176"/>
      <c r="TUR19" s="176"/>
      <c r="TUS19" s="176"/>
      <c r="TUT19" s="176"/>
      <c r="TUU19" s="176"/>
      <c r="TUV19" s="176"/>
      <c r="TUW19" s="176"/>
      <c r="TUX19" s="176"/>
      <c r="TUY19" s="176"/>
      <c r="TUZ19" s="176"/>
      <c r="TVA19" s="176"/>
      <c r="TVB19" s="176"/>
      <c r="TVC19" s="176"/>
      <c r="TVD19" s="176"/>
      <c r="TVE19" s="176"/>
      <c r="TVF19" s="176"/>
      <c r="TVG19" s="176"/>
      <c r="TVH19" s="176"/>
      <c r="TVI19" s="176"/>
      <c r="TVJ19" s="176"/>
      <c r="TVK19" s="176"/>
      <c r="TVL19" s="176"/>
      <c r="TVM19" s="176"/>
      <c r="TVN19" s="176"/>
      <c r="TVO19" s="176"/>
      <c r="TVP19" s="176"/>
      <c r="TVQ19" s="176"/>
      <c r="TVR19" s="176"/>
      <c r="TVS19" s="176"/>
      <c r="TVT19" s="176"/>
      <c r="TVU19" s="176"/>
      <c r="TVV19" s="176"/>
      <c r="TVW19" s="176"/>
      <c r="TVX19" s="176"/>
      <c r="TVY19" s="176"/>
      <c r="TVZ19" s="176"/>
      <c r="TWA19" s="176"/>
      <c r="TWB19" s="176"/>
      <c r="TWC19" s="176"/>
      <c r="TWD19" s="176"/>
      <c r="TWE19" s="176"/>
      <c r="TWF19" s="176"/>
      <c r="TWG19" s="176"/>
      <c r="TWH19" s="176"/>
      <c r="TWI19" s="176"/>
      <c r="TWJ19" s="176"/>
      <c r="TWK19" s="176"/>
      <c r="TWL19" s="176"/>
      <c r="TWM19" s="176"/>
      <c r="TWN19" s="176"/>
      <c r="TWO19" s="176"/>
      <c r="TWP19" s="176"/>
      <c r="TWQ19" s="176"/>
      <c r="TWR19" s="176"/>
      <c r="TWS19" s="176"/>
      <c r="TWT19" s="176"/>
      <c r="TWU19" s="176"/>
      <c r="TWV19" s="176"/>
      <c r="TWW19" s="176"/>
      <c r="TWX19" s="176"/>
      <c r="TWY19" s="176"/>
      <c r="TWZ19" s="176"/>
      <c r="TXA19" s="176"/>
      <c r="TXB19" s="176"/>
      <c r="TXC19" s="176"/>
      <c r="TXD19" s="176"/>
      <c r="TXE19" s="176"/>
      <c r="TXF19" s="176"/>
      <c r="TXG19" s="176"/>
      <c r="TXH19" s="176"/>
      <c r="TXI19" s="176"/>
      <c r="TXJ19" s="176"/>
      <c r="TXK19" s="176"/>
      <c r="TXL19" s="176"/>
      <c r="TXM19" s="176"/>
      <c r="TXN19" s="176"/>
      <c r="TXO19" s="176"/>
      <c r="TXP19" s="176"/>
      <c r="TXQ19" s="176"/>
      <c r="TXR19" s="176"/>
      <c r="TXS19" s="176"/>
      <c r="TXT19" s="176"/>
      <c r="TXU19" s="176"/>
      <c r="TXV19" s="176"/>
      <c r="TXW19" s="176"/>
      <c r="TXX19" s="176"/>
      <c r="TXY19" s="176"/>
      <c r="TXZ19" s="176"/>
      <c r="TYA19" s="176"/>
      <c r="TYB19" s="176"/>
      <c r="TYC19" s="176"/>
      <c r="TYD19" s="176"/>
      <c r="TYE19" s="176"/>
      <c r="TYF19" s="176"/>
      <c r="TYG19" s="176"/>
      <c r="TYH19" s="176"/>
      <c r="TYI19" s="176"/>
      <c r="TYJ19" s="176"/>
      <c r="TYK19" s="176"/>
      <c r="TYL19" s="176"/>
      <c r="TYM19" s="176"/>
      <c r="TYN19" s="176"/>
      <c r="TYO19" s="176"/>
      <c r="TYP19" s="176"/>
      <c r="TYQ19" s="176"/>
      <c r="TYR19" s="176"/>
      <c r="TYS19" s="176"/>
      <c r="TYT19" s="176"/>
      <c r="TYU19" s="176"/>
      <c r="TYV19" s="176"/>
      <c r="TYW19" s="176"/>
      <c r="TYX19" s="176"/>
      <c r="TYY19" s="176"/>
      <c r="TYZ19" s="176"/>
      <c r="TZA19" s="176"/>
      <c r="TZB19" s="176"/>
      <c r="TZC19" s="176"/>
      <c r="TZD19" s="176"/>
      <c r="TZE19" s="176"/>
      <c r="TZF19" s="176"/>
      <c r="TZG19" s="176"/>
      <c r="TZH19" s="176"/>
      <c r="TZI19" s="176"/>
      <c r="TZJ19" s="176"/>
      <c r="TZK19" s="176"/>
      <c r="TZL19" s="176"/>
      <c r="TZM19" s="176"/>
      <c r="TZN19" s="176"/>
      <c r="TZO19" s="176"/>
      <c r="TZP19" s="176"/>
      <c r="TZQ19" s="176"/>
      <c r="TZR19" s="176"/>
      <c r="TZS19" s="176"/>
      <c r="TZT19" s="176"/>
      <c r="TZU19" s="176"/>
      <c r="TZV19" s="176"/>
      <c r="TZW19" s="176"/>
      <c r="TZX19" s="176"/>
      <c r="TZY19" s="176"/>
      <c r="TZZ19" s="176"/>
      <c r="UAA19" s="176"/>
      <c r="UAB19" s="176"/>
      <c r="UAC19" s="176"/>
      <c r="UAD19" s="176"/>
      <c r="UAE19" s="176"/>
      <c r="UAF19" s="176"/>
      <c r="UAG19" s="176"/>
      <c r="UAH19" s="176"/>
      <c r="UAI19" s="176"/>
      <c r="UAJ19" s="176"/>
      <c r="UAK19" s="176"/>
      <c r="UAL19" s="176"/>
      <c r="UAM19" s="176"/>
      <c r="UAN19" s="176"/>
      <c r="UAO19" s="176"/>
      <c r="UAP19" s="176"/>
      <c r="UAQ19" s="176"/>
      <c r="UAR19" s="176"/>
      <c r="UAS19" s="176"/>
      <c r="UAT19" s="176"/>
      <c r="UAU19" s="176"/>
      <c r="UAV19" s="176"/>
      <c r="UAW19" s="176"/>
      <c r="UAX19" s="176"/>
      <c r="UAY19" s="176"/>
      <c r="UAZ19" s="176"/>
      <c r="UBA19" s="176"/>
      <c r="UBB19" s="176"/>
      <c r="UBC19" s="176"/>
      <c r="UBD19" s="176"/>
      <c r="UBE19" s="176"/>
      <c r="UBF19" s="176"/>
      <c r="UBG19" s="176"/>
      <c r="UBH19" s="176"/>
      <c r="UBI19" s="176"/>
      <c r="UBJ19" s="176"/>
      <c r="UBK19" s="176"/>
      <c r="UBL19" s="176"/>
      <c r="UBM19" s="176"/>
      <c r="UBN19" s="176"/>
      <c r="UBO19" s="176"/>
      <c r="UBP19" s="176"/>
      <c r="UBQ19" s="176"/>
      <c r="UBR19" s="176"/>
      <c r="UBS19" s="176"/>
      <c r="UBT19" s="176"/>
      <c r="UBU19" s="176"/>
      <c r="UBV19" s="176"/>
      <c r="UBW19" s="176"/>
      <c r="UBX19" s="176"/>
      <c r="UBY19" s="176"/>
      <c r="UBZ19" s="176"/>
      <c r="UCA19" s="176"/>
      <c r="UCB19" s="176"/>
      <c r="UCC19" s="176"/>
      <c r="UCD19" s="176"/>
      <c r="UCE19" s="176"/>
      <c r="UCF19" s="176"/>
      <c r="UCG19" s="176"/>
      <c r="UCH19" s="176"/>
      <c r="UCI19" s="176"/>
      <c r="UCJ19" s="176"/>
      <c r="UCK19" s="176"/>
      <c r="UCL19" s="176"/>
      <c r="UCM19" s="176"/>
      <c r="UCN19" s="176"/>
      <c r="UCO19" s="176"/>
      <c r="UCP19" s="176"/>
      <c r="UCQ19" s="176"/>
      <c r="UCR19" s="176"/>
      <c r="UCS19" s="176"/>
      <c r="UCT19" s="176"/>
      <c r="UCU19" s="176"/>
      <c r="UCV19" s="176"/>
      <c r="UCW19" s="176"/>
      <c r="UCX19" s="176"/>
      <c r="UCY19" s="176"/>
      <c r="UCZ19" s="176"/>
      <c r="UDA19" s="176"/>
      <c r="UDB19" s="176"/>
      <c r="UDC19" s="176"/>
      <c r="UDD19" s="176"/>
      <c r="UDE19" s="176"/>
      <c r="UDF19" s="176"/>
      <c r="UDG19" s="176"/>
      <c r="UDH19" s="176"/>
      <c r="UDI19" s="176"/>
      <c r="UDJ19" s="176"/>
      <c r="UDK19" s="176"/>
      <c r="UDL19" s="176"/>
      <c r="UDM19" s="176"/>
      <c r="UDN19" s="176"/>
      <c r="UDO19" s="176"/>
      <c r="UDP19" s="176"/>
      <c r="UDQ19" s="176"/>
      <c r="UDR19" s="176"/>
      <c r="UDS19" s="176"/>
      <c r="UDT19" s="176"/>
      <c r="UDU19" s="176"/>
      <c r="UDV19" s="176"/>
      <c r="UDW19" s="176"/>
      <c r="UDX19" s="176"/>
      <c r="UDY19" s="176"/>
      <c r="UDZ19" s="176"/>
      <c r="UEA19" s="176"/>
      <c r="UEB19" s="176"/>
      <c r="UEC19" s="176"/>
      <c r="UED19" s="176"/>
      <c r="UEE19" s="176"/>
      <c r="UEF19" s="176"/>
      <c r="UEG19" s="176"/>
      <c r="UEH19" s="176"/>
      <c r="UEI19" s="176"/>
      <c r="UEJ19" s="176"/>
      <c r="UEK19" s="176"/>
      <c r="UEL19" s="176"/>
      <c r="UEM19" s="176"/>
      <c r="UEN19" s="176"/>
      <c r="UEO19" s="176"/>
      <c r="UEP19" s="176"/>
      <c r="UEQ19" s="176"/>
      <c r="UER19" s="176"/>
      <c r="UES19" s="176"/>
      <c r="UET19" s="176"/>
      <c r="UEU19" s="176"/>
      <c r="UEV19" s="176"/>
      <c r="UEW19" s="176"/>
      <c r="UEX19" s="176"/>
      <c r="UEY19" s="176"/>
      <c r="UEZ19" s="176"/>
      <c r="UFA19" s="176"/>
      <c r="UFB19" s="176"/>
      <c r="UFC19" s="176"/>
      <c r="UFD19" s="176"/>
      <c r="UFE19" s="176"/>
      <c r="UFF19" s="176"/>
      <c r="UFG19" s="176"/>
      <c r="UFH19" s="176"/>
      <c r="UFI19" s="176"/>
      <c r="UFJ19" s="176"/>
      <c r="UFK19" s="176"/>
      <c r="UFL19" s="176"/>
      <c r="UFM19" s="176"/>
      <c r="UFN19" s="176"/>
      <c r="UFO19" s="176"/>
      <c r="UFP19" s="176"/>
      <c r="UFQ19" s="176"/>
      <c r="UFR19" s="176"/>
      <c r="UFS19" s="176"/>
      <c r="UFT19" s="176"/>
      <c r="UFU19" s="176"/>
      <c r="UFV19" s="176"/>
      <c r="UFW19" s="176"/>
      <c r="UFX19" s="176"/>
      <c r="UFY19" s="176"/>
      <c r="UFZ19" s="176"/>
      <c r="UGA19" s="176"/>
      <c r="UGB19" s="176"/>
      <c r="UGC19" s="176"/>
      <c r="UGD19" s="176"/>
      <c r="UGE19" s="176"/>
      <c r="UGF19" s="176"/>
      <c r="UGG19" s="176"/>
      <c r="UGH19" s="176"/>
      <c r="UGI19" s="176"/>
      <c r="UGJ19" s="176"/>
      <c r="UGK19" s="176"/>
      <c r="UGL19" s="176"/>
      <c r="UGM19" s="176"/>
      <c r="UGN19" s="176"/>
      <c r="UGO19" s="176"/>
      <c r="UGP19" s="176"/>
      <c r="UGQ19" s="176"/>
      <c r="UGR19" s="176"/>
      <c r="UGS19" s="176"/>
      <c r="UGT19" s="176"/>
      <c r="UGU19" s="176"/>
      <c r="UGV19" s="176"/>
      <c r="UGW19" s="176"/>
      <c r="UGX19" s="176"/>
      <c r="UGY19" s="176"/>
      <c r="UGZ19" s="176"/>
      <c r="UHA19" s="176"/>
      <c r="UHB19" s="176"/>
      <c r="UHC19" s="176"/>
      <c r="UHD19" s="176"/>
      <c r="UHE19" s="176"/>
      <c r="UHF19" s="176"/>
      <c r="UHG19" s="176"/>
      <c r="UHH19" s="176"/>
      <c r="UHI19" s="176"/>
      <c r="UHJ19" s="176"/>
      <c r="UHK19" s="176"/>
      <c r="UHL19" s="176"/>
      <c r="UHM19" s="176"/>
      <c r="UHN19" s="176"/>
      <c r="UHO19" s="176"/>
      <c r="UHP19" s="176"/>
      <c r="UHQ19" s="176"/>
      <c r="UHR19" s="176"/>
      <c r="UHS19" s="176"/>
      <c r="UHT19" s="176"/>
      <c r="UHU19" s="176"/>
      <c r="UHV19" s="176"/>
      <c r="UHW19" s="176"/>
      <c r="UHX19" s="176"/>
      <c r="UHY19" s="176"/>
      <c r="UHZ19" s="176"/>
      <c r="UIA19" s="176"/>
      <c r="UIB19" s="176"/>
      <c r="UIC19" s="176"/>
      <c r="UID19" s="176"/>
      <c r="UIE19" s="176"/>
      <c r="UIF19" s="176"/>
      <c r="UIG19" s="176"/>
      <c r="UIH19" s="176"/>
      <c r="UII19" s="176"/>
      <c r="UIJ19" s="176"/>
      <c r="UIK19" s="176"/>
      <c r="UIL19" s="176"/>
      <c r="UIM19" s="176"/>
      <c r="UIN19" s="176"/>
      <c r="UIO19" s="176"/>
      <c r="UIP19" s="176"/>
      <c r="UIQ19" s="176"/>
      <c r="UIR19" s="176"/>
      <c r="UIS19" s="176"/>
      <c r="UIT19" s="176"/>
      <c r="UIU19" s="176"/>
      <c r="UIV19" s="176"/>
      <c r="UIW19" s="176"/>
      <c r="UIX19" s="176"/>
      <c r="UIY19" s="176"/>
      <c r="UIZ19" s="176"/>
      <c r="UJA19" s="176"/>
      <c r="UJB19" s="176"/>
      <c r="UJC19" s="176"/>
      <c r="UJD19" s="176"/>
      <c r="UJE19" s="176"/>
      <c r="UJF19" s="176"/>
      <c r="UJG19" s="176"/>
      <c r="UJH19" s="176"/>
      <c r="UJI19" s="176"/>
      <c r="UJJ19" s="176"/>
      <c r="UJK19" s="176"/>
      <c r="UJL19" s="176"/>
      <c r="UJM19" s="176"/>
      <c r="UJN19" s="176"/>
      <c r="UJO19" s="176"/>
      <c r="UJP19" s="176"/>
      <c r="UJQ19" s="176"/>
      <c r="UJR19" s="176"/>
      <c r="UJS19" s="176"/>
      <c r="UJT19" s="176"/>
      <c r="UJU19" s="176"/>
      <c r="UJV19" s="176"/>
      <c r="UJW19" s="176"/>
      <c r="UJX19" s="176"/>
      <c r="UJY19" s="176"/>
      <c r="UJZ19" s="176"/>
      <c r="UKA19" s="176"/>
      <c r="UKB19" s="176"/>
      <c r="UKC19" s="176"/>
      <c r="UKD19" s="176"/>
      <c r="UKE19" s="176"/>
      <c r="UKF19" s="176"/>
      <c r="UKG19" s="176"/>
      <c r="UKH19" s="176"/>
      <c r="UKI19" s="176"/>
      <c r="UKJ19" s="176"/>
      <c r="UKK19" s="176"/>
      <c r="UKL19" s="176"/>
      <c r="UKM19" s="176"/>
      <c r="UKN19" s="176"/>
      <c r="UKO19" s="176"/>
      <c r="UKP19" s="176"/>
      <c r="UKQ19" s="176"/>
      <c r="UKR19" s="176"/>
      <c r="UKS19" s="176"/>
      <c r="UKT19" s="176"/>
      <c r="UKU19" s="176"/>
      <c r="UKV19" s="176"/>
      <c r="UKW19" s="176"/>
      <c r="UKX19" s="176"/>
      <c r="UKY19" s="176"/>
      <c r="UKZ19" s="176"/>
      <c r="ULA19" s="176"/>
      <c r="ULB19" s="176"/>
      <c r="ULC19" s="176"/>
      <c r="ULD19" s="176"/>
      <c r="ULE19" s="176"/>
      <c r="ULF19" s="176"/>
      <c r="ULG19" s="176"/>
      <c r="ULH19" s="176"/>
      <c r="ULI19" s="176"/>
      <c r="ULJ19" s="176"/>
      <c r="ULK19" s="176"/>
      <c r="ULL19" s="176"/>
      <c r="ULM19" s="176"/>
      <c r="ULN19" s="176"/>
      <c r="ULO19" s="176"/>
      <c r="ULP19" s="176"/>
      <c r="ULQ19" s="176"/>
      <c r="ULR19" s="176"/>
      <c r="ULS19" s="176"/>
      <c r="ULT19" s="176"/>
      <c r="ULU19" s="176"/>
      <c r="ULV19" s="176"/>
      <c r="ULW19" s="176"/>
      <c r="ULX19" s="176"/>
      <c r="ULY19" s="176"/>
      <c r="ULZ19" s="176"/>
      <c r="UMA19" s="176"/>
      <c r="UMB19" s="176"/>
      <c r="UMC19" s="176"/>
      <c r="UMD19" s="176"/>
      <c r="UME19" s="176"/>
      <c r="UMF19" s="176"/>
      <c r="UMG19" s="176"/>
      <c r="UMH19" s="176"/>
      <c r="UMI19" s="176"/>
      <c r="UMJ19" s="176"/>
      <c r="UMK19" s="176"/>
      <c r="UML19" s="176"/>
      <c r="UMM19" s="176"/>
      <c r="UMN19" s="176"/>
      <c r="UMO19" s="176"/>
      <c r="UMP19" s="176"/>
      <c r="UMQ19" s="176"/>
      <c r="UMR19" s="176"/>
      <c r="UMS19" s="176"/>
      <c r="UMT19" s="176"/>
      <c r="UMU19" s="176"/>
      <c r="UMV19" s="176"/>
      <c r="UMW19" s="176"/>
      <c r="UMX19" s="176"/>
      <c r="UMY19" s="176"/>
      <c r="UMZ19" s="176"/>
      <c r="UNA19" s="176"/>
      <c r="UNB19" s="176"/>
      <c r="UNC19" s="176"/>
      <c r="UND19" s="176"/>
      <c r="UNE19" s="176"/>
      <c r="UNF19" s="176"/>
      <c r="UNG19" s="176"/>
      <c r="UNH19" s="176"/>
      <c r="UNI19" s="176"/>
      <c r="UNJ19" s="176"/>
      <c r="UNK19" s="176"/>
      <c r="UNL19" s="176"/>
      <c r="UNM19" s="176"/>
      <c r="UNN19" s="176"/>
      <c r="UNO19" s="176"/>
      <c r="UNP19" s="176"/>
      <c r="UNQ19" s="176"/>
      <c r="UNR19" s="176"/>
      <c r="UNS19" s="176"/>
      <c r="UNT19" s="176"/>
      <c r="UNU19" s="176"/>
      <c r="UNV19" s="176"/>
      <c r="UNW19" s="176"/>
      <c r="UNX19" s="176"/>
      <c r="UNY19" s="176"/>
      <c r="UNZ19" s="176"/>
      <c r="UOA19" s="176"/>
      <c r="UOB19" s="176"/>
      <c r="UOC19" s="176"/>
      <c r="UOD19" s="176"/>
      <c r="UOE19" s="176"/>
      <c r="UOF19" s="176"/>
      <c r="UOG19" s="176"/>
      <c r="UOH19" s="176"/>
      <c r="UOI19" s="176"/>
      <c r="UOJ19" s="176"/>
      <c r="UOK19" s="176"/>
      <c r="UOL19" s="176"/>
      <c r="UOM19" s="176"/>
      <c r="UON19" s="176"/>
      <c r="UOO19" s="176"/>
      <c r="UOP19" s="176"/>
      <c r="UOQ19" s="176"/>
      <c r="UOR19" s="176"/>
      <c r="UOS19" s="176"/>
      <c r="UOT19" s="176"/>
      <c r="UOU19" s="176"/>
      <c r="UOV19" s="176"/>
      <c r="UOW19" s="176"/>
      <c r="UOX19" s="176"/>
      <c r="UOY19" s="176"/>
      <c r="UOZ19" s="176"/>
      <c r="UPA19" s="176"/>
      <c r="UPB19" s="176"/>
      <c r="UPC19" s="176"/>
      <c r="UPD19" s="176"/>
      <c r="UPE19" s="176"/>
      <c r="UPF19" s="176"/>
      <c r="UPG19" s="176"/>
      <c r="UPH19" s="176"/>
      <c r="UPI19" s="176"/>
      <c r="UPJ19" s="176"/>
      <c r="UPK19" s="176"/>
      <c r="UPL19" s="176"/>
      <c r="UPM19" s="176"/>
      <c r="UPN19" s="176"/>
      <c r="UPO19" s="176"/>
      <c r="UPP19" s="176"/>
      <c r="UPQ19" s="176"/>
      <c r="UPR19" s="176"/>
      <c r="UPS19" s="176"/>
      <c r="UPT19" s="176"/>
      <c r="UPU19" s="176"/>
      <c r="UPV19" s="176"/>
      <c r="UPW19" s="176"/>
      <c r="UPX19" s="176"/>
      <c r="UPY19" s="176"/>
      <c r="UPZ19" s="176"/>
      <c r="UQA19" s="176"/>
      <c r="UQB19" s="176"/>
      <c r="UQC19" s="176"/>
      <c r="UQD19" s="176"/>
      <c r="UQE19" s="176"/>
      <c r="UQF19" s="176"/>
      <c r="UQG19" s="176"/>
      <c r="UQH19" s="176"/>
      <c r="UQI19" s="176"/>
      <c r="UQJ19" s="176"/>
      <c r="UQK19" s="176"/>
      <c r="UQL19" s="176"/>
      <c r="UQM19" s="176"/>
      <c r="UQN19" s="176"/>
      <c r="UQO19" s="176"/>
      <c r="UQP19" s="176"/>
      <c r="UQQ19" s="176"/>
      <c r="UQR19" s="176"/>
      <c r="UQS19" s="176"/>
      <c r="UQT19" s="176"/>
      <c r="UQU19" s="176"/>
      <c r="UQV19" s="176"/>
      <c r="UQW19" s="176"/>
      <c r="UQX19" s="176"/>
      <c r="UQY19" s="176"/>
      <c r="UQZ19" s="176"/>
      <c r="URA19" s="176"/>
      <c r="URB19" s="176"/>
      <c r="URC19" s="176"/>
      <c r="URD19" s="176"/>
      <c r="URE19" s="176"/>
      <c r="URF19" s="176"/>
      <c r="URG19" s="176"/>
      <c r="URH19" s="176"/>
      <c r="URI19" s="176"/>
      <c r="URJ19" s="176"/>
      <c r="URK19" s="176"/>
      <c r="URL19" s="176"/>
      <c r="URM19" s="176"/>
      <c r="URN19" s="176"/>
      <c r="URO19" s="176"/>
      <c r="URP19" s="176"/>
      <c r="URQ19" s="176"/>
      <c r="URR19" s="176"/>
      <c r="URS19" s="176"/>
      <c r="URT19" s="176"/>
      <c r="URU19" s="176"/>
      <c r="URV19" s="176"/>
      <c r="URW19" s="176"/>
      <c r="URX19" s="176"/>
      <c r="URY19" s="176"/>
      <c r="URZ19" s="176"/>
      <c r="USA19" s="176"/>
      <c r="USB19" s="176"/>
      <c r="USC19" s="176"/>
      <c r="USD19" s="176"/>
      <c r="USE19" s="176"/>
      <c r="USF19" s="176"/>
      <c r="USG19" s="176"/>
      <c r="USH19" s="176"/>
      <c r="USI19" s="176"/>
      <c r="USJ19" s="176"/>
      <c r="USK19" s="176"/>
      <c r="USL19" s="176"/>
      <c r="USM19" s="176"/>
      <c r="USN19" s="176"/>
      <c r="USO19" s="176"/>
      <c r="USP19" s="176"/>
      <c r="USQ19" s="176"/>
      <c r="USR19" s="176"/>
      <c r="USS19" s="176"/>
      <c r="UST19" s="176"/>
      <c r="USU19" s="176"/>
      <c r="USV19" s="176"/>
      <c r="USW19" s="176"/>
      <c r="USX19" s="176"/>
      <c r="USY19" s="176"/>
      <c r="USZ19" s="176"/>
      <c r="UTA19" s="176"/>
      <c r="UTB19" s="176"/>
      <c r="UTC19" s="176"/>
      <c r="UTD19" s="176"/>
      <c r="UTE19" s="176"/>
      <c r="UTF19" s="176"/>
      <c r="UTG19" s="176"/>
      <c r="UTH19" s="176"/>
      <c r="UTI19" s="176"/>
      <c r="UTJ19" s="176"/>
      <c r="UTK19" s="176"/>
      <c r="UTL19" s="176"/>
      <c r="UTM19" s="176"/>
      <c r="UTN19" s="176"/>
      <c r="UTO19" s="176"/>
      <c r="UTP19" s="176"/>
      <c r="UTQ19" s="176"/>
      <c r="UTR19" s="176"/>
      <c r="UTS19" s="176"/>
      <c r="UTT19" s="176"/>
      <c r="UTU19" s="176"/>
      <c r="UTV19" s="176"/>
      <c r="UTW19" s="176"/>
      <c r="UTX19" s="176"/>
      <c r="UTY19" s="176"/>
      <c r="UTZ19" s="176"/>
      <c r="UUA19" s="176"/>
      <c r="UUB19" s="176"/>
      <c r="UUC19" s="176"/>
      <c r="UUD19" s="176"/>
      <c r="UUE19" s="176"/>
      <c r="UUF19" s="176"/>
      <c r="UUG19" s="176"/>
      <c r="UUH19" s="176"/>
      <c r="UUI19" s="176"/>
      <c r="UUJ19" s="176"/>
      <c r="UUK19" s="176"/>
      <c r="UUL19" s="176"/>
      <c r="UUM19" s="176"/>
      <c r="UUN19" s="176"/>
      <c r="UUO19" s="176"/>
      <c r="UUP19" s="176"/>
      <c r="UUQ19" s="176"/>
      <c r="UUR19" s="176"/>
      <c r="UUS19" s="176"/>
      <c r="UUT19" s="176"/>
      <c r="UUU19" s="176"/>
      <c r="UUV19" s="176"/>
      <c r="UUW19" s="176"/>
      <c r="UUX19" s="176"/>
      <c r="UUY19" s="176"/>
      <c r="UUZ19" s="176"/>
      <c r="UVA19" s="176"/>
      <c r="UVB19" s="176"/>
      <c r="UVC19" s="176"/>
      <c r="UVD19" s="176"/>
      <c r="UVE19" s="176"/>
      <c r="UVF19" s="176"/>
      <c r="UVG19" s="176"/>
      <c r="UVH19" s="176"/>
      <c r="UVI19" s="176"/>
      <c r="UVJ19" s="176"/>
      <c r="UVK19" s="176"/>
      <c r="UVL19" s="176"/>
      <c r="UVM19" s="176"/>
      <c r="UVN19" s="176"/>
      <c r="UVO19" s="176"/>
      <c r="UVP19" s="176"/>
      <c r="UVQ19" s="176"/>
      <c r="UVR19" s="176"/>
      <c r="UVS19" s="176"/>
      <c r="UVT19" s="176"/>
      <c r="UVU19" s="176"/>
      <c r="UVV19" s="176"/>
      <c r="UVW19" s="176"/>
      <c r="UVX19" s="176"/>
      <c r="UVY19" s="176"/>
      <c r="UVZ19" s="176"/>
      <c r="UWA19" s="176"/>
      <c r="UWB19" s="176"/>
      <c r="UWC19" s="176"/>
      <c r="UWD19" s="176"/>
      <c r="UWE19" s="176"/>
      <c r="UWF19" s="176"/>
      <c r="UWG19" s="176"/>
      <c r="UWH19" s="176"/>
      <c r="UWI19" s="176"/>
      <c r="UWJ19" s="176"/>
      <c r="UWK19" s="176"/>
      <c r="UWL19" s="176"/>
      <c r="UWM19" s="176"/>
      <c r="UWN19" s="176"/>
      <c r="UWO19" s="176"/>
      <c r="UWP19" s="176"/>
      <c r="UWQ19" s="176"/>
      <c r="UWR19" s="176"/>
      <c r="UWS19" s="176"/>
      <c r="UWT19" s="176"/>
      <c r="UWU19" s="176"/>
      <c r="UWV19" s="176"/>
      <c r="UWW19" s="176"/>
      <c r="UWX19" s="176"/>
      <c r="UWY19" s="176"/>
      <c r="UWZ19" s="176"/>
      <c r="UXA19" s="176"/>
      <c r="UXB19" s="176"/>
      <c r="UXC19" s="176"/>
      <c r="UXD19" s="176"/>
      <c r="UXE19" s="176"/>
      <c r="UXF19" s="176"/>
      <c r="UXG19" s="176"/>
      <c r="UXH19" s="176"/>
      <c r="UXI19" s="176"/>
      <c r="UXJ19" s="176"/>
      <c r="UXK19" s="176"/>
      <c r="UXL19" s="176"/>
      <c r="UXM19" s="176"/>
      <c r="UXN19" s="176"/>
      <c r="UXO19" s="176"/>
      <c r="UXP19" s="176"/>
      <c r="UXQ19" s="176"/>
      <c r="UXR19" s="176"/>
      <c r="UXS19" s="176"/>
      <c r="UXT19" s="176"/>
      <c r="UXU19" s="176"/>
      <c r="UXV19" s="176"/>
      <c r="UXW19" s="176"/>
      <c r="UXX19" s="176"/>
      <c r="UXY19" s="176"/>
      <c r="UXZ19" s="176"/>
      <c r="UYA19" s="176"/>
      <c r="UYB19" s="176"/>
      <c r="UYC19" s="176"/>
      <c r="UYD19" s="176"/>
      <c r="UYE19" s="176"/>
      <c r="UYF19" s="176"/>
      <c r="UYG19" s="176"/>
      <c r="UYH19" s="176"/>
      <c r="UYI19" s="176"/>
      <c r="UYJ19" s="176"/>
      <c r="UYK19" s="176"/>
      <c r="UYL19" s="176"/>
      <c r="UYM19" s="176"/>
      <c r="UYN19" s="176"/>
      <c r="UYO19" s="176"/>
      <c r="UYP19" s="176"/>
      <c r="UYQ19" s="176"/>
      <c r="UYR19" s="176"/>
      <c r="UYS19" s="176"/>
      <c r="UYT19" s="176"/>
      <c r="UYU19" s="176"/>
      <c r="UYV19" s="176"/>
      <c r="UYW19" s="176"/>
      <c r="UYX19" s="176"/>
      <c r="UYY19" s="176"/>
      <c r="UYZ19" s="176"/>
      <c r="UZA19" s="176"/>
      <c r="UZB19" s="176"/>
      <c r="UZC19" s="176"/>
      <c r="UZD19" s="176"/>
      <c r="UZE19" s="176"/>
      <c r="UZF19" s="176"/>
      <c r="UZG19" s="176"/>
      <c r="UZH19" s="176"/>
      <c r="UZI19" s="176"/>
      <c r="UZJ19" s="176"/>
      <c r="UZK19" s="176"/>
      <c r="UZL19" s="176"/>
      <c r="UZM19" s="176"/>
      <c r="UZN19" s="176"/>
      <c r="UZO19" s="176"/>
      <c r="UZP19" s="176"/>
      <c r="UZQ19" s="176"/>
      <c r="UZR19" s="176"/>
      <c r="UZS19" s="176"/>
      <c r="UZT19" s="176"/>
      <c r="UZU19" s="176"/>
      <c r="UZV19" s="176"/>
      <c r="UZW19" s="176"/>
      <c r="UZX19" s="176"/>
      <c r="UZY19" s="176"/>
      <c r="UZZ19" s="176"/>
      <c r="VAA19" s="176"/>
      <c r="VAB19" s="176"/>
      <c r="VAC19" s="176"/>
      <c r="VAD19" s="176"/>
      <c r="VAE19" s="176"/>
      <c r="VAF19" s="176"/>
      <c r="VAG19" s="176"/>
      <c r="VAH19" s="176"/>
      <c r="VAI19" s="176"/>
      <c r="VAJ19" s="176"/>
      <c r="VAK19" s="176"/>
      <c r="VAL19" s="176"/>
      <c r="VAM19" s="176"/>
      <c r="VAN19" s="176"/>
      <c r="VAO19" s="176"/>
      <c r="VAP19" s="176"/>
      <c r="VAQ19" s="176"/>
      <c r="VAR19" s="176"/>
      <c r="VAS19" s="176"/>
      <c r="VAT19" s="176"/>
      <c r="VAU19" s="176"/>
      <c r="VAV19" s="176"/>
      <c r="VAW19" s="176"/>
      <c r="VAX19" s="176"/>
      <c r="VAY19" s="176"/>
      <c r="VAZ19" s="176"/>
      <c r="VBA19" s="176"/>
      <c r="VBB19" s="176"/>
      <c r="VBC19" s="176"/>
      <c r="VBD19" s="176"/>
      <c r="VBE19" s="176"/>
      <c r="VBF19" s="176"/>
      <c r="VBG19" s="176"/>
      <c r="VBH19" s="176"/>
      <c r="VBI19" s="176"/>
      <c r="VBJ19" s="176"/>
      <c r="VBK19" s="176"/>
      <c r="VBL19" s="176"/>
      <c r="VBM19" s="176"/>
      <c r="VBN19" s="176"/>
      <c r="VBO19" s="176"/>
      <c r="VBP19" s="176"/>
      <c r="VBQ19" s="176"/>
      <c r="VBR19" s="176"/>
      <c r="VBS19" s="176"/>
      <c r="VBT19" s="176"/>
      <c r="VBU19" s="176"/>
      <c r="VBV19" s="176"/>
      <c r="VBW19" s="176"/>
      <c r="VBX19" s="176"/>
      <c r="VBY19" s="176"/>
      <c r="VBZ19" s="176"/>
      <c r="VCA19" s="176"/>
      <c r="VCB19" s="176"/>
      <c r="VCC19" s="176"/>
      <c r="VCD19" s="176"/>
      <c r="VCE19" s="176"/>
      <c r="VCF19" s="176"/>
      <c r="VCG19" s="176"/>
      <c r="VCH19" s="176"/>
      <c r="VCI19" s="176"/>
      <c r="VCJ19" s="176"/>
      <c r="VCK19" s="176"/>
      <c r="VCL19" s="176"/>
      <c r="VCM19" s="176"/>
      <c r="VCN19" s="176"/>
      <c r="VCO19" s="176"/>
      <c r="VCP19" s="176"/>
      <c r="VCQ19" s="176"/>
      <c r="VCR19" s="176"/>
      <c r="VCS19" s="176"/>
      <c r="VCT19" s="176"/>
      <c r="VCU19" s="176"/>
      <c r="VCV19" s="176"/>
      <c r="VCW19" s="176"/>
      <c r="VCX19" s="176"/>
      <c r="VCY19" s="176"/>
      <c r="VCZ19" s="176"/>
      <c r="VDA19" s="176"/>
      <c r="VDB19" s="176"/>
      <c r="VDC19" s="176"/>
      <c r="VDD19" s="176"/>
      <c r="VDE19" s="176"/>
      <c r="VDF19" s="176"/>
      <c r="VDG19" s="176"/>
      <c r="VDH19" s="176"/>
      <c r="VDI19" s="176"/>
      <c r="VDJ19" s="176"/>
      <c r="VDK19" s="176"/>
      <c r="VDL19" s="176"/>
      <c r="VDM19" s="176"/>
      <c r="VDN19" s="176"/>
      <c r="VDO19" s="176"/>
      <c r="VDP19" s="176"/>
      <c r="VDQ19" s="176"/>
      <c r="VDR19" s="176"/>
      <c r="VDS19" s="176"/>
      <c r="VDT19" s="176"/>
      <c r="VDU19" s="176"/>
      <c r="VDV19" s="176"/>
      <c r="VDW19" s="176"/>
      <c r="VDX19" s="176"/>
      <c r="VDY19" s="176"/>
      <c r="VDZ19" s="176"/>
      <c r="VEA19" s="176"/>
      <c r="VEB19" s="176"/>
      <c r="VEC19" s="176"/>
      <c r="VED19" s="176"/>
      <c r="VEE19" s="176"/>
      <c r="VEF19" s="176"/>
      <c r="VEG19" s="176"/>
      <c r="VEH19" s="176"/>
      <c r="VEI19" s="176"/>
      <c r="VEJ19" s="176"/>
      <c r="VEK19" s="176"/>
      <c r="VEL19" s="176"/>
      <c r="VEM19" s="176"/>
      <c r="VEN19" s="176"/>
      <c r="VEO19" s="176"/>
      <c r="VEP19" s="176"/>
      <c r="VEQ19" s="176"/>
      <c r="VER19" s="176"/>
      <c r="VES19" s="176"/>
      <c r="VET19" s="176"/>
      <c r="VEU19" s="176"/>
      <c r="VEV19" s="176"/>
      <c r="VEW19" s="176"/>
      <c r="VEX19" s="176"/>
      <c r="VEY19" s="176"/>
      <c r="VEZ19" s="176"/>
      <c r="VFA19" s="176"/>
      <c r="VFB19" s="176"/>
      <c r="VFC19" s="176"/>
      <c r="VFD19" s="176"/>
      <c r="VFE19" s="176"/>
      <c r="VFF19" s="176"/>
      <c r="VFG19" s="176"/>
      <c r="VFH19" s="176"/>
      <c r="VFI19" s="176"/>
      <c r="VFJ19" s="176"/>
      <c r="VFK19" s="176"/>
      <c r="VFL19" s="176"/>
      <c r="VFM19" s="176"/>
      <c r="VFN19" s="176"/>
      <c r="VFO19" s="176"/>
      <c r="VFP19" s="176"/>
      <c r="VFQ19" s="176"/>
      <c r="VFR19" s="176"/>
      <c r="VFS19" s="176"/>
      <c r="VFT19" s="176"/>
      <c r="VFU19" s="176"/>
      <c r="VFV19" s="176"/>
      <c r="VFW19" s="176"/>
      <c r="VFX19" s="176"/>
      <c r="VFY19" s="176"/>
      <c r="VFZ19" s="176"/>
      <c r="VGA19" s="176"/>
      <c r="VGB19" s="176"/>
      <c r="VGC19" s="176"/>
      <c r="VGD19" s="176"/>
      <c r="VGE19" s="176"/>
      <c r="VGF19" s="176"/>
      <c r="VGG19" s="176"/>
      <c r="VGH19" s="176"/>
      <c r="VGI19" s="176"/>
      <c r="VGJ19" s="176"/>
      <c r="VGK19" s="176"/>
      <c r="VGL19" s="176"/>
      <c r="VGM19" s="176"/>
      <c r="VGN19" s="176"/>
      <c r="VGO19" s="176"/>
      <c r="VGP19" s="176"/>
      <c r="VGQ19" s="176"/>
      <c r="VGR19" s="176"/>
      <c r="VGS19" s="176"/>
      <c r="VGT19" s="176"/>
      <c r="VGU19" s="176"/>
      <c r="VGV19" s="176"/>
      <c r="VGW19" s="176"/>
      <c r="VGX19" s="176"/>
      <c r="VGY19" s="176"/>
      <c r="VGZ19" s="176"/>
      <c r="VHA19" s="176"/>
      <c r="VHB19" s="176"/>
      <c r="VHC19" s="176"/>
      <c r="VHD19" s="176"/>
      <c r="VHE19" s="176"/>
      <c r="VHF19" s="176"/>
      <c r="VHG19" s="176"/>
      <c r="VHH19" s="176"/>
      <c r="VHI19" s="176"/>
      <c r="VHJ19" s="176"/>
      <c r="VHK19" s="176"/>
      <c r="VHL19" s="176"/>
      <c r="VHM19" s="176"/>
      <c r="VHN19" s="176"/>
      <c r="VHO19" s="176"/>
      <c r="VHP19" s="176"/>
      <c r="VHQ19" s="176"/>
      <c r="VHR19" s="176"/>
      <c r="VHS19" s="176"/>
      <c r="VHT19" s="176"/>
      <c r="VHU19" s="176"/>
      <c r="VHV19" s="176"/>
      <c r="VHW19" s="176"/>
      <c r="VHX19" s="176"/>
      <c r="VHY19" s="176"/>
      <c r="VHZ19" s="176"/>
      <c r="VIA19" s="176"/>
      <c r="VIB19" s="176"/>
      <c r="VIC19" s="176"/>
      <c r="VID19" s="176"/>
      <c r="VIE19" s="176"/>
      <c r="VIF19" s="176"/>
      <c r="VIG19" s="176"/>
      <c r="VIH19" s="176"/>
      <c r="VII19" s="176"/>
      <c r="VIJ19" s="176"/>
      <c r="VIK19" s="176"/>
      <c r="VIL19" s="176"/>
      <c r="VIM19" s="176"/>
      <c r="VIN19" s="176"/>
      <c r="VIO19" s="176"/>
      <c r="VIP19" s="176"/>
      <c r="VIQ19" s="176"/>
      <c r="VIR19" s="176"/>
      <c r="VIS19" s="176"/>
      <c r="VIT19" s="176"/>
      <c r="VIU19" s="176"/>
      <c r="VIV19" s="176"/>
      <c r="VIW19" s="176"/>
      <c r="VIX19" s="176"/>
      <c r="VIY19" s="176"/>
      <c r="VIZ19" s="176"/>
      <c r="VJA19" s="176"/>
      <c r="VJB19" s="176"/>
      <c r="VJC19" s="176"/>
      <c r="VJD19" s="176"/>
      <c r="VJE19" s="176"/>
      <c r="VJF19" s="176"/>
      <c r="VJG19" s="176"/>
      <c r="VJH19" s="176"/>
      <c r="VJI19" s="176"/>
      <c r="VJJ19" s="176"/>
      <c r="VJK19" s="176"/>
      <c r="VJL19" s="176"/>
      <c r="VJM19" s="176"/>
      <c r="VJN19" s="176"/>
      <c r="VJO19" s="176"/>
      <c r="VJP19" s="176"/>
      <c r="VJQ19" s="176"/>
      <c r="VJR19" s="176"/>
      <c r="VJS19" s="176"/>
      <c r="VJT19" s="176"/>
      <c r="VJU19" s="176"/>
      <c r="VJV19" s="176"/>
      <c r="VJW19" s="176"/>
      <c r="VJX19" s="176"/>
      <c r="VJY19" s="176"/>
      <c r="VJZ19" s="176"/>
      <c r="VKA19" s="176"/>
      <c r="VKB19" s="176"/>
      <c r="VKC19" s="176"/>
      <c r="VKD19" s="176"/>
      <c r="VKE19" s="176"/>
      <c r="VKF19" s="176"/>
      <c r="VKG19" s="176"/>
      <c r="VKH19" s="176"/>
      <c r="VKI19" s="176"/>
      <c r="VKJ19" s="176"/>
      <c r="VKK19" s="176"/>
      <c r="VKL19" s="176"/>
      <c r="VKM19" s="176"/>
      <c r="VKN19" s="176"/>
      <c r="VKO19" s="176"/>
      <c r="VKP19" s="176"/>
      <c r="VKQ19" s="176"/>
      <c r="VKR19" s="176"/>
      <c r="VKS19" s="176"/>
      <c r="VKT19" s="176"/>
      <c r="VKU19" s="176"/>
      <c r="VKV19" s="176"/>
      <c r="VKW19" s="176"/>
      <c r="VKX19" s="176"/>
      <c r="VKY19" s="176"/>
      <c r="VKZ19" s="176"/>
      <c r="VLA19" s="176"/>
      <c r="VLB19" s="176"/>
      <c r="VLC19" s="176"/>
      <c r="VLD19" s="176"/>
      <c r="VLE19" s="176"/>
      <c r="VLF19" s="176"/>
      <c r="VLG19" s="176"/>
      <c r="VLH19" s="176"/>
      <c r="VLI19" s="176"/>
      <c r="VLJ19" s="176"/>
      <c r="VLK19" s="176"/>
      <c r="VLL19" s="176"/>
      <c r="VLM19" s="176"/>
      <c r="VLN19" s="176"/>
      <c r="VLO19" s="176"/>
      <c r="VLP19" s="176"/>
      <c r="VLQ19" s="176"/>
      <c r="VLR19" s="176"/>
      <c r="VLS19" s="176"/>
      <c r="VLT19" s="176"/>
      <c r="VLU19" s="176"/>
      <c r="VLV19" s="176"/>
      <c r="VLW19" s="176"/>
      <c r="VLX19" s="176"/>
      <c r="VLY19" s="176"/>
      <c r="VLZ19" s="176"/>
      <c r="VMA19" s="176"/>
      <c r="VMB19" s="176"/>
      <c r="VMC19" s="176"/>
      <c r="VMD19" s="176"/>
      <c r="VME19" s="176"/>
      <c r="VMF19" s="176"/>
      <c r="VMG19" s="176"/>
      <c r="VMH19" s="176"/>
      <c r="VMI19" s="176"/>
      <c r="VMJ19" s="176"/>
      <c r="VMK19" s="176"/>
      <c r="VML19" s="176"/>
      <c r="VMM19" s="176"/>
      <c r="VMN19" s="176"/>
      <c r="VMO19" s="176"/>
      <c r="VMP19" s="176"/>
      <c r="VMQ19" s="176"/>
      <c r="VMR19" s="176"/>
      <c r="VMS19" s="176"/>
      <c r="VMT19" s="176"/>
      <c r="VMU19" s="176"/>
      <c r="VMV19" s="176"/>
      <c r="VMW19" s="176"/>
      <c r="VMX19" s="176"/>
      <c r="VMY19" s="176"/>
      <c r="VMZ19" s="176"/>
      <c r="VNA19" s="176"/>
      <c r="VNB19" s="176"/>
      <c r="VNC19" s="176"/>
      <c r="VND19" s="176"/>
      <c r="VNE19" s="176"/>
      <c r="VNF19" s="176"/>
      <c r="VNG19" s="176"/>
      <c r="VNH19" s="176"/>
      <c r="VNI19" s="176"/>
      <c r="VNJ19" s="176"/>
      <c r="VNK19" s="176"/>
      <c r="VNL19" s="176"/>
      <c r="VNM19" s="176"/>
      <c r="VNN19" s="176"/>
      <c r="VNO19" s="176"/>
      <c r="VNP19" s="176"/>
      <c r="VNQ19" s="176"/>
      <c r="VNR19" s="176"/>
      <c r="VNS19" s="176"/>
      <c r="VNT19" s="176"/>
      <c r="VNU19" s="176"/>
      <c r="VNV19" s="176"/>
      <c r="VNW19" s="176"/>
      <c r="VNX19" s="176"/>
      <c r="VNY19" s="176"/>
      <c r="VNZ19" s="176"/>
      <c r="VOA19" s="176"/>
      <c r="VOB19" s="176"/>
      <c r="VOC19" s="176"/>
      <c r="VOD19" s="176"/>
      <c r="VOE19" s="176"/>
      <c r="VOF19" s="176"/>
      <c r="VOG19" s="176"/>
      <c r="VOH19" s="176"/>
      <c r="VOI19" s="176"/>
      <c r="VOJ19" s="176"/>
      <c r="VOK19" s="176"/>
      <c r="VOL19" s="176"/>
      <c r="VOM19" s="176"/>
      <c r="VON19" s="176"/>
      <c r="VOO19" s="176"/>
      <c r="VOP19" s="176"/>
      <c r="VOQ19" s="176"/>
      <c r="VOR19" s="176"/>
      <c r="VOS19" s="176"/>
      <c r="VOT19" s="176"/>
      <c r="VOU19" s="176"/>
      <c r="VOV19" s="176"/>
      <c r="VOW19" s="176"/>
      <c r="VOX19" s="176"/>
      <c r="VOY19" s="176"/>
      <c r="VOZ19" s="176"/>
      <c r="VPA19" s="176"/>
      <c r="VPB19" s="176"/>
      <c r="VPC19" s="176"/>
      <c r="VPD19" s="176"/>
      <c r="VPE19" s="176"/>
      <c r="VPF19" s="176"/>
      <c r="VPG19" s="176"/>
      <c r="VPH19" s="176"/>
      <c r="VPI19" s="176"/>
      <c r="VPJ19" s="176"/>
      <c r="VPK19" s="176"/>
      <c r="VPL19" s="176"/>
      <c r="VPM19" s="176"/>
      <c r="VPN19" s="176"/>
      <c r="VPO19" s="176"/>
      <c r="VPP19" s="176"/>
      <c r="VPQ19" s="176"/>
      <c r="VPR19" s="176"/>
      <c r="VPS19" s="176"/>
      <c r="VPT19" s="176"/>
      <c r="VPU19" s="176"/>
      <c r="VPV19" s="176"/>
      <c r="VPW19" s="176"/>
      <c r="VPX19" s="176"/>
      <c r="VPY19" s="176"/>
      <c r="VPZ19" s="176"/>
      <c r="VQA19" s="176"/>
      <c r="VQB19" s="176"/>
      <c r="VQC19" s="176"/>
      <c r="VQD19" s="176"/>
      <c r="VQE19" s="176"/>
      <c r="VQF19" s="176"/>
      <c r="VQG19" s="176"/>
      <c r="VQH19" s="176"/>
      <c r="VQI19" s="176"/>
      <c r="VQJ19" s="176"/>
      <c r="VQK19" s="176"/>
      <c r="VQL19" s="176"/>
      <c r="VQM19" s="176"/>
      <c r="VQN19" s="176"/>
      <c r="VQO19" s="176"/>
      <c r="VQP19" s="176"/>
      <c r="VQQ19" s="176"/>
      <c r="VQR19" s="176"/>
      <c r="VQS19" s="176"/>
      <c r="VQT19" s="176"/>
      <c r="VQU19" s="176"/>
      <c r="VQV19" s="176"/>
      <c r="VQW19" s="176"/>
      <c r="VQX19" s="176"/>
      <c r="VQY19" s="176"/>
      <c r="VQZ19" s="176"/>
      <c r="VRA19" s="176"/>
      <c r="VRB19" s="176"/>
      <c r="VRC19" s="176"/>
      <c r="VRD19" s="176"/>
      <c r="VRE19" s="176"/>
      <c r="VRF19" s="176"/>
      <c r="VRG19" s="176"/>
      <c r="VRH19" s="176"/>
      <c r="VRI19" s="176"/>
      <c r="VRJ19" s="176"/>
      <c r="VRK19" s="176"/>
      <c r="VRL19" s="176"/>
      <c r="VRM19" s="176"/>
      <c r="VRN19" s="176"/>
      <c r="VRO19" s="176"/>
      <c r="VRP19" s="176"/>
      <c r="VRQ19" s="176"/>
      <c r="VRR19" s="176"/>
      <c r="VRS19" s="176"/>
      <c r="VRT19" s="176"/>
      <c r="VRU19" s="176"/>
      <c r="VRV19" s="176"/>
      <c r="VRW19" s="176"/>
      <c r="VRX19" s="176"/>
      <c r="VRY19" s="176"/>
      <c r="VRZ19" s="176"/>
      <c r="VSA19" s="176"/>
      <c r="VSB19" s="176"/>
      <c r="VSC19" s="176"/>
      <c r="VSD19" s="176"/>
      <c r="VSE19" s="176"/>
      <c r="VSF19" s="176"/>
      <c r="VSG19" s="176"/>
      <c r="VSH19" s="176"/>
      <c r="VSI19" s="176"/>
      <c r="VSJ19" s="176"/>
      <c r="VSK19" s="176"/>
      <c r="VSL19" s="176"/>
      <c r="VSM19" s="176"/>
      <c r="VSN19" s="176"/>
      <c r="VSO19" s="176"/>
      <c r="VSP19" s="176"/>
      <c r="VSQ19" s="176"/>
      <c r="VSR19" s="176"/>
      <c r="VSS19" s="176"/>
      <c r="VST19" s="176"/>
      <c r="VSU19" s="176"/>
      <c r="VSV19" s="176"/>
      <c r="VSW19" s="176"/>
      <c r="VSX19" s="176"/>
      <c r="VSY19" s="176"/>
      <c r="VSZ19" s="176"/>
      <c r="VTA19" s="176"/>
      <c r="VTB19" s="176"/>
      <c r="VTC19" s="176"/>
      <c r="VTD19" s="176"/>
      <c r="VTE19" s="176"/>
      <c r="VTF19" s="176"/>
      <c r="VTG19" s="176"/>
      <c r="VTH19" s="176"/>
      <c r="VTI19" s="176"/>
      <c r="VTJ19" s="176"/>
      <c r="VTK19" s="176"/>
      <c r="VTL19" s="176"/>
      <c r="VTM19" s="176"/>
      <c r="VTN19" s="176"/>
      <c r="VTO19" s="176"/>
      <c r="VTP19" s="176"/>
      <c r="VTQ19" s="176"/>
      <c r="VTR19" s="176"/>
      <c r="VTS19" s="176"/>
      <c r="VTT19" s="176"/>
      <c r="VTU19" s="176"/>
      <c r="VTV19" s="176"/>
      <c r="VTW19" s="176"/>
      <c r="VTX19" s="176"/>
      <c r="VTY19" s="176"/>
      <c r="VTZ19" s="176"/>
      <c r="VUA19" s="176"/>
      <c r="VUB19" s="176"/>
      <c r="VUC19" s="176"/>
      <c r="VUD19" s="176"/>
      <c r="VUE19" s="176"/>
      <c r="VUF19" s="176"/>
      <c r="VUG19" s="176"/>
      <c r="VUH19" s="176"/>
      <c r="VUI19" s="176"/>
      <c r="VUJ19" s="176"/>
      <c r="VUK19" s="176"/>
      <c r="VUL19" s="176"/>
      <c r="VUM19" s="176"/>
      <c r="VUN19" s="176"/>
      <c r="VUO19" s="176"/>
      <c r="VUP19" s="176"/>
      <c r="VUQ19" s="176"/>
      <c r="VUR19" s="176"/>
      <c r="VUS19" s="176"/>
      <c r="VUT19" s="176"/>
      <c r="VUU19" s="176"/>
      <c r="VUV19" s="176"/>
      <c r="VUW19" s="176"/>
      <c r="VUX19" s="176"/>
      <c r="VUY19" s="176"/>
      <c r="VUZ19" s="176"/>
      <c r="VVA19" s="176"/>
      <c r="VVB19" s="176"/>
      <c r="VVC19" s="176"/>
      <c r="VVD19" s="176"/>
      <c r="VVE19" s="176"/>
      <c r="VVF19" s="176"/>
      <c r="VVG19" s="176"/>
      <c r="VVH19" s="176"/>
      <c r="VVI19" s="176"/>
      <c r="VVJ19" s="176"/>
      <c r="VVK19" s="176"/>
      <c r="VVL19" s="176"/>
      <c r="VVM19" s="176"/>
      <c r="VVN19" s="176"/>
      <c r="VVO19" s="176"/>
      <c r="VVP19" s="176"/>
      <c r="VVQ19" s="176"/>
      <c r="VVR19" s="176"/>
      <c r="VVS19" s="176"/>
      <c r="VVT19" s="176"/>
      <c r="VVU19" s="176"/>
      <c r="VVV19" s="176"/>
      <c r="VVW19" s="176"/>
      <c r="VVX19" s="176"/>
      <c r="VVY19" s="176"/>
      <c r="VVZ19" s="176"/>
      <c r="VWA19" s="176"/>
      <c r="VWB19" s="176"/>
      <c r="VWC19" s="176"/>
      <c r="VWD19" s="176"/>
      <c r="VWE19" s="176"/>
      <c r="VWF19" s="176"/>
      <c r="VWG19" s="176"/>
      <c r="VWH19" s="176"/>
      <c r="VWI19" s="176"/>
      <c r="VWJ19" s="176"/>
      <c r="VWK19" s="176"/>
      <c r="VWL19" s="176"/>
      <c r="VWM19" s="176"/>
      <c r="VWN19" s="176"/>
      <c r="VWO19" s="176"/>
      <c r="VWP19" s="176"/>
      <c r="VWQ19" s="176"/>
      <c r="VWR19" s="176"/>
      <c r="VWS19" s="176"/>
      <c r="VWT19" s="176"/>
      <c r="VWU19" s="176"/>
      <c r="VWV19" s="176"/>
      <c r="VWW19" s="176"/>
      <c r="VWX19" s="176"/>
      <c r="VWY19" s="176"/>
      <c r="VWZ19" s="176"/>
      <c r="VXA19" s="176"/>
      <c r="VXB19" s="176"/>
      <c r="VXC19" s="176"/>
      <c r="VXD19" s="176"/>
      <c r="VXE19" s="176"/>
      <c r="VXF19" s="176"/>
      <c r="VXG19" s="176"/>
      <c r="VXH19" s="176"/>
      <c r="VXI19" s="176"/>
      <c r="VXJ19" s="176"/>
      <c r="VXK19" s="176"/>
      <c r="VXL19" s="176"/>
      <c r="VXM19" s="176"/>
      <c r="VXN19" s="176"/>
      <c r="VXO19" s="176"/>
      <c r="VXP19" s="176"/>
      <c r="VXQ19" s="176"/>
      <c r="VXR19" s="176"/>
      <c r="VXS19" s="176"/>
      <c r="VXT19" s="176"/>
      <c r="VXU19" s="176"/>
      <c r="VXV19" s="176"/>
      <c r="VXW19" s="176"/>
      <c r="VXX19" s="176"/>
      <c r="VXY19" s="176"/>
      <c r="VXZ19" s="176"/>
      <c r="VYA19" s="176"/>
      <c r="VYB19" s="176"/>
      <c r="VYC19" s="176"/>
      <c r="VYD19" s="176"/>
      <c r="VYE19" s="176"/>
      <c r="VYF19" s="176"/>
      <c r="VYG19" s="176"/>
      <c r="VYH19" s="176"/>
      <c r="VYI19" s="176"/>
      <c r="VYJ19" s="176"/>
      <c r="VYK19" s="176"/>
      <c r="VYL19" s="176"/>
      <c r="VYM19" s="176"/>
      <c r="VYN19" s="176"/>
      <c r="VYO19" s="176"/>
      <c r="VYP19" s="176"/>
      <c r="VYQ19" s="176"/>
      <c r="VYR19" s="176"/>
      <c r="VYS19" s="176"/>
      <c r="VYT19" s="176"/>
      <c r="VYU19" s="176"/>
      <c r="VYV19" s="176"/>
      <c r="VYW19" s="176"/>
      <c r="VYX19" s="176"/>
      <c r="VYY19" s="176"/>
      <c r="VYZ19" s="176"/>
      <c r="VZA19" s="176"/>
      <c r="VZB19" s="176"/>
      <c r="VZC19" s="176"/>
      <c r="VZD19" s="176"/>
      <c r="VZE19" s="176"/>
      <c r="VZF19" s="176"/>
      <c r="VZG19" s="176"/>
      <c r="VZH19" s="176"/>
      <c r="VZI19" s="176"/>
      <c r="VZJ19" s="176"/>
      <c r="VZK19" s="176"/>
      <c r="VZL19" s="176"/>
      <c r="VZM19" s="176"/>
      <c r="VZN19" s="176"/>
      <c r="VZO19" s="176"/>
      <c r="VZP19" s="176"/>
      <c r="VZQ19" s="176"/>
      <c r="VZR19" s="176"/>
      <c r="VZS19" s="176"/>
      <c r="VZT19" s="176"/>
      <c r="VZU19" s="176"/>
      <c r="VZV19" s="176"/>
      <c r="VZW19" s="176"/>
      <c r="VZX19" s="176"/>
      <c r="VZY19" s="176"/>
      <c r="VZZ19" s="176"/>
      <c r="WAA19" s="176"/>
      <c r="WAB19" s="176"/>
      <c r="WAC19" s="176"/>
      <c r="WAD19" s="176"/>
      <c r="WAE19" s="176"/>
      <c r="WAF19" s="176"/>
      <c r="WAG19" s="176"/>
      <c r="WAH19" s="176"/>
      <c r="WAI19" s="176"/>
      <c r="WAJ19" s="176"/>
      <c r="WAK19" s="176"/>
      <c r="WAL19" s="176"/>
      <c r="WAM19" s="176"/>
      <c r="WAN19" s="176"/>
      <c r="WAO19" s="176"/>
      <c r="WAP19" s="176"/>
      <c r="WAQ19" s="176"/>
      <c r="WAR19" s="176"/>
      <c r="WAS19" s="176"/>
      <c r="WAT19" s="176"/>
      <c r="WAU19" s="176"/>
      <c r="WAV19" s="176"/>
      <c r="WAW19" s="176"/>
      <c r="WAX19" s="176"/>
      <c r="WAY19" s="176"/>
      <c r="WAZ19" s="176"/>
      <c r="WBA19" s="176"/>
      <c r="WBB19" s="176"/>
      <c r="WBC19" s="176"/>
      <c r="WBD19" s="176"/>
      <c r="WBE19" s="176"/>
      <c r="WBF19" s="176"/>
      <c r="WBG19" s="176"/>
      <c r="WBH19" s="176"/>
      <c r="WBI19" s="176"/>
      <c r="WBJ19" s="176"/>
      <c r="WBK19" s="176"/>
      <c r="WBL19" s="176"/>
      <c r="WBM19" s="176"/>
      <c r="WBN19" s="176"/>
      <c r="WBO19" s="176"/>
      <c r="WBP19" s="176"/>
      <c r="WBQ19" s="176"/>
      <c r="WBR19" s="176"/>
      <c r="WBS19" s="176"/>
      <c r="WBT19" s="176"/>
      <c r="WBU19" s="176"/>
      <c r="WBV19" s="176"/>
      <c r="WBW19" s="176"/>
      <c r="WBX19" s="176"/>
      <c r="WBY19" s="176"/>
      <c r="WBZ19" s="176"/>
      <c r="WCA19" s="176"/>
      <c r="WCB19" s="176"/>
      <c r="WCC19" s="176"/>
      <c r="WCD19" s="176"/>
      <c r="WCE19" s="176"/>
      <c r="WCF19" s="176"/>
      <c r="WCG19" s="176"/>
      <c r="WCH19" s="176"/>
      <c r="WCI19" s="176"/>
      <c r="WCJ19" s="176"/>
      <c r="WCK19" s="176"/>
      <c r="WCL19" s="176"/>
      <c r="WCM19" s="176"/>
      <c r="WCN19" s="176"/>
      <c r="WCO19" s="176"/>
      <c r="WCP19" s="176"/>
      <c r="WCQ19" s="176"/>
      <c r="WCR19" s="176"/>
      <c r="WCS19" s="176"/>
      <c r="WCT19" s="176"/>
      <c r="WCU19" s="176"/>
      <c r="WCV19" s="176"/>
      <c r="WCW19" s="176"/>
      <c r="WCX19" s="176"/>
      <c r="WCY19" s="176"/>
      <c r="WCZ19" s="176"/>
      <c r="WDA19" s="176"/>
      <c r="WDB19" s="176"/>
      <c r="WDC19" s="176"/>
      <c r="WDD19" s="176"/>
      <c r="WDE19" s="176"/>
      <c r="WDF19" s="176"/>
      <c r="WDG19" s="176"/>
      <c r="WDH19" s="176"/>
      <c r="WDI19" s="176"/>
      <c r="WDJ19" s="176"/>
      <c r="WDK19" s="176"/>
      <c r="WDL19" s="176"/>
      <c r="WDM19" s="176"/>
      <c r="WDN19" s="176"/>
      <c r="WDO19" s="176"/>
      <c r="WDP19" s="176"/>
      <c r="WDQ19" s="176"/>
      <c r="WDR19" s="176"/>
      <c r="WDS19" s="176"/>
      <c r="WDT19" s="176"/>
      <c r="WDU19" s="176"/>
      <c r="WDV19" s="176"/>
      <c r="WDW19" s="176"/>
      <c r="WDX19" s="176"/>
      <c r="WDY19" s="176"/>
      <c r="WDZ19" s="176"/>
      <c r="WEA19" s="176"/>
      <c r="WEB19" s="176"/>
      <c r="WEC19" s="176"/>
      <c r="WED19" s="176"/>
      <c r="WEE19" s="176"/>
      <c r="WEF19" s="176"/>
      <c r="WEG19" s="176"/>
      <c r="WEH19" s="176"/>
      <c r="WEI19" s="176"/>
      <c r="WEJ19" s="176"/>
      <c r="WEK19" s="176"/>
      <c r="WEL19" s="176"/>
      <c r="WEM19" s="176"/>
      <c r="WEN19" s="176"/>
      <c r="WEO19" s="176"/>
      <c r="WEP19" s="176"/>
      <c r="WEQ19" s="176"/>
      <c r="WER19" s="176"/>
      <c r="WES19" s="176"/>
      <c r="WET19" s="176"/>
      <c r="WEU19" s="176"/>
      <c r="WEV19" s="176"/>
      <c r="WEW19" s="176"/>
      <c r="WEX19" s="176"/>
      <c r="WEY19" s="176"/>
      <c r="WEZ19" s="176"/>
      <c r="WFA19" s="176"/>
      <c r="WFB19" s="176"/>
      <c r="WFC19" s="176"/>
      <c r="WFD19" s="176"/>
      <c r="WFE19" s="176"/>
      <c r="WFF19" s="176"/>
      <c r="WFG19" s="176"/>
      <c r="WFH19" s="176"/>
      <c r="WFI19" s="176"/>
      <c r="WFJ19" s="176"/>
      <c r="WFK19" s="176"/>
      <c r="WFL19" s="176"/>
      <c r="WFM19" s="176"/>
      <c r="WFN19" s="176"/>
      <c r="WFO19" s="176"/>
      <c r="WFP19" s="176"/>
      <c r="WFQ19" s="176"/>
      <c r="WFR19" s="176"/>
      <c r="WFS19" s="176"/>
      <c r="WFT19" s="176"/>
      <c r="WFU19" s="176"/>
      <c r="WFV19" s="176"/>
      <c r="WFW19" s="176"/>
      <c r="WFX19" s="176"/>
      <c r="WFY19" s="176"/>
      <c r="WFZ19" s="176"/>
      <c r="WGA19" s="176"/>
      <c r="WGB19" s="176"/>
      <c r="WGC19" s="176"/>
      <c r="WGD19" s="176"/>
      <c r="WGE19" s="176"/>
      <c r="WGF19" s="176"/>
      <c r="WGG19" s="176"/>
      <c r="WGH19" s="176"/>
      <c r="WGI19" s="176"/>
      <c r="WGJ19" s="176"/>
      <c r="WGK19" s="176"/>
      <c r="WGL19" s="176"/>
      <c r="WGM19" s="176"/>
      <c r="WGN19" s="176"/>
      <c r="WGO19" s="176"/>
      <c r="WGP19" s="176"/>
      <c r="WGQ19" s="176"/>
      <c r="WGR19" s="176"/>
      <c r="WGS19" s="176"/>
      <c r="WGT19" s="176"/>
      <c r="WGU19" s="176"/>
      <c r="WGV19" s="176"/>
      <c r="WGW19" s="176"/>
      <c r="WGX19" s="176"/>
      <c r="WGY19" s="176"/>
      <c r="WGZ19" s="176"/>
      <c r="WHA19" s="176"/>
      <c r="WHB19" s="176"/>
      <c r="WHC19" s="176"/>
      <c r="WHD19" s="176"/>
      <c r="WHE19" s="176"/>
      <c r="WHF19" s="176"/>
      <c r="WHG19" s="176"/>
      <c r="WHH19" s="176"/>
      <c r="WHI19" s="176"/>
      <c r="WHJ19" s="176"/>
      <c r="WHK19" s="176"/>
      <c r="WHL19" s="176"/>
      <c r="WHM19" s="176"/>
      <c r="WHN19" s="176"/>
      <c r="WHO19" s="176"/>
      <c r="WHP19" s="176"/>
      <c r="WHQ19" s="176"/>
      <c r="WHR19" s="176"/>
      <c r="WHS19" s="176"/>
      <c r="WHT19" s="176"/>
      <c r="WHU19" s="176"/>
      <c r="WHV19" s="176"/>
      <c r="WHW19" s="176"/>
      <c r="WHX19" s="176"/>
      <c r="WHY19" s="176"/>
      <c r="WHZ19" s="176"/>
      <c r="WIA19" s="176"/>
      <c r="WIB19" s="176"/>
      <c r="WIC19" s="176"/>
      <c r="WID19" s="176"/>
      <c r="WIE19" s="176"/>
      <c r="WIF19" s="176"/>
      <c r="WIG19" s="176"/>
      <c r="WIH19" s="176"/>
      <c r="WII19" s="176"/>
      <c r="WIJ19" s="176"/>
      <c r="WIK19" s="176"/>
      <c r="WIL19" s="176"/>
      <c r="WIM19" s="176"/>
      <c r="WIN19" s="176"/>
      <c r="WIO19" s="176"/>
      <c r="WIP19" s="176"/>
      <c r="WIQ19" s="176"/>
      <c r="WIR19" s="176"/>
      <c r="WIS19" s="176"/>
      <c r="WIT19" s="176"/>
      <c r="WIU19" s="176"/>
      <c r="WIV19" s="176"/>
      <c r="WIW19" s="176"/>
      <c r="WIX19" s="176"/>
      <c r="WIY19" s="176"/>
      <c r="WIZ19" s="176"/>
      <c r="WJA19" s="176"/>
      <c r="WJB19" s="176"/>
      <c r="WJC19" s="176"/>
      <c r="WJD19" s="176"/>
      <c r="WJE19" s="176"/>
      <c r="WJF19" s="176"/>
      <c r="WJG19" s="176"/>
      <c r="WJH19" s="176"/>
      <c r="WJI19" s="176"/>
      <c r="WJJ19" s="176"/>
      <c r="WJK19" s="176"/>
      <c r="WJL19" s="176"/>
      <c r="WJM19" s="176"/>
      <c r="WJN19" s="176"/>
      <c r="WJO19" s="176"/>
      <c r="WJP19" s="176"/>
      <c r="WJQ19" s="176"/>
      <c r="WJR19" s="176"/>
      <c r="WJS19" s="176"/>
      <c r="WJT19" s="176"/>
      <c r="WJU19" s="176"/>
      <c r="WJV19" s="176"/>
      <c r="WJW19" s="176"/>
      <c r="WJX19" s="176"/>
      <c r="WJY19" s="176"/>
      <c r="WJZ19" s="176"/>
      <c r="WKA19" s="176"/>
      <c r="WKB19" s="176"/>
      <c r="WKC19" s="176"/>
      <c r="WKD19" s="176"/>
      <c r="WKE19" s="176"/>
      <c r="WKF19" s="176"/>
      <c r="WKG19" s="176"/>
      <c r="WKH19" s="176"/>
      <c r="WKI19" s="176"/>
      <c r="WKJ19" s="176"/>
      <c r="WKK19" s="176"/>
      <c r="WKL19" s="176"/>
      <c r="WKM19" s="176"/>
      <c r="WKN19" s="176"/>
      <c r="WKO19" s="176"/>
      <c r="WKP19" s="176"/>
      <c r="WKQ19" s="176"/>
      <c r="WKR19" s="176"/>
      <c r="WKS19" s="176"/>
      <c r="WKT19" s="176"/>
      <c r="WKU19" s="176"/>
      <c r="WKV19" s="176"/>
      <c r="WKW19" s="176"/>
      <c r="WKX19" s="176"/>
      <c r="WKY19" s="176"/>
      <c r="WKZ19" s="176"/>
      <c r="WLA19" s="176"/>
      <c r="WLB19" s="176"/>
      <c r="WLC19" s="176"/>
      <c r="WLD19" s="176"/>
      <c r="WLE19" s="176"/>
      <c r="WLF19" s="176"/>
      <c r="WLG19" s="176"/>
      <c r="WLH19" s="176"/>
      <c r="WLI19" s="176"/>
      <c r="WLJ19" s="176"/>
      <c r="WLK19" s="176"/>
      <c r="WLL19" s="176"/>
      <c r="WLM19" s="176"/>
      <c r="WLN19" s="176"/>
      <c r="WLO19" s="176"/>
      <c r="WLP19" s="176"/>
      <c r="WLQ19" s="176"/>
      <c r="WLR19" s="176"/>
      <c r="WLS19" s="176"/>
      <c r="WLT19" s="176"/>
      <c r="WLU19" s="176"/>
      <c r="WLV19" s="176"/>
      <c r="WLW19" s="176"/>
      <c r="WLX19" s="176"/>
      <c r="WLY19" s="176"/>
      <c r="WLZ19" s="176"/>
      <c r="WMA19" s="176"/>
      <c r="WMB19" s="176"/>
      <c r="WMC19" s="176"/>
      <c r="WMD19" s="176"/>
      <c r="WME19" s="176"/>
      <c r="WMF19" s="176"/>
      <c r="WMG19" s="176"/>
      <c r="WMH19" s="176"/>
      <c r="WMI19" s="176"/>
      <c r="WMJ19" s="176"/>
      <c r="WMK19" s="176"/>
      <c r="WML19" s="176"/>
      <c r="WMM19" s="176"/>
      <c r="WMN19" s="176"/>
      <c r="WMO19" s="176"/>
      <c r="WMP19" s="176"/>
      <c r="WMQ19" s="176"/>
      <c r="WMR19" s="176"/>
      <c r="WMS19" s="176"/>
      <c r="WMT19" s="176"/>
      <c r="WMU19" s="176"/>
      <c r="WMV19" s="176"/>
      <c r="WMW19" s="176"/>
      <c r="WMX19" s="176"/>
      <c r="WMY19" s="176"/>
      <c r="WMZ19" s="176"/>
      <c r="WNA19" s="176"/>
      <c r="WNB19" s="176"/>
      <c r="WNC19" s="176"/>
      <c r="WND19" s="176"/>
      <c r="WNE19" s="176"/>
      <c r="WNF19" s="176"/>
      <c r="WNG19" s="176"/>
      <c r="WNH19" s="176"/>
      <c r="WNI19" s="176"/>
      <c r="WNJ19" s="176"/>
      <c r="WNK19" s="176"/>
      <c r="WNL19" s="176"/>
      <c r="WNM19" s="176"/>
      <c r="WNN19" s="176"/>
      <c r="WNO19" s="176"/>
      <c r="WNP19" s="176"/>
      <c r="WNQ19" s="176"/>
      <c r="WNR19" s="176"/>
      <c r="WNS19" s="176"/>
      <c r="WNT19" s="176"/>
      <c r="WNU19" s="176"/>
      <c r="WNV19" s="176"/>
      <c r="WNW19" s="176"/>
      <c r="WNX19" s="176"/>
      <c r="WNY19" s="176"/>
      <c r="WNZ19" s="176"/>
      <c r="WOA19" s="176"/>
      <c r="WOB19" s="176"/>
      <c r="WOC19" s="176"/>
      <c r="WOD19" s="176"/>
      <c r="WOE19" s="176"/>
      <c r="WOF19" s="176"/>
      <c r="WOG19" s="176"/>
      <c r="WOH19" s="176"/>
      <c r="WOI19" s="176"/>
      <c r="WOJ19" s="176"/>
      <c r="WOK19" s="176"/>
      <c r="WOL19" s="176"/>
      <c r="WOM19" s="176"/>
      <c r="WON19" s="176"/>
      <c r="WOO19" s="176"/>
      <c r="WOP19" s="176"/>
      <c r="WOQ19" s="176"/>
      <c r="WOR19" s="176"/>
      <c r="WOS19" s="176"/>
      <c r="WOT19" s="176"/>
      <c r="WOU19" s="176"/>
      <c r="WOV19" s="176"/>
      <c r="WOW19" s="176"/>
      <c r="WOX19" s="176"/>
      <c r="WOY19" s="176"/>
      <c r="WOZ19" s="176"/>
      <c r="WPA19" s="176"/>
      <c r="WPB19" s="176"/>
      <c r="WPC19" s="176"/>
      <c r="WPD19" s="176"/>
      <c r="WPE19" s="176"/>
      <c r="WPF19" s="176"/>
      <c r="WPG19" s="176"/>
      <c r="WPH19" s="176"/>
      <c r="WPI19" s="176"/>
      <c r="WPJ19" s="176"/>
      <c r="WPK19" s="176"/>
      <c r="WPL19" s="176"/>
      <c r="WPM19" s="176"/>
      <c r="WPN19" s="176"/>
      <c r="WPO19" s="176"/>
      <c r="WPP19" s="176"/>
      <c r="WPQ19" s="176"/>
      <c r="WPR19" s="176"/>
      <c r="WPS19" s="176"/>
      <c r="WPT19" s="176"/>
      <c r="WPU19" s="176"/>
      <c r="WPV19" s="176"/>
      <c r="WPW19" s="176"/>
      <c r="WPX19" s="176"/>
      <c r="WPY19" s="176"/>
      <c r="WPZ19" s="176"/>
      <c r="WQA19" s="176"/>
      <c r="WQB19" s="176"/>
      <c r="WQC19" s="176"/>
      <c r="WQD19" s="176"/>
      <c r="WQE19" s="176"/>
      <c r="WQF19" s="176"/>
      <c r="WQG19" s="176"/>
      <c r="WQH19" s="176"/>
      <c r="WQI19" s="176"/>
      <c r="WQJ19" s="176"/>
      <c r="WQK19" s="176"/>
      <c r="WQL19" s="176"/>
      <c r="WQM19" s="176"/>
      <c r="WQN19" s="176"/>
      <c r="WQO19" s="176"/>
      <c r="WQP19" s="176"/>
      <c r="WQQ19" s="176"/>
      <c r="WQR19" s="176"/>
      <c r="WQS19" s="176"/>
      <c r="WQT19" s="176"/>
      <c r="WQU19" s="176"/>
      <c r="WQV19" s="176"/>
      <c r="WQW19" s="176"/>
      <c r="WQX19" s="176"/>
      <c r="WQY19" s="176"/>
      <c r="WQZ19" s="176"/>
      <c r="WRA19" s="176"/>
      <c r="WRB19" s="176"/>
      <c r="WRC19" s="176"/>
      <c r="WRD19" s="176"/>
      <c r="WRE19" s="176"/>
      <c r="WRF19" s="176"/>
      <c r="WRG19" s="176"/>
      <c r="WRH19" s="176"/>
      <c r="WRI19" s="176"/>
      <c r="WRJ19" s="176"/>
      <c r="WRK19" s="176"/>
      <c r="WRL19" s="176"/>
      <c r="WRM19" s="176"/>
      <c r="WRN19" s="176"/>
      <c r="WRO19" s="176"/>
      <c r="WRP19" s="176"/>
      <c r="WRQ19" s="176"/>
      <c r="WRR19" s="176"/>
      <c r="WRS19" s="176"/>
      <c r="WRT19" s="176"/>
      <c r="WRU19" s="176"/>
      <c r="WRV19" s="176"/>
      <c r="WRW19" s="176"/>
      <c r="WRX19" s="176"/>
      <c r="WRY19" s="176"/>
      <c r="WRZ19" s="176"/>
      <c r="WSA19" s="176"/>
      <c r="WSB19" s="176"/>
      <c r="WSC19" s="176"/>
      <c r="WSD19" s="176"/>
      <c r="WSE19" s="176"/>
      <c r="WSF19" s="176"/>
      <c r="WSG19" s="176"/>
      <c r="WSH19" s="176"/>
      <c r="WSI19" s="176"/>
      <c r="WSJ19" s="176"/>
      <c r="WSK19" s="176"/>
      <c r="WSL19" s="176"/>
      <c r="WSM19" s="176"/>
      <c r="WSN19" s="176"/>
      <c r="WSO19" s="176"/>
      <c r="WSP19" s="176"/>
      <c r="WSQ19" s="176"/>
      <c r="WSR19" s="176"/>
      <c r="WSS19" s="176"/>
      <c r="WST19" s="176"/>
      <c r="WSU19" s="176"/>
      <c r="WSV19" s="176"/>
      <c r="WSW19" s="176"/>
      <c r="WSX19" s="176"/>
      <c r="WSY19" s="176"/>
      <c r="WSZ19" s="176"/>
      <c r="WTA19" s="176"/>
      <c r="WTB19" s="176"/>
      <c r="WTC19" s="176"/>
      <c r="WTD19" s="176"/>
      <c r="WTE19" s="176"/>
      <c r="WTF19" s="176"/>
      <c r="WTG19" s="176"/>
      <c r="WTH19" s="176"/>
      <c r="WTI19" s="176"/>
      <c r="WTJ19" s="176"/>
      <c r="WTK19" s="176"/>
      <c r="WTL19" s="176"/>
      <c r="WTM19" s="176"/>
      <c r="WTN19" s="176"/>
      <c r="WTO19" s="176"/>
      <c r="WTP19" s="176"/>
      <c r="WTQ19" s="176"/>
      <c r="WTR19" s="176"/>
      <c r="WTS19" s="176"/>
      <c r="WTT19" s="176"/>
      <c r="WTU19" s="176"/>
      <c r="WTV19" s="176"/>
      <c r="WTW19" s="176"/>
      <c r="WTX19" s="176"/>
      <c r="WTY19" s="176"/>
      <c r="WTZ19" s="176"/>
      <c r="WUA19" s="176"/>
      <c r="WUB19" s="176"/>
      <c r="WUC19" s="176"/>
      <c r="WUD19" s="176"/>
      <c r="WUE19" s="176"/>
      <c r="WUF19" s="176"/>
      <c r="WUG19" s="176"/>
      <c r="WUH19" s="176"/>
      <c r="WUI19" s="176"/>
      <c r="WUJ19" s="176"/>
      <c r="WUK19" s="176"/>
      <c r="WUL19" s="176"/>
      <c r="WUM19" s="176"/>
      <c r="WUN19" s="176"/>
      <c r="WUO19" s="176"/>
      <c r="WUP19" s="176"/>
      <c r="WUQ19" s="176"/>
      <c r="WUR19" s="176"/>
      <c r="WUS19" s="176"/>
      <c r="WUT19" s="176"/>
      <c r="WUU19" s="176"/>
      <c r="WUV19" s="176"/>
      <c r="WUW19" s="176"/>
      <c r="WUX19" s="176"/>
      <c r="WUY19" s="176"/>
      <c r="WUZ19" s="176"/>
      <c r="WVA19" s="176"/>
      <c r="WVB19" s="176"/>
      <c r="WVC19" s="176"/>
      <c r="WVD19" s="176"/>
      <c r="WVE19" s="176"/>
      <c r="WVF19" s="176"/>
      <c r="WVG19" s="176"/>
      <c r="WVH19" s="176"/>
      <c r="WVI19" s="176"/>
      <c r="WVJ19" s="176"/>
      <c r="WVK19" s="176"/>
      <c r="WVL19" s="176"/>
      <c r="WVM19" s="176"/>
      <c r="WVN19" s="176"/>
      <c r="WVO19" s="176"/>
      <c r="WVP19" s="176"/>
      <c r="WVQ19" s="176"/>
      <c r="WVR19" s="176"/>
      <c r="WVS19" s="176"/>
      <c r="WVT19" s="176"/>
    </row>
    <row r="20" spans="1:16140" s="178" customFormat="1" ht="30" customHeight="1">
      <c r="A20" s="1013" t="s">
        <v>1299</v>
      </c>
      <c r="B20" s="1014"/>
      <c r="C20" s="1014"/>
      <c r="D20" s="1014"/>
      <c r="E20" s="1014"/>
      <c r="F20" s="1014"/>
      <c r="G20" s="1014"/>
      <c r="H20" s="1014"/>
      <c r="I20" s="1014"/>
      <c r="J20" s="1014"/>
      <c r="K20" s="1015"/>
    </row>
    <row r="21" spans="1:16140" s="179" customFormat="1" ht="20.25" customHeight="1">
      <c r="A21" s="411">
        <v>3</v>
      </c>
      <c r="B21" s="417" t="s">
        <v>1300</v>
      </c>
      <c r="C21" s="415" t="s">
        <v>1301</v>
      </c>
      <c r="D21" s="414"/>
      <c r="E21" s="1001" t="s">
        <v>1302</v>
      </c>
      <c r="F21" s="1001"/>
      <c r="G21" s="414" t="s">
        <v>1303</v>
      </c>
      <c r="H21" s="415">
        <f>TRUNC('Memoria Placa Huella'!E22,2)</f>
        <v>94.77</v>
      </c>
      <c r="I21" s="418">
        <f>+ROUND('600.1.1'!N78,0)</f>
        <v>23590</v>
      </c>
      <c r="J21" s="999">
        <f t="shared" ref="J21:J25" si="0">ROUND(H21*I21,0)</f>
        <v>2235624</v>
      </c>
      <c r="K21" s="1000"/>
    </row>
    <row r="22" spans="1:16140" s="179" customFormat="1" ht="20.25" customHeight="1">
      <c r="A22" s="411">
        <v>4</v>
      </c>
      <c r="B22" s="417" t="s">
        <v>1304</v>
      </c>
      <c r="C22" s="415" t="s">
        <v>1305</v>
      </c>
      <c r="D22" s="414"/>
      <c r="E22" s="1001" t="s">
        <v>1306</v>
      </c>
      <c r="F22" s="1001"/>
      <c r="G22" s="414" t="s">
        <v>1303</v>
      </c>
      <c r="H22" s="415">
        <f>TRUNC('Memoria Placa Huella'!E20,2)</f>
        <v>124.2</v>
      </c>
      <c r="I22" s="418">
        <f>+ROUND('320.3.1'!N78,0)</f>
        <v>139142</v>
      </c>
      <c r="J22" s="999">
        <f t="shared" si="0"/>
        <v>17281436</v>
      </c>
      <c r="K22" s="1000"/>
    </row>
    <row r="23" spans="1:16140" s="179" customFormat="1" ht="19.5" customHeight="1" thickBot="1">
      <c r="A23" s="411">
        <v>5</v>
      </c>
      <c r="B23" s="417" t="s">
        <v>1307</v>
      </c>
      <c r="C23" s="415" t="s">
        <v>1308</v>
      </c>
      <c r="D23" s="414"/>
      <c r="E23" s="997" t="s">
        <v>1309</v>
      </c>
      <c r="F23" s="998"/>
      <c r="G23" s="414" t="s">
        <v>1303</v>
      </c>
      <c r="H23" s="415">
        <f>TRUNC('Memoria Placa Huella'!E17,2)</f>
        <v>81.75</v>
      </c>
      <c r="I23" s="418">
        <f>+ROUND('630.1.4.1'!N78,0)</f>
        <v>644646</v>
      </c>
      <c r="J23" s="999">
        <f t="shared" si="0"/>
        <v>52699811</v>
      </c>
      <c r="K23" s="1000"/>
    </row>
    <row r="24" spans="1:16140" s="179" customFormat="1" ht="33.75" customHeight="1">
      <c r="A24" s="411">
        <v>6</v>
      </c>
      <c r="B24" s="417" t="s">
        <v>1310</v>
      </c>
      <c r="C24" s="415" t="s">
        <v>1308</v>
      </c>
      <c r="D24" s="414"/>
      <c r="E24" s="1001" t="s">
        <v>1311</v>
      </c>
      <c r="F24" s="1001"/>
      <c r="G24" s="414" t="s">
        <v>1303</v>
      </c>
      <c r="H24" s="415">
        <f>TRUNC('Memoria Placa Huella'!E21,2)</f>
        <v>21.48</v>
      </c>
      <c r="I24" s="418">
        <f>+ROUND('630.1.7'!N78,0)</f>
        <v>370259</v>
      </c>
      <c r="J24" s="999">
        <f t="shared" si="0"/>
        <v>7953163</v>
      </c>
      <c r="K24" s="1000"/>
      <c r="L24" s="675" t="s">
        <v>1312</v>
      </c>
    </row>
    <row r="25" spans="1:16140" s="179" customFormat="1" ht="20.25" customHeight="1">
      <c r="A25" s="411">
        <v>7</v>
      </c>
      <c r="B25" s="417" t="s">
        <v>1313</v>
      </c>
      <c r="C25" s="415" t="s">
        <v>1314</v>
      </c>
      <c r="D25" s="414"/>
      <c r="E25" s="1001" t="s">
        <v>1315</v>
      </c>
      <c r="F25" s="1001"/>
      <c r="G25" s="414" t="s">
        <v>1316</v>
      </c>
      <c r="H25" s="415">
        <f>TRUNC('Memoria Placa Huella'!E19,2)</f>
        <v>4220.5200000000004</v>
      </c>
      <c r="I25" s="418">
        <f>+ROUND('640.1'!N78,0)</f>
        <v>7013</v>
      </c>
      <c r="J25" s="999">
        <f t="shared" si="0"/>
        <v>29598507</v>
      </c>
      <c r="K25" s="1000"/>
      <c r="L25" s="676"/>
    </row>
    <row r="26" spans="1:16140" s="179" customFormat="1" ht="24" customHeight="1" thickBot="1">
      <c r="A26" s="1040" t="s">
        <v>1292</v>
      </c>
      <c r="B26" s="1041"/>
      <c r="C26" s="1041"/>
      <c r="D26" s="1041"/>
      <c r="E26" s="1041"/>
      <c r="F26" s="1041"/>
      <c r="G26" s="1041"/>
      <c r="H26" s="1041"/>
      <c r="I26" s="1041"/>
      <c r="J26" s="1042">
        <f>SUM(J21:K25)</f>
        <v>109768541</v>
      </c>
      <c r="K26" s="1043"/>
      <c r="L26" s="677">
        <f>+J26/'Memoria Placa Huella'!C6</f>
        <v>665263.88484848489</v>
      </c>
    </row>
    <row r="27" spans="1:16140" s="178" customFormat="1" ht="30" customHeight="1">
      <c r="A27" s="1013" t="s">
        <v>1317</v>
      </c>
      <c r="B27" s="1014"/>
      <c r="C27" s="1014"/>
      <c r="D27" s="1014"/>
      <c r="E27" s="1014"/>
      <c r="F27" s="1014"/>
      <c r="G27" s="1014"/>
      <c r="H27" s="1014"/>
      <c r="I27" s="1014"/>
      <c r="J27" s="1014"/>
      <c r="K27" s="1015"/>
      <c r="N27" s="910"/>
    </row>
    <row r="28" spans="1:16140" ht="19.5" customHeight="1">
      <c r="A28" s="411">
        <f>A25+1</f>
        <v>8</v>
      </c>
      <c r="B28" s="417" t="s">
        <v>1300</v>
      </c>
      <c r="C28" s="415" t="s">
        <v>1301</v>
      </c>
      <c r="D28" s="419"/>
      <c r="E28" s="997" t="s">
        <v>1318</v>
      </c>
      <c r="F28" s="998"/>
      <c r="G28" s="420" t="s">
        <v>1303</v>
      </c>
      <c r="H28" s="421">
        <f>+TRUNC('Alcan Tipo I '!G14+'Alcan Tipo II'!G14+'Alcan Tipo III'!G14,2)</f>
        <v>87</v>
      </c>
      <c r="I28" s="422">
        <f>+ROUND('600.1.1'!N78,0)</f>
        <v>23590</v>
      </c>
      <c r="J28" s="1036">
        <f t="shared" ref="J28:J35" si="1">ROUND(H28*I28,0)</f>
        <v>2052330</v>
      </c>
      <c r="K28" s="1037"/>
    </row>
    <row r="29" spans="1:16140" ht="19.5" customHeight="1">
      <c r="A29" s="411">
        <f>A28+1</f>
        <v>9</v>
      </c>
      <c r="B29" s="417" t="s">
        <v>1319</v>
      </c>
      <c r="C29" s="415" t="s">
        <v>1301</v>
      </c>
      <c r="D29" s="414"/>
      <c r="E29" s="1001" t="s">
        <v>1320</v>
      </c>
      <c r="F29" s="1001"/>
      <c r="G29" s="414" t="s">
        <v>1303</v>
      </c>
      <c r="H29" s="415">
        <f>+TRUNC('Alcan Tipo I '!G15+'Alcan Tipo II'!G15+'Alcan Tipo III'!G15,2)</f>
        <v>15.3</v>
      </c>
      <c r="I29" s="418">
        <f>+ROUND('600.2.1'!N78,0)</f>
        <v>51385</v>
      </c>
      <c r="J29" s="999">
        <f t="shared" si="1"/>
        <v>786191</v>
      </c>
      <c r="K29" s="1000"/>
    </row>
    <row r="30" spans="1:16140" ht="19.5" customHeight="1">
      <c r="A30" s="411">
        <f>A29+1</f>
        <v>10</v>
      </c>
      <c r="B30" s="417" t="s">
        <v>1321</v>
      </c>
      <c r="C30" s="415" t="s">
        <v>1322</v>
      </c>
      <c r="D30" s="419"/>
      <c r="E30" s="997" t="s">
        <v>1323</v>
      </c>
      <c r="F30" s="998"/>
      <c r="G30" s="420" t="s">
        <v>1303</v>
      </c>
      <c r="H30" s="421">
        <f>+TRUNC('Alcan Tipo I '!E94+'Alcan Tipo II'!E92+'Alcan Tipo III'!E93,2)</f>
        <v>7.16</v>
      </c>
      <c r="I30" s="422">
        <f>+ROUND('201.7'!N78,0)</f>
        <v>167468</v>
      </c>
      <c r="J30" s="1036">
        <f>ROUND(H30*I30,0)</f>
        <v>1199071</v>
      </c>
      <c r="K30" s="1037"/>
    </row>
    <row r="31" spans="1:16140" ht="19.5" customHeight="1">
      <c r="A31" s="411">
        <f>+A30+1</f>
        <v>11</v>
      </c>
      <c r="B31" s="417" t="s">
        <v>1324</v>
      </c>
      <c r="C31" s="417" t="s">
        <v>1308</v>
      </c>
      <c r="D31" s="419"/>
      <c r="E31" s="997" t="s">
        <v>1325</v>
      </c>
      <c r="F31" s="998"/>
      <c r="G31" s="420" t="s">
        <v>1303</v>
      </c>
      <c r="H31" s="421">
        <f>+TRUNC('Alcan Tipo I '!G18+'Alcan Tipo II'!G18+'Alcan Tipo III'!G18,2)</f>
        <v>0.9</v>
      </c>
      <c r="I31" s="422">
        <f>+ROUND('630.1.6'!N78,0)</f>
        <v>465805</v>
      </c>
      <c r="J31" s="1036">
        <f t="shared" si="1"/>
        <v>419225</v>
      </c>
      <c r="K31" s="1037"/>
    </row>
    <row r="32" spans="1:16140" ht="19.5" customHeight="1">
      <c r="A32" s="411">
        <f>+A31+1</f>
        <v>12</v>
      </c>
      <c r="B32" s="417" t="s">
        <v>1307</v>
      </c>
      <c r="C32" s="417" t="s">
        <v>1308</v>
      </c>
      <c r="D32" s="419"/>
      <c r="E32" s="997" t="s">
        <v>1326</v>
      </c>
      <c r="F32" s="998"/>
      <c r="G32" s="425" t="s">
        <v>1303</v>
      </c>
      <c r="H32" s="421">
        <f>+TRUNC('Alcan Tipo I '!G17+'Alcan Tipo II'!G17+'Alcan Tipo III'!G17,2)</f>
        <v>19.899999999999999</v>
      </c>
      <c r="I32" s="422">
        <f>+ROUND('630.1.4.1'!N78,0)</f>
        <v>644646</v>
      </c>
      <c r="J32" s="1036">
        <f t="shared" si="1"/>
        <v>12828455</v>
      </c>
      <c r="K32" s="1037"/>
    </row>
    <row r="33" spans="1:12" ht="19.5" customHeight="1">
      <c r="A33" s="411">
        <f>+A32+1</f>
        <v>13</v>
      </c>
      <c r="B33" s="417" t="s">
        <v>1313</v>
      </c>
      <c r="C33" s="417" t="s">
        <v>1314</v>
      </c>
      <c r="D33" s="419"/>
      <c r="E33" s="997" t="s">
        <v>1327</v>
      </c>
      <c r="F33" s="998"/>
      <c r="G33" s="425" t="s">
        <v>1316</v>
      </c>
      <c r="H33" s="421">
        <f>+TRUNC('Alcan Tipo I '!G20+'Alcan Tipo II'!G20+'Alcan Tipo III'!G20,2)</f>
        <v>1210.3</v>
      </c>
      <c r="I33" s="422">
        <f>+ROUND('640.1'!N78,0)</f>
        <v>7013</v>
      </c>
      <c r="J33" s="1036">
        <f t="shared" si="1"/>
        <v>8487834</v>
      </c>
      <c r="K33" s="1037"/>
    </row>
    <row r="34" spans="1:12" ht="19.5" customHeight="1" thickBot="1">
      <c r="A34" s="411">
        <f>+A33+1</f>
        <v>14</v>
      </c>
      <c r="B34" s="417" t="s">
        <v>1328</v>
      </c>
      <c r="C34" s="417" t="s">
        <v>1329</v>
      </c>
      <c r="D34" s="419"/>
      <c r="E34" s="997" t="s">
        <v>1330</v>
      </c>
      <c r="F34" s="998"/>
      <c r="G34" s="425" t="s">
        <v>1303</v>
      </c>
      <c r="H34" s="421">
        <f>+TRUNC('Alcan Tipo I '!G16+'Alcan Tipo II'!G16+'Alcan Tipo III'!G16,2)</f>
        <v>45.9</v>
      </c>
      <c r="I34" s="422">
        <f>+ROUND('610.2'!M84,0)</f>
        <v>131214</v>
      </c>
      <c r="J34" s="1036">
        <f t="shared" si="1"/>
        <v>6022723</v>
      </c>
      <c r="K34" s="1037"/>
    </row>
    <row r="35" spans="1:12" s="179" customFormat="1" ht="19.5" customHeight="1">
      <c r="A35" s="411">
        <f>+A34+1</f>
        <v>15</v>
      </c>
      <c r="B35" s="417" t="s">
        <v>1331</v>
      </c>
      <c r="C35" s="417" t="s">
        <v>1332</v>
      </c>
      <c r="D35" s="414"/>
      <c r="E35" s="1001" t="s">
        <v>1333</v>
      </c>
      <c r="F35" s="1001"/>
      <c r="G35" s="414" t="s">
        <v>1334</v>
      </c>
      <c r="H35" s="415">
        <f>+TRUNC('Alcan Tipo I '!G19+'Alcan Tipo II'!G19+'Alcan Tipo III'!G19,2)</f>
        <v>10</v>
      </c>
      <c r="I35" s="418">
        <f>+ROUND('661.3'!N78,0)</f>
        <v>861266</v>
      </c>
      <c r="J35" s="1036">
        <f t="shared" si="1"/>
        <v>8612660</v>
      </c>
      <c r="K35" s="1037"/>
      <c r="L35" s="675" t="s">
        <v>1335</v>
      </c>
    </row>
    <row r="36" spans="1:12" s="179" customFormat="1" ht="19.5" customHeight="1">
      <c r="A36" s="411">
        <v>16</v>
      </c>
      <c r="B36" s="417" t="s">
        <v>1336</v>
      </c>
      <c r="C36" s="417" t="s">
        <v>1329</v>
      </c>
      <c r="D36" s="414" t="s">
        <v>1337</v>
      </c>
      <c r="E36" s="1001" t="s">
        <v>1338</v>
      </c>
      <c r="F36" s="1001"/>
      <c r="G36" s="414" t="s">
        <v>1303</v>
      </c>
      <c r="H36" s="415">
        <f>+TRUNC('Memoria Placa Huella'!H20,2)</f>
        <v>45</v>
      </c>
      <c r="I36" s="418">
        <f>+ROUND('610.1 P'!N78,0)</f>
        <v>21197</v>
      </c>
      <c r="J36" s="1076">
        <f>ROUND(H36*I36,0)</f>
        <v>953865</v>
      </c>
      <c r="K36" s="1077"/>
      <c r="L36" s="676"/>
    </row>
    <row r="37" spans="1:12" s="179" customFormat="1" ht="24" customHeight="1" thickBot="1">
      <c r="A37" s="1040" t="s">
        <v>1339</v>
      </c>
      <c r="B37" s="1041"/>
      <c r="C37" s="1041"/>
      <c r="D37" s="1041"/>
      <c r="E37" s="1041"/>
      <c r="F37" s="1041"/>
      <c r="G37" s="1041"/>
      <c r="H37" s="1041"/>
      <c r="I37" s="1041"/>
      <c r="J37" s="1042">
        <f>SUM(J28:K36)</f>
        <v>41362354</v>
      </c>
      <c r="K37" s="1043"/>
      <c r="L37" s="677">
        <f>+J37/('Alcan Tipo I '!B26+'Alcan Tipo II'!B24+'Alcan Tipo III'!B24)</f>
        <v>20681177</v>
      </c>
    </row>
    <row r="38" spans="1:12" s="179" customFormat="1" ht="24" hidden="1" customHeight="1">
      <c r="A38" s="1078" t="s">
        <v>1340</v>
      </c>
      <c r="B38" s="1079"/>
      <c r="C38" s="1079"/>
      <c r="D38" s="1079"/>
      <c r="E38" s="1079"/>
      <c r="F38" s="1079"/>
      <c r="G38" s="1079"/>
      <c r="H38" s="1079"/>
      <c r="I38" s="1079"/>
      <c r="J38" s="1079"/>
      <c r="K38" s="1080"/>
      <c r="L38" s="678"/>
    </row>
    <row r="39" spans="1:12" s="179" customFormat="1" ht="24" hidden="1" customHeight="1">
      <c r="A39" s="411">
        <f>+A36+1</f>
        <v>17</v>
      </c>
      <c r="B39" s="417" t="s">
        <v>1300</v>
      </c>
      <c r="C39" s="415" t="s">
        <v>1301</v>
      </c>
      <c r="D39" s="419"/>
      <c r="E39" s="997" t="s">
        <v>1318</v>
      </c>
      <c r="F39" s="998"/>
      <c r="G39" s="420" t="s">
        <v>1303</v>
      </c>
      <c r="H39" s="421">
        <f>TRUNC(+'Memoria Box-Culvert'!H11,2)</f>
        <v>0</v>
      </c>
      <c r="I39" s="422">
        <f>+ROUND('600.1.1'!N78,0)</f>
        <v>23590</v>
      </c>
      <c r="J39" s="1036">
        <f t="shared" ref="J39:J41" si="2">ROUND(H39*I39,0)</f>
        <v>0</v>
      </c>
      <c r="K39" s="1037"/>
      <c r="L39" s="678"/>
    </row>
    <row r="40" spans="1:12" s="179" customFormat="1" ht="24" hidden="1" customHeight="1">
      <c r="A40" s="411">
        <f>+A39+1</f>
        <v>18</v>
      </c>
      <c r="B40" s="417" t="s">
        <v>1319</v>
      </c>
      <c r="C40" s="415" t="s">
        <v>1301</v>
      </c>
      <c r="D40" s="414"/>
      <c r="E40" s="1081" t="s">
        <v>1320</v>
      </c>
      <c r="F40" s="1082"/>
      <c r="G40" s="414" t="s">
        <v>1303</v>
      </c>
      <c r="H40" s="415">
        <f>TRUNC('Memoria Box-Culvert'!H12,2)</f>
        <v>0</v>
      </c>
      <c r="I40" s="418">
        <f>+ROUND('600.2.1'!N78,0)</f>
        <v>51385</v>
      </c>
      <c r="J40" s="1083">
        <f t="shared" si="2"/>
        <v>0</v>
      </c>
      <c r="K40" s="1084"/>
      <c r="L40" s="678"/>
    </row>
    <row r="41" spans="1:12" s="179" customFormat="1" ht="24" hidden="1" customHeight="1">
      <c r="A41" s="411">
        <f t="shared" ref="A41:A44" si="3">+A40+1</f>
        <v>19</v>
      </c>
      <c r="B41" s="417" t="s">
        <v>1341</v>
      </c>
      <c r="C41" s="417" t="s">
        <v>1329</v>
      </c>
      <c r="D41" s="419"/>
      <c r="E41" s="1081" t="s">
        <v>1342</v>
      </c>
      <c r="F41" s="1082"/>
      <c r="G41" s="425" t="s">
        <v>1303</v>
      </c>
      <c r="H41" s="421">
        <f>TRUNC('Memoria Box-Culvert'!H5,2)</f>
        <v>0</v>
      </c>
      <c r="I41" s="422">
        <f>+ROUND('610.1'!N78,0)</f>
        <v>117495</v>
      </c>
      <c r="J41" s="1036">
        <f t="shared" si="2"/>
        <v>0</v>
      </c>
      <c r="K41" s="1037"/>
      <c r="L41" s="678"/>
    </row>
    <row r="42" spans="1:12" s="179" customFormat="1" ht="24" hidden="1" customHeight="1">
      <c r="A42" s="411">
        <f t="shared" si="3"/>
        <v>20</v>
      </c>
      <c r="B42" s="417" t="s">
        <v>1343</v>
      </c>
      <c r="C42" s="415" t="s">
        <v>1308</v>
      </c>
      <c r="D42" s="414"/>
      <c r="E42" s="1081" t="s">
        <v>1344</v>
      </c>
      <c r="F42" s="1082"/>
      <c r="G42" s="420" t="s">
        <v>1303</v>
      </c>
      <c r="H42" s="421">
        <f>TRUNC('Memoria Box-Culvert'!H13,2)</f>
        <v>0</v>
      </c>
      <c r="I42" s="422">
        <f>+ROUND('630.1.4.1'!N78,0)</f>
        <v>644646</v>
      </c>
      <c r="J42" s="1036">
        <f>ROUND(H42*I42,0)</f>
        <v>0</v>
      </c>
      <c r="K42" s="1037"/>
      <c r="L42" s="678"/>
    </row>
    <row r="43" spans="1:12" s="179" customFormat="1" ht="24" hidden="1" customHeight="1">
      <c r="A43" s="411">
        <f t="shared" si="3"/>
        <v>21</v>
      </c>
      <c r="B43" s="417" t="s">
        <v>1345</v>
      </c>
      <c r="C43" s="417" t="s">
        <v>1308</v>
      </c>
      <c r="D43" s="419"/>
      <c r="E43" s="997" t="s">
        <v>1346</v>
      </c>
      <c r="F43" s="998"/>
      <c r="G43" s="420" t="s">
        <v>1303</v>
      </c>
      <c r="H43" s="421">
        <f>TRUNC('Memoria Box-Culvert'!H14,2)</f>
        <v>0</v>
      </c>
      <c r="I43" s="422">
        <f>+ROUND('630.1.6'!N78,0)</f>
        <v>465805</v>
      </c>
      <c r="J43" s="423"/>
      <c r="K43" s="424"/>
      <c r="L43" s="678"/>
    </row>
    <row r="44" spans="1:12" s="179" customFormat="1" ht="24" hidden="1" customHeight="1">
      <c r="A44" s="411">
        <f t="shared" si="3"/>
        <v>22</v>
      </c>
      <c r="B44" s="417" t="s">
        <v>1313</v>
      </c>
      <c r="C44" s="417" t="s">
        <v>1314</v>
      </c>
      <c r="D44" s="419"/>
      <c r="E44" s="997" t="s">
        <v>1327</v>
      </c>
      <c r="F44" s="998"/>
      <c r="G44" s="420" t="s">
        <v>1303</v>
      </c>
      <c r="H44" s="421">
        <f>TRUNC('Memoria Box-Culvert'!H15,2)</f>
        <v>0</v>
      </c>
      <c r="I44" s="422">
        <f>+ROUND('640.1'!N78,0)</f>
        <v>7013</v>
      </c>
      <c r="J44" s="1036">
        <f t="shared" ref="J44" si="4">ROUND(H44*I44,0)</f>
        <v>0</v>
      </c>
      <c r="K44" s="1037"/>
      <c r="L44" s="678"/>
    </row>
    <row r="45" spans="1:12" s="179" customFormat="1" ht="24" hidden="1" customHeight="1">
      <c r="A45" s="1085" t="s">
        <v>1339</v>
      </c>
      <c r="B45" s="1086"/>
      <c r="C45" s="1086"/>
      <c r="D45" s="1086"/>
      <c r="E45" s="1086"/>
      <c r="F45" s="1086"/>
      <c r="G45" s="1086"/>
      <c r="H45" s="1086"/>
      <c r="I45" s="1087"/>
      <c r="J45" s="1088">
        <f>SUM(J39:K44)</f>
        <v>0</v>
      </c>
      <c r="K45" s="1089"/>
      <c r="L45" s="678"/>
    </row>
    <row r="46" spans="1:12" s="179" customFormat="1" ht="24" hidden="1" customHeight="1">
      <c r="A46" s="1013" t="s">
        <v>1347</v>
      </c>
      <c r="B46" s="1014"/>
      <c r="C46" s="1014"/>
      <c r="D46" s="1014"/>
      <c r="E46" s="1014"/>
      <c r="F46" s="1014"/>
      <c r="G46" s="1014"/>
      <c r="H46" s="1014"/>
      <c r="I46" s="1014"/>
      <c r="J46" s="1014"/>
      <c r="K46" s="1015"/>
      <c r="L46" s="678"/>
    </row>
    <row r="47" spans="1:12" s="179" customFormat="1" ht="24" hidden="1" customHeight="1">
      <c r="A47" s="411">
        <f>+A44+1</f>
        <v>23</v>
      </c>
      <c r="B47" s="417" t="s">
        <v>1300</v>
      </c>
      <c r="C47" s="415" t="s">
        <v>1301</v>
      </c>
      <c r="D47" s="419"/>
      <c r="E47" s="997" t="s">
        <v>1348</v>
      </c>
      <c r="F47" s="998"/>
      <c r="G47" s="420" t="s">
        <v>1303</v>
      </c>
      <c r="H47" s="421">
        <f>TRUNC('Memoria Muro Gaviones'!F19,2)</f>
        <v>0</v>
      </c>
      <c r="I47" s="422">
        <f>+ROUND('600.1.1'!N78,0)</f>
        <v>23590</v>
      </c>
      <c r="J47" s="1036">
        <f t="shared" ref="J47:J48" si="5">ROUND(H47*I47,0)</f>
        <v>0</v>
      </c>
      <c r="K47" s="1037"/>
      <c r="L47" s="678"/>
    </row>
    <row r="48" spans="1:12" s="179" customFormat="1" ht="34.5" hidden="1" customHeight="1">
      <c r="A48" s="411">
        <f>A47+1</f>
        <v>24</v>
      </c>
      <c r="B48" s="417" t="s">
        <v>1349</v>
      </c>
      <c r="C48" s="415" t="s">
        <v>1350</v>
      </c>
      <c r="D48" s="414"/>
      <c r="E48" s="1038" t="s">
        <v>1351</v>
      </c>
      <c r="F48" s="1039"/>
      <c r="G48" s="414" t="s">
        <v>1352</v>
      </c>
      <c r="H48" s="415">
        <f>TRUNC('Memoria Muro Gaviones'!F25,2)</f>
        <v>0</v>
      </c>
      <c r="I48" s="418">
        <f>+ROUND('673.1.1'!M85,0)</f>
        <v>9747</v>
      </c>
      <c r="J48" s="999">
        <f t="shared" si="5"/>
        <v>0</v>
      </c>
      <c r="K48" s="1000"/>
      <c r="L48" s="678"/>
    </row>
    <row r="49" spans="1:15" s="179" customFormat="1" ht="33.75" hidden="1" customHeight="1">
      <c r="A49" s="411">
        <f>A48+1</f>
        <v>25</v>
      </c>
      <c r="B49" s="417" t="s">
        <v>1353</v>
      </c>
      <c r="C49" s="415" t="s">
        <v>1354</v>
      </c>
      <c r="D49" s="419"/>
      <c r="E49" s="1044" t="s">
        <v>1355</v>
      </c>
      <c r="F49" s="1045"/>
      <c r="G49" s="420" t="s">
        <v>1303</v>
      </c>
      <c r="H49" s="421">
        <f>TRUNC('Memoria Muro Gaviones'!F41,2)</f>
        <v>0</v>
      </c>
      <c r="I49" s="422">
        <f>+ROUND('681.1'!M85,0)</f>
        <v>313587</v>
      </c>
      <c r="J49" s="1036">
        <f>ROUND(H49*I49,0)</f>
        <v>0</v>
      </c>
      <c r="K49" s="1037"/>
      <c r="L49" s="678"/>
    </row>
    <row r="50" spans="1:15" s="179" customFormat="1" ht="24" hidden="1" customHeight="1">
      <c r="A50" s="411">
        <f t="shared" ref="A50:A51" si="6">A49+1</f>
        <v>26</v>
      </c>
      <c r="B50" s="417" t="s">
        <v>1345</v>
      </c>
      <c r="C50" s="417" t="s">
        <v>1308</v>
      </c>
      <c r="D50" s="419"/>
      <c r="E50" s="997" t="s">
        <v>1346</v>
      </c>
      <c r="F50" s="998"/>
      <c r="G50" s="420" t="s">
        <v>1303</v>
      </c>
      <c r="H50" s="421">
        <f>TRUNC('Memoria Muro Gaviones'!F30,2)</f>
        <v>0</v>
      </c>
      <c r="I50" s="422">
        <f>+ROUND('630.1.6'!N78,0)</f>
        <v>465805</v>
      </c>
      <c r="J50" s="1036">
        <f>ROUND(H50*I50,0)</f>
        <v>0</v>
      </c>
      <c r="K50" s="1037"/>
      <c r="L50" s="678"/>
    </row>
    <row r="51" spans="1:15" s="179" customFormat="1" ht="24" hidden="1" customHeight="1">
      <c r="A51" s="411">
        <f t="shared" si="6"/>
        <v>27</v>
      </c>
      <c r="B51" s="417" t="s">
        <v>1328</v>
      </c>
      <c r="C51" s="417" t="s">
        <v>1329</v>
      </c>
      <c r="D51" s="419"/>
      <c r="E51" s="1044" t="s">
        <v>1356</v>
      </c>
      <c r="F51" s="1045"/>
      <c r="G51" s="420" t="s">
        <v>1303</v>
      </c>
      <c r="H51" s="421">
        <f>TRUNC('Memoria Muro Gaviones'!F36,2)</f>
        <v>0</v>
      </c>
      <c r="I51" s="422">
        <f>+ROUND('610.2'!M84,0)</f>
        <v>131214</v>
      </c>
      <c r="J51" s="999">
        <f t="shared" ref="J51:J53" si="7">ROUND(H51*I51,0)</f>
        <v>0</v>
      </c>
      <c r="K51" s="1000"/>
      <c r="L51" s="678"/>
    </row>
    <row r="52" spans="1:15" s="179" customFormat="1" ht="24" hidden="1" customHeight="1">
      <c r="A52" s="411">
        <v>28</v>
      </c>
      <c r="B52" s="417" t="s">
        <v>1357</v>
      </c>
      <c r="C52" s="417"/>
      <c r="D52" s="419"/>
      <c r="E52" s="1044" t="s">
        <v>1358</v>
      </c>
      <c r="F52" s="1045"/>
      <c r="G52" s="420" t="s">
        <v>1303</v>
      </c>
      <c r="H52" s="421">
        <f>TRUNC('Memoria Muro Gaviones'!F51,2)</f>
        <v>0</v>
      </c>
      <c r="I52" s="422">
        <f>+ROUND('673.2'!M85,0)</f>
        <v>129222</v>
      </c>
      <c r="J52" s="999">
        <f t="shared" ref="J52" si="8">ROUND(H52*I52,0)</f>
        <v>0</v>
      </c>
      <c r="K52" s="1000"/>
      <c r="L52" s="678"/>
    </row>
    <row r="53" spans="1:15" s="179" customFormat="1" ht="24" hidden="1" customHeight="1">
      <c r="A53" s="411">
        <v>29</v>
      </c>
      <c r="B53" s="417" t="s">
        <v>1359</v>
      </c>
      <c r="C53" s="417"/>
      <c r="D53" s="419" t="s">
        <v>1337</v>
      </c>
      <c r="E53" s="997" t="s">
        <v>1360</v>
      </c>
      <c r="F53" s="998"/>
      <c r="G53" s="425" t="s">
        <v>1303</v>
      </c>
      <c r="H53" s="421">
        <f>TRUNC('Memoria Muro Gaviones'!F46,2)</f>
        <v>0</v>
      </c>
      <c r="I53" s="422">
        <f>+ROUND('674.1.1P'!M95,0)</f>
        <v>41814</v>
      </c>
      <c r="J53" s="999">
        <f t="shared" si="7"/>
        <v>0</v>
      </c>
      <c r="K53" s="1000"/>
      <c r="L53" s="678"/>
    </row>
    <row r="54" spans="1:15" s="178" customFormat="1" ht="26.25" hidden="1" customHeight="1">
      <c r="A54" s="1040" t="s">
        <v>1339</v>
      </c>
      <c r="B54" s="1041"/>
      <c r="C54" s="1041"/>
      <c r="D54" s="1041"/>
      <c r="E54" s="1041"/>
      <c r="F54" s="1041"/>
      <c r="G54" s="1041"/>
      <c r="H54" s="1041"/>
      <c r="I54" s="1041"/>
      <c r="J54" s="1042">
        <f>SUM(J47:K53)</f>
        <v>0</v>
      </c>
      <c r="K54" s="1043"/>
    </row>
    <row r="55" spans="1:15" ht="24" customHeight="1">
      <c r="A55" s="1029" t="s">
        <v>1361</v>
      </c>
      <c r="B55" s="1030"/>
      <c r="C55" s="1030"/>
      <c r="D55" s="1030"/>
      <c r="E55" s="1030"/>
      <c r="F55" s="1030"/>
      <c r="G55" s="1030"/>
      <c r="H55" s="1030"/>
      <c r="I55" s="1031"/>
      <c r="J55" s="1034">
        <f>+ROUND(J26+J37,0)</f>
        <v>151130895</v>
      </c>
      <c r="K55" s="1035"/>
      <c r="L55" s="180"/>
    </row>
    <row r="56" spans="1:15" ht="24" customHeight="1">
      <c r="A56" s="1029" t="s">
        <v>1362</v>
      </c>
      <c r="B56" s="1030"/>
      <c r="C56" s="1030"/>
      <c r="D56" s="1030"/>
      <c r="E56" s="1030"/>
      <c r="F56" s="1030"/>
      <c r="G56" s="1030"/>
      <c r="H56" s="1030"/>
      <c r="I56" s="1031"/>
      <c r="J56" s="1034">
        <f>ROUND(J55*3%,0)</f>
        <v>4533927</v>
      </c>
      <c r="K56" s="1035"/>
    </row>
    <row r="57" spans="1:15" ht="3.75" hidden="1" customHeight="1">
      <c r="A57" s="1029"/>
      <c r="B57" s="1030"/>
      <c r="C57" s="1030"/>
      <c r="D57" s="1030"/>
      <c r="E57" s="1030"/>
      <c r="F57" s="1030"/>
      <c r="G57" s="1030"/>
      <c r="H57" s="1030"/>
      <c r="I57" s="1031"/>
      <c r="J57" s="1034"/>
      <c r="K57" s="1035"/>
    </row>
    <row r="58" spans="1:15" ht="24" customHeight="1">
      <c r="A58" s="1029" t="s">
        <v>1363</v>
      </c>
      <c r="B58" s="1030"/>
      <c r="C58" s="1030"/>
      <c r="D58" s="1030"/>
      <c r="E58" s="1030"/>
      <c r="F58" s="1030"/>
      <c r="G58" s="1030"/>
      <c r="H58" s="1030"/>
      <c r="I58" s="1031"/>
      <c r="J58" s="1032">
        <f>+'Costos Admon'!G50</f>
        <v>44336233</v>
      </c>
      <c r="K58" s="1033"/>
      <c r="L58" s="911">
        <f>+J58/J55</f>
        <v>0.29336313399057157</v>
      </c>
      <c r="M58" s="874"/>
      <c r="N58" s="874"/>
    </row>
    <row r="59" spans="1:15" ht="31.5" customHeight="1">
      <c r="A59" s="1024" t="s">
        <v>1364</v>
      </c>
      <c r="B59" s="1025"/>
      <c r="C59" s="1025"/>
      <c r="D59" s="1025"/>
      <c r="E59" s="1025"/>
      <c r="F59" s="1025"/>
      <c r="G59" s="1025"/>
      <c r="H59" s="1025"/>
      <c r="I59" s="1026"/>
      <c r="J59" s="1027">
        <f>+ROUND(J55+J56+J58,0)</f>
        <v>200001055</v>
      </c>
      <c r="K59" s="1028"/>
      <c r="L59" s="872">
        <f>+J59</f>
        <v>200001055</v>
      </c>
      <c r="M59" s="873" t="s">
        <v>1365</v>
      </c>
      <c r="N59" s="874">
        <v>199189424</v>
      </c>
      <c r="O59" s="875"/>
    </row>
    <row r="60" spans="1:15" ht="37.950000000000003" customHeight="1">
      <c r="A60" s="181"/>
      <c r="B60" s="182"/>
      <c r="C60" s="183"/>
      <c r="D60" s="182"/>
      <c r="E60" s="184"/>
      <c r="F60" s="184"/>
      <c r="G60" s="185"/>
      <c r="H60" s="182"/>
      <c r="I60" s="182"/>
      <c r="J60" s="186"/>
      <c r="K60" s="187"/>
      <c r="L60" s="876">
        <v>1000000</v>
      </c>
      <c r="M60" s="877" t="s">
        <v>1366</v>
      </c>
      <c r="N60" s="877"/>
      <c r="O60" s="875"/>
    </row>
    <row r="61" spans="1:15" ht="37.950000000000003" customHeight="1">
      <c r="A61" s="188"/>
      <c r="B61" s="426"/>
      <c r="C61" s="427"/>
      <c r="D61" s="426"/>
      <c r="E61" s="428"/>
      <c r="F61" s="428"/>
      <c r="G61" s="429"/>
      <c r="H61" s="426"/>
      <c r="I61" s="426"/>
      <c r="J61" s="430"/>
      <c r="K61" s="431"/>
      <c r="L61" s="876">
        <f>+L59+L60</f>
        <v>201001055</v>
      </c>
      <c r="M61" s="877" t="s">
        <v>1367</v>
      </c>
      <c r="N61" s="877">
        <v>200189424</v>
      </c>
      <c r="O61" s="875"/>
    </row>
    <row r="62" spans="1:15" ht="37.950000000000003" customHeight="1">
      <c r="A62" s="188"/>
      <c r="B62" s="426"/>
      <c r="C62" s="427"/>
      <c r="D62" s="426"/>
      <c r="E62" s="428"/>
      <c r="F62" s="428"/>
      <c r="G62" s="861"/>
      <c r="H62" s="862"/>
      <c r="I62" s="862"/>
      <c r="J62" s="863"/>
      <c r="K62" s="431"/>
      <c r="L62" s="876">
        <v>1160000</v>
      </c>
      <c r="M62" s="877" t="s">
        <v>1368</v>
      </c>
      <c r="N62" s="877"/>
      <c r="O62" s="875"/>
    </row>
    <row r="63" spans="1:15" ht="18">
      <c r="A63" s="846" t="s">
        <v>1369</v>
      </c>
      <c r="B63" s="848"/>
      <c r="C63" s="849"/>
      <c r="D63" s="850"/>
      <c r="E63" s="428"/>
      <c r="F63" s="428"/>
      <c r="G63" s="860" t="s">
        <v>1370</v>
      </c>
      <c r="H63" s="860"/>
      <c r="I63" s="860"/>
      <c r="J63" s="864" t="s">
        <v>1371</v>
      </c>
      <c r="K63" s="431"/>
      <c r="L63" s="877">
        <f>+ROUND(L61/L62,2)</f>
        <v>173.28</v>
      </c>
      <c r="M63" s="877" t="s">
        <v>1372</v>
      </c>
      <c r="N63" s="877"/>
    </row>
    <row r="64" spans="1:15" ht="18">
      <c r="A64" s="847" t="s">
        <v>1373</v>
      </c>
      <c r="B64" s="851"/>
      <c r="C64" s="852"/>
      <c r="D64" s="853"/>
      <c r="E64" s="428"/>
      <c r="F64" s="428"/>
      <c r="G64" s="860" t="s">
        <v>1374</v>
      </c>
      <c r="H64" s="860"/>
      <c r="I64" s="860"/>
      <c r="J64" s="860"/>
      <c r="K64" s="431"/>
      <c r="L64" s="877"/>
      <c r="M64" s="877"/>
      <c r="N64" s="877"/>
    </row>
    <row r="65" spans="1:14" ht="18">
      <c r="A65" s="847" t="s">
        <v>1375</v>
      </c>
      <c r="B65" s="851"/>
      <c r="C65" s="852"/>
      <c r="D65" s="853"/>
      <c r="E65" s="428"/>
      <c r="F65" s="428"/>
      <c r="G65" s="860" t="s">
        <v>1376</v>
      </c>
      <c r="H65" s="860"/>
      <c r="I65" s="860"/>
      <c r="J65" s="860"/>
      <c r="K65" s="431"/>
      <c r="L65" s="877"/>
      <c r="M65" s="877"/>
      <c r="N65" s="877"/>
    </row>
    <row r="66" spans="1:14" ht="18">
      <c r="A66" s="847" t="s">
        <v>1377</v>
      </c>
      <c r="B66" s="851"/>
      <c r="C66" s="852"/>
      <c r="D66" s="853"/>
      <c r="E66" s="428"/>
      <c r="F66" s="428"/>
      <c r="G66" s="860" t="s">
        <v>1378</v>
      </c>
      <c r="H66" s="860"/>
      <c r="I66" s="860"/>
      <c r="J66" s="860"/>
      <c r="K66" s="189"/>
    </row>
    <row r="67" spans="1:14">
      <c r="A67" s="563"/>
      <c r="K67" s="564"/>
    </row>
    <row r="68" spans="1:14">
      <c r="A68" s="563"/>
      <c r="K68" s="564"/>
    </row>
    <row r="69" spans="1:14" ht="16.2" thickBot="1">
      <c r="A69" s="565"/>
      <c r="B69" s="566"/>
      <c r="C69" s="567"/>
      <c r="D69" s="566"/>
      <c r="E69" s="568"/>
      <c r="F69" s="568"/>
      <c r="G69" s="569"/>
      <c r="H69" s="566"/>
      <c r="I69" s="566"/>
      <c r="J69" s="570"/>
      <c r="K69" s="571"/>
    </row>
  </sheetData>
  <mergeCells count="113">
    <mergeCell ref="A46:K46"/>
    <mergeCell ref="A38:K38"/>
    <mergeCell ref="E39:F39"/>
    <mergeCell ref="J39:K39"/>
    <mergeCell ref="E40:F40"/>
    <mergeCell ref="J40:K40"/>
    <mergeCell ref="E42:F42"/>
    <mergeCell ref="J42:K42"/>
    <mergeCell ref="E44:F44"/>
    <mergeCell ref="J44:K44"/>
    <mergeCell ref="E43:F43"/>
    <mergeCell ref="E41:F41"/>
    <mergeCell ref="J41:K41"/>
    <mergeCell ref="A45:I45"/>
    <mergeCell ref="J45:K45"/>
    <mergeCell ref="J31:K31"/>
    <mergeCell ref="J32:K32"/>
    <mergeCell ref="E33:F33"/>
    <mergeCell ref="J33:K33"/>
    <mergeCell ref="E30:F30"/>
    <mergeCell ref="J30:K30"/>
    <mergeCell ref="E31:F31"/>
    <mergeCell ref="E25:F25"/>
    <mergeCell ref="J25:K25"/>
    <mergeCell ref="A26:I26"/>
    <mergeCell ref="J26:K26"/>
    <mergeCell ref="A27:K27"/>
    <mergeCell ref="E28:F28"/>
    <mergeCell ref="J28:K28"/>
    <mergeCell ref="E29:F29"/>
    <mergeCell ref="J29:K29"/>
    <mergeCell ref="E34:F34"/>
    <mergeCell ref="J34:K34"/>
    <mergeCell ref="E35:F35"/>
    <mergeCell ref="J35:K35"/>
    <mergeCell ref="A37:I37"/>
    <mergeCell ref="J37:K37"/>
    <mergeCell ref="E36:F36"/>
    <mergeCell ref="J36:K36"/>
    <mergeCell ref="E32:F32"/>
    <mergeCell ref="A1:D3"/>
    <mergeCell ref="E1:H3"/>
    <mergeCell ref="I1:K3"/>
    <mergeCell ref="A5:K5"/>
    <mergeCell ref="A6:B6"/>
    <mergeCell ref="C6:D6"/>
    <mergeCell ref="E6:F6"/>
    <mergeCell ref="A7:B7"/>
    <mergeCell ref="C7:D7"/>
    <mergeCell ref="E7:F7"/>
    <mergeCell ref="J7:K7"/>
    <mergeCell ref="A4:K4"/>
    <mergeCell ref="J6:K6"/>
    <mergeCell ref="G6:H6"/>
    <mergeCell ref="G7:H7"/>
    <mergeCell ref="J54:K54"/>
    <mergeCell ref="E53:F53"/>
    <mergeCell ref="J53:K53"/>
    <mergeCell ref="E49:F49"/>
    <mergeCell ref="J49:K49"/>
    <mergeCell ref="E51:F51"/>
    <mergeCell ref="J51:K51"/>
    <mergeCell ref="E52:F52"/>
    <mergeCell ref="J50:K50"/>
    <mergeCell ref="J52:K52"/>
    <mergeCell ref="J14:K14"/>
    <mergeCell ref="A15:I15"/>
    <mergeCell ref="A18:I18"/>
    <mergeCell ref="J18:K18"/>
    <mergeCell ref="J15:K15"/>
    <mergeCell ref="A16:K16"/>
    <mergeCell ref="E17:F17"/>
    <mergeCell ref="J17:K17"/>
    <mergeCell ref="A59:I59"/>
    <mergeCell ref="J59:K59"/>
    <mergeCell ref="A58:I58"/>
    <mergeCell ref="J58:K58"/>
    <mergeCell ref="A55:I55"/>
    <mergeCell ref="J55:K55"/>
    <mergeCell ref="A56:I56"/>
    <mergeCell ref="J56:K56"/>
    <mergeCell ref="E50:F50"/>
    <mergeCell ref="A57:I57"/>
    <mergeCell ref="J57:K57"/>
    <mergeCell ref="E47:F47"/>
    <mergeCell ref="J47:K47"/>
    <mergeCell ref="E48:F48"/>
    <mergeCell ref="J48:K48"/>
    <mergeCell ref="A54:I54"/>
    <mergeCell ref="E23:F23"/>
    <mergeCell ref="J23:K23"/>
    <mergeCell ref="E24:F24"/>
    <mergeCell ref="J24:K24"/>
    <mergeCell ref="A8:K8"/>
    <mergeCell ref="A9:A11"/>
    <mergeCell ref="B9:B11"/>
    <mergeCell ref="C9:D9"/>
    <mergeCell ref="E9:F11"/>
    <mergeCell ref="G9:G11"/>
    <mergeCell ref="H9:H11"/>
    <mergeCell ref="I9:I11"/>
    <mergeCell ref="E22:F22"/>
    <mergeCell ref="J22:K22"/>
    <mergeCell ref="J9:K11"/>
    <mergeCell ref="C10:C11"/>
    <mergeCell ref="D10:D11"/>
    <mergeCell ref="A20:K20"/>
    <mergeCell ref="E21:F21"/>
    <mergeCell ref="J21:K21"/>
    <mergeCell ref="A19:K19"/>
    <mergeCell ref="A12:K12"/>
    <mergeCell ref="A13:K13"/>
    <mergeCell ref="E14:F14"/>
  </mergeCells>
  <phoneticPr fontId="43" type="noConversion"/>
  <printOptions horizontalCentered="1"/>
  <pageMargins left="0.59055118110236227" right="0.39370078740157483" top="0.39370078740157483" bottom="0.15748031496062992" header="0.31496062992125984" footer="0.31496062992125984"/>
  <pageSetup scale="47" fitToHeight="1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6C09A-B15E-46D4-ABC9-8A9D4A9A5527}">
  <sheetPr>
    <tabColor theme="4" tint="-0.249977111117893"/>
  </sheetPr>
  <dimension ref="A1:Y61"/>
  <sheetViews>
    <sheetView view="pageBreakPreview" topLeftCell="A6" zoomScale="115" zoomScaleNormal="100" zoomScaleSheetLayoutView="115" workbookViewId="0">
      <selection activeCell="F23" sqref="F23"/>
    </sheetView>
  </sheetViews>
  <sheetFormatPr baseColWidth="10" defaultColWidth="11.44140625" defaultRowHeight="13.2"/>
  <cols>
    <col min="1" max="1" width="8" style="194" customWidth="1"/>
    <col min="2" max="2" width="15.6640625" style="194" customWidth="1"/>
    <col min="3" max="3" width="17.33203125" style="194" bestFit="1" customWidth="1"/>
    <col min="4" max="4" width="16.5546875" style="194" customWidth="1"/>
    <col min="5" max="5" width="17" style="194" customWidth="1"/>
    <col min="6" max="6" width="15.5546875" style="194" customWidth="1"/>
    <col min="7" max="7" width="21.109375" style="194" customWidth="1"/>
    <col min="8" max="8" width="13.33203125" style="194" customWidth="1"/>
    <col min="9" max="10" width="2.6640625" style="194" customWidth="1"/>
    <col min="11" max="11" width="27.109375" style="194" hidden="1" customWidth="1"/>
    <col min="12" max="12" width="22.6640625" style="194" hidden="1" customWidth="1"/>
    <col min="13" max="13" width="39" style="194" hidden="1" customWidth="1"/>
    <col min="14" max="14" width="0" style="194" hidden="1" customWidth="1"/>
    <col min="15" max="15" width="14" style="194" hidden="1" customWidth="1"/>
    <col min="16" max="16" width="0" style="194" hidden="1" customWidth="1"/>
    <col min="17" max="17" width="49" style="194" hidden="1" customWidth="1"/>
    <col min="18" max="18" width="11.5546875" style="194" hidden="1" customWidth="1"/>
    <col min="19" max="19" width="0" style="194" hidden="1" customWidth="1"/>
    <col min="20" max="20" width="8.88671875" style="194" customWidth="1"/>
    <col min="21" max="22" width="9.109375" style="194"/>
    <col min="23" max="23" width="16.5546875" style="694" bestFit="1" customWidth="1"/>
    <col min="24" max="24" width="12.33203125" style="194" bestFit="1" customWidth="1"/>
    <col min="25" max="252" width="9.109375" style="194"/>
    <col min="253" max="255" width="2.6640625" style="194" customWidth="1"/>
    <col min="256" max="256" width="20.6640625" style="194" customWidth="1"/>
    <col min="257" max="257" width="15.6640625" style="194" customWidth="1"/>
    <col min="258" max="258" width="17.33203125" style="194" bestFit="1" customWidth="1"/>
    <col min="259" max="259" width="13.88671875" style="194" customWidth="1"/>
    <col min="260" max="260" width="17" style="194" customWidth="1"/>
    <col min="261" max="261" width="17.109375" style="194" bestFit="1" customWidth="1"/>
    <col min="262" max="262" width="11" style="194" customWidth="1"/>
    <col min="263" max="263" width="14.5546875" style="194" bestFit="1" customWidth="1"/>
    <col min="264" max="264" width="9" style="194" customWidth="1"/>
    <col min="265" max="266" width="2.6640625" style="194" customWidth="1"/>
    <col min="267" max="267" width="27.109375" style="194" customWidth="1"/>
    <col min="268" max="269" width="22.6640625" style="194" customWidth="1"/>
    <col min="270" max="270" width="9.109375" style="194"/>
    <col min="271" max="271" width="14" style="194" customWidth="1"/>
    <col min="272" max="272" width="9.109375" style="194"/>
    <col min="273" max="273" width="49" style="194" customWidth="1"/>
    <col min="274" max="274" width="11.5546875" style="194" customWidth="1"/>
    <col min="275" max="275" width="9.109375" style="194"/>
    <col min="276" max="276" width="13.33203125" style="194" bestFit="1" customWidth="1"/>
    <col min="277" max="508" width="9.109375" style="194"/>
    <col min="509" max="511" width="2.6640625" style="194" customWidth="1"/>
    <col min="512" max="512" width="20.6640625" style="194" customWidth="1"/>
    <col min="513" max="513" width="15.6640625" style="194" customWidth="1"/>
    <col min="514" max="514" width="17.33203125" style="194" bestFit="1" customWidth="1"/>
    <col min="515" max="515" width="13.88671875" style="194" customWidth="1"/>
    <col min="516" max="516" width="17" style="194" customWidth="1"/>
    <col min="517" max="517" width="17.109375" style="194" bestFit="1" customWidth="1"/>
    <col min="518" max="518" width="11" style="194" customWidth="1"/>
    <col min="519" max="519" width="14.5546875" style="194" bestFit="1" customWidth="1"/>
    <col min="520" max="520" width="9" style="194" customWidth="1"/>
    <col min="521" max="522" width="2.6640625" style="194" customWidth="1"/>
    <col min="523" max="523" width="27.109375" style="194" customWidth="1"/>
    <col min="524" max="525" width="22.6640625" style="194" customWidth="1"/>
    <col min="526" max="526" width="9.109375" style="194"/>
    <col min="527" max="527" width="14" style="194" customWidth="1"/>
    <col min="528" max="528" width="9.109375" style="194"/>
    <col min="529" max="529" width="49" style="194" customWidth="1"/>
    <col min="530" max="530" width="11.5546875" style="194" customWidth="1"/>
    <col min="531" max="531" width="9.109375" style="194"/>
    <col min="532" max="532" width="13.33203125" style="194" bestFit="1" customWidth="1"/>
    <col min="533" max="764" width="9.109375" style="194"/>
    <col min="765" max="767" width="2.6640625" style="194" customWidth="1"/>
    <col min="768" max="768" width="20.6640625" style="194" customWidth="1"/>
    <col min="769" max="769" width="15.6640625" style="194" customWidth="1"/>
    <col min="770" max="770" width="17.33203125" style="194" bestFit="1" customWidth="1"/>
    <col min="771" max="771" width="13.88671875" style="194" customWidth="1"/>
    <col min="772" max="772" width="17" style="194" customWidth="1"/>
    <col min="773" max="773" width="17.109375" style="194" bestFit="1" customWidth="1"/>
    <col min="774" max="774" width="11" style="194" customWidth="1"/>
    <col min="775" max="775" width="14.5546875" style="194" bestFit="1" customWidth="1"/>
    <col min="776" max="776" width="9" style="194" customWidth="1"/>
    <col min="777" max="778" width="2.6640625" style="194" customWidth="1"/>
    <col min="779" max="779" width="27.109375" style="194" customWidth="1"/>
    <col min="780" max="781" width="22.6640625" style="194" customWidth="1"/>
    <col min="782" max="782" width="9.109375" style="194"/>
    <col min="783" max="783" width="14" style="194" customWidth="1"/>
    <col min="784" max="784" width="9.109375" style="194"/>
    <col min="785" max="785" width="49" style="194" customWidth="1"/>
    <col min="786" max="786" width="11.5546875" style="194" customWidth="1"/>
    <col min="787" max="787" width="9.109375" style="194"/>
    <col min="788" max="788" width="13.33203125" style="194" bestFit="1" customWidth="1"/>
    <col min="789" max="1020" width="9.109375" style="194"/>
    <col min="1021" max="1023" width="2.6640625" style="194" customWidth="1"/>
    <col min="1024" max="1024" width="20.6640625" style="194" customWidth="1"/>
    <col min="1025" max="1025" width="15.6640625" style="194" customWidth="1"/>
    <col min="1026" max="1026" width="17.33203125" style="194" bestFit="1" customWidth="1"/>
    <col min="1027" max="1027" width="13.88671875" style="194" customWidth="1"/>
    <col min="1028" max="1028" width="17" style="194" customWidth="1"/>
    <col min="1029" max="1029" width="17.109375" style="194" bestFit="1" customWidth="1"/>
    <col min="1030" max="1030" width="11" style="194" customWidth="1"/>
    <col min="1031" max="1031" width="14.5546875" style="194" bestFit="1" customWidth="1"/>
    <col min="1032" max="1032" width="9" style="194" customWidth="1"/>
    <col min="1033" max="1034" width="2.6640625" style="194" customWidth="1"/>
    <col min="1035" max="1035" width="27.109375" style="194" customWidth="1"/>
    <col min="1036" max="1037" width="22.6640625" style="194" customWidth="1"/>
    <col min="1038" max="1038" width="9.109375" style="194"/>
    <col min="1039" max="1039" width="14" style="194" customWidth="1"/>
    <col min="1040" max="1040" width="9.109375" style="194"/>
    <col min="1041" max="1041" width="49" style="194" customWidth="1"/>
    <col min="1042" max="1042" width="11.5546875" style="194" customWidth="1"/>
    <col min="1043" max="1043" width="9.109375" style="194"/>
    <col min="1044" max="1044" width="13.33203125" style="194" bestFit="1" customWidth="1"/>
    <col min="1045" max="1276" width="9.109375" style="194"/>
    <col min="1277" max="1279" width="2.6640625" style="194" customWidth="1"/>
    <col min="1280" max="1280" width="20.6640625" style="194" customWidth="1"/>
    <col min="1281" max="1281" width="15.6640625" style="194" customWidth="1"/>
    <col min="1282" max="1282" width="17.33203125" style="194" bestFit="1" customWidth="1"/>
    <col min="1283" max="1283" width="13.88671875" style="194" customWidth="1"/>
    <col min="1284" max="1284" width="17" style="194" customWidth="1"/>
    <col min="1285" max="1285" width="17.109375" style="194" bestFit="1" customWidth="1"/>
    <col min="1286" max="1286" width="11" style="194" customWidth="1"/>
    <col min="1287" max="1287" width="14.5546875" style="194" bestFit="1" customWidth="1"/>
    <col min="1288" max="1288" width="9" style="194" customWidth="1"/>
    <col min="1289" max="1290" width="2.6640625" style="194" customWidth="1"/>
    <col min="1291" max="1291" width="27.109375" style="194" customWidth="1"/>
    <col min="1292" max="1293" width="22.6640625" style="194" customWidth="1"/>
    <col min="1294" max="1294" width="9.109375" style="194"/>
    <col min="1295" max="1295" width="14" style="194" customWidth="1"/>
    <col min="1296" max="1296" width="9.109375" style="194"/>
    <col min="1297" max="1297" width="49" style="194" customWidth="1"/>
    <col min="1298" max="1298" width="11.5546875" style="194" customWidth="1"/>
    <col min="1299" max="1299" width="9.109375" style="194"/>
    <col min="1300" max="1300" width="13.33203125" style="194" bestFit="1" customWidth="1"/>
    <col min="1301" max="1532" width="9.109375" style="194"/>
    <col min="1533" max="1535" width="2.6640625" style="194" customWidth="1"/>
    <col min="1536" max="1536" width="20.6640625" style="194" customWidth="1"/>
    <col min="1537" max="1537" width="15.6640625" style="194" customWidth="1"/>
    <col min="1538" max="1538" width="17.33203125" style="194" bestFit="1" customWidth="1"/>
    <col min="1539" max="1539" width="13.88671875" style="194" customWidth="1"/>
    <col min="1540" max="1540" width="17" style="194" customWidth="1"/>
    <col min="1541" max="1541" width="17.109375" style="194" bestFit="1" customWidth="1"/>
    <col min="1542" max="1542" width="11" style="194" customWidth="1"/>
    <col min="1543" max="1543" width="14.5546875" style="194" bestFit="1" customWidth="1"/>
    <col min="1544" max="1544" width="9" style="194" customWidth="1"/>
    <col min="1545" max="1546" width="2.6640625" style="194" customWidth="1"/>
    <col min="1547" max="1547" width="27.109375" style="194" customWidth="1"/>
    <col min="1548" max="1549" width="22.6640625" style="194" customWidth="1"/>
    <col min="1550" max="1550" width="9.109375" style="194"/>
    <col min="1551" max="1551" width="14" style="194" customWidth="1"/>
    <col min="1552" max="1552" width="9.109375" style="194"/>
    <col min="1553" max="1553" width="49" style="194" customWidth="1"/>
    <col min="1554" max="1554" width="11.5546875" style="194" customWidth="1"/>
    <col min="1555" max="1555" width="9.109375" style="194"/>
    <col min="1556" max="1556" width="13.33203125" style="194" bestFit="1" customWidth="1"/>
    <col min="1557" max="1788" width="9.109375" style="194"/>
    <col min="1789" max="1791" width="2.6640625" style="194" customWidth="1"/>
    <col min="1792" max="1792" width="20.6640625" style="194" customWidth="1"/>
    <col min="1793" max="1793" width="15.6640625" style="194" customWidth="1"/>
    <col min="1794" max="1794" width="17.33203125" style="194" bestFit="1" customWidth="1"/>
    <col min="1795" max="1795" width="13.88671875" style="194" customWidth="1"/>
    <col min="1796" max="1796" width="17" style="194" customWidth="1"/>
    <col min="1797" max="1797" width="17.109375" style="194" bestFit="1" customWidth="1"/>
    <col min="1798" max="1798" width="11" style="194" customWidth="1"/>
    <col min="1799" max="1799" width="14.5546875" style="194" bestFit="1" customWidth="1"/>
    <col min="1800" max="1800" width="9" style="194" customWidth="1"/>
    <col min="1801" max="1802" width="2.6640625" style="194" customWidth="1"/>
    <col min="1803" max="1803" width="27.109375" style="194" customWidth="1"/>
    <col min="1804" max="1805" width="22.6640625" style="194" customWidth="1"/>
    <col min="1806" max="1806" width="9.109375" style="194"/>
    <col min="1807" max="1807" width="14" style="194" customWidth="1"/>
    <col min="1808" max="1808" width="9.109375" style="194"/>
    <col min="1809" max="1809" width="49" style="194" customWidth="1"/>
    <col min="1810" max="1810" width="11.5546875" style="194" customWidth="1"/>
    <col min="1811" max="1811" width="9.109375" style="194"/>
    <col min="1812" max="1812" width="13.33203125" style="194" bestFit="1" customWidth="1"/>
    <col min="1813" max="2044" width="9.109375" style="194"/>
    <col min="2045" max="2047" width="2.6640625" style="194" customWidth="1"/>
    <col min="2048" max="2048" width="20.6640625" style="194" customWidth="1"/>
    <col min="2049" max="2049" width="15.6640625" style="194" customWidth="1"/>
    <col min="2050" max="2050" width="17.33203125" style="194" bestFit="1" customWidth="1"/>
    <col min="2051" max="2051" width="13.88671875" style="194" customWidth="1"/>
    <col min="2052" max="2052" width="17" style="194" customWidth="1"/>
    <col min="2053" max="2053" width="17.109375" style="194" bestFit="1" customWidth="1"/>
    <col min="2054" max="2054" width="11" style="194" customWidth="1"/>
    <col min="2055" max="2055" width="14.5546875" style="194" bestFit="1" customWidth="1"/>
    <col min="2056" max="2056" width="9" style="194" customWidth="1"/>
    <col min="2057" max="2058" width="2.6640625" style="194" customWidth="1"/>
    <col min="2059" max="2059" width="27.109375" style="194" customWidth="1"/>
    <col min="2060" max="2061" width="22.6640625" style="194" customWidth="1"/>
    <col min="2062" max="2062" width="9.109375" style="194"/>
    <col min="2063" max="2063" width="14" style="194" customWidth="1"/>
    <col min="2064" max="2064" width="9.109375" style="194"/>
    <col min="2065" max="2065" width="49" style="194" customWidth="1"/>
    <col min="2066" max="2066" width="11.5546875" style="194" customWidth="1"/>
    <col min="2067" max="2067" width="9.109375" style="194"/>
    <col min="2068" max="2068" width="13.33203125" style="194" bestFit="1" customWidth="1"/>
    <col min="2069" max="2300" width="9.109375" style="194"/>
    <col min="2301" max="2303" width="2.6640625" style="194" customWidth="1"/>
    <col min="2304" max="2304" width="20.6640625" style="194" customWidth="1"/>
    <col min="2305" max="2305" width="15.6640625" style="194" customWidth="1"/>
    <col min="2306" max="2306" width="17.33203125" style="194" bestFit="1" customWidth="1"/>
    <col min="2307" max="2307" width="13.88671875" style="194" customWidth="1"/>
    <col min="2308" max="2308" width="17" style="194" customWidth="1"/>
    <col min="2309" max="2309" width="17.109375" style="194" bestFit="1" customWidth="1"/>
    <col min="2310" max="2310" width="11" style="194" customWidth="1"/>
    <col min="2311" max="2311" width="14.5546875" style="194" bestFit="1" customWidth="1"/>
    <col min="2312" max="2312" width="9" style="194" customWidth="1"/>
    <col min="2313" max="2314" width="2.6640625" style="194" customWidth="1"/>
    <col min="2315" max="2315" width="27.109375" style="194" customWidth="1"/>
    <col min="2316" max="2317" width="22.6640625" style="194" customWidth="1"/>
    <col min="2318" max="2318" width="9.109375" style="194"/>
    <col min="2319" max="2319" width="14" style="194" customWidth="1"/>
    <col min="2320" max="2320" width="9.109375" style="194"/>
    <col min="2321" max="2321" width="49" style="194" customWidth="1"/>
    <col min="2322" max="2322" width="11.5546875" style="194" customWidth="1"/>
    <col min="2323" max="2323" width="9.109375" style="194"/>
    <col min="2324" max="2324" width="13.33203125" style="194" bestFit="1" customWidth="1"/>
    <col min="2325" max="2556" width="9.109375" style="194"/>
    <col min="2557" max="2559" width="2.6640625" style="194" customWidth="1"/>
    <col min="2560" max="2560" width="20.6640625" style="194" customWidth="1"/>
    <col min="2561" max="2561" width="15.6640625" style="194" customWidth="1"/>
    <col min="2562" max="2562" width="17.33203125" style="194" bestFit="1" customWidth="1"/>
    <col min="2563" max="2563" width="13.88671875" style="194" customWidth="1"/>
    <col min="2564" max="2564" width="17" style="194" customWidth="1"/>
    <col min="2565" max="2565" width="17.109375" style="194" bestFit="1" customWidth="1"/>
    <col min="2566" max="2566" width="11" style="194" customWidth="1"/>
    <col min="2567" max="2567" width="14.5546875" style="194" bestFit="1" customWidth="1"/>
    <col min="2568" max="2568" width="9" style="194" customWidth="1"/>
    <col min="2569" max="2570" width="2.6640625" style="194" customWidth="1"/>
    <col min="2571" max="2571" width="27.109375" style="194" customWidth="1"/>
    <col min="2572" max="2573" width="22.6640625" style="194" customWidth="1"/>
    <col min="2574" max="2574" width="9.109375" style="194"/>
    <col min="2575" max="2575" width="14" style="194" customWidth="1"/>
    <col min="2576" max="2576" width="9.109375" style="194"/>
    <col min="2577" max="2577" width="49" style="194" customWidth="1"/>
    <col min="2578" max="2578" width="11.5546875" style="194" customWidth="1"/>
    <col min="2579" max="2579" width="9.109375" style="194"/>
    <col min="2580" max="2580" width="13.33203125" style="194" bestFit="1" customWidth="1"/>
    <col min="2581" max="2812" width="9.109375" style="194"/>
    <col min="2813" max="2815" width="2.6640625" style="194" customWidth="1"/>
    <col min="2816" max="2816" width="20.6640625" style="194" customWidth="1"/>
    <col min="2817" max="2817" width="15.6640625" style="194" customWidth="1"/>
    <col min="2818" max="2818" width="17.33203125" style="194" bestFit="1" customWidth="1"/>
    <col min="2819" max="2819" width="13.88671875" style="194" customWidth="1"/>
    <col min="2820" max="2820" width="17" style="194" customWidth="1"/>
    <col min="2821" max="2821" width="17.109375" style="194" bestFit="1" customWidth="1"/>
    <col min="2822" max="2822" width="11" style="194" customWidth="1"/>
    <col min="2823" max="2823" width="14.5546875" style="194" bestFit="1" customWidth="1"/>
    <col min="2824" max="2824" width="9" style="194" customWidth="1"/>
    <col min="2825" max="2826" width="2.6640625" style="194" customWidth="1"/>
    <col min="2827" max="2827" width="27.109375" style="194" customWidth="1"/>
    <col min="2828" max="2829" width="22.6640625" style="194" customWidth="1"/>
    <col min="2830" max="2830" width="9.109375" style="194"/>
    <col min="2831" max="2831" width="14" style="194" customWidth="1"/>
    <col min="2832" max="2832" width="9.109375" style="194"/>
    <col min="2833" max="2833" width="49" style="194" customWidth="1"/>
    <col min="2834" max="2834" width="11.5546875" style="194" customWidth="1"/>
    <col min="2835" max="2835" width="9.109375" style="194"/>
    <col min="2836" max="2836" width="13.33203125" style="194" bestFit="1" customWidth="1"/>
    <col min="2837" max="3068" width="9.109375" style="194"/>
    <col min="3069" max="3071" width="2.6640625" style="194" customWidth="1"/>
    <col min="3072" max="3072" width="20.6640625" style="194" customWidth="1"/>
    <col min="3073" max="3073" width="15.6640625" style="194" customWidth="1"/>
    <col min="3074" max="3074" width="17.33203125" style="194" bestFit="1" customWidth="1"/>
    <col min="3075" max="3075" width="13.88671875" style="194" customWidth="1"/>
    <col min="3076" max="3076" width="17" style="194" customWidth="1"/>
    <col min="3077" max="3077" width="17.109375" style="194" bestFit="1" customWidth="1"/>
    <col min="3078" max="3078" width="11" style="194" customWidth="1"/>
    <col min="3079" max="3079" width="14.5546875" style="194" bestFit="1" customWidth="1"/>
    <col min="3080" max="3080" width="9" style="194" customWidth="1"/>
    <col min="3081" max="3082" width="2.6640625" style="194" customWidth="1"/>
    <col min="3083" max="3083" width="27.109375" style="194" customWidth="1"/>
    <col min="3084" max="3085" width="22.6640625" style="194" customWidth="1"/>
    <col min="3086" max="3086" width="9.109375" style="194"/>
    <col min="3087" max="3087" width="14" style="194" customWidth="1"/>
    <col min="3088" max="3088" width="9.109375" style="194"/>
    <col min="3089" max="3089" width="49" style="194" customWidth="1"/>
    <col min="3090" max="3090" width="11.5546875" style="194" customWidth="1"/>
    <col min="3091" max="3091" width="9.109375" style="194"/>
    <col min="3092" max="3092" width="13.33203125" style="194" bestFit="1" customWidth="1"/>
    <col min="3093" max="3324" width="9.109375" style="194"/>
    <col min="3325" max="3327" width="2.6640625" style="194" customWidth="1"/>
    <col min="3328" max="3328" width="20.6640625" style="194" customWidth="1"/>
    <col min="3329" max="3329" width="15.6640625" style="194" customWidth="1"/>
    <col min="3330" max="3330" width="17.33203125" style="194" bestFit="1" customWidth="1"/>
    <col min="3331" max="3331" width="13.88671875" style="194" customWidth="1"/>
    <col min="3332" max="3332" width="17" style="194" customWidth="1"/>
    <col min="3333" max="3333" width="17.109375" style="194" bestFit="1" customWidth="1"/>
    <col min="3334" max="3334" width="11" style="194" customWidth="1"/>
    <col min="3335" max="3335" width="14.5546875" style="194" bestFit="1" customWidth="1"/>
    <col min="3336" max="3336" width="9" style="194" customWidth="1"/>
    <col min="3337" max="3338" width="2.6640625" style="194" customWidth="1"/>
    <col min="3339" max="3339" width="27.109375" style="194" customWidth="1"/>
    <col min="3340" max="3341" width="22.6640625" style="194" customWidth="1"/>
    <col min="3342" max="3342" width="9.109375" style="194"/>
    <col min="3343" max="3343" width="14" style="194" customWidth="1"/>
    <col min="3344" max="3344" width="9.109375" style="194"/>
    <col min="3345" max="3345" width="49" style="194" customWidth="1"/>
    <col min="3346" max="3346" width="11.5546875" style="194" customWidth="1"/>
    <col min="3347" max="3347" width="9.109375" style="194"/>
    <col min="3348" max="3348" width="13.33203125" style="194" bestFit="1" customWidth="1"/>
    <col min="3349" max="3580" width="9.109375" style="194"/>
    <col min="3581" max="3583" width="2.6640625" style="194" customWidth="1"/>
    <col min="3584" max="3584" width="20.6640625" style="194" customWidth="1"/>
    <col min="3585" max="3585" width="15.6640625" style="194" customWidth="1"/>
    <col min="3586" max="3586" width="17.33203125" style="194" bestFit="1" customWidth="1"/>
    <col min="3587" max="3587" width="13.88671875" style="194" customWidth="1"/>
    <col min="3588" max="3588" width="17" style="194" customWidth="1"/>
    <col min="3589" max="3589" width="17.109375" style="194" bestFit="1" customWidth="1"/>
    <col min="3590" max="3590" width="11" style="194" customWidth="1"/>
    <col min="3591" max="3591" width="14.5546875" style="194" bestFit="1" customWidth="1"/>
    <col min="3592" max="3592" width="9" style="194" customWidth="1"/>
    <col min="3593" max="3594" width="2.6640625" style="194" customWidth="1"/>
    <col min="3595" max="3595" width="27.109375" style="194" customWidth="1"/>
    <col min="3596" max="3597" width="22.6640625" style="194" customWidth="1"/>
    <col min="3598" max="3598" width="9.109375" style="194"/>
    <col min="3599" max="3599" width="14" style="194" customWidth="1"/>
    <col min="3600" max="3600" width="9.109375" style="194"/>
    <col min="3601" max="3601" width="49" style="194" customWidth="1"/>
    <col min="3602" max="3602" width="11.5546875" style="194" customWidth="1"/>
    <col min="3603" max="3603" width="9.109375" style="194"/>
    <col min="3604" max="3604" width="13.33203125" style="194" bestFit="1" customWidth="1"/>
    <col min="3605" max="3836" width="9.109375" style="194"/>
    <col min="3837" max="3839" width="2.6640625" style="194" customWidth="1"/>
    <col min="3840" max="3840" width="20.6640625" style="194" customWidth="1"/>
    <col min="3841" max="3841" width="15.6640625" style="194" customWidth="1"/>
    <col min="3842" max="3842" width="17.33203125" style="194" bestFit="1" customWidth="1"/>
    <col min="3843" max="3843" width="13.88671875" style="194" customWidth="1"/>
    <col min="3844" max="3844" width="17" style="194" customWidth="1"/>
    <col min="3845" max="3845" width="17.109375" style="194" bestFit="1" customWidth="1"/>
    <col min="3846" max="3846" width="11" style="194" customWidth="1"/>
    <col min="3847" max="3847" width="14.5546875" style="194" bestFit="1" customWidth="1"/>
    <col min="3848" max="3848" width="9" style="194" customWidth="1"/>
    <col min="3849" max="3850" width="2.6640625" style="194" customWidth="1"/>
    <col min="3851" max="3851" width="27.109375" style="194" customWidth="1"/>
    <col min="3852" max="3853" width="22.6640625" style="194" customWidth="1"/>
    <col min="3854" max="3854" width="9.109375" style="194"/>
    <col min="3855" max="3855" width="14" style="194" customWidth="1"/>
    <col min="3856" max="3856" width="9.109375" style="194"/>
    <col min="3857" max="3857" width="49" style="194" customWidth="1"/>
    <col min="3858" max="3858" width="11.5546875" style="194" customWidth="1"/>
    <col min="3859" max="3859" width="9.109375" style="194"/>
    <col min="3860" max="3860" width="13.33203125" style="194" bestFit="1" customWidth="1"/>
    <col min="3861" max="4092" width="9.109375" style="194"/>
    <col min="4093" max="4095" width="2.6640625" style="194" customWidth="1"/>
    <col min="4096" max="4096" width="20.6640625" style="194" customWidth="1"/>
    <col min="4097" max="4097" width="15.6640625" style="194" customWidth="1"/>
    <col min="4098" max="4098" width="17.33203125" style="194" bestFit="1" customWidth="1"/>
    <col min="4099" max="4099" width="13.88671875" style="194" customWidth="1"/>
    <col min="4100" max="4100" width="17" style="194" customWidth="1"/>
    <col min="4101" max="4101" width="17.109375" style="194" bestFit="1" customWidth="1"/>
    <col min="4102" max="4102" width="11" style="194" customWidth="1"/>
    <col min="4103" max="4103" width="14.5546875" style="194" bestFit="1" customWidth="1"/>
    <col min="4104" max="4104" width="9" style="194" customWidth="1"/>
    <col min="4105" max="4106" width="2.6640625" style="194" customWidth="1"/>
    <col min="4107" max="4107" width="27.109375" style="194" customWidth="1"/>
    <col min="4108" max="4109" width="22.6640625" style="194" customWidth="1"/>
    <col min="4110" max="4110" width="9.109375" style="194"/>
    <col min="4111" max="4111" width="14" style="194" customWidth="1"/>
    <col min="4112" max="4112" width="9.109375" style="194"/>
    <col min="4113" max="4113" width="49" style="194" customWidth="1"/>
    <col min="4114" max="4114" width="11.5546875" style="194" customWidth="1"/>
    <col min="4115" max="4115" width="9.109375" style="194"/>
    <col min="4116" max="4116" width="13.33203125" style="194" bestFit="1" customWidth="1"/>
    <col min="4117" max="4348" width="9.109375" style="194"/>
    <col min="4349" max="4351" width="2.6640625" style="194" customWidth="1"/>
    <col min="4352" max="4352" width="20.6640625" style="194" customWidth="1"/>
    <col min="4353" max="4353" width="15.6640625" style="194" customWidth="1"/>
    <col min="4354" max="4354" width="17.33203125" style="194" bestFit="1" customWidth="1"/>
    <col min="4355" max="4355" width="13.88671875" style="194" customWidth="1"/>
    <col min="4356" max="4356" width="17" style="194" customWidth="1"/>
    <col min="4357" max="4357" width="17.109375" style="194" bestFit="1" customWidth="1"/>
    <col min="4358" max="4358" width="11" style="194" customWidth="1"/>
    <col min="4359" max="4359" width="14.5546875" style="194" bestFit="1" customWidth="1"/>
    <col min="4360" max="4360" width="9" style="194" customWidth="1"/>
    <col min="4361" max="4362" width="2.6640625" style="194" customWidth="1"/>
    <col min="4363" max="4363" width="27.109375" style="194" customWidth="1"/>
    <col min="4364" max="4365" width="22.6640625" style="194" customWidth="1"/>
    <col min="4366" max="4366" width="9.109375" style="194"/>
    <col min="4367" max="4367" width="14" style="194" customWidth="1"/>
    <col min="4368" max="4368" width="9.109375" style="194"/>
    <col min="4369" max="4369" width="49" style="194" customWidth="1"/>
    <col min="4370" max="4370" width="11.5546875" style="194" customWidth="1"/>
    <col min="4371" max="4371" width="9.109375" style="194"/>
    <col min="4372" max="4372" width="13.33203125" style="194" bestFit="1" customWidth="1"/>
    <col min="4373" max="4604" width="9.109375" style="194"/>
    <col min="4605" max="4607" width="2.6640625" style="194" customWidth="1"/>
    <col min="4608" max="4608" width="20.6640625" style="194" customWidth="1"/>
    <col min="4609" max="4609" width="15.6640625" style="194" customWidth="1"/>
    <col min="4610" max="4610" width="17.33203125" style="194" bestFit="1" customWidth="1"/>
    <col min="4611" max="4611" width="13.88671875" style="194" customWidth="1"/>
    <col min="4612" max="4612" width="17" style="194" customWidth="1"/>
    <col min="4613" max="4613" width="17.109375" style="194" bestFit="1" customWidth="1"/>
    <col min="4614" max="4614" width="11" style="194" customWidth="1"/>
    <col min="4615" max="4615" width="14.5546875" style="194" bestFit="1" customWidth="1"/>
    <col min="4616" max="4616" width="9" style="194" customWidth="1"/>
    <col min="4617" max="4618" width="2.6640625" style="194" customWidth="1"/>
    <col min="4619" max="4619" width="27.109375" style="194" customWidth="1"/>
    <col min="4620" max="4621" width="22.6640625" style="194" customWidth="1"/>
    <col min="4622" max="4622" width="9.109375" style="194"/>
    <col min="4623" max="4623" width="14" style="194" customWidth="1"/>
    <col min="4624" max="4624" width="9.109375" style="194"/>
    <col min="4625" max="4625" width="49" style="194" customWidth="1"/>
    <col min="4626" max="4626" width="11.5546875" style="194" customWidth="1"/>
    <col min="4627" max="4627" width="9.109375" style="194"/>
    <col min="4628" max="4628" width="13.33203125" style="194" bestFit="1" customWidth="1"/>
    <col min="4629" max="4860" width="9.109375" style="194"/>
    <col min="4861" max="4863" width="2.6640625" style="194" customWidth="1"/>
    <col min="4864" max="4864" width="20.6640625" style="194" customWidth="1"/>
    <col min="4865" max="4865" width="15.6640625" style="194" customWidth="1"/>
    <col min="4866" max="4866" width="17.33203125" style="194" bestFit="1" customWidth="1"/>
    <col min="4867" max="4867" width="13.88671875" style="194" customWidth="1"/>
    <col min="4868" max="4868" width="17" style="194" customWidth="1"/>
    <col min="4869" max="4869" width="17.109375" style="194" bestFit="1" customWidth="1"/>
    <col min="4870" max="4870" width="11" style="194" customWidth="1"/>
    <col min="4871" max="4871" width="14.5546875" style="194" bestFit="1" customWidth="1"/>
    <col min="4872" max="4872" width="9" style="194" customWidth="1"/>
    <col min="4873" max="4874" width="2.6640625" style="194" customWidth="1"/>
    <col min="4875" max="4875" width="27.109375" style="194" customWidth="1"/>
    <col min="4876" max="4877" width="22.6640625" style="194" customWidth="1"/>
    <col min="4878" max="4878" width="9.109375" style="194"/>
    <col min="4879" max="4879" width="14" style="194" customWidth="1"/>
    <col min="4880" max="4880" width="9.109375" style="194"/>
    <col min="4881" max="4881" width="49" style="194" customWidth="1"/>
    <col min="4882" max="4882" width="11.5546875" style="194" customWidth="1"/>
    <col min="4883" max="4883" width="9.109375" style="194"/>
    <col min="4884" max="4884" width="13.33203125" style="194" bestFit="1" customWidth="1"/>
    <col min="4885" max="5116" width="9.109375" style="194"/>
    <col min="5117" max="5119" width="2.6640625" style="194" customWidth="1"/>
    <col min="5120" max="5120" width="20.6640625" style="194" customWidth="1"/>
    <col min="5121" max="5121" width="15.6640625" style="194" customWidth="1"/>
    <col min="5122" max="5122" width="17.33203125" style="194" bestFit="1" customWidth="1"/>
    <col min="5123" max="5123" width="13.88671875" style="194" customWidth="1"/>
    <col min="5124" max="5124" width="17" style="194" customWidth="1"/>
    <col min="5125" max="5125" width="17.109375" style="194" bestFit="1" customWidth="1"/>
    <col min="5126" max="5126" width="11" style="194" customWidth="1"/>
    <col min="5127" max="5127" width="14.5546875" style="194" bestFit="1" customWidth="1"/>
    <col min="5128" max="5128" width="9" style="194" customWidth="1"/>
    <col min="5129" max="5130" width="2.6640625" style="194" customWidth="1"/>
    <col min="5131" max="5131" width="27.109375" style="194" customWidth="1"/>
    <col min="5132" max="5133" width="22.6640625" style="194" customWidth="1"/>
    <col min="5134" max="5134" width="9.109375" style="194"/>
    <col min="5135" max="5135" width="14" style="194" customWidth="1"/>
    <col min="5136" max="5136" width="9.109375" style="194"/>
    <col min="5137" max="5137" width="49" style="194" customWidth="1"/>
    <col min="5138" max="5138" width="11.5546875" style="194" customWidth="1"/>
    <col min="5139" max="5139" width="9.109375" style="194"/>
    <col min="5140" max="5140" width="13.33203125" style="194" bestFit="1" customWidth="1"/>
    <col min="5141" max="5372" width="9.109375" style="194"/>
    <col min="5373" max="5375" width="2.6640625" style="194" customWidth="1"/>
    <col min="5376" max="5376" width="20.6640625" style="194" customWidth="1"/>
    <col min="5377" max="5377" width="15.6640625" style="194" customWidth="1"/>
    <col min="5378" max="5378" width="17.33203125" style="194" bestFit="1" customWidth="1"/>
    <col min="5379" max="5379" width="13.88671875" style="194" customWidth="1"/>
    <col min="5380" max="5380" width="17" style="194" customWidth="1"/>
    <col min="5381" max="5381" width="17.109375" style="194" bestFit="1" customWidth="1"/>
    <col min="5382" max="5382" width="11" style="194" customWidth="1"/>
    <col min="5383" max="5383" width="14.5546875" style="194" bestFit="1" customWidth="1"/>
    <col min="5384" max="5384" width="9" style="194" customWidth="1"/>
    <col min="5385" max="5386" width="2.6640625" style="194" customWidth="1"/>
    <col min="5387" max="5387" width="27.109375" style="194" customWidth="1"/>
    <col min="5388" max="5389" width="22.6640625" style="194" customWidth="1"/>
    <col min="5390" max="5390" width="9.109375" style="194"/>
    <col min="5391" max="5391" width="14" style="194" customWidth="1"/>
    <col min="5392" max="5392" width="9.109375" style="194"/>
    <col min="5393" max="5393" width="49" style="194" customWidth="1"/>
    <col min="5394" max="5394" width="11.5546875" style="194" customWidth="1"/>
    <col min="5395" max="5395" width="9.109375" style="194"/>
    <col min="5396" max="5396" width="13.33203125" style="194" bestFit="1" customWidth="1"/>
    <col min="5397" max="5628" width="9.109375" style="194"/>
    <col min="5629" max="5631" width="2.6640625" style="194" customWidth="1"/>
    <col min="5632" max="5632" width="20.6640625" style="194" customWidth="1"/>
    <col min="5633" max="5633" width="15.6640625" style="194" customWidth="1"/>
    <col min="5634" max="5634" width="17.33203125" style="194" bestFit="1" customWidth="1"/>
    <col min="5635" max="5635" width="13.88671875" style="194" customWidth="1"/>
    <col min="5636" max="5636" width="17" style="194" customWidth="1"/>
    <col min="5637" max="5637" width="17.109375" style="194" bestFit="1" customWidth="1"/>
    <col min="5638" max="5638" width="11" style="194" customWidth="1"/>
    <col min="5639" max="5639" width="14.5546875" style="194" bestFit="1" customWidth="1"/>
    <col min="5640" max="5640" width="9" style="194" customWidth="1"/>
    <col min="5641" max="5642" width="2.6640625" style="194" customWidth="1"/>
    <col min="5643" max="5643" width="27.109375" style="194" customWidth="1"/>
    <col min="5644" max="5645" width="22.6640625" style="194" customWidth="1"/>
    <col min="5646" max="5646" width="9.109375" style="194"/>
    <col min="5647" max="5647" width="14" style="194" customWidth="1"/>
    <col min="5648" max="5648" width="9.109375" style="194"/>
    <col min="5649" max="5649" width="49" style="194" customWidth="1"/>
    <col min="5650" max="5650" width="11.5546875" style="194" customWidth="1"/>
    <col min="5651" max="5651" width="9.109375" style="194"/>
    <col min="5652" max="5652" width="13.33203125" style="194" bestFit="1" customWidth="1"/>
    <col min="5653" max="5884" width="9.109375" style="194"/>
    <col min="5885" max="5887" width="2.6640625" style="194" customWidth="1"/>
    <col min="5888" max="5888" width="20.6640625" style="194" customWidth="1"/>
    <col min="5889" max="5889" width="15.6640625" style="194" customWidth="1"/>
    <col min="5890" max="5890" width="17.33203125" style="194" bestFit="1" customWidth="1"/>
    <col min="5891" max="5891" width="13.88671875" style="194" customWidth="1"/>
    <col min="5892" max="5892" width="17" style="194" customWidth="1"/>
    <col min="5893" max="5893" width="17.109375" style="194" bestFit="1" customWidth="1"/>
    <col min="5894" max="5894" width="11" style="194" customWidth="1"/>
    <col min="5895" max="5895" width="14.5546875" style="194" bestFit="1" customWidth="1"/>
    <col min="5896" max="5896" width="9" style="194" customWidth="1"/>
    <col min="5897" max="5898" width="2.6640625" style="194" customWidth="1"/>
    <col min="5899" max="5899" width="27.109375" style="194" customWidth="1"/>
    <col min="5900" max="5901" width="22.6640625" style="194" customWidth="1"/>
    <col min="5902" max="5902" width="9.109375" style="194"/>
    <col min="5903" max="5903" width="14" style="194" customWidth="1"/>
    <col min="5904" max="5904" width="9.109375" style="194"/>
    <col min="5905" max="5905" width="49" style="194" customWidth="1"/>
    <col min="5906" max="5906" width="11.5546875" style="194" customWidth="1"/>
    <col min="5907" max="5907" width="9.109375" style="194"/>
    <col min="5908" max="5908" width="13.33203125" style="194" bestFit="1" customWidth="1"/>
    <col min="5909" max="6140" width="9.109375" style="194"/>
    <col min="6141" max="6143" width="2.6640625" style="194" customWidth="1"/>
    <col min="6144" max="6144" width="20.6640625" style="194" customWidth="1"/>
    <col min="6145" max="6145" width="15.6640625" style="194" customWidth="1"/>
    <col min="6146" max="6146" width="17.33203125" style="194" bestFit="1" customWidth="1"/>
    <col min="6147" max="6147" width="13.88671875" style="194" customWidth="1"/>
    <col min="6148" max="6148" width="17" style="194" customWidth="1"/>
    <col min="6149" max="6149" width="17.109375" style="194" bestFit="1" customWidth="1"/>
    <col min="6150" max="6150" width="11" style="194" customWidth="1"/>
    <col min="6151" max="6151" width="14.5546875" style="194" bestFit="1" customWidth="1"/>
    <col min="6152" max="6152" width="9" style="194" customWidth="1"/>
    <col min="6153" max="6154" width="2.6640625" style="194" customWidth="1"/>
    <col min="6155" max="6155" width="27.109375" style="194" customWidth="1"/>
    <col min="6156" max="6157" width="22.6640625" style="194" customWidth="1"/>
    <col min="6158" max="6158" width="9.109375" style="194"/>
    <col min="6159" max="6159" width="14" style="194" customWidth="1"/>
    <col min="6160" max="6160" width="9.109375" style="194"/>
    <col min="6161" max="6161" width="49" style="194" customWidth="1"/>
    <col min="6162" max="6162" width="11.5546875" style="194" customWidth="1"/>
    <col min="6163" max="6163" width="9.109375" style="194"/>
    <col min="6164" max="6164" width="13.33203125" style="194" bestFit="1" customWidth="1"/>
    <col min="6165" max="6396" width="9.109375" style="194"/>
    <col min="6397" max="6399" width="2.6640625" style="194" customWidth="1"/>
    <col min="6400" max="6400" width="20.6640625" style="194" customWidth="1"/>
    <col min="6401" max="6401" width="15.6640625" style="194" customWidth="1"/>
    <col min="6402" max="6402" width="17.33203125" style="194" bestFit="1" customWidth="1"/>
    <col min="6403" max="6403" width="13.88671875" style="194" customWidth="1"/>
    <col min="6404" max="6404" width="17" style="194" customWidth="1"/>
    <col min="6405" max="6405" width="17.109375" style="194" bestFit="1" customWidth="1"/>
    <col min="6406" max="6406" width="11" style="194" customWidth="1"/>
    <col min="6407" max="6407" width="14.5546875" style="194" bestFit="1" customWidth="1"/>
    <col min="6408" max="6408" width="9" style="194" customWidth="1"/>
    <col min="6409" max="6410" width="2.6640625" style="194" customWidth="1"/>
    <col min="6411" max="6411" width="27.109375" style="194" customWidth="1"/>
    <col min="6412" max="6413" width="22.6640625" style="194" customWidth="1"/>
    <col min="6414" max="6414" width="9.109375" style="194"/>
    <col min="6415" max="6415" width="14" style="194" customWidth="1"/>
    <col min="6416" max="6416" width="9.109375" style="194"/>
    <col min="6417" max="6417" width="49" style="194" customWidth="1"/>
    <col min="6418" max="6418" width="11.5546875" style="194" customWidth="1"/>
    <col min="6419" max="6419" width="9.109375" style="194"/>
    <col min="6420" max="6420" width="13.33203125" style="194" bestFit="1" customWidth="1"/>
    <col min="6421" max="6652" width="9.109375" style="194"/>
    <col min="6653" max="6655" width="2.6640625" style="194" customWidth="1"/>
    <col min="6656" max="6656" width="20.6640625" style="194" customWidth="1"/>
    <col min="6657" max="6657" width="15.6640625" style="194" customWidth="1"/>
    <col min="6658" max="6658" width="17.33203125" style="194" bestFit="1" customWidth="1"/>
    <col min="6659" max="6659" width="13.88671875" style="194" customWidth="1"/>
    <col min="6660" max="6660" width="17" style="194" customWidth="1"/>
    <col min="6661" max="6661" width="17.109375" style="194" bestFit="1" customWidth="1"/>
    <col min="6662" max="6662" width="11" style="194" customWidth="1"/>
    <col min="6663" max="6663" width="14.5546875" style="194" bestFit="1" customWidth="1"/>
    <col min="6664" max="6664" width="9" style="194" customWidth="1"/>
    <col min="6665" max="6666" width="2.6640625" style="194" customWidth="1"/>
    <col min="6667" max="6667" width="27.109375" style="194" customWidth="1"/>
    <col min="6668" max="6669" width="22.6640625" style="194" customWidth="1"/>
    <col min="6670" max="6670" width="9.109375" style="194"/>
    <col min="6671" max="6671" width="14" style="194" customWidth="1"/>
    <col min="6672" max="6672" width="9.109375" style="194"/>
    <col min="6673" max="6673" width="49" style="194" customWidth="1"/>
    <col min="6674" max="6674" width="11.5546875" style="194" customWidth="1"/>
    <col min="6675" max="6675" width="9.109375" style="194"/>
    <col min="6676" max="6676" width="13.33203125" style="194" bestFit="1" customWidth="1"/>
    <col min="6677" max="6908" width="9.109375" style="194"/>
    <col min="6909" max="6911" width="2.6640625" style="194" customWidth="1"/>
    <col min="6912" max="6912" width="20.6640625" style="194" customWidth="1"/>
    <col min="6913" max="6913" width="15.6640625" style="194" customWidth="1"/>
    <col min="6914" max="6914" width="17.33203125" style="194" bestFit="1" customWidth="1"/>
    <col min="6915" max="6915" width="13.88671875" style="194" customWidth="1"/>
    <col min="6916" max="6916" width="17" style="194" customWidth="1"/>
    <col min="6917" max="6917" width="17.109375" style="194" bestFit="1" customWidth="1"/>
    <col min="6918" max="6918" width="11" style="194" customWidth="1"/>
    <col min="6919" max="6919" width="14.5546875" style="194" bestFit="1" customWidth="1"/>
    <col min="6920" max="6920" width="9" style="194" customWidth="1"/>
    <col min="6921" max="6922" width="2.6640625" style="194" customWidth="1"/>
    <col min="6923" max="6923" width="27.109375" style="194" customWidth="1"/>
    <col min="6924" max="6925" width="22.6640625" style="194" customWidth="1"/>
    <col min="6926" max="6926" width="9.109375" style="194"/>
    <col min="6927" max="6927" width="14" style="194" customWidth="1"/>
    <col min="6928" max="6928" width="9.109375" style="194"/>
    <col min="6929" max="6929" width="49" style="194" customWidth="1"/>
    <col min="6930" max="6930" width="11.5546875" style="194" customWidth="1"/>
    <col min="6931" max="6931" width="9.109375" style="194"/>
    <col min="6932" max="6932" width="13.33203125" style="194" bestFit="1" customWidth="1"/>
    <col min="6933" max="7164" width="9.109375" style="194"/>
    <col min="7165" max="7167" width="2.6640625" style="194" customWidth="1"/>
    <col min="7168" max="7168" width="20.6640625" style="194" customWidth="1"/>
    <col min="7169" max="7169" width="15.6640625" style="194" customWidth="1"/>
    <col min="7170" max="7170" width="17.33203125" style="194" bestFit="1" customWidth="1"/>
    <col min="7171" max="7171" width="13.88671875" style="194" customWidth="1"/>
    <col min="7172" max="7172" width="17" style="194" customWidth="1"/>
    <col min="7173" max="7173" width="17.109375" style="194" bestFit="1" customWidth="1"/>
    <col min="7174" max="7174" width="11" style="194" customWidth="1"/>
    <col min="7175" max="7175" width="14.5546875" style="194" bestFit="1" customWidth="1"/>
    <col min="7176" max="7176" width="9" style="194" customWidth="1"/>
    <col min="7177" max="7178" width="2.6640625" style="194" customWidth="1"/>
    <col min="7179" max="7179" width="27.109375" style="194" customWidth="1"/>
    <col min="7180" max="7181" width="22.6640625" style="194" customWidth="1"/>
    <col min="7182" max="7182" width="9.109375" style="194"/>
    <col min="7183" max="7183" width="14" style="194" customWidth="1"/>
    <col min="7184" max="7184" width="9.109375" style="194"/>
    <col min="7185" max="7185" width="49" style="194" customWidth="1"/>
    <col min="7186" max="7186" width="11.5546875" style="194" customWidth="1"/>
    <col min="7187" max="7187" width="9.109375" style="194"/>
    <col min="7188" max="7188" width="13.33203125" style="194" bestFit="1" customWidth="1"/>
    <col min="7189" max="7420" width="9.109375" style="194"/>
    <col min="7421" max="7423" width="2.6640625" style="194" customWidth="1"/>
    <col min="7424" max="7424" width="20.6640625" style="194" customWidth="1"/>
    <col min="7425" max="7425" width="15.6640625" style="194" customWidth="1"/>
    <col min="7426" max="7426" width="17.33203125" style="194" bestFit="1" customWidth="1"/>
    <col min="7427" max="7427" width="13.88671875" style="194" customWidth="1"/>
    <col min="7428" max="7428" width="17" style="194" customWidth="1"/>
    <col min="7429" max="7429" width="17.109375" style="194" bestFit="1" customWidth="1"/>
    <col min="7430" max="7430" width="11" style="194" customWidth="1"/>
    <col min="7431" max="7431" width="14.5546875" style="194" bestFit="1" customWidth="1"/>
    <col min="7432" max="7432" width="9" style="194" customWidth="1"/>
    <col min="7433" max="7434" width="2.6640625" style="194" customWidth="1"/>
    <col min="7435" max="7435" width="27.109375" style="194" customWidth="1"/>
    <col min="7436" max="7437" width="22.6640625" style="194" customWidth="1"/>
    <col min="7438" max="7438" width="9.109375" style="194"/>
    <col min="7439" max="7439" width="14" style="194" customWidth="1"/>
    <col min="7440" max="7440" width="9.109375" style="194"/>
    <col min="7441" max="7441" width="49" style="194" customWidth="1"/>
    <col min="7442" max="7442" width="11.5546875" style="194" customWidth="1"/>
    <col min="7443" max="7443" width="9.109375" style="194"/>
    <col min="7444" max="7444" width="13.33203125" style="194" bestFit="1" customWidth="1"/>
    <col min="7445" max="7676" width="9.109375" style="194"/>
    <col min="7677" max="7679" width="2.6640625" style="194" customWidth="1"/>
    <col min="7680" max="7680" width="20.6640625" style="194" customWidth="1"/>
    <col min="7681" max="7681" width="15.6640625" style="194" customWidth="1"/>
    <col min="7682" max="7682" width="17.33203125" style="194" bestFit="1" customWidth="1"/>
    <col min="7683" max="7683" width="13.88671875" style="194" customWidth="1"/>
    <col min="7684" max="7684" width="17" style="194" customWidth="1"/>
    <col min="7685" max="7685" width="17.109375" style="194" bestFit="1" customWidth="1"/>
    <col min="7686" max="7686" width="11" style="194" customWidth="1"/>
    <col min="7687" max="7687" width="14.5546875" style="194" bestFit="1" customWidth="1"/>
    <col min="7688" max="7688" width="9" style="194" customWidth="1"/>
    <col min="7689" max="7690" width="2.6640625" style="194" customWidth="1"/>
    <col min="7691" max="7691" width="27.109375" style="194" customWidth="1"/>
    <col min="7692" max="7693" width="22.6640625" style="194" customWidth="1"/>
    <col min="7694" max="7694" width="9.109375" style="194"/>
    <col min="7695" max="7695" width="14" style="194" customWidth="1"/>
    <col min="7696" max="7696" width="9.109375" style="194"/>
    <col min="7697" max="7697" width="49" style="194" customWidth="1"/>
    <col min="7698" max="7698" width="11.5546875" style="194" customWidth="1"/>
    <col min="7699" max="7699" width="9.109375" style="194"/>
    <col min="7700" max="7700" width="13.33203125" style="194" bestFit="1" customWidth="1"/>
    <col min="7701" max="7932" width="9.109375" style="194"/>
    <col min="7933" max="7935" width="2.6640625" style="194" customWidth="1"/>
    <col min="7936" max="7936" width="20.6640625" style="194" customWidth="1"/>
    <col min="7937" max="7937" width="15.6640625" style="194" customWidth="1"/>
    <col min="7938" max="7938" width="17.33203125" style="194" bestFit="1" customWidth="1"/>
    <col min="7939" max="7939" width="13.88671875" style="194" customWidth="1"/>
    <col min="7940" max="7940" width="17" style="194" customWidth="1"/>
    <col min="7941" max="7941" width="17.109375" style="194" bestFit="1" customWidth="1"/>
    <col min="7942" max="7942" width="11" style="194" customWidth="1"/>
    <col min="7943" max="7943" width="14.5546875" style="194" bestFit="1" customWidth="1"/>
    <col min="7944" max="7944" width="9" style="194" customWidth="1"/>
    <col min="7945" max="7946" width="2.6640625" style="194" customWidth="1"/>
    <col min="7947" max="7947" width="27.109375" style="194" customWidth="1"/>
    <col min="7948" max="7949" width="22.6640625" style="194" customWidth="1"/>
    <col min="7950" max="7950" width="9.109375" style="194"/>
    <col min="7951" max="7951" width="14" style="194" customWidth="1"/>
    <col min="7952" max="7952" width="9.109375" style="194"/>
    <col min="7953" max="7953" width="49" style="194" customWidth="1"/>
    <col min="7954" max="7954" width="11.5546875" style="194" customWidth="1"/>
    <col min="7955" max="7955" width="9.109375" style="194"/>
    <col min="7956" max="7956" width="13.33203125" style="194" bestFit="1" customWidth="1"/>
    <col min="7957" max="8188" width="9.109375" style="194"/>
    <col min="8189" max="8191" width="2.6640625" style="194" customWidth="1"/>
    <col min="8192" max="8192" width="20.6640625" style="194" customWidth="1"/>
    <col min="8193" max="8193" width="15.6640625" style="194" customWidth="1"/>
    <col min="8194" max="8194" width="17.33203125" style="194" bestFit="1" customWidth="1"/>
    <col min="8195" max="8195" width="13.88671875" style="194" customWidth="1"/>
    <col min="8196" max="8196" width="17" style="194" customWidth="1"/>
    <col min="8197" max="8197" width="17.109375" style="194" bestFit="1" customWidth="1"/>
    <col min="8198" max="8198" width="11" style="194" customWidth="1"/>
    <col min="8199" max="8199" width="14.5546875" style="194" bestFit="1" customWidth="1"/>
    <col min="8200" max="8200" width="9" style="194" customWidth="1"/>
    <col min="8201" max="8202" width="2.6640625" style="194" customWidth="1"/>
    <col min="8203" max="8203" width="27.109375" style="194" customWidth="1"/>
    <col min="8204" max="8205" width="22.6640625" style="194" customWidth="1"/>
    <col min="8206" max="8206" width="9.109375" style="194"/>
    <col min="8207" max="8207" width="14" style="194" customWidth="1"/>
    <col min="8208" max="8208" width="9.109375" style="194"/>
    <col min="8209" max="8209" width="49" style="194" customWidth="1"/>
    <col min="8210" max="8210" width="11.5546875" style="194" customWidth="1"/>
    <col min="8211" max="8211" width="9.109375" style="194"/>
    <col min="8212" max="8212" width="13.33203125" style="194" bestFit="1" customWidth="1"/>
    <col min="8213" max="8444" width="9.109375" style="194"/>
    <col min="8445" max="8447" width="2.6640625" style="194" customWidth="1"/>
    <col min="8448" max="8448" width="20.6640625" style="194" customWidth="1"/>
    <col min="8449" max="8449" width="15.6640625" style="194" customWidth="1"/>
    <col min="8450" max="8450" width="17.33203125" style="194" bestFit="1" customWidth="1"/>
    <col min="8451" max="8451" width="13.88671875" style="194" customWidth="1"/>
    <col min="8452" max="8452" width="17" style="194" customWidth="1"/>
    <col min="8453" max="8453" width="17.109375" style="194" bestFit="1" customWidth="1"/>
    <col min="8454" max="8454" width="11" style="194" customWidth="1"/>
    <col min="8455" max="8455" width="14.5546875" style="194" bestFit="1" customWidth="1"/>
    <col min="8456" max="8456" width="9" style="194" customWidth="1"/>
    <col min="8457" max="8458" width="2.6640625" style="194" customWidth="1"/>
    <col min="8459" max="8459" width="27.109375" style="194" customWidth="1"/>
    <col min="8460" max="8461" width="22.6640625" style="194" customWidth="1"/>
    <col min="8462" max="8462" width="9.109375" style="194"/>
    <col min="8463" max="8463" width="14" style="194" customWidth="1"/>
    <col min="8464" max="8464" width="9.109375" style="194"/>
    <col min="8465" max="8465" width="49" style="194" customWidth="1"/>
    <col min="8466" max="8466" width="11.5546875" style="194" customWidth="1"/>
    <col min="8467" max="8467" width="9.109375" style="194"/>
    <col min="8468" max="8468" width="13.33203125" style="194" bestFit="1" customWidth="1"/>
    <col min="8469" max="8700" width="9.109375" style="194"/>
    <col min="8701" max="8703" width="2.6640625" style="194" customWidth="1"/>
    <col min="8704" max="8704" width="20.6640625" style="194" customWidth="1"/>
    <col min="8705" max="8705" width="15.6640625" style="194" customWidth="1"/>
    <col min="8706" max="8706" width="17.33203125" style="194" bestFit="1" customWidth="1"/>
    <col min="8707" max="8707" width="13.88671875" style="194" customWidth="1"/>
    <col min="8708" max="8708" width="17" style="194" customWidth="1"/>
    <col min="8709" max="8709" width="17.109375" style="194" bestFit="1" customWidth="1"/>
    <col min="8710" max="8710" width="11" style="194" customWidth="1"/>
    <col min="8711" max="8711" width="14.5546875" style="194" bestFit="1" customWidth="1"/>
    <col min="8712" max="8712" width="9" style="194" customWidth="1"/>
    <col min="8713" max="8714" width="2.6640625" style="194" customWidth="1"/>
    <col min="8715" max="8715" width="27.109375" style="194" customWidth="1"/>
    <col min="8716" max="8717" width="22.6640625" style="194" customWidth="1"/>
    <col min="8718" max="8718" width="9.109375" style="194"/>
    <col min="8719" max="8719" width="14" style="194" customWidth="1"/>
    <col min="8720" max="8720" width="9.109375" style="194"/>
    <col min="8721" max="8721" width="49" style="194" customWidth="1"/>
    <col min="8722" max="8722" width="11.5546875" style="194" customWidth="1"/>
    <col min="8723" max="8723" width="9.109375" style="194"/>
    <col min="8724" max="8724" width="13.33203125" style="194" bestFit="1" customWidth="1"/>
    <col min="8725" max="8956" width="9.109375" style="194"/>
    <col min="8957" max="8959" width="2.6640625" style="194" customWidth="1"/>
    <col min="8960" max="8960" width="20.6640625" style="194" customWidth="1"/>
    <col min="8961" max="8961" width="15.6640625" style="194" customWidth="1"/>
    <col min="8962" max="8962" width="17.33203125" style="194" bestFit="1" customWidth="1"/>
    <col min="8963" max="8963" width="13.88671875" style="194" customWidth="1"/>
    <col min="8964" max="8964" width="17" style="194" customWidth="1"/>
    <col min="8965" max="8965" width="17.109375" style="194" bestFit="1" customWidth="1"/>
    <col min="8966" max="8966" width="11" style="194" customWidth="1"/>
    <col min="8967" max="8967" width="14.5546875" style="194" bestFit="1" customWidth="1"/>
    <col min="8968" max="8968" width="9" style="194" customWidth="1"/>
    <col min="8969" max="8970" width="2.6640625" style="194" customWidth="1"/>
    <col min="8971" max="8971" width="27.109375" style="194" customWidth="1"/>
    <col min="8972" max="8973" width="22.6640625" style="194" customWidth="1"/>
    <col min="8974" max="8974" width="9.109375" style="194"/>
    <col min="8975" max="8975" width="14" style="194" customWidth="1"/>
    <col min="8976" max="8976" width="9.109375" style="194"/>
    <col min="8977" max="8977" width="49" style="194" customWidth="1"/>
    <col min="8978" max="8978" width="11.5546875" style="194" customWidth="1"/>
    <col min="8979" max="8979" width="9.109375" style="194"/>
    <col min="8980" max="8980" width="13.33203125" style="194" bestFit="1" customWidth="1"/>
    <col min="8981" max="9212" width="9.109375" style="194"/>
    <col min="9213" max="9215" width="2.6640625" style="194" customWidth="1"/>
    <col min="9216" max="9216" width="20.6640625" style="194" customWidth="1"/>
    <col min="9217" max="9217" width="15.6640625" style="194" customWidth="1"/>
    <col min="9218" max="9218" width="17.33203125" style="194" bestFit="1" customWidth="1"/>
    <col min="9219" max="9219" width="13.88671875" style="194" customWidth="1"/>
    <col min="9220" max="9220" width="17" style="194" customWidth="1"/>
    <col min="9221" max="9221" width="17.109375" style="194" bestFit="1" customWidth="1"/>
    <col min="9222" max="9222" width="11" style="194" customWidth="1"/>
    <col min="9223" max="9223" width="14.5546875" style="194" bestFit="1" customWidth="1"/>
    <col min="9224" max="9224" width="9" style="194" customWidth="1"/>
    <col min="9225" max="9226" width="2.6640625" style="194" customWidth="1"/>
    <col min="9227" max="9227" width="27.109375" style="194" customWidth="1"/>
    <col min="9228" max="9229" width="22.6640625" style="194" customWidth="1"/>
    <col min="9230" max="9230" width="9.109375" style="194"/>
    <col min="9231" max="9231" width="14" style="194" customWidth="1"/>
    <col min="9232" max="9232" width="9.109375" style="194"/>
    <col min="9233" max="9233" width="49" style="194" customWidth="1"/>
    <col min="9234" max="9234" width="11.5546875" style="194" customWidth="1"/>
    <col min="9235" max="9235" width="9.109375" style="194"/>
    <col min="9236" max="9236" width="13.33203125" style="194" bestFit="1" customWidth="1"/>
    <col min="9237" max="9468" width="9.109375" style="194"/>
    <col min="9469" max="9471" width="2.6640625" style="194" customWidth="1"/>
    <col min="9472" max="9472" width="20.6640625" style="194" customWidth="1"/>
    <col min="9473" max="9473" width="15.6640625" style="194" customWidth="1"/>
    <col min="9474" max="9474" width="17.33203125" style="194" bestFit="1" customWidth="1"/>
    <col min="9475" max="9475" width="13.88671875" style="194" customWidth="1"/>
    <col min="9476" max="9476" width="17" style="194" customWidth="1"/>
    <col min="9477" max="9477" width="17.109375" style="194" bestFit="1" customWidth="1"/>
    <col min="9478" max="9478" width="11" style="194" customWidth="1"/>
    <col min="9479" max="9479" width="14.5546875" style="194" bestFit="1" customWidth="1"/>
    <col min="9480" max="9480" width="9" style="194" customWidth="1"/>
    <col min="9481" max="9482" width="2.6640625" style="194" customWidth="1"/>
    <col min="9483" max="9483" width="27.109375" style="194" customWidth="1"/>
    <col min="9484" max="9485" width="22.6640625" style="194" customWidth="1"/>
    <col min="9486" max="9486" width="9.109375" style="194"/>
    <col min="9487" max="9487" width="14" style="194" customWidth="1"/>
    <col min="9488" max="9488" width="9.109375" style="194"/>
    <col min="9489" max="9489" width="49" style="194" customWidth="1"/>
    <col min="9490" max="9490" width="11.5546875" style="194" customWidth="1"/>
    <col min="9491" max="9491" width="9.109375" style="194"/>
    <col min="9492" max="9492" width="13.33203125" style="194" bestFit="1" customWidth="1"/>
    <col min="9493" max="9724" width="9.109375" style="194"/>
    <col min="9725" max="9727" width="2.6640625" style="194" customWidth="1"/>
    <col min="9728" max="9728" width="20.6640625" style="194" customWidth="1"/>
    <col min="9729" max="9729" width="15.6640625" style="194" customWidth="1"/>
    <col min="9730" max="9730" width="17.33203125" style="194" bestFit="1" customWidth="1"/>
    <col min="9731" max="9731" width="13.88671875" style="194" customWidth="1"/>
    <col min="9732" max="9732" width="17" style="194" customWidth="1"/>
    <col min="9733" max="9733" width="17.109375" style="194" bestFit="1" customWidth="1"/>
    <col min="9734" max="9734" width="11" style="194" customWidth="1"/>
    <col min="9735" max="9735" width="14.5546875" style="194" bestFit="1" customWidth="1"/>
    <col min="9736" max="9736" width="9" style="194" customWidth="1"/>
    <col min="9737" max="9738" width="2.6640625" style="194" customWidth="1"/>
    <col min="9739" max="9739" width="27.109375" style="194" customWidth="1"/>
    <col min="9740" max="9741" width="22.6640625" style="194" customWidth="1"/>
    <col min="9742" max="9742" width="9.109375" style="194"/>
    <col min="9743" max="9743" width="14" style="194" customWidth="1"/>
    <col min="9744" max="9744" width="9.109375" style="194"/>
    <col min="9745" max="9745" width="49" style="194" customWidth="1"/>
    <col min="9746" max="9746" width="11.5546875" style="194" customWidth="1"/>
    <col min="9747" max="9747" width="9.109375" style="194"/>
    <col min="9748" max="9748" width="13.33203125" style="194" bestFit="1" customWidth="1"/>
    <col min="9749" max="9980" width="9.109375" style="194"/>
    <col min="9981" max="9983" width="2.6640625" style="194" customWidth="1"/>
    <col min="9984" max="9984" width="20.6640625" style="194" customWidth="1"/>
    <col min="9985" max="9985" width="15.6640625" style="194" customWidth="1"/>
    <col min="9986" max="9986" width="17.33203125" style="194" bestFit="1" customWidth="1"/>
    <col min="9987" max="9987" width="13.88671875" style="194" customWidth="1"/>
    <col min="9988" max="9988" width="17" style="194" customWidth="1"/>
    <col min="9989" max="9989" width="17.109375" style="194" bestFit="1" customWidth="1"/>
    <col min="9990" max="9990" width="11" style="194" customWidth="1"/>
    <col min="9991" max="9991" width="14.5546875" style="194" bestFit="1" customWidth="1"/>
    <col min="9992" max="9992" width="9" style="194" customWidth="1"/>
    <col min="9993" max="9994" width="2.6640625" style="194" customWidth="1"/>
    <col min="9995" max="9995" width="27.109375" style="194" customWidth="1"/>
    <col min="9996" max="9997" width="22.6640625" style="194" customWidth="1"/>
    <col min="9998" max="9998" width="9.109375" style="194"/>
    <col min="9999" max="9999" width="14" style="194" customWidth="1"/>
    <col min="10000" max="10000" width="9.109375" style="194"/>
    <col min="10001" max="10001" width="49" style="194" customWidth="1"/>
    <col min="10002" max="10002" width="11.5546875" style="194" customWidth="1"/>
    <col min="10003" max="10003" width="9.109375" style="194"/>
    <col min="10004" max="10004" width="13.33203125" style="194" bestFit="1" customWidth="1"/>
    <col min="10005" max="10236" width="9.109375" style="194"/>
    <col min="10237" max="10239" width="2.6640625" style="194" customWidth="1"/>
    <col min="10240" max="10240" width="20.6640625" style="194" customWidth="1"/>
    <col min="10241" max="10241" width="15.6640625" style="194" customWidth="1"/>
    <col min="10242" max="10242" width="17.33203125" style="194" bestFit="1" customWidth="1"/>
    <col min="10243" max="10243" width="13.88671875" style="194" customWidth="1"/>
    <col min="10244" max="10244" width="17" style="194" customWidth="1"/>
    <col min="10245" max="10245" width="17.109375" style="194" bestFit="1" customWidth="1"/>
    <col min="10246" max="10246" width="11" style="194" customWidth="1"/>
    <col min="10247" max="10247" width="14.5546875" style="194" bestFit="1" customWidth="1"/>
    <col min="10248" max="10248" width="9" style="194" customWidth="1"/>
    <col min="10249" max="10250" width="2.6640625" style="194" customWidth="1"/>
    <col min="10251" max="10251" width="27.109375" style="194" customWidth="1"/>
    <col min="10252" max="10253" width="22.6640625" style="194" customWidth="1"/>
    <col min="10254" max="10254" width="9.109375" style="194"/>
    <col min="10255" max="10255" width="14" style="194" customWidth="1"/>
    <col min="10256" max="10256" width="9.109375" style="194"/>
    <col min="10257" max="10257" width="49" style="194" customWidth="1"/>
    <col min="10258" max="10258" width="11.5546875" style="194" customWidth="1"/>
    <col min="10259" max="10259" width="9.109375" style="194"/>
    <col min="10260" max="10260" width="13.33203125" style="194" bestFit="1" customWidth="1"/>
    <col min="10261" max="10492" width="9.109375" style="194"/>
    <col min="10493" max="10495" width="2.6640625" style="194" customWidth="1"/>
    <col min="10496" max="10496" width="20.6640625" style="194" customWidth="1"/>
    <col min="10497" max="10497" width="15.6640625" style="194" customWidth="1"/>
    <col min="10498" max="10498" width="17.33203125" style="194" bestFit="1" customWidth="1"/>
    <col min="10499" max="10499" width="13.88671875" style="194" customWidth="1"/>
    <col min="10500" max="10500" width="17" style="194" customWidth="1"/>
    <col min="10501" max="10501" width="17.109375" style="194" bestFit="1" customWidth="1"/>
    <col min="10502" max="10502" width="11" style="194" customWidth="1"/>
    <col min="10503" max="10503" width="14.5546875" style="194" bestFit="1" customWidth="1"/>
    <col min="10504" max="10504" width="9" style="194" customWidth="1"/>
    <col min="10505" max="10506" width="2.6640625" style="194" customWidth="1"/>
    <col min="10507" max="10507" width="27.109375" style="194" customWidth="1"/>
    <col min="10508" max="10509" width="22.6640625" style="194" customWidth="1"/>
    <col min="10510" max="10510" width="9.109375" style="194"/>
    <col min="10511" max="10511" width="14" style="194" customWidth="1"/>
    <col min="10512" max="10512" width="9.109375" style="194"/>
    <col min="10513" max="10513" width="49" style="194" customWidth="1"/>
    <col min="10514" max="10514" width="11.5546875" style="194" customWidth="1"/>
    <col min="10515" max="10515" width="9.109375" style="194"/>
    <col min="10516" max="10516" width="13.33203125" style="194" bestFit="1" customWidth="1"/>
    <col min="10517" max="10748" width="9.109375" style="194"/>
    <col min="10749" max="10751" width="2.6640625" style="194" customWidth="1"/>
    <col min="10752" max="10752" width="20.6640625" style="194" customWidth="1"/>
    <col min="10753" max="10753" width="15.6640625" style="194" customWidth="1"/>
    <col min="10754" max="10754" width="17.33203125" style="194" bestFit="1" customWidth="1"/>
    <col min="10755" max="10755" width="13.88671875" style="194" customWidth="1"/>
    <col min="10756" max="10756" width="17" style="194" customWidth="1"/>
    <col min="10757" max="10757" width="17.109375" style="194" bestFit="1" customWidth="1"/>
    <col min="10758" max="10758" width="11" style="194" customWidth="1"/>
    <col min="10759" max="10759" width="14.5546875" style="194" bestFit="1" customWidth="1"/>
    <col min="10760" max="10760" width="9" style="194" customWidth="1"/>
    <col min="10761" max="10762" width="2.6640625" style="194" customWidth="1"/>
    <col min="10763" max="10763" width="27.109375" style="194" customWidth="1"/>
    <col min="10764" max="10765" width="22.6640625" style="194" customWidth="1"/>
    <col min="10766" max="10766" width="9.109375" style="194"/>
    <col min="10767" max="10767" width="14" style="194" customWidth="1"/>
    <col min="10768" max="10768" width="9.109375" style="194"/>
    <col min="10769" max="10769" width="49" style="194" customWidth="1"/>
    <col min="10770" max="10770" width="11.5546875" style="194" customWidth="1"/>
    <col min="10771" max="10771" width="9.109375" style="194"/>
    <col min="10772" max="10772" width="13.33203125" style="194" bestFit="1" customWidth="1"/>
    <col min="10773" max="11004" width="9.109375" style="194"/>
    <col min="11005" max="11007" width="2.6640625" style="194" customWidth="1"/>
    <col min="11008" max="11008" width="20.6640625" style="194" customWidth="1"/>
    <col min="11009" max="11009" width="15.6640625" style="194" customWidth="1"/>
    <col min="11010" max="11010" width="17.33203125" style="194" bestFit="1" customWidth="1"/>
    <col min="11011" max="11011" width="13.88671875" style="194" customWidth="1"/>
    <col min="11012" max="11012" width="17" style="194" customWidth="1"/>
    <col min="11013" max="11013" width="17.109375" style="194" bestFit="1" customWidth="1"/>
    <col min="11014" max="11014" width="11" style="194" customWidth="1"/>
    <col min="11015" max="11015" width="14.5546875" style="194" bestFit="1" customWidth="1"/>
    <col min="11016" max="11016" width="9" style="194" customWidth="1"/>
    <col min="11017" max="11018" width="2.6640625" style="194" customWidth="1"/>
    <col min="11019" max="11019" width="27.109375" style="194" customWidth="1"/>
    <col min="11020" max="11021" width="22.6640625" style="194" customWidth="1"/>
    <col min="11022" max="11022" width="9.109375" style="194"/>
    <col min="11023" max="11023" width="14" style="194" customWidth="1"/>
    <col min="11024" max="11024" width="9.109375" style="194"/>
    <col min="11025" max="11025" width="49" style="194" customWidth="1"/>
    <col min="11026" max="11026" width="11.5546875" style="194" customWidth="1"/>
    <col min="11027" max="11027" width="9.109375" style="194"/>
    <col min="11028" max="11028" width="13.33203125" style="194" bestFit="1" customWidth="1"/>
    <col min="11029" max="11260" width="9.109375" style="194"/>
    <col min="11261" max="11263" width="2.6640625" style="194" customWidth="1"/>
    <col min="11264" max="11264" width="20.6640625" style="194" customWidth="1"/>
    <col min="11265" max="11265" width="15.6640625" style="194" customWidth="1"/>
    <col min="11266" max="11266" width="17.33203125" style="194" bestFit="1" customWidth="1"/>
    <col min="11267" max="11267" width="13.88671875" style="194" customWidth="1"/>
    <col min="11268" max="11268" width="17" style="194" customWidth="1"/>
    <col min="11269" max="11269" width="17.109375" style="194" bestFit="1" customWidth="1"/>
    <col min="11270" max="11270" width="11" style="194" customWidth="1"/>
    <col min="11271" max="11271" width="14.5546875" style="194" bestFit="1" customWidth="1"/>
    <col min="11272" max="11272" width="9" style="194" customWidth="1"/>
    <col min="11273" max="11274" width="2.6640625" style="194" customWidth="1"/>
    <col min="11275" max="11275" width="27.109375" style="194" customWidth="1"/>
    <col min="11276" max="11277" width="22.6640625" style="194" customWidth="1"/>
    <col min="11278" max="11278" width="9.109375" style="194"/>
    <col min="11279" max="11279" width="14" style="194" customWidth="1"/>
    <col min="11280" max="11280" width="9.109375" style="194"/>
    <col min="11281" max="11281" width="49" style="194" customWidth="1"/>
    <col min="11282" max="11282" width="11.5546875" style="194" customWidth="1"/>
    <col min="11283" max="11283" width="9.109375" style="194"/>
    <col min="11284" max="11284" width="13.33203125" style="194" bestFit="1" customWidth="1"/>
    <col min="11285" max="11516" width="9.109375" style="194"/>
    <col min="11517" max="11519" width="2.6640625" style="194" customWidth="1"/>
    <col min="11520" max="11520" width="20.6640625" style="194" customWidth="1"/>
    <col min="11521" max="11521" width="15.6640625" style="194" customWidth="1"/>
    <col min="11522" max="11522" width="17.33203125" style="194" bestFit="1" customWidth="1"/>
    <col min="11523" max="11523" width="13.88671875" style="194" customWidth="1"/>
    <col min="11524" max="11524" width="17" style="194" customWidth="1"/>
    <col min="11525" max="11525" width="17.109375" style="194" bestFit="1" customWidth="1"/>
    <col min="11526" max="11526" width="11" style="194" customWidth="1"/>
    <col min="11527" max="11527" width="14.5546875" style="194" bestFit="1" customWidth="1"/>
    <col min="11528" max="11528" width="9" style="194" customWidth="1"/>
    <col min="11529" max="11530" width="2.6640625" style="194" customWidth="1"/>
    <col min="11531" max="11531" width="27.109375" style="194" customWidth="1"/>
    <col min="11532" max="11533" width="22.6640625" style="194" customWidth="1"/>
    <col min="11534" max="11534" width="9.109375" style="194"/>
    <col min="11535" max="11535" width="14" style="194" customWidth="1"/>
    <col min="11536" max="11536" width="9.109375" style="194"/>
    <col min="11537" max="11537" width="49" style="194" customWidth="1"/>
    <col min="11538" max="11538" width="11.5546875" style="194" customWidth="1"/>
    <col min="11539" max="11539" width="9.109375" style="194"/>
    <col min="11540" max="11540" width="13.33203125" style="194" bestFit="1" customWidth="1"/>
    <col min="11541" max="11772" width="9.109375" style="194"/>
    <col min="11773" max="11775" width="2.6640625" style="194" customWidth="1"/>
    <col min="11776" max="11776" width="20.6640625" style="194" customWidth="1"/>
    <col min="11777" max="11777" width="15.6640625" style="194" customWidth="1"/>
    <col min="11778" max="11778" width="17.33203125" style="194" bestFit="1" customWidth="1"/>
    <col min="11779" max="11779" width="13.88671875" style="194" customWidth="1"/>
    <col min="11780" max="11780" width="17" style="194" customWidth="1"/>
    <col min="11781" max="11781" width="17.109375" style="194" bestFit="1" customWidth="1"/>
    <col min="11782" max="11782" width="11" style="194" customWidth="1"/>
    <col min="11783" max="11783" width="14.5546875" style="194" bestFit="1" customWidth="1"/>
    <col min="11784" max="11784" width="9" style="194" customWidth="1"/>
    <col min="11785" max="11786" width="2.6640625" style="194" customWidth="1"/>
    <col min="11787" max="11787" width="27.109375" style="194" customWidth="1"/>
    <col min="11788" max="11789" width="22.6640625" style="194" customWidth="1"/>
    <col min="11790" max="11790" width="9.109375" style="194"/>
    <col min="11791" max="11791" width="14" style="194" customWidth="1"/>
    <col min="11792" max="11792" width="9.109375" style="194"/>
    <col min="11793" max="11793" width="49" style="194" customWidth="1"/>
    <col min="11794" max="11794" width="11.5546875" style="194" customWidth="1"/>
    <col min="11795" max="11795" width="9.109375" style="194"/>
    <col min="11796" max="11796" width="13.33203125" style="194" bestFit="1" customWidth="1"/>
    <col min="11797" max="12028" width="9.109375" style="194"/>
    <col min="12029" max="12031" width="2.6640625" style="194" customWidth="1"/>
    <col min="12032" max="12032" width="20.6640625" style="194" customWidth="1"/>
    <col min="12033" max="12033" width="15.6640625" style="194" customWidth="1"/>
    <col min="12034" max="12034" width="17.33203125" style="194" bestFit="1" customWidth="1"/>
    <col min="12035" max="12035" width="13.88671875" style="194" customWidth="1"/>
    <col min="12036" max="12036" width="17" style="194" customWidth="1"/>
    <col min="12037" max="12037" width="17.109375" style="194" bestFit="1" customWidth="1"/>
    <col min="12038" max="12038" width="11" style="194" customWidth="1"/>
    <col min="12039" max="12039" width="14.5546875" style="194" bestFit="1" customWidth="1"/>
    <col min="12040" max="12040" width="9" style="194" customWidth="1"/>
    <col min="12041" max="12042" width="2.6640625" style="194" customWidth="1"/>
    <col min="12043" max="12043" width="27.109375" style="194" customWidth="1"/>
    <col min="12044" max="12045" width="22.6640625" style="194" customWidth="1"/>
    <col min="12046" max="12046" width="9.109375" style="194"/>
    <col min="12047" max="12047" width="14" style="194" customWidth="1"/>
    <col min="12048" max="12048" width="9.109375" style="194"/>
    <col min="12049" max="12049" width="49" style="194" customWidth="1"/>
    <col min="12050" max="12050" width="11.5546875" style="194" customWidth="1"/>
    <col min="12051" max="12051" width="9.109375" style="194"/>
    <col min="12052" max="12052" width="13.33203125" style="194" bestFit="1" customWidth="1"/>
    <col min="12053" max="12284" width="9.109375" style="194"/>
    <col min="12285" max="12287" width="2.6640625" style="194" customWidth="1"/>
    <col min="12288" max="12288" width="20.6640625" style="194" customWidth="1"/>
    <col min="12289" max="12289" width="15.6640625" style="194" customWidth="1"/>
    <col min="12290" max="12290" width="17.33203125" style="194" bestFit="1" customWidth="1"/>
    <col min="12291" max="12291" width="13.88671875" style="194" customWidth="1"/>
    <col min="12292" max="12292" width="17" style="194" customWidth="1"/>
    <col min="12293" max="12293" width="17.109375" style="194" bestFit="1" customWidth="1"/>
    <col min="12294" max="12294" width="11" style="194" customWidth="1"/>
    <col min="12295" max="12295" width="14.5546875" style="194" bestFit="1" customWidth="1"/>
    <col min="12296" max="12296" width="9" style="194" customWidth="1"/>
    <col min="12297" max="12298" width="2.6640625" style="194" customWidth="1"/>
    <col min="12299" max="12299" width="27.109375" style="194" customWidth="1"/>
    <col min="12300" max="12301" width="22.6640625" style="194" customWidth="1"/>
    <col min="12302" max="12302" width="9.109375" style="194"/>
    <col min="12303" max="12303" width="14" style="194" customWidth="1"/>
    <col min="12304" max="12304" width="9.109375" style="194"/>
    <col min="12305" max="12305" width="49" style="194" customWidth="1"/>
    <col min="12306" max="12306" width="11.5546875" style="194" customWidth="1"/>
    <col min="12307" max="12307" width="9.109375" style="194"/>
    <col min="12308" max="12308" width="13.33203125" style="194" bestFit="1" customWidth="1"/>
    <col min="12309" max="12540" width="9.109375" style="194"/>
    <col min="12541" max="12543" width="2.6640625" style="194" customWidth="1"/>
    <col min="12544" max="12544" width="20.6640625" style="194" customWidth="1"/>
    <col min="12545" max="12545" width="15.6640625" style="194" customWidth="1"/>
    <col min="12546" max="12546" width="17.33203125" style="194" bestFit="1" customWidth="1"/>
    <col min="12547" max="12547" width="13.88671875" style="194" customWidth="1"/>
    <col min="12548" max="12548" width="17" style="194" customWidth="1"/>
    <col min="12549" max="12549" width="17.109375" style="194" bestFit="1" customWidth="1"/>
    <col min="12550" max="12550" width="11" style="194" customWidth="1"/>
    <col min="12551" max="12551" width="14.5546875" style="194" bestFit="1" customWidth="1"/>
    <col min="12552" max="12552" width="9" style="194" customWidth="1"/>
    <col min="12553" max="12554" width="2.6640625" style="194" customWidth="1"/>
    <col min="12555" max="12555" width="27.109375" style="194" customWidth="1"/>
    <col min="12556" max="12557" width="22.6640625" style="194" customWidth="1"/>
    <col min="12558" max="12558" width="9.109375" style="194"/>
    <col min="12559" max="12559" width="14" style="194" customWidth="1"/>
    <col min="12560" max="12560" width="9.109375" style="194"/>
    <col min="12561" max="12561" width="49" style="194" customWidth="1"/>
    <col min="12562" max="12562" width="11.5546875" style="194" customWidth="1"/>
    <col min="12563" max="12563" width="9.109375" style="194"/>
    <col min="12564" max="12564" width="13.33203125" style="194" bestFit="1" customWidth="1"/>
    <col min="12565" max="12796" width="9.109375" style="194"/>
    <col min="12797" max="12799" width="2.6640625" style="194" customWidth="1"/>
    <col min="12800" max="12800" width="20.6640625" style="194" customWidth="1"/>
    <col min="12801" max="12801" width="15.6640625" style="194" customWidth="1"/>
    <col min="12802" max="12802" width="17.33203125" style="194" bestFit="1" customWidth="1"/>
    <col min="12803" max="12803" width="13.88671875" style="194" customWidth="1"/>
    <col min="12804" max="12804" width="17" style="194" customWidth="1"/>
    <col min="12805" max="12805" width="17.109375" style="194" bestFit="1" customWidth="1"/>
    <col min="12806" max="12806" width="11" style="194" customWidth="1"/>
    <col min="12807" max="12807" width="14.5546875" style="194" bestFit="1" customWidth="1"/>
    <col min="12808" max="12808" width="9" style="194" customWidth="1"/>
    <col min="12809" max="12810" width="2.6640625" style="194" customWidth="1"/>
    <col min="12811" max="12811" width="27.109375" style="194" customWidth="1"/>
    <col min="12812" max="12813" width="22.6640625" style="194" customWidth="1"/>
    <col min="12814" max="12814" width="9.109375" style="194"/>
    <col min="12815" max="12815" width="14" style="194" customWidth="1"/>
    <col min="12816" max="12816" width="9.109375" style="194"/>
    <col min="12817" max="12817" width="49" style="194" customWidth="1"/>
    <col min="12818" max="12818" width="11.5546875" style="194" customWidth="1"/>
    <col min="12819" max="12819" width="9.109375" style="194"/>
    <col min="12820" max="12820" width="13.33203125" style="194" bestFit="1" customWidth="1"/>
    <col min="12821" max="13052" width="9.109375" style="194"/>
    <col min="13053" max="13055" width="2.6640625" style="194" customWidth="1"/>
    <col min="13056" max="13056" width="20.6640625" style="194" customWidth="1"/>
    <col min="13057" max="13057" width="15.6640625" style="194" customWidth="1"/>
    <col min="13058" max="13058" width="17.33203125" style="194" bestFit="1" customWidth="1"/>
    <col min="13059" max="13059" width="13.88671875" style="194" customWidth="1"/>
    <col min="13060" max="13060" width="17" style="194" customWidth="1"/>
    <col min="13061" max="13061" width="17.109375" style="194" bestFit="1" customWidth="1"/>
    <col min="13062" max="13062" width="11" style="194" customWidth="1"/>
    <col min="13063" max="13063" width="14.5546875" style="194" bestFit="1" customWidth="1"/>
    <col min="13064" max="13064" width="9" style="194" customWidth="1"/>
    <col min="13065" max="13066" width="2.6640625" style="194" customWidth="1"/>
    <col min="13067" max="13067" width="27.109375" style="194" customWidth="1"/>
    <col min="13068" max="13069" width="22.6640625" style="194" customWidth="1"/>
    <col min="13070" max="13070" width="9.109375" style="194"/>
    <col min="13071" max="13071" width="14" style="194" customWidth="1"/>
    <col min="13072" max="13072" width="9.109375" style="194"/>
    <col min="13073" max="13073" width="49" style="194" customWidth="1"/>
    <col min="13074" max="13074" width="11.5546875" style="194" customWidth="1"/>
    <col min="13075" max="13075" width="9.109375" style="194"/>
    <col min="13076" max="13076" width="13.33203125" style="194" bestFit="1" customWidth="1"/>
    <col min="13077" max="13308" width="9.109375" style="194"/>
    <col min="13309" max="13311" width="2.6640625" style="194" customWidth="1"/>
    <col min="13312" max="13312" width="20.6640625" style="194" customWidth="1"/>
    <col min="13313" max="13313" width="15.6640625" style="194" customWidth="1"/>
    <col min="13314" max="13314" width="17.33203125" style="194" bestFit="1" customWidth="1"/>
    <col min="13315" max="13315" width="13.88671875" style="194" customWidth="1"/>
    <col min="13316" max="13316" width="17" style="194" customWidth="1"/>
    <col min="13317" max="13317" width="17.109375" style="194" bestFit="1" customWidth="1"/>
    <col min="13318" max="13318" width="11" style="194" customWidth="1"/>
    <col min="13319" max="13319" width="14.5546875" style="194" bestFit="1" customWidth="1"/>
    <col min="13320" max="13320" width="9" style="194" customWidth="1"/>
    <col min="13321" max="13322" width="2.6640625" style="194" customWidth="1"/>
    <col min="13323" max="13323" width="27.109375" style="194" customWidth="1"/>
    <col min="13324" max="13325" width="22.6640625" style="194" customWidth="1"/>
    <col min="13326" max="13326" width="9.109375" style="194"/>
    <col min="13327" max="13327" width="14" style="194" customWidth="1"/>
    <col min="13328" max="13328" width="9.109375" style="194"/>
    <col min="13329" max="13329" width="49" style="194" customWidth="1"/>
    <col min="13330" max="13330" width="11.5546875" style="194" customWidth="1"/>
    <col min="13331" max="13331" width="9.109375" style="194"/>
    <col min="13332" max="13332" width="13.33203125" style="194" bestFit="1" customWidth="1"/>
    <col min="13333" max="13564" width="9.109375" style="194"/>
    <col min="13565" max="13567" width="2.6640625" style="194" customWidth="1"/>
    <col min="13568" max="13568" width="20.6640625" style="194" customWidth="1"/>
    <col min="13569" max="13569" width="15.6640625" style="194" customWidth="1"/>
    <col min="13570" max="13570" width="17.33203125" style="194" bestFit="1" customWidth="1"/>
    <col min="13571" max="13571" width="13.88671875" style="194" customWidth="1"/>
    <col min="13572" max="13572" width="17" style="194" customWidth="1"/>
    <col min="13573" max="13573" width="17.109375" style="194" bestFit="1" customWidth="1"/>
    <col min="13574" max="13574" width="11" style="194" customWidth="1"/>
    <col min="13575" max="13575" width="14.5546875" style="194" bestFit="1" customWidth="1"/>
    <col min="13576" max="13576" width="9" style="194" customWidth="1"/>
    <col min="13577" max="13578" width="2.6640625" style="194" customWidth="1"/>
    <col min="13579" max="13579" width="27.109375" style="194" customWidth="1"/>
    <col min="13580" max="13581" width="22.6640625" style="194" customWidth="1"/>
    <col min="13582" max="13582" width="9.109375" style="194"/>
    <col min="13583" max="13583" width="14" style="194" customWidth="1"/>
    <col min="13584" max="13584" width="9.109375" style="194"/>
    <col min="13585" max="13585" width="49" style="194" customWidth="1"/>
    <col min="13586" max="13586" width="11.5546875" style="194" customWidth="1"/>
    <col min="13587" max="13587" width="9.109375" style="194"/>
    <col min="13588" max="13588" width="13.33203125" style="194" bestFit="1" customWidth="1"/>
    <col min="13589" max="13820" width="9.109375" style="194"/>
    <col min="13821" max="13823" width="2.6640625" style="194" customWidth="1"/>
    <col min="13824" max="13824" width="20.6640625" style="194" customWidth="1"/>
    <col min="13825" max="13825" width="15.6640625" style="194" customWidth="1"/>
    <col min="13826" max="13826" width="17.33203125" style="194" bestFit="1" customWidth="1"/>
    <col min="13827" max="13827" width="13.88671875" style="194" customWidth="1"/>
    <col min="13828" max="13828" width="17" style="194" customWidth="1"/>
    <col min="13829" max="13829" width="17.109375" style="194" bestFit="1" customWidth="1"/>
    <col min="13830" max="13830" width="11" style="194" customWidth="1"/>
    <col min="13831" max="13831" width="14.5546875" style="194" bestFit="1" customWidth="1"/>
    <col min="13832" max="13832" width="9" style="194" customWidth="1"/>
    <col min="13833" max="13834" width="2.6640625" style="194" customWidth="1"/>
    <col min="13835" max="13835" width="27.109375" style="194" customWidth="1"/>
    <col min="13836" max="13837" width="22.6640625" style="194" customWidth="1"/>
    <col min="13838" max="13838" width="9.109375" style="194"/>
    <col min="13839" max="13839" width="14" style="194" customWidth="1"/>
    <col min="13840" max="13840" width="9.109375" style="194"/>
    <col min="13841" max="13841" width="49" style="194" customWidth="1"/>
    <col min="13842" max="13842" width="11.5546875" style="194" customWidth="1"/>
    <col min="13843" max="13843" width="9.109375" style="194"/>
    <col min="13844" max="13844" width="13.33203125" style="194" bestFit="1" customWidth="1"/>
    <col min="13845" max="14076" width="9.109375" style="194"/>
    <col min="14077" max="14079" width="2.6640625" style="194" customWidth="1"/>
    <col min="14080" max="14080" width="20.6640625" style="194" customWidth="1"/>
    <col min="14081" max="14081" width="15.6640625" style="194" customWidth="1"/>
    <col min="14082" max="14082" width="17.33203125" style="194" bestFit="1" customWidth="1"/>
    <col min="14083" max="14083" width="13.88671875" style="194" customWidth="1"/>
    <col min="14084" max="14084" width="17" style="194" customWidth="1"/>
    <col min="14085" max="14085" width="17.109375" style="194" bestFit="1" customWidth="1"/>
    <col min="14086" max="14086" width="11" style="194" customWidth="1"/>
    <col min="14087" max="14087" width="14.5546875" style="194" bestFit="1" customWidth="1"/>
    <col min="14088" max="14088" width="9" style="194" customWidth="1"/>
    <col min="14089" max="14090" width="2.6640625" style="194" customWidth="1"/>
    <col min="14091" max="14091" width="27.109375" style="194" customWidth="1"/>
    <col min="14092" max="14093" width="22.6640625" style="194" customWidth="1"/>
    <col min="14094" max="14094" width="9.109375" style="194"/>
    <col min="14095" max="14095" width="14" style="194" customWidth="1"/>
    <col min="14096" max="14096" width="9.109375" style="194"/>
    <col min="14097" max="14097" width="49" style="194" customWidth="1"/>
    <col min="14098" max="14098" width="11.5546875" style="194" customWidth="1"/>
    <col min="14099" max="14099" width="9.109375" style="194"/>
    <col min="14100" max="14100" width="13.33203125" style="194" bestFit="1" customWidth="1"/>
    <col min="14101" max="14332" width="9.109375" style="194"/>
    <col min="14333" max="14335" width="2.6640625" style="194" customWidth="1"/>
    <col min="14336" max="14336" width="20.6640625" style="194" customWidth="1"/>
    <col min="14337" max="14337" width="15.6640625" style="194" customWidth="1"/>
    <col min="14338" max="14338" width="17.33203125" style="194" bestFit="1" customWidth="1"/>
    <col min="14339" max="14339" width="13.88671875" style="194" customWidth="1"/>
    <col min="14340" max="14340" width="17" style="194" customWidth="1"/>
    <col min="14341" max="14341" width="17.109375" style="194" bestFit="1" customWidth="1"/>
    <col min="14342" max="14342" width="11" style="194" customWidth="1"/>
    <col min="14343" max="14343" width="14.5546875" style="194" bestFit="1" customWidth="1"/>
    <col min="14344" max="14344" width="9" style="194" customWidth="1"/>
    <col min="14345" max="14346" width="2.6640625" style="194" customWidth="1"/>
    <col min="14347" max="14347" width="27.109375" style="194" customWidth="1"/>
    <col min="14348" max="14349" width="22.6640625" style="194" customWidth="1"/>
    <col min="14350" max="14350" width="9.109375" style="194"/>
    <col min="14351" max="14351" width="14" style="194" customWidth="1"/>
    <col min="14352" max="14352" width="9.109375" style="194"/>
    <col min="14353" max="14353" width="49" style="194" customWidth="1"/>
    <col min="14354" max="14354" width="11.5546875" style="194" customWidth="1"/>
    <col min="14355" max="14355" width="9.109375" style="194"/>
    <col min="14356" max="14356" width="13.33203125" style="194" bestFit="1" customWidth="1"/>
    <col min="14357" max="14588" width="9.109375" style="194"/>
    <col min="14589" max="14591" width="2.6640625" style="194" customWidth="1"/>
    <col min="14592" max="14592" width="20.6640625" style="194" customWidth="1"/>
    <col min="14593" max="14593" width="15.6640625" style="194" customWidth="1"/>
    <col min="14594" max="14594" width="17.33203125" style="194" bestFit="1" customWidth="1"/>
    <col min="14595" max="14595" width="13.88671875" style="194" customWidth="1"/>
    <col min="14596" max="14596" width="17" style="194" customWidth="1"/>
    <col min="14597" max="14597" width="17.109375" style="194" bestFit="1" customWidth="1"/>
    <col min="14598" max="14598" width="11" style="194" customWidth="1"/>
    <col min="14599" max="14599" width="14.5546875" style="194" bestFit="1" customWidth="1"/>
    <col min="14600" max="14600" width="9" style="194" customWidth="1"/>
    <col min="14601" max="14602" width="2.6640625" style="194" customWidth="1"/>
    <col min="14603" max="14603" width="27.109375" style="194" customWidth="1"/>
    <col min="14604" max="14605" width="22.6640625" style="194" customWidth="1"/>
    <col min="14606" max="14606" width="9.109375" style="194"/>
    <col min="14607" max="14607" width="14" style="194" customWidth="1"/>
    <col min="14608" max="14608" width="9.109375" style="194"/>
    <col min="14609" max="14609" width="49" style="194" customWidth="1"/>
    <col min="14610" max="14610" width="11.5546875" style="194" customWidth="1"/>
    <col min="14611" max="14611" width="9.109375" style="194"/>
    <col min="14612" max="14612" width="13.33203125" style="194" bestFit="1" customWidth="1"/>
    <col min="14613" max="14844" width="9.109375" style="194"/>
    <col min="14845" max="14847" width="2.6640625" style="194" customWidth="1"/>
    <col min="14848" max="14848" width="20.6640625" style="194" customWidth="1"/>
    <col min="14849" max="14849" width="15.6640625" style="194" customWidth="1"/>
    <col min="14850" max="14850" width="17.33203125" style="194" bestFit="1" customWidth="1"/>
    <col min="14851" max="14851" width="13.88671875" style="194" customWidth="1"/>
    <col min="14852" max="14852" width="17" style="194" customWidth="1"/>
    <col min="14853" max="14853" width="17.109375" style="194" bestFit="1" customWidth="1"/>
    <col min="14854" max="14854" width="11" style="194" customWidth="1"/>
    <col min="14855" max="14855" width="14.5546875" style="194" bestFit="1" customWidth="1"/>
    <col min="14856" max="14856" width="9" style="194" customWidth="1"/>
    <col min="14857" max="14858" width="2.6640625" style="194" customWidth="1"/>
    <col min="14859" max="14859" width="27.109375" style="194" customWidth="1"/>
    <col min="14860" max="14861" width="22.6640625" style="194" customWidth="1"/>
    <col min="14862" max="14862" width="9.109375" style="194"/>
    <col min="14863" max="14863" width="14" style="194" customWidth="1"/>
    <col min="14864" max="14864" width="9.109375" style="194"/>
    <col min="14865" max="14865" width="49" style="194" customWidth="1"/>
    <col min="14866" max="14866" width="11.5546875" style="194" customWidth="1"/>
    <col min="14867" max="14867" width="9.109375" style="194"/>
    <col min="14868" max="14868" width="13.33203125" style="194" bestFit="1" customWidth="1"/>
    <col min="14869" max="15100" width="9.109375" style="194"/>
    <col min="15101" max="15103" width="2.6640625" style="194" customWidth="1"/>
    <col min="15104" max="15104" width="20.6640625" style="194" customWidth="1"/>
    <col min="15105" max="15105" width="15.6640625" style="194" customWidth="1"/>
    <col min="15106" max="15106" width="17.33203125" style="194" bestFit="1" customWidth="1"/>
    <col min="15107" max="15107" width="13.88671875" style="194" customWidth="1"/>
    <col min="15108" max="15108" width="17" style="194" customWidth="1"/>
    <col min="15109" max="15109" width="17.109375" style="194" bestFit="1" customWidth="1"/>
    <col min="15110" max="15110" width="11" style="194" customWidth="1"/>
    <col min="15111" max="15111" width="14.5546875" style="194" bestFit="1" customWidth="1"/>
    <col min="15112" max="15112" width="9" style="194" customWidth="1"/>
    <col min="15113" max="15114" width="2.6640625" style="194" customWidth="1"/>
    <col min="15115" max="15115" width="27.109375" style="194" customWidth="1"/>
    <col min="15116" max="15117" width="22.6640625" style="194" customWidth="1"/>
    <col min="15118" max="15118" width="9.109375" style="194"/>
    <col min="15119" max="15119" width="14" style="194" customWidth="1"/>
    <col min="15120" max="15120" width="9.109375" style="194"/>
    <col min="15121" max="15121" width="49" style="194" customWidth="1"/>
    <col min="15122" max="15122" width="11.5546875" style="194" customWidth="1"/>
    <col min="15123" max="15123" width="9.109375" style="194"/>
    <col min="15124" max="15124" width="13.33203125" style="194" bestFit="1" customWidth="1"/>
    <col min="15125" max="15356" width="9.109375" style="194"/>
    <col min="15357" max="15359" width="2.6640625" style="194" customWidth="1"/>
    <col min="15360" max="15360" width="20.6640625" style="194" customWidth="1"/>
    <col min="15361" max="15361" width="15.6640625" style="194" customWidth="1"/>
    <col min="15362" max="15362" width="17.33203125" style="194" bestFit="1" customWidth="1"/>
    <col min="15363" max="15363" width="13.88671875" style="194" customWidth="1"/>
    <col min="15364" max="15364" width="17" style="194" customWidth="1"/>
    <col min="15365" max="15365" width="17.109375" style="194" bestFit="1" customWidth="1"/>
    <col min="15366" max="15366" width="11" style="194" customWidth="1"/>
    <col min="15367" max="15367" width="14.5546875" style="194" bestFit="1" customWidth="1"/>
    <col min="15368" max="15368" width="9" style="194" customWidth="1"/>
    <col min="15369" max="15370" width="2.6640625" style="194" customWidth="1"/>
    <col min="15371" max="15371" width="27.109375" style="194" customWidth="1"/>
    <col min="15372" max="15373" width="22.6640625" style="194" customWidth="1"/>
    <col min="15374" max="15374" width="9.109375" style="194"/>
    <col min="15375" max="15375" width="14" style="194" customWidth="1"/>
    <col min="15376" max="15376" width="9.109375" style="194"/>
    <col min="15377" max="15377" width="49" style="194" customWidth="1"/>
    <col min="15378" max="15378" width="11.5546875" style="194" customWidth="1"/>
    <col min="15379" max="15379" width="9.109375" style="194"/>
    <col min="15380" max="15380" width="13.33203125" style="194" bestFit="1" customWidth="1"/>
    <col min="15381" max="15612" width="9.109375" style="194"/>
    <col min="15613" max="15615" width="2.6640625" style="194" customWidth="1"/>
    <col min="15616" max="15616" width="20.6640625" style="194" customWidth="1"/>
    <col min="15617" max="15617" width="15.6640625" style="194" customWidth="1"/>
    <col min="15618" max="15618" width="17.33203125" style="194" bestFit="1" customWidth="1"/>
    <col min="15619" max="15619" width="13.88671875" style="194" customWidth="1"/>
    <col min="15620" max="15620" width="17" style="194" customWidth="1"/>
    <col min="15621" max="15621" width="17.109375" style="194" bestFit="1" customWidth="1"/>
    <col min="15622" max="15622" width="11" style="194" customWidth="1"/>
    <col min="15623" max="15623" width="14.5546875" style="194" bestFit="1" customWidth="1"/>
    <col min="15624" max="15624" width="9" style="194" customWidth="1"/>
    <col min="15625" max="15626" width="2.6640625" style="194" customWidth="1"/>
    <col min="15627" max="15627" width="27.109375" style="194" customWidth="1"/>
    <col min="15628" max="15629" width="22.6640625" style="194" customWidth="1"/>
    <col min="15630" max="15630" width="9.109375" style="194"/>
    <col min="15631" max="15631" width="14" style="194" customWidth="1"/>
    <col min="15632" max="15632" width="9.109375" style="194"/>
    <col min="15633" max="15633" width="49" style="194" customWidth="1"/>
    <col min="15634" max="15634" width="11.5546875" style="194" customWidth="1"/>
    <col min="15635" max="15635" width="9.109375" style="194"/>
    <col min="15636" max="15636" width="13.33203125" style="194" bestFit="1" customWidth="1"/>
    <col min="15637" max="15868" width="9.109375" style="194"/>
    <col min="15869" max="15871" width="2.6640625" style="194" customWidth="1"/>
    <col min="15872" max="15872" width="20.6640625" style="194" customWidth="1"/>
    <col min="15873" max="15873" width="15.6640625" style="194" customWidth="1"/>
    <col min="15874" max="15874" width="17.33203125" style="194" bestFit="1" customWidth="1"/>
    <col min="15875" max="15875" width="13.88671875" style="194" customWidth="1"/>
    <col min="15876" max="15876" width="17" style="194" customWidth="1"/>
    <col min="15877" max="15877" width="17.109375" style="194" bestFit="1" customWidth="1"/>
    <col min="15878" max="15878" width="11" style="194" customWidth="1"/>
    <col min="15879" max="15879" width="14.5546875" style="194" bestFit="1" customWidth="1"/>
    <col min="15880" max="15880" width="9" style="194" customWidth="1"/>
    <col min="15881" max="15882" width="2.6640625" style="194" customWidth="1"/>
    <col min="15883" max="15883" width="27.109375" style="194" customWidth="1"/>
    <col min="15884" max="15885" width="22.6640625" style="194" customWidth="1"/>
    <col min="15886" max="15886" width="9.109375" style="194"/>
    <col min="15887" max="15887" width="14" style="194" customWidth="1"/>
    <col min="15888" max="15888" width="9.109375" style="194"/>
    <col min="15889" max="15889" width="49" style="194" customWidth="1"/>
    <col min="15890" max="15890" width="11.5546875" style="194" customWidth="1"/>
    <col min="15891" max="15891" width="9.109375" style="194"/>
    <col min="15892" max="15892" width="13.33203125" style="194" bestFit="1" customWidth="1"/>
    <col min="15893" max="16124" width="9.109375" style="194"/>
    <col min="16125" max="16127" width="2.6640625" style="194" customWidth="1"/>
    <col min="16128" max="16128" width="20.6640625" style="194" customWidth="1"/>
    <col min="16129" max="16129" width="15.6640625" style="194" customWidth="1"/>
    <col min="16130" max="16130" width="17.33203125" style="194" bestFit="1" customWidth="1"/>
    <col min="16131" max="16131" width="13.88671875" style="194" customWidth="1"/>
    <col min="16132" max="16132" width="17" style="194" customWidth="1"/>
    <col min="16133" max="16133" width="17.109375" style="194" bestFit="1" customWidth="1"/>
    <col min="16134" max="16134" width="11" style="194" customWidth="1"/>
    <col min="16135" max="16135" width="14.5546875" style="194" bestFit="1" customWidth="1"/>
    <col min="16136" max="16136" width="9" style="194" customWidth="1"/>
    <col min="16137" max="16138" width="2.6640625" style="194" customWidth="1"/>
    <col min="16139" max="16139" width="27.109375" style="194" customWidth="1"/>
    <col min="16140" max="16141" width="22.6640625" style="194" customWidth="1"/>
    <col min="16142" max="16142" width="9.109375" style="194"/>
    <col min="16143" max="16143" width="14" style="194" customWidth="1"/>
    <col min="16144" max="16144" width="9.109375" style="194"/>
    <col min="16145" max="16145" width="49" style="194" customWidth="1"/>
    <col min="16146" max="16146" width="11.5546875" style="194" customWidth="1"/>
    <col min="16147" max="16147" width="9.109375" style="194"/>
    <col min="16148" max="16148" width="13.33203125" style="194" bestFit="1" customWidth="1"/>
    <col min="16149" max="16384" width="11.44140625" style="194"/>
  </cols>
  <sheetData>
    <row r="1" spans="1:25" ht="98.25" customHeight="1" thickBot="1">
      <c r="A1" s="1101"/>
      <c r="B1" s="1102"/>
      <c r="C1" s="1103"/>
      <c r="D1" s="1101"/>
      <c r="E1" s="1102"/>
      <c r="F1" s="1102"/>
      <c r="G1" s="1101"/>
      <c r="H1" s="1102"/>
      <c r="I1" s="1102"/>
      <c r="J1" s="1103"/>
    </row>
    <row r="2" spans="1:25" ht="15" customHeight="1">
      <c r="A2" s="1104" t="s">
        <v>1379</v>
      </c>
      <c r="B2" s="970"/>
      <c r="C2" s="970"/>
      <c r="D2" s="970"/>
      <c r="E2" s="970"/>
      <c r="F2" s="970"/>
      <c r="G2" s="970"/>
      <c r="H2" s="970"/>
      <c r="I2" s="970"/>
      <c r="J2" s="1105"/>
    </row>
    <row r="3" spans="1:25" ht="12" customHeight="1" thickBot="1">
      <c r="A3" s="1106"/>
      <c r="B3" s="973"/>
      <c r="C3" s="973"/>
      <c r="D3" s="973"/>
      <c r="E3" s="973"/>
      <c r="F3" s="973"/>
      <c r="G3" s="973"/>
      <c r="H3" s="973"/>
      <c r="I3" s="973"/>
      <c r="J3" s="1107"/>
    </row>
    <row r="4" spans="1:25" ht="18" customHeight="1" thickBot="1">
      <c r="A4" s="1106"/>
      <c r="B4" s="973"/>
      <c r="C4" s="973"/>
      <c r="D4" s="973"/>
      <c r="E4" s="973"/>
      <c r="F4" s="973"/>
      <c r="G4" s="973"/>
      <c r="H4" s="973"/>
      <c r="I4" s="973"/>
      <c r="J4" s="1107"/>
      <c r="K4" s="1090" t="s">
        <v>1380</v>
      </c>
      <c r="L4" s="1091"/>
      <c r="Q4" s="195" t="s">
        <v>1381</v>
      </c>
    </row>
    <row r="5" spans="1:25" ht="14.25" customHeight="1" thickBot="1">
      <c r="A5" s="1108"/>
      <c r="B5" s="1109"/>
      <c r="C5" s="1109"/>
      <c r="D5" s="1109"/>
      <c r="E5" s="1109"/>
      <c r="F5" s="1109"/>
      <c r="G5" s="1109"/>
      <c r="H5" s="1109"/>
      <c r="I5" s="1109"/>
      <c r="J5" s="1110"/>
      <c r="K5" s="267" t="s">
        <v>1382</v>
      </c>
      <c r="L5" s="173">
        <f>+'Mano de Obra'!C5</f>
        <v>86708</v>
      </c>
    </row>
    <row r="6" spans="1:25" ht="13.8" thickBot="1"/>
    <row r="7" spans="1:25" ht="14.4" thickBot="1">
      <c r="A7" s="1111" t="s">
        <v>1286</v>
      </c>
      <c r="B7" s="1112"/>
      <c r="C7" s="1112"/>
      <c r="D7" s="1112"/>
      <c r="E7" s="1112"/>
      <c r="F7" s="1112"/>
      <c r="G7" s="1112"/>
      <c r="H7" s="1112"/>
      <c r="I7" s="1112"/>
      <c r="J7" s="1113"/>
    </row>
    <row r="8" spans="1:25" ht="13.8" thickBot="1">
      <c r="A8" s="274"/>
      <c r="B8" s="275"/>
      <c r="C8" s="275"/>
      <c r="D8" s="275"/>
      <c r="E8" s="275"/>
      <c r="F8" s="275"/>
      <c r="G8" s="275"/>
      <c r="H8" s="262"/>
      <c r="I8" s="1114"/>
      <c r="J8" s="1115"/>
    </row>
    <row r="9" spans="1:25" ht="14.4" thickTop="1" thickBot="1">
      <c r="A9" s="253"/>
      <c r="B9" s="1097" t="s">
        <v>1383</v>
      </c>
      <c r="C9" s="1098"/>
      <c r="D9" s="196" t="s">
        <v>1384</v>
      </c>
      <c r="E9" s="442"/>
      <c r="F9" s="438"/>
      <c r="G9" s="1116"/>
      <c r="H9" s="1116"/>
      <c r="I9" s="1116"/>
      <c r="J9" s="254"/>
    </row>
    <row r="10" spans="1:25" ht="14.4" thickTop="1" thickBot="1">
      <c r="A10" s="255"/>
      <c r="B10" s="1118" t="s">
        <v>1385</v>
      </c>
      <c r="C10" s="1119"/>
      <c r="D10" s="844"/>
      <c r="E10" s="845" t="str">
        <f>+IF(D10&gt;0,"SI","NO")</f>
        <v>NO</v>
      </c>
      <c r="G10" s="1117"/>
      <c r="H10" s="1117"/>
      <c r="I10" s="1117"/>
      <c r="J10" s="256"/>
      <c r="X10" s="842"/>
      <c r="Y10" s="669"/>
    </row>
    <row r="11" spans="1:25" ht="14.4" thickTop="1" thickBot="1">
      <c r="A11" s="255"/>
      <c r="B11" s="1118" t="s">
        <v>1386</v>
      </c>
      <c r="C11" s="1119"/>
      <c r="D11" s="844"/>
      <c r="E11" s="845" t="str">
        <f>+IF(D11&gt;0,"SI","NO")</f>
        <v>NO</v>
      </c>
      <c r="F11" s="440"/>
      <c r="G11" s="439"/>
      <c r="H11" s="439"/>
      <c r="I11" s="439"/>
      <c r="J11" s="256"/>
    </row>
    <row r="12" spans="1:25" ht="14.4" thickTop="1" thickBot="1">
      <c r="A12" s="255"/>
      <c r="B12" s="1118" t="s">
        <v>1387</v>
      </c>
      <c r="C12" s="1119"/>
      <c r="D12" s="844"/>
      <c r="E12" s="845" t="str">
        <f>+IF(D12&gt;0,"SI","NO")</f>
        <v>NO</v>
      </c>
      <c r="F12" s="440"/>
      <c r="G12" s="439"/>
      <c r="H12" s="439"/>
      <c r="I12" s="439"/>
      <c r="J12" s="256"/>
    </row>
    <row r="13" spans="1:25" ht="14.4" thickTop="1" thickBot="1">
      <c r="A13" s="255"/>
      <c r="B13" s="1118" t="s">
        <v>1388</v>
      </c>
      <c r="C13" s="1119"/>
      <c r="D13" s="844"/>
      <c r="E13" s="845" t="str">
        <f>+IF(D13&gt;0,"SI","NO")</f>
        <v>NO</v>
      </c>
      <c r="F13" s="440"/>
      <c r="G13" s="439"/>
      <c r="H13" s="439"/>
      <c r="I13" s="439"/>
      <c r="J13" s="256"/>
    </row>
    <row r="14" spans="1:25" ht="14.4" thickTop="1" thickBot="1">
      <c r="A14" s="255"/>
      <c r="B14" s="1099" t="s">
        <v>1389</v>
      </c>
      <c r="C14" s="1100"/>
      <c r="D14" s="843"/>
      <c r="E14" s="845" t="str">
        <f>+IF(D14&gt;0,"SI","NO")</f>
        <v>NO</v>
      </c>
      <c r="F14" s="440"/>
      <c r="G14" s="439"/>
      <c r="H14" s="439"/>
      <c r="I14" s="439"/>
      <c r="J14" s="256"/>
    </row>
    <row r="15" spans="1:25" ht="15" thickTop="1" thickBot="1">
      <c r="A15" s="255"/>
      <c r="B15" s="1095" t="s">
        <v>1252</v>
      </c>
      <c r="C15" s="1096"/>
      <c r="D15" s="443">
        <f>+COUNTIF(E10:E14,"SI")</f>
        <v>0</v>
      </c>
      <c r="E15" s="441"/>
      <c r="F15" s="441"/>
      <c r="J15" s="256"/>
    </row>
    <row r="16" spans="1:25" ht="14.4" thickTop="1">
      <c r="A16" s="255"/>
      <c r="B16" s="433"/>
      <c r="C16" s="433"/>
      <c r="D16" s="433"/>
      <c r="E16" s="433"/>
      <c r="F16" s="433"/>
      <c r="G16" s="434"/>
      <c r="H16" s="434"/>
      <c r="I16" s="434"/>
      <c r="J16" s="256"/>
    </row>
    <row r="17" spans="1:10" ht="14.4" thickBot="1">
      <c r="A17" s="255"/>
      <c r="B17" s="433"/>
      <c r="C17" s="433"/>
      <c r="D17" s="433"/>
      <c r="E17" s="433"/>
      <c r="F17" s="433"/>
      <c r="G17" s="434"/>
      <c r="H17" s="434"/>
      <c r="I17" s="434"/>
      <c r="J17" s="256"/>
    </row>
    <row r="18" spans="1:10" ht="20.25" customHeight="1" thickBot="1">
      <c r="A18" s="1092" t="s">
        <v>1293</v>
      </c>
      <c r="B18" s="1093"/>
      <c r="C18" s="1093"/>
      <c r="D18" s="1093"/>
      <c r="E18" s="1093"/>
      <c r="F18" s="1093"/>
      <c r="G18" s="1093"/>
      <c r="H18" s="1093"/>
      <c r="I18" s="1093"/>
      <c r="J18" s="1094"/>
    </row>
    <row r="19" spans="1:10" ht="13.8">
      <c r="A19" s="255"/>
      <c r="B19" s="433"/>
      <c r="C19" s="433"/>
      <c r="D19" s="433"/>
      <c r="E19" s="433"/>
      <c r="F19" s="433"/>
      <c r="G19" s="434"/>
      <c r="H19" s="434"/>
      <c r="I19" s="434"/>
      <c r="J19" s="256"/>
    </row>
    <row r="20" spans="1:10" ht="14.4" thickBot="1">
      <c r="A20" s="255"/>
      <c r="B20" s="433"/>
      <c r="C20" s="433"/>
      <c r="D20" s="433"/>
      <c r="E20" s="433"/>
      <c r="F20" s="433"/>
      <c r="G20" s="434"/>
      <c r="H20" s="434"/>
      <c r="I20" s="434"/>
      <c r="J20" s="256"/>
    </row>
    <row r="21" spans="1:10" ht="21.75" customHeight="1" thickTop="1" thickBot="1">
      <c r="A21" s="255"/>
      <c r="B21" s="1097" t="s">
        <v>1383</v>
      </c>
      <c r="C21" s="1098"/>
      <c r="D21" s="196" t="s">
        <v>1390</v>
      </c>
      <c r="E21" s="313" t="s">
        <v>1391</v>
      </c>
      <c r="F21" s="312" t="s">
        <v>1392</v>
      </c>
      <c r="G21" s="196" t="s">
        <v>1393</v>
      </c>
      <c r="H21" s="442"/>
      <c r="I21" s="442"/>
      <c r="J21" s="256"/>
    </row>
    <row r="22" spans="1:10" ht="22.5" customHeight="1" thickTop="1" thickBot="1">
      <c r="A22" s="255"/>
      <c r="B22" s="1099" t="s">
        <v>1394</v>
      </c>
      <c r="C22" s="1100"/>
      <c r="D22" s="436">
        <v>2</v>
      </c>
      <c r="E22" s="437">
        <v>2</v>
      </c>
      <c r="F22" s="435">
        <v>0</v>
      </c>
      <c r="G22" s="445">
        <f>+((D22+E22)*(F22))/10000</f>
        <v>0</v>
      </c>
      <c r="H22" s="444"/>
      <c r="I22" s="444"/>
      <c r="J22" s="256"/>
    </row>
    <row r="23" spans="1:10" ht="13.8" thickTop="1"/>
    <row r="30" spans="1:10" ht="15" customHeight="1"/>
    <row r="31" spans="1:10" ht="15" customHeight="1"/>
    <row r="32" spans="1:10"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sheetData>
  <mergeCells count="19">
    <mergeCell ref="A1:C1"/>
    <mergeCell ref="D1:F1"/>
    <mergeCell ref="G1:J1"/>
    <mergeCell ref="A2:J5"/>
    <mergeCell ref="B14:C14"/>
    <mergeCell ref="A7:J7"/>
    <mergeCell ref="I8:J8"/>
    <mergeCell ref="G9:I9"/>
    <mergeCell ref="G10:I10"/>
    <mergeCell ref="B9:C9"/>
    <mergeCell ref="B10:C10"/>
    <mergeCell ref="B11:C11"/>
    <mergeCell ref="B12:C12"/>
    <mergeCell ref="B13:C13"/>
    <mergeCell ref="K4:L4"/>
    <mergeCell ref="A18:J18"/>
    <mergeCell ref="B15:C15"/>
    <mergeCell ref="B21:C21"/>
    <mergeCell ref="B22:C22"/>
  </mergeCells>
  <phoneticPr fontId="43" type="noConversion"/>
  <printOptions horizontalCentered="1"/>
  <pageMargins left="0.70866141732283472" right="0.70866141732283472" top="0.74803149606299213" bottom="0.74803149606299213" header="0.31496062992125984" footer="0.31496062992125984"/>
  <pageSetup scale="5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54535-23E7-4493-AB71-051B4C941910}">
  <sheetPr>
    <tabColor theme="4" tint="-0.249977111117893"/>
    <pageSetUpPr fitToPage="1"/>
  </sheetPr>
  <dimension ref="A1:Y57"/>
  <sheetViews>
    <sheetView view="pageBreakPreview" zoomScale="71" zoomScaleNormal="100" zoomScaleSheetLayoutView="100" workbookViewId="0">
      <selection activeCell="C8" sqref="C8"/>
    </sheetView>
  </sheetViews>
  <sheetFormatPr baseColWidth="10" defaultColWidth="11.44140625" defaultRowHeight="13.8"/>
  <cols>
    <col min="1" max="1" width="2.6640625" style="460" customWidth="1"/>
    <col min="2" max="2" width="20.6640625" style="460" customWidth="1"/>
    <col min="3" max="3" width="15.6640625" style="460" customWidth="1"/>
    <col min="4" max="4" width="30.44140625" style="460" customWidth="1"/>
    <col min="5" max="5" width="13.88671875" style="460" customWidth="1"/>
    <col min="6" max="6" width="17" style="460" customWidth="1"/>
    <col min="7" max="7" width="15.5546875" style="460" customWidth="1"/>
    <col min="8" max="8" width="16.5546875" style="460" bestFit="1" customWidth="1"/>
    <col min="9" max="9" width="17" style="460" customWidth="1"/>
    <col min="10" max="10" width="9" style="460" customWidth="1"/>
    <col min="11" max="12" width="2.6640625" style="460" customWidth="1"/>
    <col min="13" max="13" width="41.5546875" style="460" customWidth="1"/>
    <col min="14" max="14" width="14" style="460" customWidth="1"/>
    <col min="15" max="15" width="47.88671875" style="460" customWidth="1"/>
    <col min="16" max="16" width="11" style="460" customWidth="1"/>
    <col min="17" max="17" width="2.5546875" style="460" customWidth="1"/>
    <col min="18" max="18" width="13.33203125" style="460" bestFit="1" customWidth="1"/>
    <col min="19" max="250" width="9.109375" style="460"/>
    <col min="251" max="253" width="2.6640625" style="460" customWidth="1"/>
    <col min="254" max="254" width="20.6640625" style="460" customWidth="1"/>
    <col min="255" max="255" width="15.6640625" style="460" customWidth="1"/>
    <col min="256" max="256" width="17.33203125" style="460" bestFit="1" customWidth="1"/>
    <col min="257" max="257" width="13.88671875" style="460" customWidth="1"/>
    <col min="258" max="258" width="17" style="460" customWidth="1"/>
    <col min="259" max="259" width="17.109375" style="460" bestFit="1" customWidth="1"/>
    <col min="260" max="260" width="11" style="460" customWidth="1"/>
    <col min="261" max="261" width="14.5546875" style="460" bestFit="1" customWidth="1"/>
    <col min="262" max="262" width="9" style="460" customWidth="1"/>
    <col min="263" max="264" width="2.6640625" style="460" customWidth="1"/>
    <col min="265" max="265" width="27.109375" style="460" customWidth="1"/>
    <col min="266" max="267" width="22.6640625" style="460" customWidth="1"/>
    <col min="268" max="268" width="9.109375" style="460"/>
    <col min="269" max="269" width="14" style="460" customWidth="1"/>
    <col min="270" max="270" width="9.109375" style="460"/>
    <col min="271" max="271" width="49" style="460" customWidth="1"/>
    <col min="272" max="272" width="11.5546875" style="460" customWidth="1"/>
    <col min="273" max="273" width="9.109375" style="460"/>
    <col min="274" max="274" width="13.33203125" style="460" bestFit="1" customWidth="1"/>
    <col min="275" max="506" width="9.109375" style="460"/>
    <col min="507" max="509" width="2.6640625" style="460" customWidth="1"/>
    <col min="510" max="510" width="20.6640625" style="460" customWidth="1"/>
    <col min="511" max="511" width="15.6640625" style="460" customWidth="1"/>
    <col min="512" max="512" width="17.33203125" style="460" bestFit="1" customWidth="1"/>
    <col min="513" max="513" width="13.88671875" style="460" customWidth="1"/>
    <col min="514" max="514" width="17" style="460" customWidth="1"/>
    <col min="515" max="515" width="17.109375" style="460" bestFit="1" customWidth="1"/>
    <col min="516" max="516" width="11" style="460" customWidth="1"/>
    <col min="517" max="517" width="14.5546875" style="460" bestFit="1" customWidth="1"/>
    <col min="518" max="518" width="9" style="460" customWidth="1"/>
    <col min="519" max="520" width="2.6640625" style="460" customWidth="1"/>
    <col min="521" max="521" width="27.109375" style="460" customWidth="1"/>
    <col min="522" max="523" width="22.6640625" style="460" customWidth="1"/>
    <col min="524" max="524" width="9.109375" style="460"/>
    <col min="525" max="525" width="14" style="460" customWidth="1"/>
    <col min="526" max="526" width="9.109375" style="460"/>
    <col min="527" max="527" width="49" style="460" customWidth="1"/>
    <col min="528" max="528" width="11.5546875" style="460" customWidth="1"/>
    <col min="529" max="529" width="9.109375" style="460"/>
    <col min="530" max="530" width="13.33203125" style="460" bestFit="1" customWidth="1"/>
    <col min="531" max="762" width="9.109375" style="460"/>
    <col min="763" max="765" width="2.6640625" style="460" customWidth="1"/>
    <col min="766" max="766" width="20.6640625" style="460" customWidth="1"/>
    <col min="767" max="767" width="15.6640625" style="460" customWidth="1"/>
    <col min="768" max="768" width="17.33203125" style="460" bestFit="1" customWidth="1"/>
    <col min="769" max="769" width="13.88671875" style="460" customWidth="1"/>
    <col min="770" max="770" width="17" style="460" customWidth="1"/>
    <col min="771" max="771" width="17.109375" style="460" bestFit="1" customWidth="1"/>
    <col min="772" max="772" width="11" style="460" customWidth="1"/>
    <col min="773" max="773" width="14.5546875" style="460" bestFit="1" customWidth="1"/>
    <col min="774" max="774" width="9" style="460" customWidth="1"/>
    <col min="775" max="776" width="2.6640625" style="460" customWidth="1"/>
    <col min="777" max="777" width="27.109375" style="460" customWidth="1"/>
    <col min="778" max="779" width="22.6640625" style="460" customWidth="1"/>
    <col min="780" max="780" width="9.109375" style="460"/>
    <col min="781" max="781" width="14" style="460" customWidth="1"/>
    <col min="782" max="782" width="9.109375" style="460"/>
    <col min="783" max="783" width="49" style="460" customWidth="1"/>
    <col min="784" max="784" width="11.5546875" style="460" customWidth="1"/>
    <col min="785" max="785" width="9.109375" style="460"/>
    <col min="786" max="786" width="13.33203125" style="460" bestFit="1" customWidth="1"/>
    <col min="787" max="1018" width="9.109375" style="460"/>
    <col min="1019" max="1021" width="2.6640625" style="460" customWidth="1"/>
    <col min="1022" max="1022" width="20.6640625" style="460" customWidth="1"/>
    <col min="1023" max="1023" width="15.6640625" style="460" customWidth="1"/>
    <col min="1024" max="1024" width="17.33203125" style="460" bestFit="1" customWidth="1"/>
    <col min="1025" max="1025" width="13.88671875" style="460" customWidth="1"/>
    <col min="1026" max="1026" width="17" style="460" customWidth="1"/>
    <col min="1027" max="1027" width="17.109375" style="460" bestFit="1" customWidth="1"/>
    <col min="1028" max="1028" width="11" style="460" customWidth="1"/>
    <col min="1029" max="1029" width="14.5546875" style="460" bestFit="1" customWidth="1"/>
    <col min="1030" max="1030" width="9" style="460" customWidth="1"/>
    <col min="1031" max="1032" width="2.6640625" style="460" customWidth="1"/>
    <col min="1033" max="1033" width="27.109375" style="460" customWidth="1"/>
    <col min="1034" max="1035" width="22.6640625" style="460" customWidth="1"/>
    <col min="1036" max="1036" width="9.109375" style="460"/>
    <col min="1037" max="1037" width="14" style="460" customWidth="1"/>
    <col min="1038" max="1038" width="9.109375" style="460"/>
    <col min="1039" max="1039" width="49" style="460" customWidth="1"/>
    <col min="1040" max="1040" width="11.5546875" style="460" customWidth="1"/>
    <col min="1041" max="1041" width="9.109375" style="460"/>
    <col min="1042" max="1042" width="13.33203125" style="460" bestFit="1" customWidth="1"/>
    <col min="1043" max="1274" width="9.109375" style="460"/>
    <col min="1275" max="1277" width="2.6640625" style="460" customWidth="1"/>
    <col min="1278" max="1278" width="20.6640625" style="460" customWidth="1"/>
    <col min="1279" max="1279" width="15.6640625" style="460" customWidth="1"/>
    <col min="1280" max="1280" width="17.33203125" style="460" bestFit="1" customWidth="1"/>
    <col min="1281" max="1281" width="13.88671875" style="460" customWidth="1"/>
    <col min="1282" max="1282" width="17" style="460" customWidth="1"/>
    <col min="1283" max="1283" width="17.109375" style="460" bestFit="1" customWidth="1"/>
    <col min="1284" max="1284" width="11" style="460" customWidth="1"/>
    <col min="1285" max="1285" width="14.5546875" style="460" bestFit="1" customWidth="1"/>
    <col min="1286" max="1286" width="9" style="460" customWidth="1"/>
    <col min="1287" max="1288" width="2.6640625" style="460" customWidth="1"/>
    <col min="1289" max="1289" width="27.109375" style="460" customWidth="1"/>
    <col min="1290" max="1291" width="22.6640625" style="460" customWidth="1"/>
    <col min="1292" max="1292" width="9.109375" style="460"/>
    <col min="1293" max="1293" width="14" style="460" customWidth="1"/>
    <col min="1294" max="1294" width="9.109375" style="460"/>
    <col min="1295" max="1295" width="49" style="460" customWidth="1"/>
    <col min="1296" max="1296" width="11.5546875" style="460" customWidth="1"/>
    <col min="1297" max="1297" width="9.109375" style="460"/>
    <col min="1298" max="1298" width="13.33203125" style="460" bestFit="1" customWidth="1"/>
    <col min="1299" max="1530" width="9.109375" style="460"/>
    <col min="1531" max="1533" width="2.6640625" style="460" customWidth="1"/>
    <col min="1534" max="1534" width="20.6640625" style="460" customWidth="1"/>
    <col min="1535" max="1535" width="15.6640625" style="460" customWidth="1"/>
    <col min="1536" max="1536" width="17.33203125" style="460" bestFit="1" customWidth="1"/>
    <col min="1537" max="1537" width="13.88671875" style="460" customWidth="1"/>
    <col min="1538" max="1538" width="17" style="460" customWidth="1"/>
    <col min="1539" max="1539" width="17.109375" style="460" bestFit="1" customWidth="1"/>
    <col min="1540" max="1540" width="11" style="460" customWidth="1"/>
    <col min="1541" max="1541" width="14.5546875" style="460" bestFit="1" customWidth="1"/>
    <col min="1542" max="1542" width="9" style="460" customWidth="1"/>
    <col min="1543" max="1544" width="2.6640625" style="460" customWidth="1"/>
    <col min="1545" max="1545" width="27.109375" style="460" customWidth="1"/>
    <col min="1546" max="1547" width="22.6640625" style="460" customWidth="1"/>
    <col min="1548" max="1548" width="9.109375" style="460"/>
    <col min="1549" max="1549" width="14" style="460" customWidth="1"/>
    <col min="1550" max="1550" width="9.109375" style="460"/>
    <col min="1551" max="1551" width="49" style="460" customWidth="1"/>
    <col min="1552" max="1552" width="11.5546875" style="460" customWidth="1"/>
    <col min="1553" max="1553" width="9.109375" style="460"/>
    <col min="1554" max="1554" width="13.33203125" style="460" bestFit="1" customWidth="1"/>
    <col min="1555" max="1786" width="9.109375" style="460"/>
    <col min="1787" max="1789" width="2.6640625" style="460" customWidth="1"/>
    <col min="1790" max="1790" width="20.6640625" style="460" customWidth="1"/>
    <col min="1791" max="1791" width="15.6640625" style="460" customWidth="1"/>
    <col min="1792" max="1792" width="17.33203125" style="460" bestFit="1" customWidth="1"/>
    <col min="1793" max="1793" width="13.88671875" style="460" customWidth="1"/>
    <col min="1794" max="1794" width="17" style="460" customWidth="1"/>
    <col min="1795" max="1795" width="17.109375" style="460" bestFit="1" customWidth="1"/>
    <col min="1796" max="1796" width="11" style="460" customWidth="1"/>
    <col min="1797" max="1797" width="14.5546875" style="460" bestFit="1" customWidth="1"/>
    <col min="1798" max="1798" width="9" style="460" customWidth="1"/>
    <col min="1799" max="1800" width="2.6640625" style="460" customWidth="1"/>
    <col min="1801" max="1801" width="27.109375" style="460" customWidth="1"/>
    <col min="1802" max="1803" width="22.6640625" style="460" customWidth="1"/>
    <col min="1804" max="1804" width="9.109375" style="460"/>
    <col min="1805" max="1805" width="14" style="460" customWidth="1"/>
    <col min="1806" max="1806" width="9.109375" style="460"/>
    <col min="1807" max="1807" width="49" style="460" customWidth="1"/>
    <col min="1808" max="1808" width="11.5546875" style="460" customWidth="1"/>
    <col min="1809" max="1809" width="9.109375" style="460"/>
    <col min="1810" max="1810" width="13.33203125" style="460" bestFit="1" customWidth="1"/>
    <col min="1811" max="2042" width="9.109375" style="460"/>
    <col min="2043" max="2045" width="2.6640625" style="460" customWidth="1"/>
    <col min="2046" max="2046" width="20.6640625" style="460" customWidth="1"/>
    <col min="2047" max="2047" width="15.6640625" style="460" customWidth="1"/>
    <col min="2048" max="2048" width="17.33203125" style="460" bestFit="1" customWidth="1"/>
    <col min="2049" max="2049" width="13.88671875" style="460" customWidth="1"/>
    <col min="2050" max="2050" width="17" style="460" customWidth="1"/>
    <col min="2051" max="2051" width="17.109375" style="460" bestFit="1" customWidth="1"/>
    <col min="2052" max="2052" width="11" style="460" customWidth="1"/>
    <col min="2053" max="2053" width="14.5546875" style="460" bestFit="1" customWidth="1"/>
    <col min="2054" max="2054" width="9" style="460" customWidth="1"/>
    <col min="2055" max="2056" width="2.6640625" style="460" customWidth="1"/>
    <col min="2057" max="2057" width="27.109375" style="460" customWidth="1"/>
    <col min="2058" max="2059" width="22.6640625" style="460" customWidth="1"/>
    <col min="2060" max="2060" width="9.109375" style="460"/>
    <col min="2061" max="2061" width="14" style="460" customWidth="1"/>
    <col min="2062" max="2062" width="9.109375" style="460"/>
    <col min="2063" max="2063" width="49" style="460" customWidth="1"/>
    <col min="2064" max="2064" width="11.5546875" style="460" customWidth="1"/>
    <col min="2065" max="2065" width="9.109375" style="460"/>
    <col min="2066" max="2066" width="13.33203125" style="460" bestFit="1" customWidth="1"/>
    <col min="2067" max="2298" width="9.109375" style="460"/>
    <col min="2299" max="2301" width="2.6640625" style="460" customWidth="1"/>
    <col min="2302" max="2302" width="20.6640625" style="460" customWidth="1"/>
    <col min="2303" max="2303" width="15.6640625" style="460" customWidth="1"/>
    <col min="2304" max="2304" width="17.33203125" style="460" bestFit="1" customWidth="1"/>
    <col min="2305" max="2305" width="13.88671875" style="460" customWidth="1"/>
    <col min="2306" max="2306" width="17" style="460" customWidth="1"/>
    <col min="2307" max="2307" width="17.109375" style="460" bestFit="1" customWidth="1"/>
    <col min="2308" max="2308" width="11" style="460" customWidth="1"/>
    <col min="2309" max="2309" width="14.5546875" style="460" bestFit="1" customWidth="1"/>
    <col min="2310" max="2310" width="9" style="460" customWidth="1"/>
    <col min="2311" max="2312" width="2.6640625" style="460" customWidth="1"/>
    <col min="2313" max="2313" width="27.109375" style="460" customWidth="1"/>
    <col min="2314" max="2315" width="22.6640625" style="460" customWidth="1"/>
    <col min="2316" max="2316" width="9.109375" style="460"/>
    <col min="2317" max="2317" width="14" style="460" customWidth="1"/>
    <col min="2318" max="2318" width="9.109375" style="460"/>
    <col min="2319" max="2319" width="49" style="460" customWidth="1"/>
    <col min="2320" max="2320" width="11.5546875" style="460" customWidth="1"/>
    <col min="2321" max="2321" width="9.109375" style="460"/>
    <col min="2322" max="2322" width="13.33203125" style="460" bestFit="1" customWidth="1"/>
    <col min="2323" max="2554" width="9.109375" style="460"/>
    <col min="2555" max="2557" width="2.6640625" style="460" customWidth="1"/>
    <col min="2558" max="2558" width="20.6640625" style="460" customWidth="1"/>
    <col min="2559" max="2559" width="15.6640625" style="460" customWidth="1"/>
    <col min="2560" max="2560" width="17.33203125" style="460" bestFit="1" customWidth="1"/>
    <col min="2561" max="2561" width="13.88671875" style="460" customWidth="1"/>
    <col min="2562" max="2562" width="17" style="460" customWidth="1"/>
    <col min="2563" max="2563" width="17.109375" style="460" bestFit="1" customWidth="1"/>
    <col min="2564" max="2564" width="11" style="460" customWidth="1"/>
    <col min="2565" max="2565" width="14.5546875" style="460" bestFit="1" customWidth="1"/>
    <col min="2566" max="2566" width="9" style="460" customWidth="1"/>
    <col min="2567" max="2568" width="2.6640625" style="460" customWidth="1"/>
    <col min="2569" max="2569" width="27.109375" style="460" customWidth="1"/>
    <col min="2570" max="2571" width="22.6640625" style="460" customWidth="1"/>
    <col min="2572" max="2572" width="9.109375" style="460"/>
    <col min="2573" max="2573" width="14" style="460" customWidth="1"/>
    <col min="2574" max="2574" width="9.109375" style="460"/>
    <col min="2575" max="2575" width="49" style="460" customWidth="1"/>
    <col min="2576" max="2576" width="11.5546875" style="460" customWidth="1"/>
    <col min="2577" max="2577" width="9.109375" style="460"/>
    <col min="2578" max="2578" width="13.33203125" style="460" bestFit="1" customWidth="1"/>
    <col min="2579" max="2810" width="9.109375" style="460"/>
    <col min="2811" max="2813" width="2.6640625" style="460" customWidth="1"/>
    <col min="2814" max="2814" width="20.6640625" style="460" customWidth="1"/>
    <col min="2815" max="2815" width="15.6640625" style="460" customWidth="1"/>
    <col min="2816" max="2816" width="17.33203125" style="460" bestFit="1" customWidth="1"/>
    <col min="2817" max="2817" width="13.88671875" style="460" customWidth="1"/>
    <col min="2818" max="2818" width="17" style="460" customWidth="1"/>
    <col min="2819" max="2819" width="17.109375" style="460" bestFit="1" customWidth="1"/>
    <col min="2820" max="2820" width="11" style="460" customWidth="1"/>
    <col min="2821" max="2821" width="14.5546875" style="460" bestFit="1" customWidth="1"/>
    <col min="2822" max="2822" width="9" style="460" customWidth="1"/>
    <col min="2823" max="2824" width="2.6640625" style="460" customWidth="1"/>
    <col min="2825" max="2825" width="27.109375" style="460" customWidth="1"/>
    <col min="2826" max="2827" width="22.6640625" style="460" customWidth="1"/>
    <col min="2828" max="2828" width="9.109375" style="460"/>
    <col min="2829" max="2829" width="14" style="460" customWidth="1"/>
    <col min="2830" max="2830" width="9.109375" style="460"/>
    <col min="2831" max="2831" width="49" style="460" customWidth="1"/>
    <col min="2832" max="2832" width="11.5546875" style="460" customWidth="1"/>
    <col min="2833" max="2833" width="9.109375" style="460"/>
    <col min="2834" max="2834" width="13.33203125" style="460" bestFit="1" customWidth="1"/>
    <col min="2835" max="3066" width="9.109375" style="460"/>
    <col min="3067" max="3069" width="2.6640625" style="460" customWidth="1"/>
    <col min="3070" max="3070" width="20.6640625" style="460" customWidth="1"/>
    <col min="3071" max="3071" width="15.6640625" style="460" customWidth="1"/>
    <col min="3072" max="3072" width="17.33203125" style="460" bestFit="1" customWidth="1"/>
    <col min="3073" max="3073" width="13.88671875" style="460" customWidth="1"/>
    <col min="3074" max="3074" width="17" style="460" customWidth="1"/>
    <col min="3075" max="3075" width="17.109375" style="460" bestFit="1" customWidth="1"/>
    <col min="3076" max="3076" width="11" style="460" customWidth="1"/>
    <col min="3077" max="3077" width="14.5546875" style="460" bestFit="1" customWidth="1"/>
    <col min="3078" max="3078" width="9" style="460" customWidth="1"/>
    <col min="3079" max="3080" width="2.6640625" style="460" customWidth="1"/>
    <col min="3081" max="3081" width="27.109375" style="460" customWidth="1"/>
    <col min="3082" max="3083" width="22.6640625" style="460" customWidth="1"/>
    <col min="3084" max="3084" width="9.109375" style="460"/>
    <col min="3085" max="3085" width="14" style="460" customWidth="1"/>
    <col min="3086" max="3086" width="9.109375" style="460"/>
    <col min="3087" max="3087" width="49" style="460" customWidth="1"/>
    <col min="3088" max="3088" width="11.5546875" style="460" customWidth="1"/>
    <col min="3089" max="3089" width="9.109375" style="460"/>
    <col min="3090" max="3090" width="13.33203125" style="460" bestFit="1" customWidth="1"/>
    <col min="3091" max="3322" width="9.109375" style="460"/>
    <col min="3323" max="3325" width="2.6640625" style="460" customWidth="1"/>
    <col min="3326" max="3326" width="20.6640625" style="460" customWidth="1"/>
    <col min="3327" max="3327" width="15.6640625" style="460" customWidth="1"/>
    <col min="3328" max="3328" width="17.33203125" style="460" bestFit="1" customWidth="1"/>
    <col min="3329" max="3329" width="13.88671875" style="460" customWidth="1"/>
    <col min="3330" max="3330" width="17" style="460" customWidth="1"/>
    <col min="3331" max="3331" width="17.109375" style="460" bestFit="1" customWidth="1"/>
    <col min="3332" max="3332" width="11" style="460" customWidth="1"/>
    <col min="3333" max="3333" width="14.5546875" style="460" bestFit="1" customWidth="1"/>
    <col min="3334" max="3334" width="9" style="460" customWidth="1"/>
    <col min="3335" max="3336" width="2.6640625" style="460" customWidth="1"/>
    <col min="3337" max="3337" width="27.109375" style="460" customWidth="1"/>
    <col min="3338" max="3339" width="22.6640625" style="460" customWidth="1"/>
    <col min="3340" max="3340" width="9.109375" style="460"/>
    <col min="3341" max="3341" width="14" style="460" customWidth="1"/>
    <col min="3342" max="3342" width="9.109375" style="460"/>
    <col min="3343" max="3343" width="49" style="460" customWidth="1"/>
    <col min="3344" max="3344" width="11.5546875" style="460" customWidth="1"/>
    <col min="3345" max="3345" width="9.109375" style="460"/>
    <col min="3346" max="3346" width="13.33203125" style="460" bestFit="1" customWidth="1"/>
    <col min="3347" max="3578" width="9.109375" style="460"/>
    <col min="3579" max="3581" width="2.6640625" style="460" customWidth="1"/>
    <col min="3582" max="3582" width="20.6640625" style="460" customWidth="1"/>
    <col min="3583" max="3583" width="15.6640625" style="460" customWidth="1"/>
    <col min="3584" max="3584" width="17.33203125" style="460" bestFit="1" customWidth="1"/>
    <col min="3585" max="3585" width="13.88671875" style="460" customWidth="1"/>
    <col min="3586" max="3586" width="17" style="460" customWidth="1"/>
    <col min="3587" max="3587" width="17.109375" style="460" bestFit="1" customWidth="1"/>
    <col min="3588" max="3588" width="11" style="460" customWidth="1"/>
    <col min="3589" max="3589" width="14.5546875" style="460" bestFit="1" customWidth="1"/>
    <col min="3590" max="3590" width="9" style="460" customWidth="1"/>
    <col min="3591" max="3592" width="2.6640625" style="460" customWidth="1"/>
    <col min="3593" max="3593" width="27.109375" style="460" customWidth="1"/>
    <col min="3594" max="3595" width="22.6640625" style="460" customWidth="1"/>
    <col min="3596" max="3596" width="9.109375" style="460"/>
    <col min="3597" max="3597" width="14" style="460" customWidth="1"/>
    <col min="3598" max="3598" width="9.109375" style="460"/>
    <col min="3599" max="3599" width="49" style="460" customWidth="1"/>
    <col min="3600" max="3600" width="11.5546875" style="460" customWidth="1"/>
    <col min="3601" max="3601" width="9.109375" style="460"/>
    <col min="3602" max="3602" width="13.33203125" style="460" bestFit="1" customWidth="1"/>
    <col min="3603" max="3834" width="9.109375" style="460"/>
    <col min="3835" max="3837" width="2.6640625" style="460" customWidth="1"/>
    <col min="3838" max="3838" width="20.6640625" style="460" customWidth="1"/>
    <col min="3839" max="3839" width="15.6640625" style="460" customWidth="1"/>
    <col min="3840" max="3840" width="17.33203125" style="460" bestFit="1" customWidth="1"/>
    <col min="3841" max="3841" width="13.88671875" style="460" customWidth="1"/>
    <col min="3842" max="3842" width="17" style="460" customWidth="1"/>
    <col min="3843" max="3843" width="17.109375" style="460" bestFit="1" customWidth="1"/>
    <col min="3844" max="3844" width="11" style="460" customWidth="1"/>
    <col min="3845" max="3845" width="14.5546875" style="460" bestFit="1" customWidth="1"/>
    <col min="3846" max="3846" width="9" style="460" customWidth="1"/>
    <col min="3847" max="3848" width="2.6640625" style="460" customWidth="1"/>
    <col min="3849" max="3849" width="27.109375" style="460" customWidth="1"/>
    <col min="3850" max="3851" width="22.6640625" style="460" customWidth="1"/>
    <col min="3852" max="3852" width="9.109375" style="460"/>
    <col min="3853" max="3853" width="14" style="460" customWidth="1"/>
    <col min="3854" max="3854" width="9.109375" style="460"/>
    <col min="3855" max="3855" width="49" style="460" customWidth="1"/>
    <col min="3856" max="3856" width="11.5546875" style="460" customWidth="1"/>
    <col min="3857" max="3857" width="9.109375" style="460"/>
    <col min="3858" max="3858" width="13.33203125" style="460" bestFit="1" customWidth="1"/>
    <col min="3859" max="4090" width="9.109375" style="460"/>
    <col min="4091" max="4093" width="2.6640625" style="460" customWidth="1"/>
    <col min="4094" max="4094" width="20.6640625" style="460" customWidth="1"/>
    <col min="4095" max="4095" width="15.6640625" style="460" customWidth="1"/>
    <col min="4096" max="4096" width="17.33203125" style="460" bestFit="1" customWidth="1"/>
    <col min="4097" max="4097" width="13.88671875" style="460" customWidth="1"/>
    <col min="4098" max="4098" width="17" style="460" customWidth="1"/>
    <col min="4099" max="4099" width="17.109375" style="460" bestFit="1" customWidth="1"/>
    <col min="4100" max="4100" width="11" style="460" customWidth="1"/>
    <col min="4101" max="4101" width="14.5546875" style="460" bestFit="1" customWidth="1"/>
    <col min="4102" max="4102" width="9" style="460" customWidth="1"/>
    <col min="4103" max="4104" width="2.6640625" style="460" customWidth="1"/>
    <col min="4105" max="4105" width="27.109375" style="460" customWidth="1"/>
    <col min="4106" max="4107" width="22.6640625" style="460" customWidth="1"/>
    <col min="4108" max="4108" width="9.109375" style="460"/>
    <col min="4109" max="4109" width="14" style="460" customWidth="1"/>
    <col min="4110" max="4110" width="9.109375" style="460"/>
    <col min="4111" max="4111" width="49" style="460" customWidth="1"/>
    <col min="4112" max="4112" width="11.5546875" style="460" customWidth="1"/>
    <col min="4113" max="4113" width="9.109375" style="460"/>
    <col min="4114" max="4114" width="13.33203125" style="460" bestFit="1" customWidth="1"/>
    <col min="4115" max="4346" width="9.109375" style="460"/>
    <col min="4347" max="4349" width="2.6640625" style="460" customWidth="1"/>
    <col min="4350" max="4350" width="20.6640625" style="460" customWidth="1"/>
    <col min="4351" max="4351" width="15.6640625" style="460" customWidth="1"/>
    <col min="4352" max="4352" width="17.33203125" style="460" bestFit="1" customWidth="1"/>
    <col min="4353" max="4353" width="13.88671875" style="460" customWidth="1"/>
    <col min="4354" max="4354" width="17" style="460" customWidth="1"/>
    <col min="4355" max="4355" width="17.109375" style="460" bestFit="1" customWidth="1"/>
    <col min="4356" max="4356" width="11" style="460" customWidth="1"/>
    <col min="4357" max="4357" width="14.5546875" style="460" bestFit="1" customWidth="1"/>
    <col min="4358" max="4358" width="9" style="460" customWidth="1"/>
    <col min="4359" max="4360" width="2.6640625" style="460" customWidth="1"/>
    <col min="4361" max="4361" width="27.109375" style="460" customWidth="1"/>
    <col min="4362" max="4363" width="22.6640625" style="460" customWidth="1"/>
    <col min="4364" max="4364" width="9.109375" style="460"/>
    <col min="4365" max="4365" width="14" style="460" customWidth="1"/>
    <col min="4366" max="4366" width="9.109375" style="460"/>
    <col min="4367" max="4367" width="49" style="460" customWidth="1"/>
    <col min="4368" max="4368" width="11.5546875" style="460" customWidth="1"/>
    <col min="4369" max="4369" width="9.109375" style="460"/>
    <col min="4370" max="4370" width="13.33203125" style="460" bestFit="1" customWidth="1"/>
    <col min="4371" max="4602" width="9.109375" style="460"/>
    <col min="4603" max="4605" width="2.6640625" style="460" customWidth="1"/>
    <col min="4606" max="4606" width="20.6640625" style="460" customWidth="1"/>
    <col min="4607" max="4607" width="15.6640625" style="460" customWidth="1"/>
    <col min="4608" max="4608" width="17.33203125" style="460" bestFit="1" customWidth="1"/>
    <col min="4609" max="4609" width="13.88671875" style="460" customWidth="1"/>
    <col min="4610" max="4610" width="17" style="460" customWidth="1"/>
    <col min="4611" max="4611" width="17.109375" style="460" bestFit="1" customWidth="1"/>
    <col min="4612" max="4612" width="11" style="460" customWidth="1"/>
    <col min="4613" max="4613" width="14.5546875" style="460" bestFit="1" customWidth="1"/>
    <col min="4614" max="4614" width="9" style="460" customWidth="1"/>
    <col min="4615" max="4616" width="2.6640625" style="460" customWidth="1"/>
    <col min="4617" max="4617" width="27.109375" style="460" customWidth="1"/>
    <col min="4618" max="4619" width="22.6640625" style="460" customWidth="1"/>
    <col min="4620" max="4620" width="9.109375" style="460"/>
    <col min="4621" max="4621" width="14" style="460" customWidth="1"/>
    <col min="4622" max="4622" width="9.109375" style="460"/>
    <col min="4623" max="4623" width="49" style="460" customWidth="1"/>
    <col min="4624" max="4624" width="11.5546875" style="460" customWidth="1"/>
    <col min="4625" max="4625" width="9.109375" style="460"/>
    <col min="4626" max="4626" width="13.33203125" style="460" bestFit="1" customWidth="1"/>
    <col min="4627" max="4858" width="9.109375" style="460"/>
    <col min="4859" max="4861" width="2.6640625" style="460" customWidth="1"/>
    <col min="4862" max="4862" width="20.6640625" style="460" customWidth="1"/>
    <col min="4863" max="4863" width="15.6640625" style="460" customWidth="1"/>
    <col min="4864" max="4864" width="17.33203125" style="460" bestFit="1" customWidth="1"/>
    <col min="4865" max="4865" width="13.88671875" style="460" customWidth="1"/>
    <col min="4866" max="4866" width="17" style="460" customWidth="1"/>
    <col min="4867" max="4867" width="17.109375" style="460" bestFit="1" customWidth="1"/>
    <col min="4868" max="4868" width="11" style="460" customWidth="1"/>
    <col min="4869" max="4869" width="14.5546875" style="460" bestFit="1" customWidth="1"/>
    <col min="4870" max="4870" width="9" style="460" customWidth="1"/>
    <col min="4871" max="4872" width="2.6640625" style="460" customWidth="1"/>
    <col min="4873" max="4873" width="27.109375" style="460" customWidth="1"/>
    <col min="4874" max="4875" width="22.6640625" style="460" customWidth="1"/>
    <col min="4876" max="4876" width="9.109375" style="460"/>
    <col min="4877" max="4877" width="14" style="460" customWidth="1"/>
    <col min="4878" max="4878" width="9.109375" style="460"/>
    <col min="4879" max="4879" width="49" style="460" customWidth="1"/>
    <col min="4880" max="4880" width="11.5546875" style="460" customWidth="1"/>
    <col min="4881" max="4881" width="9.109375" style="460"/>
    <col min="4882" max="4882" width="13.33203125" style="460" bestFit="1" customWidth="1"/>
    <col min="4883" max="5114" width="9.109375" style="460"/>
    <col min="5115" max="5117" width="2.6640625" style="460" customWidth="1"/>
    <col min="5118" max="5118" width="20.6640625" style="460" customWidth="1"/>
    <col min="5119" max="5119" width="15.6640625" style="460" customWidth="1"/>
    <col min="5120" max="5120" width="17.33203125" style="460" bestFit="1" customWidth="1"/>
    <col min="5121" max="5121" width="13.88671875" style="460" customWidth="1"/>
    <col min="5122" max="5122" width="17" style="460" customWidth="1"/>
    <col min="5123" max="5123" width="17.109375" style="460" bestFit="1" customWidth="1"/>
    <col min="5124" max="5124" width="11" style="460" customWidth="1"/>
    <col min="5125" max="5125" width="14.5546875" style="460" bestFit="1" customWidth="1"/>
    <col min="5126" max="5126" width="9" style="460" customWidth="1"/>
    <col min="5127" max="5128" width="2.6640625" style="460" customWidth="1"/>
    <col min="5129" max="5129" width="27.109375" style="460" customWidth="1"/>
    <col min="5130" max="5131" width="22.6640625" style="460" customWidth="1"/>
    <col min="5132" max="5132" width="9.109375" style="460"/>
    <col min="5133" max="5133" width="14" style="460" customWidth="1"/>
    <col min="5134" max="5134" width="9.109375" style="460"/>
    <col min="5135" max="5135" width="49" style="460" customWidth="1"/>
    <col min="5136" max="5136" width="11.5546875" style="460" customWidth="1"/>
    <col min="5137" max="5137" width="9.109375" style="460"/>
    <col min="5138" max="5138" width="13.33203125" style="460" bestFit="1" customWidth="1"/>
    <col min="5139" max="5370" width="9.109375" style="460"/>
    <col min="5371" max="5373" width="2.6640625" style="460" customWidth="1"/>
    <col min="5374" max="5374" width="20.6640625" style="460" customWidth="1"/>
    <col min="5375" max="5375" width="15.6640625" style="460" customWidth="1"/>
    <col min="5376" max="5376" width="17.33203125" style="460" bestFit="1" customWidth="1"/>
    <col min="5377" max="5377" width="13.88671875" style="460" customWidth="1"/>
    <col min="5378" max="5378" width="17" style="460" customWidth="1"/>
    <col min="5379" max="5379" width="17.109375" style="460" bestFit="1" customWidth="1"/>
    <col min="5380" max="5380" width="11" style="460" customWidth="1"/>
    <col min="5381" max="5381" width="14.5546875" style="460" bestFit="1" customWidth="1"/>
    <col min="5382" max="5382" width="9" style="460" customWidth="1"/>
    <col min="5383" max="5384" width="2.6640625" style="460" customWidth="1"/>
    <col min="5385" max="5385" width="27.109375" style="460" customWidth="1"/>
    <col min="5386" max="5387" width="22.6640625" style="460" customWidth="1"/>
    <col min="5388" max="5388" width="9.109375" style="460"/>
    <col min="5389" max="5389" width="14" style="460" customWidth="1"/>
    <col min="5390" max="5390" width="9.109375" style="460"/>
    <col min="5391" max="5391" width="49" style="460" customWidth="1"/>
    <col min="5392" max="5392" width="11.5546875" style="460" customWidth="1"/>
    <col min="5393" max="5393" width="9.109375" style="460"/>
    <col min="5394" max="5394" width="13.33203125" style="460" bestFit="1" customWidth="1"/>
    <col min="5395" max="5626" width="9.109375" style="460"/>
    <col min="5627" max="5629" width="2.6640625" style="460" customWidth="1"/>
    <col min="5630" max="5630" width="20.6640625" style="460" customWidth="1"/>
    <col min="5631" max="5631" width="15.6640625" style="460" customWidth="1"/>
    <col min="5632" max="5632" width="17.33203125" style="460" bestFit="1" customWidth="1"/>
    <col min="5633" max="5633" width="13.88671875" style="460" customWidth="1"/>
    <col min="5634" max="5634" width="17" style="460" customWidth="1"/>
    <col min="5635" max="5635" width="17.109375" style="460" bestFit="1" customWidth="1"/>
    <col min="5636" max="5636" width="11" style="460" customWidth="1"/>
    <col min="5637" max="5637" width="14.5546875" style="460" bestFit="1" customWidth="1"/>
    <col min="5638" max="5638" width="9" style="460" customWidth="1"/>
    <col min="5639" max="5640" width="2.6640625" style="460" customWidth="1"/>
    <col min="5641" max="5641" width="27.109375" style="460" customWidth="1"/>
    <col min="5642" max="5643" width="22.6640625" style="460" customWidth="1"/>
    <col min="5644" max="5644" width="9.109375" style="460"/>
    <col min="5645" max="5645" width="14" style="460" customWidth="1"/>
    <col min="5646" max="5646" width="9.109375" style="460"/>
    <col min="5647" max="5647" width="49" style="460" customWidth="1"/>
    <col min="5648" max="5648" width="11.5546875" style="460" customWidth="1"/>
    <col min="5649" max="5649" width="9.109375" style="460"/>
    <col min="5650" max="5650" width="13.33203125" style="460" bestFit="1" customWidth="1"/>
    <col min="5651" max="5882" width="9.109375" style="460"/>
    <col min="5883" max="5885" width="2.6640625" style="460" customWidth="1"/>
    <col min="5886" max="5886" width="20.6640625" style="460" customWidth="1"/>
    <col min="5887" max="5887" width="15.6640625" style="460" customWidth="1"/>
    <col min="5888" max="5888" width="17.33203125" style="460" bestFit="1" customWidth="1"/>
    <col min="5889" max="5889" width="13.88671875" style="460" customWidth="1"/>
    <col min="5890" max="5890" width="17" style="460" customWidth="1"/>
    <col min="5891" max="5891" width="17.109375" style="460" bestFit="1" customWidth="1"/>
    <col min="5892" max="5892" width="11" style="460" customWidth="1"/>
    <col min="5893" max="5893" width="14.5546875" style="460" bestFit="1" customWidth="1"/>
    <col min="5894" max="5894" width="9" style="460" customWidth="1"/>
    <col min="5895" max="5896" width="2.6640625" style="460" customWidth="1"/>
    <col min="5897" max="5897" width="27.109375" style="460" customWidth="1"/>
    <col min="5898" max="5899" width="22.6640625" style="460" customWidth="1"/>
    <col min="5900" max="5900" width="9.109375" style="460"/>
    <col min="5901" max="5901" width="14" style="460" customWidth="1"/>
    <col min="5902" max="5902" width="9.109375" style="460"/>
    <col min="5903" max="5903" width="49" style="460" customWidth="1"/>
    <col min="5904" max="5904" width="11.5546875" style="460" customWidth="1"/>
    <col min="5905" max="5905" width="9.109375" style="460"/>
    <col min="5906" max="5906" width="13.33203125" style="460" bestFit="1" customWidth="1"/>
    <col min="5907" max="6138" width="9.109375" style="460"/>
    <col min="6139" max="6141" width="2.6640625" style="460" customWidth="1"/>
    <col min="6142" max="6142" width="20.6640625" style="460" customWidth="1"/>
    <col min="6143" max="6143" width="15.6640625" style="460" customWidth="1"/>
    <col min="6144" max="6144" width="17.33203125" style="460" bestFit="1" customWidth="1"/>
    <col min="6145" max="6145" width="13.88671875" style="460" customWidth="1"/>
    <col min="6146" max="6146" width="17" style="460" customWidth="1"/>
    <col min="6147" max="6147" width="17.109375" style="460" bestFit="1" customWidth="1"/>
    <col min="6148" max="6148" width="11" style="460" customWidth="1"/>
    <col min="6149" max="6149" width="14.5546875" style="460" bestFit="1" customWidth="1"/>
    <col min="6150" max="6150" width="9" style="460" customWidth="1"/>
    <col min="6151" max="6152" width="2.6640625" style="460" customWidth="1"/>
    <col min="6153" max="6153" width="27.109375" style="460" customWidth="1"/>
    <col min="6154" max="6155" width="22.6640625" style="460" customWidth="1"/>
    <col min="6156" max="6156" width="9.109375" style="460"/>
    <col min="6157" max="6157" width="14" style="460" customWidth="1"/>
    <col min="6158" max="6158" width="9.109375" style="460"/>
    <col min="6159" max="6159" width="49" style="460" customWidth="1"/>
    <col min="6160" max="6160" width="11.5546875" style="460" customWidth="1"/>
    <col min="6161" max="6161" width="9.109375" style="460"/>
    <col min="6162" max="6162" width="13.33203125" style="460" bestFit="1" customWidth="1"/>
    <col min="6163" max="6394" width="9.109375" style="460"/>
    <col min="6395" max="6397" width="2.6640625" style="460" customWidth="1"/>
    <col min="6398" max="6398" width="20.6640625" style="460" customWidth="1"/>
    <col min="6399" max="6399" width="15.6640625" style="460" customWidth="1"/>
    <col min="6400" max="6400" width="17.33203125" style="460" bestFit="1" customWidth="1"/>
    <col min="6401" max="6401" width="13.88671875" style="460" customWidth="1"/>
    <col min="6402" max="6402" width="17" style="460" customWidth="1"/>
    <col min="6403" max="6403" width="17.109375" style="460" bestFit="1" customWidth="1"/>
    <col min="6404" max="6404" width="11" style="460" customWidth="1"/>
    <col min="6405" max="6405" width="14.5546875" style="460" bestFit="1" customWidth="1"/>
    <col min="6406" max="6406" width="9" style="460" customWidth="1"/>
    <col min="6407" max="6408" width="2.6640625" style="460" customWidth="1"/>
    <col min="6409" max="6409" width="27.109375" style="460" customWidth="1"/>
    <col min="6410" max="6411" width="22.6640625" style="460" customWidth="1"/>
    <col min="6412" max="6412" width="9.109375" style="460"/>
    <col min="6413" max="6413" width="14" style="460" customWidth="1"/>
    <col min="6414" max="6414" width="9.109375" style="460"/>
    <col min="6415" max="6415" width="49" style="460" customWidth="1"/>
    <col min="6416" max="6416" width="11.5546875" style="460" customWidth="1"/>
    <col min="6417" max="6417" width="9.109375" style="460"/>
    <col min="6418" max="6418" width="13.33203125" style="460" bestFit="1" customWidth="1"/>
    <col min="6419" max="6650" width="9.109375" style="460"/>
    <col min="6651" max="6653" width="2.6640625" style="460" customWidth="1"/>
    <col min="6654" max="6654" width="20.6640625" style="460" customWidth="1"/>
    <col min="6655" max="6655" width="15.6640625" style="460" customWidth="1"/>
    <col min="6656" max="6656" width="17.33203125" style="460" bestFit="1" customWidth="1"/>
    <col min="6657" max="6657" width="13.88671875" style="460" customWidth="1"/>
    <col min="6658" max="6658" width="17" style="460" customWidth="1"/>
    <col min="6659" max="6659" width="17.109375" style="460" bestFit="1" customWidth="1"/>
    <col min="6660" max="6660" width="11" style="460" customWidth="1"/>
    <col min="6661" max="6661" width="14.5546875" style="460" bestFit="1" customWidth="1"/>
    <col min="6662" max="6662" width="9" style="460" customWidth="1"/>
    <col min="6663" max="6664" width="2.6640625" style="460" customWidth="1"/>
    <col min="6665" max="6665" width="27.109375" style="460" customWidth="1"/>
    <col min="6666" max="6667" width="22.6640625" style="460" customWidth="1"/>
    <col min="6668" max="6668" width="9.109375" style="460"/>
    <col min="6669" max="6669" width="14" style="460" customWidth="1"/>
    <col min="6670" max="6670" width="9.109375" style="460"/>
    <col min="6671" max="6671" width="49" style="460" customWidth="1"/>
    <col min="6672" max="6672" width="11.5546875" style="460" customWidth="1"/>
    <col min="6673" max="6673" width="9.109375" style="460"/>
    <col min="6674" max="6674" width="13.33203125" style="460" bestFit="1" customWidth="1"/>
    <col min="6675" max="6906" width="9.109375" style="460"/>
    <col min="6907" max="6909" width="2.6640625" style="460" customWidth="1"/>
    <col min="6910" max="6910" width="20.6640625" style="460" customWidth="1"/>
    <col min="6911" max="6911" width="15.6640625" style="460" customWidth="1"/>
    <col min="6912" max="6912" width="17.33203125" style="460" bestFit="1" customWidth="1"/>
    <col min="6913" max="6913" width="13.88671875" style="460" customWidth="1"/>
    <col min="6914" max="6914" width="17" style="460" customWidth="1"/>
    <col min="6915" max="6915" width="17.109375" style="460" bestFit="1" customWidth="1"/>
    <col min="6916" max="6916" width="11" style="460" customWidth="1"/>
    <col min="6917" max="6917" width="14.5546875" style="460" bestFit="1" customWidth="1"/>
    <col min="6918" max="6918" width="9" style="460" customWidth="1"/>
    <col min="6919" max="6920" width="2.6640625" style="460" customWidth="1"/>
    <col min="6921" max="6921" width="27.109375" style="460" customWidth="1"/>
    <col min="6922" max="6923" width="22.6640625" style="460" customWidth="1"/>
    <col min="6924" max="6924" width="9.109375" style="460"/>
    <col min="6925" max="6925" width="14" style="460" customWidth="1"/>
    <col min="6926" max="6926" width="9.109375" style="460"/>
    <col min="6927" max="6927" width="49" style="460" customWidth="1"/>
    <col min="6928" max="6928" width="11.5546875" style="460" customWidth="1"/>
    <col min="6929" max="6929" width="9.109375" style="460"/>
    <col min="6930" max="6930" width="13.33203125" style="460" bestFit="1" customWidth="1"/>
    <col min="6931" max="7162" width="9.109375" style="460"/>
    <col min="7163" max="7165" width="2.6640625" style="460" customWidth="1"/>
    <col min="7166" max="7166" width="20.6640625" style="460" customWidth="1"/>
    <col min="7167" max="7167" width="15.6640625" style="460" customWidth="1"/>
    <col min="7168" max="7168" width="17.33203125" style="460" bestFit="1" customWidth="1"/>
    <col min="7169" max="7169" width="13.88671875" style="460" customWidth="1"/>
    <col min="7170" max="7170" width="17" style="460" customWidth="1"/>
    <col min="7171" max="7171" width="17.109375" style="460" bestFit="1" customWidth="1"/>
    <col min="7172" max="7172" width="11" style="460" customWidth="1"/>
    <col min="7173" max="7173" width="14.5546875" style="460" bestFit="1" customWidth="1"/>
    <col min="7174" max="7174" width="9" style="460" customWidth="1"/>
    <col min="7175" max="7176" width="2.6640625" style="460" customWidth="1"/>
    <col min="7177" max="7177" width="27.109375" style="460" customWidth="1"/>
    <col min="7178" max="7179" width="22.6640625" style="460" customWidth="1"/>
    <col min="7180" max="7180" width="9.109375" style="460"/>
    <col min="7181" max="7181" width="14" style="460" customWidth="1"/>
    <col min="7182" max="7182" width="9.109375" style="460"/>
    <col min="7183" max="7183" width="49" style="460" customWidth="1"/>
    <col min="7184" max="7184" width="11.5546875" style="460" customWidth="1"/>
    <col min="7185" max="7185" width="9.109375" style="460"/>
    <col min="7186" max="7186" width="13.33203125" style="460" bestFit="1" customWidth="1"/>
    <col min="7187" max="7418" width="9.109375" style="460"/>
    <col min="7419" max="7421" width="2.6640625" style="460" customWidth="1"/>
    <col min="7422" max="7422" width="20.6640625" style="460" customWidth="1"/>
    <col min="7423" max="7423" width="15.6640625" style="460" customWidth="1"/>
    <col min="7424" max="7424" width="17.33203125" style="460" bestFit="1" customWidth="1"/>
    <col min="7425" max="7425" width="13.88671875" style="460" customWidth="1"/>
    <col min="7426" max="7426" width="17" style="460" customWidth="1"/>
    <col min="7427" max="7427" width="17.109375" style="460" bestFit="1" customWidth="1"/>
    <col min="7428" max="7428" width="11" style="460" customWidth="1"/>
    <col min="7429" max="7429" width="14.5546875" style="460" bestFit="1" customWidth="1"/>
    <col min="7430" max="7430" width="9" style="460" customWidth="1"/>
    <col min="7431" max="7432" width="2.6640625" style="460" customWidth="1"/>
    <col min="7433" max="7433" width="27.109375" style="460" customWidth="1"/>
    <col min="7434" max="7435" width="22.6640625" style="460" customWidth="1"/>
    <col min="7436" max="7436" width="9.109375" style="460"/>
    <col min="7437" max="7437" width="14" style="460" customWidth="1"/>
    <col min="7438" max="7438" width="9.109375" style="460"/>
    <col min="7439" max="7439" width="49" style="460" customWidth="1"/>
    <col min="7440" max="7440" width="11.5546875" style="460" customWidth="1"/>
    <col min="7441" max="7441" width="9.109375" style="460"/>
    <col min="7442" max="7442" width="13.33203125" style="460" bestFit="1" customWidth="1"/>
    <col min="7443" max="7674" width="9.109375" style="460"/>
    <col min="7675" max="7677" width="2.6640625" style="460" customWidth="1"/>
    <col min="7678" max="7678" width="20.6640625" style="460" customWidth="1"/>
    <col min="7679" max="7679" width="15.6640625" style="460" customWidth="1"/>
    <col min="7680" max="7680" width="17.33203125" style="460" bestFit="1" customWidth="1"/>
    <col min="7681" max="7681" width="13.88671875" style="460" customWidth="1"/>
    <col min="7682" max="7682" width="17" style="460" customWidth="1"/>
    <col min="7683" max="7683" width="17.109375" style="460" bestFit="1" customWidth="1"/>
    <col min="7684" max="7684" width="11" style="460" customWidth="1"/>
    <col min="7685" max="7685" width="14.5546875" style="460" bestFit="1" customWidth="1"/>
    <col min="7686" max="7686" width="9" style="460" customWidth="1"/>
    <col min="7687" max="7688" width="2.6640625" style="460" customWidth="1"/>
    <col min="7689" max="7689" width="27.109375" style="460" customWidth="1"/>
    <col min="7690" max="7691" width="22.6640625" style="460" customWidth="1"/>
    <col min="7692" max="7692" width="9.109375" style="460"/>
    <col min="7693" max="7693" width="14" style="460" customWidth="1"/>
    <col min="7694" max="7694" width="9.109375" style="460"/>
    <col min="7695" max="7695" width="49" style="460" customWidth="1"/>
    <col min="7696" max="7696" width="11.5546875" style="460" customWidth="1"/>
    <col min="7697" max="7697" width="9.109375" style="460"/>
    <col min="7698" max="7698" width="13.33203125" style="460" bestFit="1" customWidth="1"/>
    <col min="7699" max="7930" width="9.109375" style="460"/>
    <col min="7931" max="7933" width="2.6640625" style="460" customWidth="1"/>
    <col min="7934" max="7934" width="20.6640625" style="460" customWidth="1"/>
    <col min="7935" max="7935" width="15.6640625" style="460" customWidth="1"/>
    <col min="7936" max="7936" width="17.33203125" style="460" bestFit="1" customWidth="1"/>
    <col min="7937" max="7937" width="13.88671875" style="460" customWidth="1"/>
    <col min="7938" max="7938" width="17" style="460" customWidth="1"/>
    <col min="7939" max="7939" width="17.109375" style="460" bestFit="1" customWidth="1"/>
    <col min="7940" max="7940" width="11" style="460" customWidth="1"/>
    <col min="7941" max="7941" width="14.5546875" style="460" bestFit="1" customWidth="1"/>
    <col min="7942" max="7942" width="9" style="460" customWidth="1"/>
    <col min="7943" max="7944" width="2.6640625" style="460" customWidth="1"/>
    <col min="7945" max="7945" width="27.109375" style="460" customWidth="1"/>
    <col min="7946" max="7947" width="22.6640625" style="460" customWidth="1"/>
    <col min="7948" max="7948" width="9.109375" style="460"/>
    <col min="7949" max="7949" width="14" style="460" customWidth="1"/>
    <col min="7950" max="7950" width="9.109375" style="460"/>
    <col min="7951" max="7951" width="49" style="460" customWidth="1"/>
    <col min="7952" max="7952" width="11.5546875" style="460" customWidth="1"/>
    <col min="7953" max="7953" width="9.109375" style="460"/>
    <col min="7954" max="7954" width="13.33203125" style="460" bestFit="1" customWidth="1"/>
    <col min="7955" max="8186" width="9.109375" style="460"/>
    <col min="8187" max="8189" width="2.6640625" style="460" customWidth="1"/>
    <col min="8190" max="8190" width="20.6640625" style="460" customWidth="1"/>
    <col min="8191" max="8191" width="15.6640625" style="460" customWidth="1"/>
    <col min="8192" max="8192" width="17.33203125" style="460" bestFit="1" customWidth="1"/>
    <col min="8193" max="8193" width="13.88671875" style="460" customWidth="1"/>
    <col min="8194" max="8194" width="17" style="460" customWidth="1"/>
    <col min="8195" max="8195" width="17.109375" style="460" bestFit="1" customWidth="1"/>
    <col min="8196" max="8196" width="11" style="460" customWidth="1"/>
    <col min="8197" max="8197" width="14.5546875" style="460" bestFit="1" customWidth="1"/>
    <col min="8198" max="8198" width="9" style="460" customWidth="1"/>
    <col min="8199" max="8200" width="2.6640625" style="460" customWidth="1"/>
    <col min="8201" max="8201" width="27.109375" style="460" customWidth="1"/>
    <col min="8202" max="8203" width="22.6640625" style="460" customWidth="1"/>
    <col min="8204" max="8204" width="9.109375" style="460"/>
    <col min="8205" max="8205" width="14" style="460" customWidth="1"/>
    <col min="8206" max="8206" width="9.109375" style="460"/>
    <col min="8207" max="8207" width="49" style="460" customWidth="1"/>
    <col min="8208" max="8208" width="11.5546875" style="460" customWidth="1"/>
    <col min="8209" max="8209" width="9.109375" style="460"/>
    <col min="8210" max="8210" width="13.33203125" style="460" bestFit="1" customWidth="1"/>
    <col min="8211" max="8442" width="9.109375" style="460"/>
    <col min="8443" max="8445" width="2.6640625" style="460" customWidth="1"/>
    <col min="8446" max="8446" width="20.6640625" style="460" customWidth="1"/>
    <col min="8447" max="8447" width="15.6640625" style="460" customWidth="1"/>
    <col min="8448" max="8448" width="17.33203125" style="460" bestFit="1" customWidth="1"/>
    <col min="8449" max="8449" width="13.88671875" style="460" customWidth="1"/>
    <col min="8450" max="8450" width="17" style="460" customWidth="1"/>
    <col min="8451" max="8451" width="17.109375" style="460" bestFit="1" customWidth="1"/>
    <col min="8452" max="8452" width="11" style="460" customWidth="1"/>
    <col min="8453" max="8453" width="14.5546875" style="460" bestFit="1" customWidth="1"/>
    <col min="8454" max="8454" width="9" style="460" customWidth="1"/>
    <col min="8455" max="8456" width="2.6640625" style="460" customWidth="1"/>
    <col min="8457" max="8457" width="27.109375" style="460" customWidth="1"/>
    <col min="8458" max="8459" width="22.6640625" style="460" customWidth="1"/>
    <col min="8460" max="8460" width="9.109375" style="460"/>
    <col min="8461" max="8461" width="14" style="460" customWidth="1"/>
    <col min="8462" max="8462" width="9.109375" style="460"/>
    <col min="8463" max="8463" width="49" style="460" customWidth="1"/>
    <col min="8464" max="8464" width="11.5546875" style="460" customWidth="1"/>
    <col min="8465" max="8465" width="9.109375" style="460"/>
    <col min="8466" max="8466" width="13.33203125" style="460" bestFit="1" customWidth="1"/>
    <col min="8467" max="8698" width="9.109375" style="460"/>
    <col min="8699" max="8701" width="2.6640625" style="460" customWidth="1"/>
    <col min="8702" max="8702" width="20.6640625" style="460" customWidth="1"/>
    <col min="8703" max="8703" width="15.6640625" style="460" customWidth="1"/>
    <col min="8704" max="8704" width="17.33203125" style="460" bestFit="1" customWidth="1"/>
    <col min="8705" max="8705" width="13.88671875" style="460" customWidth="1"/>
    <col min="8706" max="8706" width="17" style="460" customWidth="1"/>
    <col min="8707" max="8707" width="17.109375" style="460" bestFit="1" customWidth="1"/>
    <col min="8708" max="8708" width="11" style="460" customWidth="1"/>
    <col min="8709" max="8709" width="14.5546875" style="460" bestFit="1" customWidth="1"/>
    <col min="8710" max="8710" width="9" style="460" customWidth="1"/>
    <col min="8711" max="8712" width="2.6640625" style="460" customWidth="1"/>
    <col min="8713" max="8713" width="27.109375" style="460" customWidth="1"/>
    <col min="8714" max="8715" width="22.6640625" style="460" customWidth="1"/>
    <col min="8716" max="8716" width="9.109375" style="460"/>
    <col min="8717" max="8717" width="14" style="460" customWidth="1"/>
    <col min="8718" max="8718" width="9.109375" style="460"/>
    <col min="8719" max="8719" width="49" style="460" customWidth="1"/>
    <col min="8720" max="8720" width="11.5546875" style="460" customWidth="1"/>
    <col min="8721" max="8721" width="9.109375" style="460"/>
    <col min="8722" max="8722" width="13.33203125" style="460" bestFit="1" customWidth="1"/>
    <col min="8723" max="8954" width="9.109375" style="460"/>
    <col min="8955" max="8957" width="2.6640625" style="460" customWidth="1"/>
    <col min="8958" max="8958" width="20.6640625" style="460" customWidth="1"/>
    <col min="8959" max="8959" width="15.6640625" style="460" customWidth="1"/>
    <col min="8960" max="8960" width="17.33203125" style="460" bestFit="1" customWidth="1"/>
    <col min="8961" max="8961" width="13.88671875" style="460" customWidth="1"/>
    <col min="8962" max="8962" width="17" style="460" customWidth="1"/>
    <col min="8963" max="8963" width="17.109375" style="460" bestFit="1" customWidth="1"/>
    <col min="8964" max="8964" width="11" style="460" customWidth="1"/>
    <col min="8965" max="8965" width="14.5546875" style="460" bestFit="1" customWidth="1"/>
    <col min="8966" max="8966" width="9" style="460" customWidth="1"/>
    <col min="8967" max="8968" width="2.6640625" style="460" customWidth="1"/>
    <col min="8969" max="8969" width="27.109375" style="460" customWidth="1"/>
    <col min="8970" max="8971" width="22.6640625" style="460" customWidth="1"/>
    <col min="8972" max="8972" width="9.109375" style="460"/>
    <col min="8973" max="8973" width="14" style="460" customWidth="1"/>
    <col min="8974" max="8974" width="9.109375" style="460"/>
    <col min="8975" max="8975" width="49" style="460" customWidth="1"/>
    <col min="8976" max="8976" width="11.5546875" style="460" customWidth="1"/>
    <col min="8977" max="8977" width="9.109375" style="460"/>
    <col min="8978" max="8978" width="13.33203125" style="460" bestFit="1" customWidth="1"/>
    <col min="8979" max="9210" width="9.109375" style="460"/>
    <col min="9211" max="9213" width="2.6640625" style="460" customWidth="1"/>
    <col min="9214" max="9214" width="20.6640625" style="460" customWidth="1"/>
    <col min="9215" max="9215" width="15.6640625" style="460" customWidth="1"/>
    <col min="9216" max="9216" width="17.33203125" style="460" bestFit="1" customWidth="1"/>
    <col min="9217" max="9217" width="13.88671875" style="460" customWidth="1"/>
    <col min="9218" max="9218" width="17" style="460" customWidth="1"/>
    <col min="9219" max="9219" width="17.109375" style="460" bestFit="1" customWidth="1"/>
    <col min="9220" max="9220" width="11" style="460" customWidth="1"/>
    <col min="9221" max="9221" width="14.5546875" style="460" bestFit="1" customWidth="1"/>
    <col min="9222" max="9222" width="9" style="460" customWidth="1"/>
    <col min="9223" max="9224" width="2.6640625" style="460" customWidth="1"/>
    <col min="9225" max="9225" width="27.109375" style="460" customWidth="1"/>
    <col min="9226" max="9227" width="22.6640625" style="460" customWidth="1"/>
    <col min="9228" max="9228" width="9.109375" style="460"/>
    <col min="9229" max="9229" width="14" style="460" customWidth="1"/>
    <col min="9230" max="9230" width="9.109375" style="460"/>
    <col min="9231" max="9231" width="49" style="460" customWidth="1"/>
    <col min="9232" max="9232" width="11.5546875" style="460" customWidth="1"/>
    <col min="9233" max="9233" width="9.109375" style="460"/>
    <col min="9234" max="9234" width="13.33203125" style="460" bestFit="1" customWidth="1"/>
    <col min="9235" max="9466" width="9.109375" style="460"/>
    <col min="9467" max="9469" width="2.6640625" style="460" customWidth="1"/>
    <col min="9470" max="9470" width="20.6640625" style="460" customWidth="1"/>
    <col min="9471" max="9471" width="15.6640625" style="460" customWidth="1"/>
    <col min="9472" max="9472" width="17.33203125" style="460" bestFit="1" customWidth="1"/>
    <col min="9473" max="9473" width="13.88671875" style="460" customWidth="1"/>
    <col min="9474" max="9474" width="17" style="460" customWidth="1"/>
    <col min="9475" max="9475" width="17.109375" style="460" bestFit="1" customWidth="1"/>
    <col min="9476" max="9476" width="11" style="460" customWidth="1"/>
    <col min="9477" max="9477" width="14.5546875" style="460" bestFit="1" customWidth="1"/>
    <col min="9478" max="9478" width="9" style="460" customWidth="1"/>
    <col min="9479" max="9480" width="2.6640625" style="460" customWidth="1"/>
    <col min="9481" max="9481" width="27.109375" style="460" customWidth="1"/>
    <col min="9482" max="9483" width="22.6640625" style="460" customWidth="1"/>
    <col min="9484" max="9484" width="9.109375" style="460"/>
    <col min="9485" max="9485" width="14" style="460" customWidth="1"/>
    <col min="9486" max="9486" width="9.109375" style="460"/>
    <col min="9487" max="9487" width="49" style="460" customWidth="1"/>
    <col min="9488" max="9488" width="11.5546875" style="460" customWidth="1"/>
    <col min="9489" max="9489" width="9.109375" style="460"/>
    <col min="9490" max="9490" width="13.33203125" style="460" bestFit="1" customWidth="1"/>
    <col min="9491" max="9722" width="9.109375" style="460"/>
    <col min="9723" max="9725" width="2.6640625" style="460" customWidth="1"/>
    <col min="9726" max="9726" width="20.6640625" style="460" customWidth="1"/>
    <col min="9727" max="9727" width="15.6640625" style="460" customWidth="1"/>
    <col min="9728" max="9728" width="17.33203125" style="460" bestFit="1" customWidth="1"/>
    <col min="9729" max="9729" width="13.88671875" style="460" customWidth="1"/>
    <col min="9730" max="9730" width="17" style="460" customWidth="1"/>
    <col min="9731" max="9731" width="17.109375" style="460" bestFit="1" customWidth="1"/>
    <col min="9732" max="9732" width="11" style="460" customWidth="1"/>
    <col min="9733" max="9733" width="14.5546875" style="460" bestFit="1" customWidth="1"/>
    <col min="9734" max="9734" width="9" style="460" customWidth="1"/>
    <col min="9735" max="9736" width="2.6640625" style="460" customWidth="1"/>
    <col min="9737" max="9737" width="27.109375" style="460" customWidth="1"/>
    <col min="9738" max="9739" width="22.6640625" style="460" customWidth="1"/>
    <col min="9740" max="9740" width="9.109375" style="460"/>
    <col min="9741" max="9741" width="14" style="460" customWidth="1"/>
    <col min="9742" max="9742" width="9.109375" style="460"/>
    <col min="9743" max="9743" width="49" style="460" customWidth="1"/>
    <col min="9744" max="9744" width="11.5546875" style="460" customWidth="1"/>
    <col min="9745" max="9745" width="9.109375" style="460"/>
    <col min="9746" max="9746" width="13.33203125" style="460" bestFit="1" customWidth="1"/>
    <col min="9747" max="9978" width="9.109375" style="460"/>
    <col min="9979" max="9981" width="2.6640625" style="460" customWidth="1"/>
    <col min="9982" max="9982" width="20.6640625" style="460" customWidth="1"/>
    <col min="9983" max="9983" width="15.6640625" style="460" customWidth="1"/>
    <col min="9984" max="9984" width="17.33203125" style="460" bestFit="1" customWidth="1"/>
    <col min="9985" max="9985" width="13.88671875" style="460" customWidth="1"/>
    <col min="9986" max="9986" width="17" style="460" customWidth="1"/>
    <col min="9987" max="9987" width="17.109375" style="460" bestFit="1" customWidth="1"/>
    <col min="9988" max="9988" width="11" style="460" customWidth="1"/>
    <col min="9989" max="9989" width="14.5546875" style="460" bestFit="1" customWidth="1"/>
    <col min="9990" max="9990" width="9" style="460" customWidth="1"/>
    <col min="9991" max="9992" width="2.6640625" style="460" customWidth="1"/>
    <col min="9993" max="9993" width="27.109375" style="460" customWidth="1"/>
    <col min="9994" max="9995" width="22.6640625" style="460" customWidth="1"/>
    <col min="9996" max="9996" width="9.109375" style="460"/>
    <col min="9997" max="9997" width="14" style="460" customWidth="1"/>
    <col min="9998" max="9998" width="9.109375" style="460"/>
    <col min="9999" max="9999" width="49" style="460" customWidth="1"/>
    <col min="10000" max="10000" width="11.5546875" style="460" customWidth="1"/>
    <col min="10001" max="10001" width="9.109375" style="460"/>
    <col min="10002" max="10002" width="13.33203125" style="460" bestFit="1" customWidth="1"/>
    <col min="10003" max="10234" width="9.109375" style="460"/>
    <col min="10235" max="10237" width="2.6640625" style="460" customWidth="1"/>
    <col min="10238" max="10238" width="20.6640625" style="460" customWidth="1"/>
    <col min="10239" max="10239" width="15.6640625" style="460" customWidth="1"/>
    <col min="10240" max="10240" width="17.33203125" style="460" bestFit="1" customWidth="1"/>
    <col min="10241" max="10241" width="13.88671875" style="460" customWidth="1"/>
    <col min="10242" max="10242" width="17" style="460" customWidth="1"/>
    <col min="10243" max="10243" width="17.109375" style="460" bestFit="1" customWidth="1"/>
    <col min="10244" max="10244" width="11" style="460" customWidth="1"/>
    <col min="10245" max="10245" width="14.5546875" style="460" bestFit="1" customWidth="1"/>
    <col min="10246" max="10246" width="9" style="460" customWidth="1"/>
    <col min="10247" max="10248" width="2.6640625" style="460" customWidth="1"/>
    <col min="10249" max="10249" width="27.109375" style="460" customWidth="1"/>
    <col min="10250" max="10251" width="22.6640625" style="460" customWidth="1"/>
    <col min="10252" max="10252" width="9.109375" style="460"/>
    <col min="10253" max="10253" width="14" style="460" customWidth="1"/>
    <col min="10254" max="10254" width="9.109375" style="460"/>
    <col min="10255" max="10255" width="49" style="460" customWidth="1"/>
    <col min="10256" max="10256" width="11.5546875" style="460" customWidth="1"/>
    <col min="10257" max="10257" width="9.109375" style="460"/>
    <col min="10258" max="10258" width="13.33203125" style="460" bestFit="1" customWidth="1"/>
    <col min="10259" max="10490" width="9.109375" style="460"/>
    <col min="10491" max="10493" width="2.6640625" style="460" customWidth="1"/>
    <col min="10494" max="10494" width="20.6640625" style="460" customWidth="1"/>
    <col min="10495" max="10495" width="15.6640625" style="460" customWidth="1"/>
    <col min="10496" max="10496" width="17.33203125" style="460" bestFit="1" customWidth="1"/>
    <col min="10497" max="10497" width="13.88671875" style="460" customWidth="1"/>
    <col min="10498" max="10498" width="17" style="460" customWidth="1"/>
    <col min="10499" max="10499" width="17.109375" style="460" bestFit="1" customWidth="1"/>
    <col min="10500" max="10500" width="11" style="460" customWidth="1"/>
    <col min="10501" max="10501" width="14.5546875" style="460" bestFit="1" customWidth="1"/>
    <col min="10502" max="10502" width="9" style="460" customWidth="1"/>
    <col min="10503" max="10504" width="2.6640625" style="460" customWidth="1"/>
    <col min="10505" max="10505" width="27.109375" style="460" customWidth="1"/>
    <col min="10506" max="10507" width="22.6640625" style="460" customWidth="1"/>
    <col min="10508" max="10508" width="9.109375" style="460"/>
    <col min="10509" max="10509" width="14" style="460" customWidth="1"/>
    <col min="10510" max="10510" width="9.109375" style="460"/>
    <col min="10511" max="10511" width="49" style="460" customWidth="1"/>
    <col min="10512" max="10512" width="11.5546875" style="460" customWidth="1"/>
    <col min="10513" max="10513" width="9.109375" style="460"/>
    <col min="10514" max="10514" width="13.33203125" style="460" bestFit="1" customWidth="1"/>
    <col min="10515" max="10746" width="9.109375" style="460"/>
    <col min="10747" max="10749" width="2.6640625" style="460" customWidth="1"/>
    <col min="10750" max="10750" width="20.6640625" style="460" customWidth="1"/>
    <col min="10751" max="10751" width="15.6640625" style="460" customWidth="1"/>
    <col min="10752" max="10752" width="17.33203125" style="460" bestFit="1" customWidth="1"/>
    <col min="10753" max="10753" width="13.88671875" style="460" customWidth="1"/>
    <col min="10754" max="10754" width="17" style="460" customWidth="1"/>
    <col min="10755" max="10755" width="17.109375" style="460" bestFit="1" customWidth="1"/>
    <col min="10756" max="10756" width="11" style="460" customWidth="1"/>
    <col min="10757" max="10757" width="14.5546875" style="460" bestFit="1" customWidth="1"/>
    <col min="10758" max="10758" width="9" style="460" customWidth="1"/>
    <col min="10759" max="10760" width="2.6640625" style="460" customWidth="1"/>
    <col min="10761" max="10761" width="27.109375" style="460" customWidth="1"/>
    <col min="10762" max="10763" width="22.6640625" style="460" customWidth="1"/>
    <col min="10764" max="10764" width="9.109375" style="460"/>
    <col min="10765" max="10765" width="14" style="460" customWidth="1"/>
    <col min="10766" max="10766" width="9.109375" style="460"/>
    <col min="10767" max="10767" width="49" style="460" customWidth="1"/>
    <col min="10768" max="10768" width="11.5546875" style="460" customWidth="1"/>
    <col min="10769" max="10769" width="9.109375" style="460"/>
    <col min="10770" max="10770" width="13.33203125" style="460" bestFit="1" customWidth="1"/>
    <col min="10771" max="11002" width="9.109375" style="460"/>
    <col min="11003" max="11005" width="2.6640625" style="460" customWidth="1"/>
    <col min="11006" max="11006" width="20.6640625" style="460" customWidth="1"/>
    <col min="11007" max="11007" width="15.6640625" style="460" customWidth="1"/>
    <col min="11008" max="11008" width="17.33203125" style="460" bestFit="1" customWidth="1"/>
    <col min="11009" max="11009" width="13.88671875" style="460" customWidth="1"/>
    <col min="11010" max="11010" width="17" style="460" customWidth="1"/>
    <col min="11011" max="11011" width="17.109375" style="460" bestFit="1" customWidth="1"/>
    <col min="11012" max="11012" width="11" style="460" customWidth="1"/>
    <col min="11013" max="11013" width="14.5546875" style="460" bestFit="1" customWidth="1"/>
    <col min="11014" max="11014" width="9" style="460" customWidth="1"/>
    <col min="11015" max="11016" width="2.6640625" style="460" customWidth="1"/>
    <col min="11017" max="11017" width="27.109375" style="460" customWidth="1"/>
    <col min="11018" max="11019" width="22.6640625" style="460" customWidth="1"/>
    <col min="11020" max="11020" width="9.109375" style="460"/>
    <col min="11021" max="11021" width="14" style="460" customWidth="1"/>
    <col min="11022" max="11022" width="9.109375" style="460"/>
    <col min="11023" max="11023" width="49" style="460" customWidth="1"/>
    <col min="11024" max="11024" width="11.5546875" style="460" customWidth="1"/>
    <col min="11025" max="11025" width="9.109375" style="460"/>
    <col min="11026" max="11026" width="13.33203125" style="460" bestFit="1" customWidth="1"/>
    <col min="11027" max="11258" width="9.109375" style="460"/>
    <col min="11259" max="11261" width="2.6640625" style="460" customWidth="1"/>
    <col min="11262" max="11262" width="20.6640625" style="460" customWidth="1"/>
    <col min="11263" max="11263" width="15.6640625" style="460" customWidth="1"/>
    <col min="11264" max="11264" width="17.33203125" style="460" bestFit="1" customWidth="1"/>
    <col min="11265" max="11265" width="13.88671875" style="460" customWidth="1"/>
    <col min="11266" max="11266" width="17" style="460" customWidth="1"/>
    <col min="11267" max="11267" width="17.109375" style="460" bestFit="1" customWidth="1"/>
    <col min="11268" max="11268" width="11" style="460" customWidth="1"/>
    <col min="11269" max="11269" width="14.5546875" style="460" bestFit="1" customWidth="1"/>
    <col min="11270" max="11270" width="9" style="460" customWidth="1"/>
    <col min="11271" max="11272" width="2.6640625" style="460" customWidth="1"/>
    <col min="11273" max="11273" width="27.109375" style="460" customWidth="1"/>
    <col min="11274" max="11275" width="22.6640625" style="460" customWidth="1"/>
    <col min="11276" max="11276" width="9.109375" style="460"/>
    <col min="11277" max="11277" width="14" style="460" customWidth="1"/>
    <col min="11278" max="11278" width="9.109375" style="460"/>
    <col min="11279" max="11279" width="49" style="460" customWidth="1"/>
    <col min="11280" max="11280" width="11.5546875" style="460" customWidth="1"/>
    <col min="11281" max="11281" width="9.109375" style="460"/>
    <col min="11282" max="11282" width="13.33203125" style="460" bestFit="1" customWidth="1"/>
    <col min="11283" max="11514" width="9.109375" style="460"/>
    <col min="11515" max="11517" width="2.6640625" style="460" customWidth="1"/>
    <col min="11518" max="11518" width="20.6640625" style="460" customWidth="1"/>
    <col min="11519" max="11519" width="15.6640625" style="460" customWidth="1"/>
    <col min="11520" max="11520" width="17.33203125" style="460" bestFit="1" customWidth="1"/>
    <col min="11521" max="11521" width="13.88671875" style="460" customWidth="1"/>
    <col min="11522" max="11522" width="17" style="460" customWidth="1"/>
    <col min="11523" max="11523" width="17.109375" style="460" bestFit="1" customWidth="1"/>
    <col min="11524" max="11524" width="11" style="460" customWidth="1"/>
    <col min="11525" max="11525" width="14.5546875" style="460" bestFit="1" customWidth="1"/>
    <col min="11526" max="11526" width="9" style="460" customWidth="1"/>
    <col min="11527" max="11528" width="2.6640625" style="460" customWidth="1"/>
    <col min="11529" max="11529" width="27.109375" style="460" customWidth="1"/>
    <col min="11530" max="11531" width="22.6640625" style="460" customWidth="1"/>
    <col min="11532" max="11532" width="9.109375" style="460"/>
    <col min="11533" max="11533" width="14" style="460" customWidth="1"/>
    <col min="11534" max="11534" width="9.109375" style="460"/>
    <col min="11535" max="11535" width="49" style="460" customWidth="1"/>
    <col min="11536" max="11536" width="11.5546875" style="460" customWidth="1"/>
    <col min="11537" max="11537" width="9.109375" style="460"/>
    <col min="11538" max="11538" width="13.33203125" style="460" bestFit="1" customWidth="1"/>
    <col min="11539" max="11770" width="9.109375" style="460"/>
    <col min="11771" max="11773" width="2.6640625" style="460" customWidth="1"/>
    <col min="11774" max="11774" width="20.6640625" style="460" customWidth="1"/>
    <col min="11775" max="11775" width="15.6640625" style="460" customWidth="1"/>
    <col min="11776" max="11776" width="17.33203125" style="460" bestFit="1" customWidth="1"/>
    <col min="11777" max="11777" width="13.88671875" style="460" customWidth="1"/>
    <col min="11778" max="11778" width="17" style="460" customWidth="1"/>
    <col min="11779" max="11779" width="17.109375" style="460" bestFit="1" customWidth="1"/>
    <col min="11780" max="11780" width="11" style="460" customWidth="1"/>
    <col min="11781" max="11781" width="14.5546875" style="460" bestFit="1" customWidth="1"/>
    <col min="11782" max="11782" width="9" style="460" customWidth="1"/>
    <col min="11783" max="11784" width="2.6640625" style="460" customWidth="1"/>
    <col min="11785" max="11785" width="27.109375" style="460" customWidth="1"/>
    <col min="11786" max="11787" width="22.6640625" style="460" customWidth="1"/>
    <col min="11788" max="11788" width="9.109375" style="460"/>
    <col min="11789" max="11789" width="14" style="460" customWidth="1"/>
    <col min="11790" max="11790" width="9.109375" style="460"/>
    <col min="11791" max="11791" width="49" style="460" customWidth="1"/>
    <col min="11792" max="11792" width="11.5546875" style="460" customWidth="1"/>
    <col min="11793" max="11793" width="9.109375" style="460"/>
    <col min="11794" max="11794" width="13.33203125" style="460" bestFit="1" customWidth="1"/>
    <col min="11795" max="12026" width="9.109375" style="460"/>
    <col min="12027" max="12029" width="2.6640625" style="460" customWidth="1"/>
    <col min="12030" max="12030" width="20.6640625" style="460" customWidth="1"/>
    <col min="12031" max="12031" width="15.6640625" style="460" customWidth="1"/>
    <col min="12032" max="12032" width="17.33203125" style="460" bestFit="1" customWidth="1"/>
    <col min="12033" max="12033" width="13.88671875" style="460" customWidth="1"/>
    <col min="12034" max="12034" width="17" style="460" customWidth="1"/>
    <col min="12035" max="12035" width="17.109375" style="460" bestFit="1" customWidth="1"/>
    <col min="12036" max="12036" width="11" style="460" customWidth="1"/>
    <col min="12037" max="12037" width="14.5546875" style="460" bestFit="1" customWidth="1"/>
    <col min="12038" max="12038" width="9" style="460" customWidth="1"/>
    <col min="12039" max="12040" width="2.6640625" style="460" customWidth="1"/>
    <col min="12041" max="12041" width="27.109375" style="460" customWidth="1"/>
    <col min="12042" max="12043" width="22.6640625" style="460" customWidth="1"/>
    <col min="12044" max="12044" width="9.109375" style="460"/>
    <col min="12045" max="12045" width="14" style="460" customWidth="1"/>
    <col min="12046" max="12046" width="9.109375" style="460"/>
    <col min="12047" max="12047" width="49" style="460" customWidth="1"/>
    <col min="12048" max="12048" width="11.5546875" style="460" customWidth="1"/>
    <col min="12049" max="12049" width="9.109375" style="460"/>
    <col min="12050" max="12050" width="13.33203125" style="460" bestFit="1" customWidth="1"/>
    <col min="12051" max="12282" width="9.109375" style="460"/>
    <col min="12283" max="12285" width="2.6640625" style="460" customWidth="1"/>
    <col min="12286" max="12286" width="20.6640625" style="460" customWidth="1"/>
    <col min="12287" max="12287" width="15.6640625" style="460" customWidth="1"/>
    <col min="12288" max="12288" width="17.33203125" style="460" bestFit="1" customWidth="1"/>
    <col min="12289" max="12289" width="13.88671875" style="460" customWidth="1"/>
    <col min="12290" max="12290" width="17" style="460" customWidth="1"/>
    <col min="12291" max="12291" width="17.109375" style="460" bestFit="1" customWidth="1"/>
    <col min="12292" max="12292" width="11" style="460" customWidth="1"/>
    <col min="12293" max="12293" width="14.5546875" style="460" bestFit="1" customWidth="1"/>
    <col min="12294" max="12294" width="9" style="460" customWidth="1"/>
    <col min="12295" max="12296" width="2.6640625" style="460" customWidth="1"/>
    <col min="12297" max="12297" width="27.109375" style="460" customWidth="1"/>
    <col min="12298" max="12299" width="22.6640625" style="460" customWidth="1"/>
    <col min="12300" max="12300" width="9.109375" style="460"/>
    <col min="12301" max="12301" width="14" style="460" customWidth="1"/>
    <col min="12302" max="12302" width="9.109375" style="460"/>
    <col min="12303" max="12303" width="49" style="460" customWidth="1"/>
    <col min="12304" max="12304" width="11.5546875" style="460" customWidth="1"/>
    <col min="12305" max="12305" width="9.109375" style="460"/>
    <col min="12306" max="12306" width="13.33203125" style="460" bestFit="1" customWidth="1"/>
    <col min="12307" max="12538" width="9.109375" style="460"/>
    <col min="12539" max="12541" width="2.6640625" style="460" customWidth="1"/>
    <col min="12542" max="12542" width="20.6640625" style="460" customWidth="1"/>
    <col min="12543" max="12543" width="15.6640625" style="460" customWidth="1"/>
    <col min="12544" max="12544" width="17.33203125" style="460" bestFit="1" customWidth="1"/>
    <col min="12545" max="12545" width="13.88671875" style="460" customWidth="1"/>
    <col min="12546" max="12546" width="17" style="460" customWidth="1"/>
    <col min="12547" max="12547" width="17.109375" style="460" bestFit="1" customWidth="1"/>
    <col min="12548" max="12548" width="11" style="460" customWidth="1"/>
    <col min="12549" max="12549" width="14.5546875" style="460" bestFit="1" customWidth="1"/>
    <col min="12550" max="12550" width="9" style="460" customWidth="1"/>
    <col min="12551" max="12552" width="2.6640625" style="460" customWidth="1"/>
    <col min="12553" max="12553" width="27.109375" style="460" customWidth="1"/>
    <col min="12554" max="12555" width="22.6640625" style="460" customWidth="1"/>
    <col min="12556" max="12556" width="9.109375" style="460"/>
    <col min="12557" max="12557" width="14" style="460" customWidth="1"/>
    <col min="12558" max="12558" width="9.109375" style="460"/>
    <col min="12559" max="12559" width="49" style="460" customWidth="1"/>
    <col min="12560" max="12560" width="11.5546875" style="460" customWidth="1"/>
    <col min="12561" max="12561" width="9.109375" style="460"/>
    <col min="12562" max="12562" width="13.33203125" style="460" bestFit="1" customWidth="1"/>
    <col min="12563" max="12794" width="9.109375" style="460"/>
    <col min="12795" max="12797" width="2.6640625" style="460" customWidth="1"/>
    <col min="12798" max="12798" width="20.6640625" style="460" customWidth="1"/>
    <col min="12799" max="12799" width="15.6640625" style="460" customWidth="1"/>
    <col min="12800" max="12800" width="17.33203125" style="460" bestFit="1" customWidth="1"/>
    <col min="12801" max="12801" width="13.88671875" style="460" customWidth="1"/>
    <col min="12802" max="12802" width="17" style="460" customWidth="1"/>
    <col min="12803" max="12803" width="17.109375" style="460" bestFit="1" customWidth="1"/>
    <col min="12804" max="12804" width="11" style="460" customWidth="1"/>
    <col min="12805" max="12805" width="14.5546875" style="460" bestFit="1" customWidth="1"/>
    <col min="12806" max="12806" width="9" style="460" customWidth="1"/>
    <col min="12807" max="12808" width="2.6640625" style="460" customWidth="1"/>
    <col min="12809" max="12809" width="27.109375" style="460" customWidth="1"/>
    <col min="12810" max="12811" width="22.6640625" style="460" customWidth="1"/>
    <col min="12812" max="12812" width="9.109375" style="460"/>
    <col min="12813" max="12813" width="14" style="460" customWidth="1"/>
    <col min="12814" max="12814" width="9.109375" style="460"/>
    <col min="12815" max="12815" width="49" style="460" customWidth="1"/>
    <col min="12816" max="12816" width="11.5546875" style="460" customWidth="1"/>
    <col min="12817" max="12817" width="9.109375" style="460"/>
    <col min="12818" max="12818" width="13.33203125" style="460" bestFit="1" customWidth="1"/>
    <col min="12819" max="13050" width="9.109375" style="460"/>
    <col min="13051" max="13053" width="2.6640625" style="460" customWidth="1"/>
    <col min="13054" max="13054" width="20.6640625" style="460" customWidth="1"/>
    <col min="13055" max="13055" width="15.6640625" style="460" customWidth="1"/>
    <col min="13056" max="13056" width="17.33203125" style="460" bestFit="1" customWidth="1"/>
    <col min="13057" max="13057" width="13.88671875" style="460" customWidth="1"/>
    <col min="13058" max="13058" width="17" style="460" customWidth="1"/>
    <col min="13059" max="13059" width="17.109375" style="460" bestFit="1" customWidth="1"/>
    <col min="13060" max="13060" width="11" style="460" customWidth="1"/>
    <col min="13061" max="13061" width="14.5546875" style="460" bestFit="1" customWidth="1"/>
    <col min="13062" max="13062" width="9" style="460" customWidth="1"/>
    <col min="13063" max="13064" width="2.6640625" style="460" customWidth="1"/>
    <col min="13065" max="13065" width="27.109375" style="460" customWidth="1"/>
    <col min="13066" max="13067" width="22.6640625" style="460" customWidth="1"/>
    <col min="13068" max="13068" width="9.109375" style="460"/>
    <col min="13069" max="13069" width="14" style="460" customWidth="1"/>
    <col min="13070" max="13070" width="9.109375" style="460"/>
    <col min="13071" max="13071" width="49" style="460" customWidth="1"/>
    <col min="13072" max="13072" width="11.5546875" style="460" customWidth="1"/>
    <col min="13073" max="13073" width="9.109375" style="460"/>
    <col min="13074" max="13074" width="13.33203125" style="460" bestFit="1" customWidth="1"/>
    <col min="13075" max="13306" width="9.109375" style="460"/>
    <col min="13307" max="13309" width="2.6640625" style="460" customWidth="1"/>
    <col min="13310" max="13310" width="20.6640625" style="460" customWidth="1"/>
    <col min="13311" max="13311" width="15.6640625" style="460" customWidth="1"/>
    <col min="13312" max="13312" width="17.33203125" style="460" bestFit="1" customWidth="1"/>
    <col min="13313" max="13313" width="13.88671875" style="460" customWidth="1"/>
    <col min="13314" max="13314" width="17" style="460" customWidth="1"/>
    <col min="13315" max="13315" width="17.109375" style="460" bestFit="1" customWidth="1"/>
    <col min="13316" max="13316" width="11" style="460" customWidth="1"/>
    <col min="13317" max="13317" width="14.5546875" style="460" bestFit="1" customWidth="1"/>
    <col min="13318" max="13318" width="9" style="460" customWidth="1"/>
    <col min="13319" max="13320" width="2.6640625" style="460" customWidth="1"/>
    <col min="13321" max="13321" width="27.109375" style="460" customWidth="1"/>
    <col min="13322" max="13323" width="22.6640625" style="460" customWidth="1"/>
    <col min="13324" max="13324" width="9.109375" style="460"/>
    <col min="13325" max="13325" width="14" style="460" customWidth="1"/>
    <col min="13326" max="13326" width="9.109375" style="460"/>
    <col min="13327" max="13327" width="49" style="460" customWidth="1"/>
    <col min="13328" max="13328" width="11.5546875" style="460" customWidth="1"/>
    <col min="13329" max="13329" width="9.109375" style="460"/>
    <col min="13330" max="13330" width="13.33203125" style="460" bestFit="1" customWidth="1"/>
    <col min="13331" max="13562" width="9.109375" style="460"/>
    <col min="13563" max="13565" width="2.6640625" style="460" customWidth="1"/>
    <col min="13566" max="13566" width="20.6640625" style="460" customWidth="1"/>
    <col min="13567" max="13567" width="15.6640625" style="460" customWidth="1"/>
    <col min="13568" max="13568" width="17.33203125" style="460" bestFit="1" customWidth="1"/>
    <col min="13569" max="13569" width="13.88671875" style="460" customWidth="1"/>
    <col min="13570" max="13570" width="17" style="460" customWidth="1"/>
    <col min="13571" max="13571" width="17.109375" style="460" bestFit="1" customWidth="1"/>
    <col min="13572" max="13572" width="11" style="460" customWidth="1"/>
    <col min="13573" max="13573" width="14.5546875" style="460" bestFit="1" customWidth="1"/>
    <col min="13574" max="13574" width="9" style="460" customWidth="1"/>
    <col min="13575" max="13576" width="2.6640625" style="460" customWidth="1"/>
    <col min="13577" max="13577" width="27.109375" style="460" customWidth="1"/>
    <col min="13578" max="13579" width="22.6640625" style="460" customWidth="1"/>
    <col min="13580" max="13580" width="9.109375" style="460"/>
    <col min="13581" max="13581" width="14" style="460" customWidth="1"/>
    <col min="13582" max="13582" width="9.109375" style="460"/>
    <col min="13583" max="13583" width="49" style="460" customWidth="1"/>
    <col min="13584" max="13584" width="11.5546875" style="460" customWidth="1"/>
    <col min="13585" max="13585" width="9.109375" style="460"/>
    <col min="13586" max="13586" width="13.33203125" style="460" bestFit="1" customWidth="1"/>
    <col min="13587" max="13818" width="9.109375" style="460"/>
    <col min="13819" max="13821" width="2.6640625" style="460" customWidth="1"/>
    <col min="13822" max="13822" width="20.6640625" style="460" customWidth="1"/>
    <col min="13823" max="13823" width="15.6640625" style="460" customWidth="1"/>
    <col min="13824" max="13824" width="17.33203125" style="460" bestFit="1" customWidth="1"/>
    <col min="13825" max="13825" width="13.88671875" style="460" customWidth="1"/>
    <col min="13826" max="13826" width="17" style="460" customWidth="1"/>
    <col min="13827" max="13827" width="17.109375" style="460" bestFit="1" customWidth="1"/>
    <col min="13828" max="13828" width="11" style="460" customWidth="1"/>
    <col min="13829" max="13829" width="14.5546875" style="460" bestFit="1" customWidth="1"/>
    <col min="13830" max="13830" width="9" style="460" customWidth="1"/>
    <col min="13831" max="13832" width="2.6640625" style="460" customWidth="1"/>
    <col min="13833" max="13833" width="27.109375" style="460" customWidth="1"/>
    <col min="13834" max="13835" width="22.6640625" style="460" customWidth="1"/>
    <col min="13836" max="13836" width="9.109375" style="460"/>
    <col min="13837" max="13837" width="14" style="460" customWidth="1"/>
    <col min="13838" max="13838" width="9.109375" style="460"/>
    <col min="13839" max="13839" width="49" style="460" customWidth="1"/>
    <col min="13840" max="13840" width="11.5546875" style="460" customWidth="1"/>
    <col min="13841" max="13841" width="9.109375" style="460"/>
    <col min="13842" max="13842" width="13.33203125" style="460" bestFit="1" customWidth="1"/>
    <col min="13843" max="14074" width="9.109375" style="460"/>
    <col min="14075" max="14077" width="2.6640625" style="460" customWidth="1"/>
    <col min="14078" max="14078" width="20.6640625" style="460" customWidth="1"/>
    <col min="14079" max="14079" width="15.6640625" style="460" customWidth="1"/>
    <col min="14080" max="14080" width="17.33203125" style="460" bestFit="1" customWidth="1"/>
    <col min="14081" max="14081" width="13.88671875" style="460" customWidth="1"/>
    <col min="14082" max="14082" width="17" style="460" customWidth="1"/>
    <col min="14083" max="14083" width="17.109375" style="460" bestFit="1" customWidth="1"/>
    <col min="14084" max="14084" width="11" style="460" customWidth="1"/>
    <col min="14085" max="14085" width="14.5546875" style="460" bestFit="1" customWidth="1"/>
    <col min="14086" max="14086" width="9" style="460" customWidth="1"/>
    <col min="14087" max="14088" width="2.6640625" style="460" customWidth="1"/>
    <col min="14089" max="14089" width="27.109375" style="460" customWidth="1"/>
    <col min="14090" max="14091" width="22.6640625" style="460" customWidth="1"/>
    <col min="14092" max="14092" width="9.109375" style="460"/>
    <col min="14093" max="14093" width="14" style="460" customWidth="1"/>
    <col min="14094" max="14094" width="9.109375" style="460"/>
    <col min="14095" max="14095" width="49" style="460" customWidth="1"/>
    <col min="14096" max="14096" width="11.5546875" style="460" customWidth="1"/>
    <col min="14097" max="14097" width="9.109375" style="460"/>
    <col min="14098" max="14098" width="13.33203125" style="460" bestFit="1" customWidth="1"/>
    <col min="14099" max="14330" width="9.109375" style="460"/>
    <col min="14331" max="14333" width="2.6640625" style="460" customWidth="1"/>
    <col min="14334" max="14334" width="20.6640625" style="460" customWidth="1"/>
    <col min="14335" max="14335" width="15.6640625" style="460" customWidth="1"/>
    <col min="14336" max="14336" width="17.33203125" style="460" bestFit="1" customWidth="1"/>
    <col min="14337" max="14337" width="13.88671875" style="460" customWidth="1"/>
    <col min="14338" max="14338" width="17" style="460" customWidth="1"/>
    <col min="14339" max="14339" width="17.109375" style="460" bestFit="1" customWidth="1"/>
    <col min="14340" max="14340" width="11" style="460" customWidth="1"/>
    <col min="14341" max="14341" width="14.5546875" style="460" bestFit="1" customWidth="1"/>
    <col min="14342" max="14342" width="9" style="460" customWidth="1"/>
    <col min="14343" max="14344" width="2.6640625" style="460" customWidth="1"/>
    <col min="14345" max="14345" width="27.109375" style="460" customWidth="1"/>
    <col min="14346" max="14347" width="22.6640625" style="460" customWidth="1"/>
    <col min="14348" max="14348" width="9.109375" style="460"/>
    <col min="14349" max="14349" width="14" style="460" customWidth="1"/>
    <col min="14350" max="14350" width="9.109375" style="460"/>
    <col min="14351" max="14351" width="49" style="460" customWidth="1"/>
    <col min="14352" max="14352" width="11.5546875" style="460" customWidth="1"/>
    <col min="14353" max="14353" width="9.109375" style="460"/>
    <col min="14354" max="14354" width="13.33203125" style="460" bestFit="1" customWidth="1"/>
    <col min="14355" max="14586" width="9.109375" style="460"/>
    <col min="14587" max="14589" width="2.6640625" style="460" customWidth="1"/>
    <col min="14590" max="14590" width="20.6640625" style="460" customWidth="1"/>
    <col min="14591" max="14591" width="15.6640625" style="460" customWidth="1"/>
    <col min="14592" max="14592" width="17.33203125" style="460" bestFit="1" customWidth="1"/>
    <col min="14593" max="14593" width="13.88671875" style="460" customWidth="1"/>
    <col min="14594" max="14594" width="17" style="460" customWidth="1"/>
    <col min="14595" max="14595" width="17.109375" style="460" bestFit="1" customWidth="1"/>
    <col min="14596" max="14596" width="11" style="460" customWidth="1"/>
    <col min="14597" max="14597" width="14.5546875" style="460" bestFit="1" customWidth="1"/>
    <col min="14598" max="14598" width="9" style="460" customWidth="1"/>
    <col min="14599" max="14600" width="2.6640625" style="460" customWidth="1"/>
    <col min="14601" max="14601" width="27.109375" style="460" customWidth="1"/>
    <col min="14602" max="14603" width="22.6640625" style="460" customWidth="1"/>
    <col min="14604" max="14604" width="9.109375" style="460"/>
    <col min="14605" max="14605" width="14" style="460" customWidth="1"/>
    <col min="14606" max="14606" width="9.109375" style="460"/>
    <col min="14607" max="14607" width="49" style="460" customWidth="1"/>
    <col min="14608" max="14608" width="11.5546875" style="460" customWidth="1"/>
    <col min="14609" max="14609" width="9.109375" style="460"/>
    <col min="14610" max="14610" width="13.33203125" style="460" bestFit="1" customWidth="1"/>
    <col min="14611" max="14842" width="9.109375" style="460"/>
    <col min="14843" max="14845" width="2.6640625" style="460" customWidth="1"/>
    <col min="14846" max="14846" width="20.6640625" style="460" customWidth="1"/>
    <col min="14847" max="14847" width="15.6640625" style="460" customWidth="1"/>
    <col min="14848" max="14848" width="17.33203125" style="460" bestFit="1" customWidth="1"/>
    <col min="14849" max="14849" width="13.88671875" style="460" customWidth="1"/>
    <col min="14850" max="14850" width="17" style="460" customWidth="1"/>
    <col min="14851" max="14851" width="17.109375" style="460" bestFit="1" customWidth="1"/>
    <col min="14852" max="14852" width="11" style="460" customWidth="1"/>
    <col min="14853" max="14853" width="14.5546875" style="460" bestFit="1" customWidth="1"/>
    <col min="14854" max="14854" width="9" style="460" customWidth="1"/>
    <col min="14855" max="14856" width="2.6640625" style="460" customWidth="1"/>
    <col min="14857" max="14857" width="27.109375" style="460" customWidth="1"/>
    <col min="14858" max="14859" width="22.6640625" style="460" customWidth="1"/>
    <col min="14860" max="14860" width="9.109375" style="460"/>
    <col min="14861" max="14861" width="14" style="460" customWidth="1"/>
    <col min="14862" max="14862" width="9.109375" style="460"/>
    <col min="14863" max="14863" width="49" style="460" customWidth="1"/>
    <col min="14864" max="14864" width="11.5546875" style="460" customWidth="1"/>
    <col min="14865" max="14865" width="9.109375" style="460"/>
    <col min="14866" max="14866" width="13.33203125" style="460" bestFit="1" customWidth="1"/>
    <col min="14867" max="15098" width="9.109375" style="460"/>
    <col min="15099" max="15101" width="2.6640625" style="460" customWidth="1"/>
    <col min="15102" max="15102" width="20.6640625" style="460" customWidth="1"/>
    <col min="15103" max="15103" width="15.6640625" style="460" customWidth="1"/>
    <col min="15104" max="15104" width="17.33203125" style="460" bestFit="1" customWidth="1"/>
    <col min="15105" max="15105" width="13.88671875" style="460" customWidth="1"/>
    <col min="15106" max="15106" width="17" style="460" customWidth="1"/>
    <col min="15107" max="15107" width="17.109375" style="460" bestFit="1" customWidth="1"/>
    <col min="15108" max="15108" width="11" style="460" customWidth="1"/>
    <col min="15109" max="15109" width="14.5546875" style="460" bestFit="1" customWidth="1"/>
    <col min="15110" max="15110" width="9" style="460" customWidth="1"/>
    <col min="15111" max="15112" width="2.6640625" style="460" customWidth="1"/>
    <col min="15113" max="15113" width="27.109375" style="460" customWidth="1"/>
    <col min="15114" max="15115" width="22.6640625" style="460" customWidth="1"/>
    <col min="15116" max="15116" width="9.109375" style="460"/>
    <col min="15117" max="15117" width="14" style="460" customWidth="1"/>
    <col min="15118" max="15118" width="9.109375" style="460"/>
    <col min="15119" max="15119" width="49" style="460" customWidth="1"/>
    <col min="15120" max="15120" width="11.5546875" style="460" customWidth="1"/>
    <col min="15121" max="15121" width="9.109375" style="460"/>
    <col min="15122" max="15122" width="13.33203125" style="460" bestFit="1" customWidth="1"/>
    <col min="15123" max="15354" width="9.109375" style="460"/>
    <col min="15355" max="15357" width="2.6640625" style="460" customWidth="1"/>
    <col min="15358" max="15358" width="20.6640625" style="460" customWidth="1"/>
    <col min="15359" max="15359" width="15.6640625" style="460" customWidth="1"/>
    <col min="15360" max="15360" width="17.33203125" style="460" bestFit="1" customWidth="1"/>
    <col min="15361" max="15361" width="13.88671875" style="460" customWidth="1"/>
    <col min="15362" max="15362" width="17" style="460" customWidth="1"/>
    <col min="15363" max="15363" width="17.109375" style="460" bestFit="1" customWidth="1"/>
    <col min="15364" max="15364" width="11" style="460" customWidth="1"/>
    <col min="15365" max="15365" width="14.5546875" style="460" bestFit="1" customWidth="1"/>
    <col min="15366" max="15366" width="9" style="460" customWidth="1"/>
    <col min="15367" max="15368" width="2.6640625" style="460" customWidth="1"/>
    <col min="15369" max="15369" width="27.109375" style="460" customWidth="1"/>
    <col min="15370" max="15371" width="22.6640625" style="460" customWidth="1"/>
    <col min="15372" max="15372" width="9.109375" style="460"/>
    <col min="15373" max="15373" width="14" style="460" customWidth="1"/>
    <col min="15374" max="15374" width="9.109375" style="460"/>
    <col min="15375" max="15375" width="49" style="460" customWidth="1"/>
    <col min="15376" max="15376" width="11.5546875" style="460" customWidth="1"/>
    <col min="15377" max="15377" width="9.109375" style="460"/>
    <col min="15378" max="15378" width="13.33203125" style="460" bestFit="1" customWidth="1"/>
    <col min="15379" max="15610" width="9.109375" style="460"/>
    <col min="15611" max="15613" width="2.6640625" style="460" customWidth="1"/>
    <col min="15614" max="15614" width="20.6640625" style="460" customWidth="1"/>
    <col min="15615" max="15615" width="15.6640625" style="460" customWidth="1"/>
    <col min="15616" max="15616" width="17.33203125" style="460" bestFit="1" customWidth="1"/>
    <col min="15617" max="15617" width="13.88671875" style="460" customWidth="1"/>
    <col min="15618" max="15618" width="17" style="460" customWidth="1"/>
    <col min="15619" max="15619" width="17.109375" style="460" bestFit="1" customWidth="1"/>
    <col min="15620" max="15620" width="11" style="460" customWidth="1"/>
    <col min="15621" max="15621" width="14.5546875" style="460" bestFit="1" customWidth="1"/>
    <col min="15622" max="15622" width="9" style="460" customWidth="1"/>
    <col min="15623" max="15624" width="2.6640625" style="460" customWidth="1"/>
    <col min="15625" max="15625" width="27.109375" style="460" customWidth="1"/>
    <col min="15626" max="15627" width="22.6640625" style="460" customWidth="1"/>
    <col min="15628" max="15628" width="9.109375" style="460"/>
    <col min="15629" max="15629" width="14" style="460" customWidth="1"/>
    <col min="15630" max="15630" width="9.109375" style="460"/>
    <col min="15631" max="15631" width="49" style="460" customWidth="1"/>
    <col min="15632" max="15632" width="11.5546875" style="460" customWidth="1"/>
    <col min="15633" max="15633" width="9.109375" style="460"/>
    <col min="15634" max="15634" width="13.33203125" style="460" bestFit="1" customWidth="1"/>
    <col min="15635" max="15866" width="9.109375" style="460"/>
    <col min="15867" max="15869" width="2.6640625" style="460" customWidth="1"/>
    <col min="15870" max="15870" width="20.6640625" style="460" customWidth="1"/>
    <col min="15871" max="15871" width="15.6640625" style="460" customWidth="1"/>
    <col min="15872" max="15872" width="17.33203125" style="460" bestFit="1" customWidth="1"/>
    <col min="15873" max="15873" width="13.88671875" style="460" customWidth="1"/>
    <col min="15874" max="15874" width="17" style="460" customWidth="1"/>
    <col min="15875" max="15875" width="17.109375" style="460" bestFit="1" customWidth="1"/>
    <col min="15876" max="15876" width="11" style="460" customWidth="1"/>
    <col min="15877" max="15877" width="14.5546875" style="460" bestFit="1" customWidth="1"/>
    <col min="15878" max="15878" width="9" style="460" customWidth="1"/>
    <col min="15879" max="15880" width="2.6640625" style="460" customWidth="1"/>
    <col min="15881" max="15881" width="27.109375" style="460" customWidth="1"/>
    <col min="15882" max="15883" width="22.6640625" style="460" customWidth="1"/>
    <col min="15884" max="15884" width="9.109375" style="460"/>
    <col min="15885" max="15885" width="14" style="460" customWidth="1"/>
    <col min="15886" max="15886" width="9.109375" style="460"/>
    <col min="15887" max="15887" width="49" style="460" customWidth="1"/>
    <col min="15888" max="15888" width="11.5546875" style="460" customWidth="1"/>
    <col min="15889" max="15889" width="9.109375" style="460"/>
    <col min="15890" max="15890" width="13.33203125" style="460" bestFit="1" customWidth="1"/>
    <col min="15891" max="16122" width="9.109375" style="460"/>
    <col min="16123" max="16125" width="2.6640625" style="460" customWidth="1"/>
    <col min="16126" max="16126" width="20.6640625" style="460" customWidth="1"/>
    <col min="16127" max="16127" width="15.6640625" style="460" customWidth="1"/>
    <col min="16128" max="16128" width="17.33203125" style="460" bestFit="1" customWidth="1"/>
    <col min="16129" max="16129" width="13.88671875" style="460" customWidth="1"/>
    <col min="16130" max="16130" width="17" style="460" customWidth="1"/>
    <col min="16131" max="16131" width="17.109375" style="460" bestFit="1" customWidth="1"/>
    <col min="16132" max="16132" width="11" style="460" customWidth="1"/>
    <col min="16133" max="16133" width="14.5546875" style="460" bestFit="1" customWidth="1"/>
    <col min="16134" max="16134" width="9" style="460" customWidth="1"/>
    <col min="16135" max="16136" width="2.6640625" style="460" customWidth="1"/>
    <col min="16137" max="16137" width="27.109375" style="460" customWidth="1"/>
    <col min="16138" max="16139" width="22.6640625" style="460" customWidth="1"/>
    <col min="16140" max="16140" width="9.109375" style="460"/>
    <col min="16141" max="16141" width="14" style="460" customWidth="1"/>
    <col min="16142" max="16142" width="9.109375" style="460"/>
    <col min="16143" max="16143" width="49" style="460" customWidth="1"/>
    <col min="16144" max="16144" width="11.5546875" style="460" customWidth="1"/>
    <col min="16145" max="16145" width="9.109375" style="460"/>
    <col min="16146" max="16146" width="13.33203125" style="460" bestFit="1" customWidth="1"/>
    <col min="16147" max="16384" width="11.44140625" style="460"/>
  </cols>
  <sheetData>
    <row r="1" spans="1:25" ht="74.25" customHeight="1" thickBot="1">
      <c r="A1" s="1120"/>
      <c r="B1" s="1121"/>
      <c r="C1" s="1121"/>
      <c r="D1" s="1121"/>
      <c r="E1" s="1144"/>
      <c r="F1" s="1121"/>
      <c r="G1" s="1121"/>
      <c r="H1" s="1121"/>
      <c r="I1" s="1121"/>
      <c r="J1" s="1121"/>
      <c r="K1" s="1121"/>
      <c r="L1" s="1121"/>
      <c r="M1" s="1163"/>
      <c r="N1" s="1144"/>
      <c r="O1" s="1121"/>
      <c r="P1" s="1121"/>
      <c r="Q1" s="1145"/>
    </row>
    <row r="2" spans="1:25" ht="31.5" customHeight="1" thickBot="1">
      <c r="A2" s="1146" t="s">
        <v>1395</v>
      </c>
      <c r="B2" s="1147"/>
      <c r="C2" s="1147"/>
      <c r="D2" s="1147"/>
      <c r="E2" s="1147"/>
      <c r="F2" s="1147"/>
      <c r="G2" s="1147"/>
      <c r="H2" s="1147"/>
      <c r="I2" s="1147"/>
      <c r="J2" s="1147"/>
      <c r="K2" s="1147"/>
      <c r="L2" s="1147"/>
      <c r="M2" s="1147"/>
      <c r="N2" s="1147"/>
      <c r="O2" s="1147"/>
      <c r="P2" s="1147"/>
      <c r="Q2" s="1148"/>
    </row>
    <row r="3" spans="1:25" ht="24" customHeight="1">
      <c r="A3" s="1149" t="s">
        <v>1298</v>
      </c>
      <c r="B3" s="1150"/>
      <c r="C3" s="1150"/>
      <c r="D3" s="1150"/>
      <c r="E3" s="1150"/>
      <c r="F3" s="1150"/>
      <c r="G3" s="1150"/>
      <c r="H3" s="1150"/>
      <c r="I3" s="1150"/>
      <c r="J3" s="1150"/>
      <c r="K3" s="1150"/>
      <c r="L3" s="1150"/>
      <c r="M3" s="1150"/>
      <c r="N3" s="1150"/>
      <c r="O3" s="1150"/>
      <c r="P3" s="1150"/>
      <c r="Q3" s="1151"/>
    </row>
    <row r="4" spans="1:25" ht="21" customHeight="1" thickBot="1">
      <c r="A4" s="1152" t="s">
        <v>1299</v>
      </c>
      <c r="B4" s="1153"/>
      <c r="C4" s="1153"/>
      <c r="D4" s="1153"/>
      <c r="E4" s="1153"/>
      <c r="F4" s="1153"/>
      <c r="G4" s="1153"/>
      <c r="H4" s="1153"/>
      <c r="I4" s="1153"/>
      <c r="J4" s="1153"/>
      <c r="K4" s="1153"/>
      <c r="L4" s="1153"/>
      <c r="M4" s="1153"/>
      <c r="N4" s="1153"/>
      <c r="O4" s="1153"/>
      <c r="P4" s="1153"/>
      <c r="Q4" s="1154"/>
    </row>
    <row r="5" spans="1:25" ht="14.4" thickBot="1">
      <c r="A5" s="531"/>
      <c r="B5" s="447"/>
      <c r="C5" s="447"/>
      <c r="D5" s="447"/>
      <c r="E5" s="447"/>
      <c r="F5" s="447"/>
      <c r="G5" s="447"/>
      <c r="H5" s="1159"/>
      <c r="I5" s="1159"/>
      <c r="J5" s="1159"/>
      <c r="K5" s="519"/>
      <c r="Q5" s="462"/>
    </row>
    <row r="6" spans="1:25" ht="23.25" customHeight="1" thickTop="1" thickBot="1">
      <c r="A6" s="531"/>
      <c r="B6" s="463" t="s">
        <v>1396</v>
      </c>
      <c r="C6" s="464">
        <f>'Alcance Convenio'!G8</f>
        <v>165</v>
      </c>
      <c r="D6" s="465" t="s">
        <v>1397</v>
      </c>
      <c r="E6" s="466">
        <f>C7</f>
        <v>3.6</v>
      </c>
      <c r="F6" s="467" t="s">
        <v>1398</v>
      </c>
      <c r="G6" s="466">
        <f>+(G7/2)+1</f>
        <v>53</v>
      </c>
      <c r="H6" s="1160" t="s">
        <v>1399</v>
      </c>
      <c r="I6" s="1161"/>
      <c r="J6" s="468">
        <f>IF((C7-2.7&gt;1.6),C7-4.1,(0))</f>
        <v>0</v>
      </c>
      <c r="K6" s="519"/>
      <c r="M6" s="1155" t="s">
        <v>1400</v>
      </c>
      <c r="N6" s="1156"/>
      <c r="O6" s="1155" t="s">
        <v>1401</v>
      </c>
      <c r="P6" s="1156"/>
      <c r="Q6" s="462"/>
    </row>
    <row r="7" spans="1:25" ht="21" customHeight="1" thickTop="1" thickBot="1">
      <c r="A7" s="531"/>
      <c r="B7" s="469" t="s">
        <v>1402</v>
      </c>
      <c r="C7" s="470">
        <v>3.6</v>
      </c>
      <c r="D7" s="471" t="s">
        <v>1403</v>
      </c>
      <c r="E7" s="472">
        <v>3</v>
      </c>
      <c r="F7" s="473" t="s">
        <v>1404</v>
      </c>
      <c r="G7" s="472">
        <f>+(ROUND((C6/3.2),0))*2</f>
        <v>104</v>
      </c>
      <c r="H7" s="1162" t="s">
        <v>1405</v>
      </c>
      <c r="I7" s="1158"/>
      <c r="J7" s="474">
        <v>0.25</v>
      </c>
      <c r="K7" s="519"/>
      <c r="M7" s="528" t="s">
        <v>1406</v>
      </c>
      <c r="N7" s="527">
        <f>+ROUND((G7*0.9*E10*E7),2)</f>
        <v>42.12</v>
      </c>
      <c r="O7" s="528" t="s">
        <v>1407</v>
      </c>
      <c r="P7" s="524">
        <f>+ROUND(((G7/2)*0.9*E10*E7),2)</f>
        <v>21.06</v>
      </c>
      <c r="Q7" s="462"/>
    </row>
    <row r="8" spans="1:25" ht="15.75" customHeight="1">
      <c r="A8" s="531"/>
      <c r="B8" s="508"/>
      <c r="C8" s="475"/>
      <c r="D8" s="509"/>
      <c r="E8" s="510"/>
      <c r="F8" s="511"/>
      <c r="G8" s="510"/>
      <c r="H8" s="511"/>
      <c r="I8" s="511"/>
      <c r="J8" s="512"/>
      <c r="K8" s="519"/>
      <c r="M8" s="528" t="s">
        <v>1408</v>
      </c>
      <c r="N8" s="524">
        <f>+ROUND((G6*E6*J7*C10),2)</f>
        <v>9.5399999999999991</v>
      </c>
      <c r="O8" s="528" t="s">
        <v>1409</v>
      </c>
      <c r="P8" s="524">
        <f>+ROUND(((G7/2)*J6*E10*E7),2)</f>
        <v>0</v>
      </c>
      <c r="Q8" s="462"/>
    </row>
    <row r="9" spans="1:25" ht="21" customHeight="1">
      <c r="A9" s="531"/>
      <c r="B9" s="513"/>
      <c r="C9" s="514"/>
      <c r="D9" s="514"/>
      <c r="E9" s="483"/>
      <c r="F9" s="484"/>
      <c r="G9" s="484"/>
      <c r="H9" s="1122"/>
      <c r="I9" s="1122"/>
      <c r="J9" s="1123"/>
      <c r="K9" s="519"/>
      <c r="M9" s="528" t="s">
        <v>1410</v>
      </c>
      <c r="N9" s="524">
        <f>+ROUND((G7*E7*E10*D11),2)</f>
        <v>21.06</v>
      </c>
      <c r="O9" s="522"/>
      <c r="P9" s="523"/>
      <c r="Q9" s="462"/>
    </row>
    <row r="10" spans="1:25" ht="16.5" customHeight="1" thickBot="1">
      <c r="A10" s="531"/>
      <c r="B10" s="476" t="s">
        <v>1411</v>
      </c>
      <c r="C10" s="477">
        <v>0.2</v>
      </c>
      <c r="D10" s="473" t="s">
        <v>1412</v>
      </c>
      <c r="E10" s="515">
        <v>0.15</v>
      </c>
      <c r="F10" s="473" t="s">
        <v>1413</v>
      </c>
      <c r="G10" s="477">
        <v>0.15</v>
      </c>
      <c r="H10" s="516" t="s">
        <v>1414</v>
      </c>
      <c r="I10" s="517">
        <v>0.15</v>
      </c>
      <c r="J10" s="488"/>
      <c r="K10" s="519"/>
      <c r="M10" s="528" t="s">
        <v>1415</v>
      </c>
      <c r="N10" s="524">
        <f>+ROUND((C6*D13*I10*2),2)</f>
        <v>7.43</v>
      </c>
      <c r="O10" s="522"/>
      <c r="P10" s="524"/>
      <c r="Q10" s="462"/>
      <c r="Y10" s="672"/>
    </row>
    <row r="11" spans="1:25" ht="27" customHeight="1" thickTop="1" thickBot="1">
      <c r="A11" s="531"/>
      <c r="B11" s="1157" t="s">
        <v>1416</v>
      </c>
      <c r="C11" s="1158"/>
      <c r="D11" s="515">
        <f>+(C7-2.7-J6)/2</f>
        <v>0.44999999999999996</v>
      </c>
      <c r="E11" s="478"/>
      <c r="F11" s="479"/>
      <c r="G11" s="479"/>
      <c r="H11" s="1138"/>
      <c r="I11" s="1138"/>
      <c r="J11" s="1123"/>
      <c r="K11" s="519"/>
      <c r="M11" s="529" t="s">
        <v>1417</v>
      </c>
      <c r="N11" s="530">
        <f>+ROUND((N7+N8+N9+N10),2)</f>
        <v>80.150000000000006</v>
      </c>
      <c r="O11" s="529" t="s">
        <v>1418</v>
      </c>
      <c r="P11" s="530">
        <f>+ROUND((P7+P8),2)</f>
        <v>21.06</v>
      </c>
      <c r="Q11" s="462"/>
    </row>
    <row r="12" spans="1:25" ht="20.25" customHeight="1" thickTop="1" thickBot="1">
      <c r="A12" s="531"/>
      <c r="B12" s="1157" t="s">
        <v>1419</v>
      </c>
      <c r="C12" s="1158"/>
      <c r="D12" s="515">
        <f>+D11-0.15</f>
        <v>0.29999999999999993</v>
      </c>
      <c r="E12" s="478"/>
      <c r="F12" s="479"/>
      <c r="G12" s="479"/>
      <c r="H12" s="1138"/>
      <c r="I12" s="1138"/>
      <c r="J12" s="1123"/>
      <c r="K12" s="519"/>
      <c r="M12" s="1155" t="s">
        <v>1420</v>
      </c>
      <c r="N12" s="1156"/>
      <c r="O12" s="1155" t="s">
        <v>1421</v>
      </c>
      <c r="P12" s="1156"/>
      <c r="Q12" s="462"/>
    </row>
    <row r="13" spans="1:25" ht="19.5" customHeight="1" thickTop="1">
      <c r="A13" s="531"/>
      <c r="B13" s="1136" t="s">
        <v>1422</v>
      </c>
      <c r="C13" s="1137"/>
      <c r="D13" s="515">
        <v>0.15</v>
      </c>
      <c r="E13" s="478"/>
      <c r="F13" s="479"/>
      <c r="G13" s="479"/>
      <c r="H13" s="478"/>
      <c r="I13" s="478"/>
      <c r="J13" s="482"/>
      <c r="K13" s="519"/>
      <c r="M13" s="796" t="s">
        <v>1423</v>
      </c>
      <c r="N13" s="795">
        <f>+ROUND((G6*(E6-0.1)*4*0.56),2)</f>
        <v>415.52</v>
      </c>
      <c r="O13" s="525" t="s">
        <v>1424</v>
      </c>
      <c r="P13" s="526">
        <f>ROUND(3*2*C6*0.56,2)</f>
        <v>554.4</v>
      </c>
      <c r="Q13" s="462"/>
    </row>
    <row r="14" spans="1:25" ht="19.5" customHeight="1">
      <c r="A14" s="531"/>
      <c r="B14" s="480"/>
      <c r="E14" s="481"/>
      <c r="F14" s="479"/>
      <c r="G14" s="479"/>
      <c r="H14" s="1138"/>
      <c r="I14" s="1138"/>
      <c r="J14" s="1123"/>
      <c r="K14" s="519"/>
      <c r="M14" s="525" t="s">
        <v>1425</v>
      </c>
      <c r="N14" s="524">
        <f>+ROUND((((E6/0.25))*0.65*0.56*G6),2)</f>
        <v>277.8</v>
      </c>
      <c r="O14" s="525" t="s">
        <v>1426</v>
      </c>
      <c r="P14" s="526">
        <f>ROUND(15*2*G7*0.45*0.56,2)</f>
        <v>786.24</v>
      </c>
      <c r="Q14" s="462"/>
    </row>
    <row r="15" spans="1:25" ht="19.5" customHeight="1" thickBot="1">
      <c r="A15" s="531"/>
      <c r="B15" s="493"/>
      <c r="C15" s="492"/>
      <c r="E15" s="481"/>
      <c r="F15" s="479"/>
      <c r="G15" s="479"/>
      <c r="H15" s="478"/>
      <c r="I15" s="478"/>
      <c r="J15" s="482"/>
      <c r="K15" s="519"/>
      <c r="M15" s="525" t="s">
        <v>1427</v>
      </c>
      <c r="N15" s="527">
        <f>+ROUND(4*2*C6*0.56,2)</f>
        <v>739.2</v>
      </c>
      <c r="O15" s="525" t="s">
        <v>1428</v>
      </c>
      <c r="P15" s="526">
        <f>ROUND(2*2*$C$6*0.56,2)</f>
        <v>369.6</v>
      </c>
      <c r="Q15" s="462"/>
    </row>
    <row r="16" spans="1:25" ht="38.25" customHeight="1" thickTop="1" thickBot="1">
      <c r="A16" s="531"/>
      <c r="B16" s="1141" t="s">
        <v>1429</v>
      </c>
      <c r="C16" s="1142"/>
      <c r="D16" s="1143"/>
      <c r="E16" s="499" t="s">
        <v>1430</v>
      </c>
      <c r="F16" s="479"/>
      <c r="G16" s="1139" t="s">
        <v>1431</v>
      </c>
      <c r="H16" s="1140"/>
      <c r="I16" s="485"/>
      <c r="J16" s="486"/>
      <c r="K16" s="519"/>
      <c r="M16" s="525" t="s">
        <v>1432</v>
      </c>
      <c r="N16" s="797">
        <f>ROUND((E7/0.2),0)*(0.8*0.56*G7)</f>
        <v>698.88000000000011</v>
      </c>
      <c r="O16" s="525" t="s">
        <v>1433</v>
      </c>
      <c r="P16" s="526">
        <f>+ROUND((((C6/0.25)+1)*0.4*2*0.56),2)</f>
        <v>296.13</v>
      </c>
      <c r="Q16" s="462"/>
    </row>
    <row r="17" spans="1:19" ht="48.75" customHeight="1" thickTop="1" thickBot="1">
      <c r="A17" s="531"/>
      <c r="B17" s="1130" t="s">
        <v>1434</v>
      </c>
      <c r="C17" s="1131"/>
      <c r="D17" s="1132"/>
      <c r="E17" s="498">
        <f>N11*1.02</f>
        <v>81.753000000000014</v>
      </c>
      <c r="F17" s="492"/>
      <c r="G17" s="505" t="s">
        <v>1435</v>
      </c>
      <c r="H17" s="506">
        <f>0.45*2</f>
        <v>0.9</v>
      </c>
      <c r="I17" s="487"/>
      <c r="J17" s="488"/>
      <c r="K17" s="519"/>
      <c r="M17" s="529" t="s">
        <v>1436</v>
      </c>
      <c r="N17" s="530">
        <f>+ROUND((N13+N14+N15++N16),2)</f>
        <v>2131.4</v>
      </c>
      <c r="O17" s="529" t="s">
        <v>1437</v>
      </c>
      <c r="P17" s="530">
        <f>+ROUND((P13+P14+P15+P16),2)</f>
        <v>2006.37</v>
      </c>
      <c r="Q17" s="462"/>
      <c r="S17" s="799"/>
    </row>
    <row r="18" spans="1:19" ht="29.25" customHeight="1" thickTop="1">
      <c r="A18" s="531"/>
      <c r="B18" s="1130" t="s">
        <v>1434</v>
      </c>
      <c r="C18" s="1131"/>
      <c r="D18" s="1132"/>
      <c r="E18" s="836"/>
      <c r="F18" s="492"/>
      <c r="G18" s="500" t="s">
        <v>1438</v>
      </c>
      <c r="H18" s="501">
        <v>0.15</v>
      </c>
      <c r="I18" s="487"/>
      <c r="J18" s="488"/>
      <c r="K18" s="519"/>
      <c r="Q18" s="462"/>
      <c r="R18" s="461"/>
    </row>
    <row r="19" spans="1:19" ht="23.25" customHeight="1">
      <c r="A19" s="531"/>
      <c r="B19" s="1124" t="s">
        <v>1439</v>
      </c>
      <c r="C19" s="1125"/>
      <c r="D19" s="1126"/>
      <c r="E19" s="494">
        <f>+(N17+P17)*1.02</f>
        <v>4220.5254000000004</v>
      </c>
      <c r="F19" s="492"/>
      <c r="G19" s="500" t="s">
        <v>1440</v>
      </c>
      <c r="H19" s="502">
        <f>+C6*2</f>
        <v>330</v>
      </c>
      <c r="I19" s="452"/>
      <c r="J19" s="453"/>
      <c r="K19" s="519"/>
      <c r="O19" s="461"/>
      <c r="Q19" s="462"/>
    </row>
    <row r="20" spans="1:19" ht="28.5" customHeight="1" thickBot="1">
      <c r="A20" s="531"/>
      <c r="B20" s="1124" t="s">
        <v>1306</v>
      </c>
      <c r="C20" s="1125"/>
      <c r="D20" s="1126"/>
      <c r="E20" s="495">
        <f>+C6*((C7+0.5))*G10*1.02*1.2</f>
        <v>124.20539999999997</v>
      </c>
      <c r="F20" s="492"/>
      <c r="G20" s="503" t="s">
        <v>1441</v>
      </c>
      <c r="H20" s="504">
        <f>ROUND(H19*H18*H17,0)</f>
        <v>45</v>
      </c>
      <c r="I20" s="452"/>
      <c r="J20" s="453"/>
      <c r="K20" s="519"/>
      <c r="M20" s="798"/>
      <c r="N20" s="518"/>
      <c r="Q20" s="462"/>
    </row>
    <row r="21" spans="1:19" ht="23.25" customHeight="1" thickTop="1">
      <c r="A21" s="531"/>
      <c r="B21" s="1127" t="s">
        <v>1442</v>
      </c>
      <c r="C21" s="1128"/>
      <c r="D21" s="1129"/>
      <c r="E21" s="496">
        <f>P11*1.02</f>
        <v>21.481199999999998</v>
      </c>
      <c r="F21" s="492"/>
      <c r="G21" s="834"/>
      <c r="H21" s="835"/>
      <c r="I21" s="452"/>
      <c r="J21" s="453"/>
      <c r="K21" s="519"/>
      <c r="N21" s="490"/>
      <c r="O21" s="491"/>
      <c r="Q21" s="462"/>
    </row>
    <row r="22" spans="1:19" ht="14.4" thickBot="1">
      <c r="A22" s="532"/>
      <c r="B22" s="1133" t="s">
        <v>1318</v>
      </c>
      <c r="C22" s="1134"/>
      <c r="D22" s="1135"/>
      <c r="E22" s="497">
        <f>+ROUND(((J7-E10)*E6*G6*0.2+(C6*E10*C7)),2)*1.02</f>
        <v>94.778400000000005</v>
      </c>
      <c r="F22" s="507"/>
      <c r="G22" s="489"/>
      <c r="H22" s="454"/>
      <c r="I22" s="455"/>
      <c r="J22" s="456"/>
      <c r="K22" s="518"/>
      <c r="N22" s="490"/>
      <c r="Q22" s="462"/>
    </row>
    <row r="23" spans="1:19" ht="15" customHeight="1" thickTop="1">
      <c r="A23" s="828"/>
      <c r="B23" s="520"/>
      <c r="C23" s="520"/>
      <c r="D23" s="520"/>
      <c r="E23" s="520"/>
      <c r="F23" s="521"/>
      <c r="G23" s="521"/>
      <c r="H23" s="520"/>
      <c r="I23" s="520"/>
      <c r="J23" s="520"/>
      <c r="Q23" s="462"/>
    </row>
    <row r="24" spans="1:19" ht="15" customHeight="1">
      <c r="A24" s="828"/>
      <c r="Q24" s="462"/>
    </row>
    <row r="25" spans="1:19" ht="15" customHeight="1">
      <c r="A25" s="828"/>
      <c r="Q25" s="462"/>
    </row>
    <row r="26" spans="1:19" ht="15" customHeight="1">
      <c r="A26" s="828"/>
      <c r="Q26" s="462"/>
    </row>
    <row r="27" spans="1:19" ht="15" customHeight="1">
      <c r="A27" s="828"/>
      <c r="Q27" s="462"/>
    </row>
    <row r="28" spans="1:19" ht="15" customHeight="1">
      <c r="A28" s="828"/>
      <c r="Q28" s="462"/>
    </row>
    <row r="29" spans="1:19" ht="15" customHeight="1">
      <c r="A29" s="828"/>
      <c r="Q29" s="462"/>
    </row>
    <row r="30" spans="1:19" ht="15" customHeight="1">
      <c r="A30" s="828"/>
      <c r="Q30" s="462"/>
    </row>
    <row r="31" spans="1:19" ht="15" customHeight="1">
      <c r="A31" s="828"/>
      <c r="Q31" s="462"/>
    </row>
    <row r="32" spans="1:19" ht="15" customHeight="1">
      <c r="A32" s="828"/>
      <c r="Q32" s="462"/>
    </row>
    <row r="33" spans="1:17" ht="15" customHeight="1">
      <c r="A33" s="828"/>
      <c r="Q33" s="462"/>
    </row>
    <row r="34" spans="1:17" ht="15" customHeight="1">
      <c r="A34" s="828"/>
      <c r="Q34" s="462"/>
    </row>
    <row r="35" spans="1:17" ht="15" customHeight="1">
      <c r="A35" s="828"/>
      <c r="Q35" s="462"/>
    </row>
    <row r="36" spans="1:17" ht="15" customHeight="1">
      <c r="A36" s="828"/>
      <c r="Q36" s="462"/>
    </row>
    <row r="37" spans="1:17" ht="15" customHeight="1">
      <c r="A37" s="828"/>
      <c r="Q37" s="462"/>
    </row>
    <row r="38" spans="1:17" ht="15" customHeight="1">
      <c r="A38" s="828"/>
      <c r="Q38" s="462"/>
    </row>
    <row r="39" spans="1:17" ht="15" customHeight="1">
      <c r="A39" s="828"/>
      <c r="Q39" s="462"/>
    </row>
    <row r="40" spans="1:17" ht="15" customHeight="1">
      <c r="A40" s="828"/>
      <c r="Q40" s="462"/>
    </row>
    <row r="41" spans="1:17" ht="15" customHeight="1">
      <c r="A41" s="828"/>
      <c r="Q41" s="462"/>
    </row>
    <row r="42" spans="1:17" ht="15" customHeight="1">
      <c r="A42" s="828"/>
      <c r="Q42" s="462"/>
    </row>
    <row r="43" spans="1:17" ht="15" customHeight="1">
      <c r="A43" s="828"/>
      <c r="Q43" s="462"/>
    </row>
    <row r="44" spans="1:17" ht="15" customHeight="1">
      <c r="A44" s="828"/>
      <c r="Q44" s="462"/>
    </row>
    <row r="45" spans="1:17" ht="15" customHeight="1">
      <c r="A45" s="828"/>
      <c r="Q45" s="462"/>
    </row>
    <row r="46" spans="1:17" ht="15" customHeight="1">
      <c r="A46" s="828"/>
      <c r="Q46" s="462"/>
    </row>
    <row r="47" spans="1:17" ht="15" customHeight="1">
      <c r="A47" s="828"/>
      <c r="Q47" s="462"/>
    </row>
    <row r="48" spans="1:17" ht="15" customHeight="1">
      <c r="A48" s="828"/>
      <c r="Q48" s="462"/>
    </row>
    <row r="49" spans="1:17" ht="15" customHeight="1">
      <c r="A49" s="828"/>
      <c r="Q49" s="462"/>
    </row>
    <row r="50" spans="1:17" ht="15" customHeight="1">
      <c r="A50" s="828"/>
      <c r="Q50" s="462"/>
    </row>
    <row r="51" spans="1:17" ht="15" customHeight="1">
      <c r="A51" s="828"/>
      <c r="Q51" s="462"/>
    </row>
    <row r="52" spans="1:17" ht="15" customHeight="1">
      <c r="A52" s="828"/>
      <c r="Q52" s="462"/>
    </row>
    <row r="53" spans="1:17" ht="15" customHeight="1">
      <c r="A53" s="828"/>
      <c r="Q53" s="462"/>
    </row>
    <row r="54" spans="1:17" ht="15" customHeight="1">
      <c r="A54" s="828"/>
      <c r="Q54" s="462"/>
    </row>
    <row r="55" spans="1:17" ht="15" customHeight="1">
      <c r="A55" s="828"/>
      <c r="Q55" s="462"/>
    </row>
    <row r="56" spans="1:17" ht="15" customHeight="1" thickBot="1">
      <c r="A56" s="829"/>
      <c r="K56" s="830"/>
      <c r="L56" s="830"/>
      <c r="M56" s="830"/>
      <c r="N56" s="830"/>
      <c r="O56" s="830"/>
      <c r="P56" s="830"/>
      <c r="Q56" s="533"/>
    </row>
    <row r="57" spans="1:17" ht="14.4" thickBot="1">
      <c r="B57" s="830"/>
      <c r="C57" s="830"/>
      <c r="D57" s="830"/>
      <c r="E57" s="830"/>
      <c r="F57" s="830"/>
      <c r="G57" s="830"/>
      <c r="H57" s="830"/>
      <c r="I57" s="830"/>
      <c r="J57" s="830"/>
    </row>
  </sheetData>
  <mergeCells count="28">
    <mergeCell ref="N1:Q1"/>
    <mergeCell ref="A2:Q2"/>
    <mergeCell ref="A3:Q3"/>
    <mergeCell ref="A4:Q4"/>
    <mergeCell ref="M12:N12"/>
    <mergeCell ref="O12:P12"/>
    <mergeCell ref="B11:C11"/>
    <mergeCell ref="H11:J11"/>
    <mergeCell ref="B12:C12"/>
    <mergeCell ref="H12:J12"/>
    <mergeCell ref="M6:N6"/>
    <mergeCell ref="O6:P6"/>
    <mergeCell ref="H5:J5"/>
    <mergeCell ref="H6:I6"/>
    <mergeCell ref="H7:I7"/>
    <mergeCell ref="E1:M1"/>
    <mergeCell ref="B22:D22"/>
    <mergeCell ref="B13:C13"/>
    <mergeCell ref="H14:J14"/>
    <mergeCell ref="G16:H16"/>
    <mergeCell ref="B17:D17"/>
    <mergeCell ref="B19:D19"/>
    <mergeCell ref="B16:D16"/>
    <mergeCell ref="A1:D1"/>
    <mergeCell ref="H9:J9"/>
    <mergeCell ref="B20:D20"/>
    <mergeCell ref="B21:D21"/>
    <mergeCell ref="B18:D18"/>
  </mergeCells>
  <printOptions horizontalCentered="1" verticalCentered="1"/>
  <pageMargins left="0.23622047244094491" right="0.11811023622047245" top="0.31496062992125984" bottom="0.19685039370078741" header="0.31496062992125984" footer="0.23622047244094491"/>
  <pageSetup scale="48" fitToHeight="10" orientation="landscape"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401AE-22F6-4068-A9F8-88D005B0A32C}">
  <sheetPr>
    <tabColor theme="4" tint="-0.249977111117893"/>
  </sheetPr>
  <dimension ref="A1:AG125"/>
  <sheetViews>
    <sheetView view="pageBreakPreview" zoomScaleSheetLayoutView="100" workbookViewId="0">
      <selection activeCell="B27" sqref="B27"/>
    </sheetView>
  </sheetViews>
  <sheetFormatPr baseColWidth="10" defaultColWidth="10.88671875" defaultRowHeight="12.9" customHeight="1"/>
  <cols>
    <col min="1" max="1" width="21" style="577" customWidth="1"/>
    <col min="2" max="2" width="16" style="579" customWidth="1"/>
    <col min="3" max="3" width="20.44140625" style="579" customWidth="1"/>
    <col min="4" max="4" width="15.109375" style="579" customWidth="1"/>
    <col min="5" max="5" width="13.6640625" style="577" customWidth="1"/>
    <col min="6" max="6" width="9.6640625" style="577" customWidth="1"/>
    <col min="7" max="7" width="11.6640625" style="580" bestFit="1" customWidth="1"/>
    <col min="8" max="8" width="12.44140625" style="577" customWidth="1"/>
    <col min="9" max="9" width="14.5546875" style="577" bestFit="1" customWidth="1"/>
    <col min="10" max="10" width="6" style="577" bestFit="1" customWidth="1"/>
    <col min="11" max="11" width="10.44140625" style="577" bestFit="1" customWidth="1"/>
    <col min="12" max="13" width="10.6640625" style="577" bestFit="1" customWidth="1"/>
    <col min="14" max="14" width="9.109375" style="577" bestFit="1" customWidth="1"/>
    <col min="15" max="15" width="10.5546875" style="577" bestFit="1" customWidth="1"/>
    <col min="16" max="16" width="10.6640625" style="577" bestFit="1" customWidth="1"/>
    <col min="17" max="17" width="8.88671875" style="577" bestFit="1" customWidth="1"/>
    <col min="18" max="18" width="10.44140625" style="577" bestFit="1" customWidth="1"/>
    <col min="19" max="16384" width="10.88671875" style="577"/>
  </cols>
  <sheetData>
    <row r="1" spans="1:25" ht="12.9" customHeight="1">
      <c r="A1" s="572"/>
      <c r="B1" s="574"/>
      <c r="C1" s="574"/>
      <c r="D1" s="574"/>
      <c r="E1" s="573"/>
      <c r="F1" s="573"/>
      <c r="G1" s="575"/>
      <c r="H1" s="573"/>
      <c r="I1" s="576"/>
    </row>
    <row r="2" spans="1:25" ht="12.9" customHeight="1">
      <c r="A2" s="578"/>
      <c r="I2" s="581"/>
    </row>
    <row r="3" spans="1:25" ht="12.9" customHeight="1">
      <c r="A3" s="578"/>
      <c r="I3" s="581"/>
    </row>
    <row r="4" spans="1:25" ht="12.9" customHeight="1">
      <c r="A4" s="578"/>
      <c r="I4" s="581"/>
    </row>
    <row r="5" spans="1:25" ht="12.9" customHeight="1" thickBot="1">
      <c r="A5" s="582"/>
      <c r="B5" s="584"/>
      <c r="C5" s="584"/>
      <c r="D5" s="584"/>
      <c r="E5" s="583"/>
      <c r="F5" s="583"/>
      <c r="G5" s="585"/>
      <c r="H5" s="583"/>
      <c r="I5" s="586"/>
    </row>
    <row r="6" spans="1:25" ht="15" customHeight="1">
      <c r="A6" s="1167"/>
      <c r="B6" s="1168"/>
      <c r="C6" s="1168"/>
      <c r="D6" s="1168"/>
      <c r="E6" s="1168"/>
      <c r="F6" s="1168"/>
      <c r="G6" s="1168"/>
      <c r="H6" s="1168"/>
      <c r="I6" s="1169"/>
    </row>
    <row r="7" spans="1:25" ht="9.75" customHeight="1" thickBot="1">
      <c r="A7" s="619"/>
      <c r="B7" s="587"/>
      <c r="C7" s="587"/>
      <c r="D7" s="587"/>
      <c r="E7" s="587"/>
      <c r="F7" s="587"/>
      <c r="G7" s="587"/>
      <c r="H7" s="587"/>
      <c r="I7" s="620"/>
    </row>
    <row r="8" spans="1:25" ht="17.25" customHeight="1">
      <c r="A8" s="1170" t="s">
        <v>1298</v>
      </c>
      <c r="B8" s="1171"/>
      <c r="C8" s="1171"/>
      <c r="D8" s="1171"/>
      <c r="E8" s="1171"/>
      <c r="F8" s="1171"/>
      <c r="G8" s="1171"/>
      <c r="H8" s="1171"/>
      <c r="I8" s="1172"/>
    </row>
    <row r="9" spans="1:25" ht="17.25" customHeight="1" thickBot="1">
      <c r="A9" s="1173" t="s">
        <v>1443</v>
      </c>
      <c r="B9" s="1174"/>
      <c r="C9" s="1174"/>
      <c r="D9" s="1174"/>
      <c r="E9" s="1174"/>
      <c r="F9" s="1174"/>
      <c r="G9" s="1174"/>
      <c r="H9" s="1174"/>
      <c r="I9" s="1175"/>
    </row>
    <row r="10" spans="1:25" ht="14.25" customHeight="1">
      <c r="A10" s="621"/>
      <c r="B10" s="622"/>
      <c r="C10" s="622"/>
      <c r="D10" s="622"/>
      <c r="E10" s="622"/>
      <c r="F10" s="622"/>
      <c r="G10" s="623"/>
      <c r="H10" s="623"/>
      <c r="I10" s="624"/>
      <c r="Y10" s="671"/>
    </row>
    <row r="11" spans="1:25" ht="11.25" customHeight="1">
      <c r="A11" s="625" t="s">
        <v>1444</v>
      </c>
      <c r="B11" s="622"/>
      <c r="C11" s="622"/>
      <c r="D11" s="622"/>
      <c r="E11" s="622"/>
      <c r="F11" s="622"/>
      <c r="G11" s="626"/>
      <c r="H11" s="622"/>
      <c r="I11" s="627"/>
    </row>
    <row r="12" spans="1:25" ht="18" customHeight="1">
      <c r="A12" s="628" t="s">
        <v>1445</v>
      </c>
      <c r="B12" s="622"/>
      <c r="C12" s="622"/>
      <c r="D12" s="622"/>
      <c r="E12" s="622"/>
      <c r="F12" s="622"/>
      <c r="G12" s="626"/>
      <c r="H12" s="622"/>
      <c r="I12" s="627"/>
    </row>
    <row r="13" spans="1:25" s="588" customFormat="1" ht="22.5" customHeight="1">
      <c r="A13" s="629" t="s">
        <v>1446</v>
      </c>
      <c r="B13" s="608" t="s">
        <v>1447</v>
      </c>
      <c r="C13" s="1176" t="s">
        <v>1278</v>
      </c>
      <c r="D13" s="1177"/>
      <c r="E13" s="1178"/>
      <c r="F13" s="608" t="s">
        <v>81</v>
      </c>
      <c r="G13" s="615" t="s">
        <v>1280</v>
      </c>
      <c r="H13" s="608" t="s">
        <v>1448</v>
      </c>
      <c r="I13" s="630" t="s">
        <v>1449</v>
      </c>
    </row>
    <row r="14" spans="1:25" ht="15.75" customHeight="1">
      <c r="A14" s="589" t="s">
        <v>1300</v>
      </c>
      <c r="B14" s="590" t="s">
        <v>1301</v>
      </c>
      <c r="C14" s="1164" t="s">
        <v>1348</v>
      </c>
      <c r="D14" s="1165"/>
      <c r="E14" s="1166"/>
      <c r="F14" s="590" t="s">
        <v>142</v>
      </c>
      <c r="G14" s="592">
        <f>ROUND(I35*0.85,1)</f>
        <v>87</v>
      </c>
      <c r="H14" s="593">
        <f>+'600.1.1'!N78</f>
        <v>23590.098000000002</v>
      </c>
      <c r="I14" s="594">
        <f t="shared" ref="I14:I21" si="0">+G14*H14</f>
        <v>2052338.5260000001</v>
      </c>
    </row>
    <row r="15" spans="1:25" ht="15.75" customHeight="1">
      <c r="A15" s="589" t="s">
        <v>1319</v>
      </c>
      <c r="B15" s="590" t="s">
        <v>1301</v>
      </c>
      <c r="C15" s="1164" t="s">
        <v>1450</v>
      </c>
      <c r="D15" s="1165"/>
      <c r="E15" s="1166"/>
      <c r="F15" s="590" t="s">
        <v>142</v>
      </c>
      <c r="G15" s="592">
        <f>ROUND(I35*0.15,1)</f>
        <v>15.3</v>
      </c>
      <c r="H15" s="593">
        <f>+'600.2.1'!N78</f>
        <v>51384.881599234366</v>
      </c>
      <c r="I15" s="594">
        <f t="shared" si="0"/>
        <v>786188.68846828584</v>
      </c>
    </row>
    <row r="16" spans="1:25" ht="15.75" customHeight="1">
      <c r="A16" s="589" t="s">
        <v>1336</v>
      </c>
      <c r="B16" s="590" t="s">
        <v>1329</v>
      </c>
      <c r="C16" s="1164" t="s">
        <v>1451</v>
      </c>
      <c r="D16" s="1165"/>
      <c r="E16" s="1166"/>
      <c r="F16" s="590" t="s">
        <v>142</v>
      </c>
      <c r="G16" s="592">
        <f>ROUND(+I46,1)</f>
        <v>45.9</v>
      </c>
      <c r="H16" s="593">
        <f>+'610.1 P'!N78</f>
        <v>21197.45612202381</v>
      </c>
      <c r="I16" s="594">
        <f t="shared" si="0"/>
        <v>972963.23600089282</v>
      </c>
    </row>
    <row r="17" spans="1:16" ht="15.75" customHeight="1">
      <c r="A17" s="589" t="s">
        <v>1307</v>
      </c>
      <c r="B17" s="590" t="s">
        <v>1308</v>
      </c>
      <c r="C17" s="1164" t="s">
        <v>1452</v>
      </c>
      <c r="D17" s="1165"/>
      <c r="E17" s="1166"/>
      <c r="F17" s="590" t="s">
        <v>142</v>
      </c>
      <c r="G17" s="592">
        <f>ROUND(+I59+M98,1)</f>
        <v>19.100000000000001</v>
      </c>
      <c r="H17" s="593">
        <f>+'630.1.4.1'!N78</f>
        <v>644646.30675684288</v>
      </c>
      <c r="I17" s="594">
        <f t="shared" si="0"/>
        <v>12312744.459055699</v>
      </c>
    </row>
    <row r="18" spans="1:16" ht="15.75" customHeight="1">
      <c r="A18" s="589" t="s">
        <v>1345</v>
      </c>
      <c r="B18" s="590" t="s">
        <v>1308</v>
      </c>
      <c r="C18" s="1164" t="s">
        <v>1453</v>
      </c>
      <c r="D18" s="1165"/>
      <c r="E18" s="1166"/>
      <c r="F18" s="590" t="s">
        <v>142</v>
      </c>
      <c r="G18" s="592">
        <f>ROUND(+I67,1)</f>
        <v>0.9</v>
      </c>
      <c r="H18" s="593">
        <f>+'630.1.6'!N78</f>
        <v>465805.20257936511</v>
      </c>
      <c r="I18" s="594">
        <f t="shared" si="0"/>
        <v>419224.68232142861</v>
      </c>
      <c r="P18" s="577">
        <f>18*3</f>
        <v>54</v>
      </c>
    </row>
    <row r="19" spans="1:16" ht="15.75" customHeight="1">
      <c r="A19" s="589" t="s">
        <v>1454</v>
      </c>
      <c r="B19" s="590" t="s">
        <v>1332</v>
      </c>
      <c r="C19" s="1164" t="s">
        <v>1455</v>
      </c>
      <c r="D19" s="1165"/>
      <c r="E19" s="1166"/>
      <c r="F19" s="590" t="s">
        <v>191</v>
      </c>
      <c r="G19" s="592">
        <f>ROUND(+I75,1)</f>
        <v>10</v>
      </c>
      <c r="H19" s="593">
        <f>+'661.3'!N78</f>
        <v>861266.3316488706</v>
      </c>
      <c r="I19" s="594">
        <f t="shared" si="0"/>
        <v>8612663.3164887056</v>
      </c>
      <c r="P19" s="577">
        <f>+P18/0.25</f>
        <v>216</v>
      </c>
    </row>
    <row r="20" spans="1:16" ht="15.75" customHeight="1">
      <c r="A20" s="589" t="s">
        <v>1313</v>
      </c>
      <c r="B20" s="590" t="s">
        <v>1314</v>
      </c>
      <c r="C20" s="1164" t="s">
        <v>1456</v>
      </c>
      <c r="D20" s="1165"/>
      <c r="E20" s="1166"/>
      <c r="F20" s="590" t="s">
        <v>103</v>
      </c>
      <c r="G20" s="592">
        <f>ROUND(+G80+R110,1)</f>
        <v>1157.8</v>
      </c>
      <c r="H20" s="593">
        <f>+'640.1'!N78</f>
        <v>7012.7297275189148</v>
      </c>
      <c r="I20" s="594">
        <f t="shared" si="0"/>
        <v>8119338.4785213992</v>
      </c>
    </row>
    <row r="21" spans="1:16" ht="15.75" customHeight="1">
      <c r="A21" s="589" t="s">
        <v>1321</v>
      </c>
      <c r="B21" s="590" t="s">
        <v>1322</v>
      </c>
      <c r="C21" s="1164" t="s">
        <v>1323</v>
      </c>
      <c r="D21" s="1165"/>
      <c r="E21" s="1166"/>
      <c r="F21" s="590" t="s">
        <v>142</v>
      </c>
      <c r="G21" s="592">
        <f>+E94</f>
        <v>7.16</v>
      </c>
      <c r="H21" s="593">
        <f>+'201.7'!N78</f>
        <v>167468.33333333334</v>
      </c>
      <c r="I21" s="594">
        <f t="shared" si="0"/>
        <v>1199073.2666666668</v>
      </c>
    </row>
    <row r="22" spans="1:16" ht="13.5" customHeight="1">
      <c r="A22" s="631"/>
      <c r="B22" s="617"/>
      <c r="C22" s="617"/>
      <c r="D22" s="617"/>
      <c r="E22" s="595"/>
      <c r="F22" s="595"/>
      <c r="G22" s="1179" t="s">
        <v>1457</v>
      </c>
      <c r="H22" s="1179"/>
      <c r="I22" s="632">
        <f>SUM(I14:I21)</f>
        <v>34474534.65352308</v>
      </c>
      <c r="J22" s="596"/>
      <c r="L22" s="597"/>
    </row>
    <row r="23" spans="1:16" ht="11.25" customHeight="1">
      <c r="A23" s="631"/>
      <c r="B23" s="617"/>
      <c r="C23" s="617"/>
      <c r="D23" s="617"/>
      <c r="E23" s="595"/>
      <c r="F23" s="595"/>
      <c r="G23" s="598"/>
      <c r="H23" s="595"/>
      <c r="I23" s="633"/>
    </row>
    <row r="24" spans="1:16" ht="11.25" customHeight="1">
      <c r="A24" s="631"/>
      <c r="B24" s="617"/>
      <c r="C24" s="617"/>
      <c r="D24" s="617"/>
      <c r="E24" s="595"/>
      <c r="F24" s="595"/>
      <c r="G24" s="598"/>
      <c r="H24" s="595"/>
      <c r="I24" s="633"/>
    </row>
    <row r="25" spans="1:16" ht="15.75" customHeight="1">
      <c r="A25" s="589" t="s">
        <v>1458</v>
      </c>
      <c r="B25" s="599" t="s">
        <v>1459</v>
      </c>
      <c r="C25" s="1176" t="s">
        <v>1278</v>
      </c>
      <c r="D25" s="1177"/>
      <c r="E25" s="1177"/>
      <c r="F25" s="1177"/>
      <c r="G25" s="1178"/>
      <c r="H25" s="599" t="s">
        <v>1440</v>
      </c>
      <c r="I25" s="633"/>
    </row>
    <row r="26" spans="1:16" ht="34.5" customHeight="1">
      <c r="A26" s="634" t="s">
        <v>1460</v>
      </c>
      <c r="B26" s="602">
        <v>2</v>
      </c>
      <c r="C26" s="1180" t="s">
        <v>1461</v>
      </c>
      <c r="D26" s="1181"/>
      <c r="E26" s="1181"/>
      <c r="F26" s="1181"/>
      <c r="G26" s="1182"/>
      <c r="H26" s="601">
        <v>5</v>
      </c>
      <c r="I26" s="633"/>
    </row>
    <row r="27" spans="1:16" ht="11.25" customHeight="1">
      <c r="A27" s="631"/>
      <c r="B27" s="617"/>
      <c r="C27" s="617"/>
      <c r="D27" s="617"/>
      <c r="E27" s="595"/>
      <c r="F27" s="595"/>
      <c r="G27" s="598"/>
      <c r="H27" s="595"/>
      <c r="I27" s="633"/>
    </row>
    <row r="28" spans="1:16" s="595" customFormat="1" ht="15.75" customHeight="1">
      <c r="A28" s="635" t="str">
        <f>+A14</f>
        <v>600.1.1</v>
      </c>
      <c r="B28" s="636" t="str">
        <f>+C14</f>
        <v>Excavaciones varias sin clasificar</v>
      </c>
      <c r="C28" s="617"/>
      <c r="D28" s="617"/>
      <c r="G28" s="598"/>
      <c r="H28" s="616" t="s">
        <v>1462</v>
      </c>
      <c r="I28" s="637" t="s">
        <v>1463</v>
      </c>
    </row>
    <row r="29" spans="1:16" s="595" customFormat="1" ht="11.25" customHeight="1">
      <c r="A29" s="1183" t="s">
        <v>1384</v>
      </c>
      <c r="B29" s="1184"/>
      <c r="C29" s="1185" t="s">
        <v>1383</v>
      </c>
      <c r="D29" s="1185"/>
      <c r="E29" s="1187" t="s">
        <v>1464</v>
      </c>
      <c r="F29" s="1176" t="s">
        <v>1465</v>
      </c>
      <c r="G29" s="1177"/>
      <c r="H29" s="1178"/>
      <c r="I29" s="1189" t="s">
        <v>1466</v>
      </c>
    </row>
    <row r="30" spans="1:16" s="595" customFormat="1" ht="11.25" customHeight="1">
      <c r="A30" s="629" t="s">
        <v>1458</v>
      </c>
      <c r="B30" s="599" t="s">
        <v>1280</v>
      </c>
      <c r="C30" s="1186"/>
      <c r="D30" s="1186"/>
      <c r="E30" s="1188"/>
      <c r="F30" s="599" t="s">
        <v>1440</v>
      </c>
      <c r="G30" s="604" t="s">
        <v>1435</v>
      </c>
      <c r="H30" s="599" t="s">
        <v>1467</v>
      </c>
      <c r="I30" s="1189"/>
    </row>
    <row r="31" spans="1:16" s="595" customFormat="1" ht="12" customHeight="1">
      <c r="A31" s="1190" t="str">
        <f>+A26</f>
        <v>PR XX+XXX   
PR XX+XXX</v>
      </c>
      <c r="B31" s="1191">
        <f>+B26</f>
        <v>2</v>
      </c>
      <c r="C31" s="591" t="s">
        <v>1468</v>
      </c>
      <c r="D31" s="591"/>
      <c r="E31" s="590">
        <v>1</v>
      </c>
      <c r="F31" s="605">
        <f>1.8+0.3+0.3</f>
        <v>2.4</v>
      </c>
      <c r="G31" s="605">
        <f>+F31</f>
        <v>2.4</v>
      </c>
      <c r="H31" s="590">
        <v>2.75</v>
      </c>
      <c r="I31" s="639">
        <f>+E31*F31*G31*H31*B31</f>
        <v>31.68</v>
      </c>
    </row>
    <row r="32" spans="1:16" s="595" customFormat="1" ht="12" customHeight="1">
      <c r="A32" s="1190"/>
      <c r="B32" s="1191"/>
      <c r="C32" s="591" t="s">
        <v>1469</v>
      </c>
      <c r="D32" s="591"/>
      <c r="E32" s="590">
        <v>1</v>
      </c>
      <c r="F32" s="605">
        <f>+(2.25+4.35)/2</f>
        <v>3.3</v>
      </c>
      <c r="G32" s="605">
        <v>2.1</v>
      </c>
      <c r="H32" s="590">
        <v>2.5499999999999998</v>
      </c>
      <c r="I32" s="639">
        <f>+E32*F32*G32*H32*B31</f>
        <v>35.342999999999996</v>
      </c>
    </row>
    <row r="33" spans="1:11" s="595" customFormat="1" ht="12" customHeight="1">
      <c r="A33" s="1190"/>
      <c r="B33" s="1191"/>
      <c r="C33" s="591" t="s">
        <v>1470</v>
      </c>
      <c r="D33" s="591"/>
      <c r="E33" s="590">
        <v>1</v>
      </c>
      <c r="F33" s="605">
        <f>+H26</f>
        <v>5</v>
      </c>
      <c r="G33" s="605">
        <v>1.5</v>
      </c>
      <c r="H33" s="605">
        <v>2.3501100105987067</v>
      </c>
      <c r="I33" s="639">
        <f>+E33*F33*G33*H33*B31</f>
        <v>35.251650158980603</v>
      </c>
      <c r="J33" s="598"/>
    </row>
    <row r="34" spans="1:11" s="595" customFormat="1" ht="12" customHeight="1">
      <c r="A34" s="1192" t="s">
        <v>1471</v>
      </c>
      <c r="B34" s="1193"/>
      <c r="C34" s="1193"/>
      <c r="D34" s="1194"/>
      <c r="E34" s="602">
        <v>0</v>
      </c>
      <c r="F34" s="605">
        <v>1</v>
      </c>
      <c r="G34" s="605">
        <v>1.5</v>
      </c>
      <c r="H34" s="605">
        <v>1.5</v>
      </c>
      <c r="I34" s="605">
        <f>+E34*F34*G34*H34</f>
        <v>0</v>
      </c>
      <c r="J34" s="598"/>
    </row>
    <row r="35" spans="1:11" s="595" customFormat="1" ht="14.25" customHeight="1">
      <c r="A35" s="640"/>
      <c r="B35" s="641"/>
      <c r="C35" s="641"/>
      <c r="D35" s="641"/>
      <c r="G35" s="598"/>
      <c r="H35" s="610" t="s">
        <v>1472</v>
      </c>
      <c r="I35" s="649">
        <f>ROUND(SUM(I31:I34),1)</f>
        <v>102.3</v>
      </c>
      <c r="K35" s="598"/>
    </row>
    <row r="36" spans="1:11" s="595" customFormat="1" ht="12.9" customHeight="1">
      <c r="A36" s="631"/>
      <c r="B36" s="617"/>
      <c r="C36" s="617"/>
      <c r="D36" s="617"/>
      <c r="G36" s="598"/>
      <c r="I36" s="633"/>
    </row>
    <row r="37" spans="1:11" s="595" customFormat="1" ht="12.75" customHeight="1">
      <c r="A37" s="635" t="str">
        <f>+A16</f>
        <v>610.1P</v>
      </c>
      <c r="B37" s="636" t="str">
        <f>+C16</f>
        <v>Rellenos para estructuras  con material de la excavación</v>
      </c>
      <c r="C37" s="617"/>
      <c r="D37" s="617"/>
      <c r="G37" s="598"/>
      <c r="H37" s="616" t="s">
        <v>1462</v>
      </c>
      <c r="I37" s="637" t="s">
        <v>1463</v>
      </c>
    </row>
    <row r="38" spans="1:11" s="595" customFormat="1" ht="11.25" customHeight="1">
      <c r="A38" s="1183" t="s">
        <v>1384</v>
      </c>
      <c r="B38" s="1184"/>
      <c r="C38" s="1195" t="s">
        <v>1383</v>
      </c>
      <c r="D38" s="1185"/>
      <c r="E38" s="1196"/>
      <c r="F38" s="1176" t="s">
        <v>1465</v>
      </c>
      <c r="G38" s="1177"/>
      <c r="H38" s="1178"/>
      <c r="I38" s="1189" t="s">
        <v>1280</v>
      </c>
    </row>
    <row r="39" spans="1:11" s="595" customFormat="1" ht="11.25" customHeight="1">
      <c r="A39" s="629" t="s">
        <v>1458</v>
      </c>
      <c r="B39" s="599" t="s">
        <v>1280</v>
      </c>
      <c r="C39" s="1197"/>
      <c r="D39" s="1186"/>
      <c r="E39" s="1198"/>
      <c r="F39" s="599" t="s">
        <v>1440</v>
      </c>
      <c r="G39" s="604" t="s">
        <v>1435</v>
      </c>
      <c r="H39" s="599" t="s">
        <v>1467</v>
      </c>
      <c r="I39" s="1189"/>
    </row>
    <row r="40" spans="1:11" s="595" customFormat="1" ht="13.5" customHeight="1">
      <c r="A40" s="1199" t="str">
        <f>+A31</f>
        <v>PR XX+XXX   
PR XX+XXX</v>
      </c>
      <c r="B40" s="1202">
        <f>+B26</f>
        <v>2</v>
      </c>
      <c r="C40" s="591" t="s">
        <v>1473</v>
      </c>
      <c r="D40" s="603"/>
      <c r="E40" s="590">
        <v>2</v>
      </c>
      <c r="F40" s="590">
        <v>2.4</v>
      </c>
      <c r="G40" s="605">
        <v>0.3</v>
      </c>
      <c r="H40" s="590">
        <v>2.75</v>
      </c>
      <c r="I40" s="643">
        <f>+H40*G40*F40*E40*B40</f>
        <v>7.919999999999999</v>
      </c>
    </row>
    <row r="41" spans="1:11" s="595" customFormat="1" ht="13.5" customHeight="1">
      <c r="A41" s="1200"/>
      <c r="B41" s="1203"/>
      <c r="C41" s="591" t="s">
        <v>1474</v>
      </c>
      <c r="D41" s="603"/>
      <c r="E41" s="590">
        <v>2</v>
      </c>
      <c r="F41" s="590">
        <v>1.8</v>
      </c>
      <c r="G41" s="605">
        <v>0.3</v>
      </c>
      <c r="H41" s="590">
        <v>2.75</v>
      </c>
      <c r="I41" s="643">
        <f>+H41*G41*F41*E41*B40</f>
        <v>5.9399999999999995</v>
      </c>
    </row>
    <row r="42" spans="1:11" s="595" customFormat="1" ht="13.5" customHeight="1">
      <c r="A42" s="1200"/>
      <c r="B42" s="1203"/>
      <c r="C42" s="591" t="s">
        <v>1475</v>
      </c>
      <c r="D42" s="591"/>
      <c r="E42" s="590">
        <v>2</v>
      </c>
      <c r="F42" s="605">
        <v>1.8</v>
      </c>
      <c r="G42" s="605">
        <v>0.5</v>
      </c>
      <c r="H42" s="605">
        <f>+(1.6+2.55)/2</f>
        <v>2.0750000000000002</v>
      </c>
      <c r="I42" s="639">
        <f>+E42*F42*G42*H42*B40</f>
        <v>7.4700000000000006</v>
      </c>
    </row>
    <row r="43" spans="1:11" s="595" customFormat="1" ht="13.5" customHeight="1">
      <c r="A43" s="1200"/>
      <c r="B43" s="1203"/>
      <c r="C43" s="591" t="s">
        <v>1476</v>
      </c>
      <c r="D43" s="591"/>
      <c r="E43" s="590">
        <v>2</v>
      </c>
      <c r="F43" s="605">
        <f>+H26</f>
        <v>5</v>
      </c>
      <c r="G43" s="605">
        <v>0.3</v>
      </c>
      <c r="H43" s="609">
        <v>1.1000000000000001</v>
      </c>
      <c r="I43" s="639">
        <f>+E43*F43*G43*H43*B40</f>
        <v>6.6000000000000005</v>
      </c>
    </row>
    <row r="44" spans="1:11" s="595" customFormat="1" ht="13.5" customHeight="1">
      <c r="A44" s="1201"/>
      <c r="B44" s="1204"/>
      <c r="C44" s="591" t="s">
        <v>1477</v>
      </c>
      <c r="D44" s="591"/>
      <c r="E44" s="590">
        <v>1</v>
      </c>
      <c r="F44" s="605">
        <f>+H26</f>
        <v>5</v>
      </c>
      <c r="G44" s="605">
        <v>1.5</v>
      </c>
      <c r="H44" s="609">
        <v>1.2</v>
      </c>
      <c r="I44" s="644">
        <f>+E44*F44*G44*H44*B40</f>
        <v>18</v>
      </c>
    </row>
    <row r="45" spans="1:11" s="595" customFormat="1" ht="13.5" customHeight="1">
      <c r="A45" s="1192" t="s">
        <v>1471</v>
      </c>
      <c r="B45" s="1193"/>
      <c r="C45" s="1193"/>
      <c r="D45" s="1194"/>
      <c r="E45" s="602">
        <f>+E34</f>
        <v>0</v>
      </c>
      <c r="F45" s="605">
        <v>1</v>
      </c>
      <c r="G45" s="605">
        <f>+IF(I34&gt;0,PI()*(0.5*0.5),0)</f>
        <v>0</v>
      </c>
      <c r="H45" s="605"/>
      <c r="I45" s="605">
        <f>+I34-G45</f>
        <v>0</v>
      </c>
    </row>
    <row r="46" spans="1:11" s="595" customFormat="1" ht="13.5" customHeight="1">
      <c r="A46" s="645"/>
      <c r="B46" s="646"/>
      <c r="C46" s="647"/>
      <c r="D46" s="647"/>
      <c r="E46" s="617"/>
      <c r="F46" s="648"/>
      <c r="G46" s="648"/>
      <c r="H46" s="606" t="s">
        <v>1472</v>
      </c>
      <c r="I46" s="642">
        <f>ROUND(SUM(I40:I45),1)</f>
        <v>45.9</v>
      </c>
    </row>
    <row r="47" spans="1:11" s="595" customFormat="1" ht="18" customHeight="1">
      <c r="A47" s="631"/>
      <c r="B47" s="617"/>
      <c r="C47" s="617"/>
      <c r="D47" s="617"/>
      <c r="G47" s="598"/>
      <c r="I47" s="633"/>
    </row>
    <row r="48" spans="1:11" s="595" customFormat="1" ht="19.5" customHeight="1">
      <c r="A48" s="635" t="str">
        <f>+A17</f>
        <v>630.1.4.1</v>
      </c>
      <c r="B48" s="636" t="str">
        <f>+C17</f>
        <v>Concreto  resistencia 21MPA (D)</v>
      </c>
      <c r="C48" s="617"/>
      <c r="D48" s="617"/>
      <c r="G48" s="598"/>
      <c r="H48" s="616" t="s">
        <v>1462</v>
      </c>
      <c r="I48" s="637" t="s">
        <v>1463</v>
      </c>
    </row>
    <row r="49" spans="1:9" s="595" customFormat="1" ht="12.9" customHeight="1">
      <c r="A49" s="1183" t="s">
        <v>1384</v>
      </c>
      <c r="B49" s="1184"/>
      <c r="C49" s="1195" t="s">
        <v>1383</v>
      </c>
      <c r="D49" s="1185"/>
      <c r="E49" s="1196"/>
      <c r="F49" s="1176" t="s">
        <v>1465</v>
      </c>
      <c r="G49" s="1177"/>
      <c r="H49" s="1178"/>
      <c r="I49" s="1189" t="s">
        <v>1280</v>
      </c>
    </row>
    <row r="50" spans="1:9" s="595" customFormat="1" ht="12.9" customHeight="1">
      <c r="A50" s="629" t="s">
        <v>1458</v>
      </c>
      <c r="B50" s="599" t="s">
        <v>1280</v>
      </c>
      <c r="C50" s="1197"/>
      <c r="D50" s="1186"/>
      <c r="E50" s="1198"/>
      <c r="F50" s="599" t="s">
        <v>1440</v>
      </c>
      <c r="G50" s="604" t="s">
        <v>1435</v>
      </c>
      <c r="H50" s="599" t="s">
        <v>1467</v>
      </c>
      <c r="I50" s="1189"/>
    </row>
    <row r="51" spans="1:9" s="595" customFormat="1" ht="12.9" customHeight="1">
      <c r="A51" s="1190" t="str">
        <f>+A40</f>
        <v>PR XX+XXX   
PR XX+XXX</v>
      </c>
      <c r="B51" s="1191">
        <f>+B26</f>
        <v>2</v>
      </c>
      <c r="C51" s="591" t="s">
        <v>1473</v>
      </c>
      <c r="D51" s="591"/>
      <c r="E51" s="590">
        <v>2</v>
      </c>
      <c r="F51" s="605">
        <v>1.8</v>
      </c>
      <c r="G51" s="605">
        <v>0.2</v>
      </c>
      <c r="H51" s="590">
        <v>2.5</v>
      </c>
      <c r="I51" s="639">
        <f>+H51*G51*F51*E51*B51</f>
        <v>3.6</v>
      </c>
    </row>
    <row r="52" spans="1:9" s="595" customFormat="1" ht="12.9" customHeight="1">
      <c r="A52" s="1190"/>
      <c r="B52" s="1191"/>
      <c r="C52" s="591" t="s">
        <v>1474</v>
      </c>
      <c r="D52" s="591"/>
      <c r="E52" s="590">
        <v>2</v>
      </c>
      <c r="F52" s="605">
        <v>1.4</v>
      </c>
      <c r="G52" s="605">
        <v>0.2</v>
      </c>
      <c r="H52" s="590">
        <v>2.5</v>
      </c>
      <c r="I52" s="639">
        <f>+H52*G52*F52*E52*B51</f>
        <v>2.8</v>
      </c>
    </row>
    <row r="53" spans="1:9" s="595" customFormat="1" ht="12.9" customHeight="1">
      <c r="A53" s="1190"/>
      <c r="B53" s="1191"/>
      <c r="C53" s="591" t="s">
        <v>1478</v>
      </c>
      <c r="D53" s="591"/>
      <c r="E53" s="590">
        <v>1</v>
      </c>
      <c r="F53" s="605">
        <v>1.8</v>
      </c>
      <c r="G53" s="605">
        <v>1.8</v>
      </c>
      <c r="H53" s="590">
        <v>0.25</v>
      </c>
      <c r="I53" s="639">
        <f>+H53*G53*F53*E53*B51</f>
        <v>1.62</v>
      </c>
    </row>
    <row r="54" spans="1:9" s="595" customFormat="1" ht="12.9" customHeight="1">
      <c r="A54" s="1190"/>
      <c r="B54" s="1191"/>
      <c r="C54" s="591" t="s">
        <v>1479</v>
      </c>
      <c r="D54" s="591"/>
      <c r="E54" s="590">
        <v>1</v>
      </c>
      <c r="F54" s="605">
        <v>1.8</v>
      </c>
      <c r="G54" s="605">
        <v>0.2</v>
      </c>
      <c r="H54" s="590">
        <v>2.75</v>
      </c>
      <c r="I54" s="639">
        <f>+H54*G54*F54*E54*B51</f>
        <v>1.9800000000000002</v>
      </c>
    </row>
    <row r="55" spans="1:9" s="595" customFormat="1" ht="12.9" customHeight="1">
      <c r="A55" s="1190"/>
      <c r="B55" s="1191"/>
      <c r="C55" s="591" t="s">
        <v>1480</v>
      </c>
      <c r="D55" s="591"/>
      <c r="E55" s="590">
        <v>1</v>
      </c>
      <c r="F55" s="605">
        <v>1.8</v>
      </c>
      <c r="G55" s="605">
        <v>1.3</v>
      </c>
      <c r="H55" s="590">
        <v>0.2</v>
      </c>
      <c r="I55" s="639">
        <f>+H55*G55*F55*E55*B51</f>
        <v>0.93600000000000005</v>
      </c>
    </row>
    <row r="56" spans="1:9" s="595" customFormat="1" ht="12.9" customHeight="1">
      <c r="A56" s="1190"/>
      <c r="B56" s="1191"/>
      <c r="C56" s="591" t="s">
        <v>1481</v>
      </c>
      <c r="D56" s="591"/>
      <c r="E56" s="590">
        <v>2</v>
      </c>
      <c r="F56" s="605">
        <v>1.8</v>
      </c>
      <c r="G56" s="605">
        <f>+(0.6+0.2)/2</f>
        <v>0.4</v>
      </c>
      <c r="H56" s="590">
        <f>+(2.55+1.6)/2</f>
        <v>2.0750000000000002</v>
      </c>
      <c r="I56" s="639">
        <f>+H56*G56*F56*E56*B51</f>
        <v>5.9760000000000009</v>
      </c>
    </row>
    <row r="57" spans="1:9" s="595" customFormat="1" ht="12.9" customHeight="1">
      <c r="A57" s="1190"/>
      <c r="B57" s="1191"/>
      <c r="C57" s="591" t="s">
        <v>1482</v>
      </c>
      <c r="D57" s="591"/>
      <c r="E57" s="590">
        <v>1</v>
      </c>
      <c r="F57" s="1205">
        <v>4.3815</v>
      </c>
      <c r="G57" s="1206"/>
      <c r="H57" s="590">
        <v>0.2</v>
      </c>
      <c r="I57" s="639">
        <f>+H57*E57*B51*F57</f>
        <v>1.7526000000000002</v>
      </c>
    </row>
    <row r="58" spans="1:9" s="595" customFormat="1" ht="12.9" customHeight="1">
      <c r="A58" s="1190"/>
      <c r="B58" s="1191"/>
      <c r="C58" s="1164" t="s">
        <v>1483</v>
      </c>
      <c r="D58" s="1166"/>
      <c r="E58" s="590">
        <v>1</v>
      </c>
      <c r="F58" s="605">
        <v>4.3499999999999996</v>
      </c>
      <c r="G58" s="605">
        <v>0.27</v>
      </c>
      <c r="H58" s="590">
        <v>0.2</v>
      </c>
      <c r="I58" s="639">
        <f>+H58*G58*F58*E58*B51</f>
        <v>0.4698</v>
      </c>
    </row>
    <row r="59" spans="1:9" s="595" customFormat="1" ht="12.9" customHeight="1">
      <c r="A59" s="645"/>
      <c r="B59" s="646"/>
      <c r="C59" s="647"/>
      <c r="D59" s="647"/>
      <c r="E59" s="617"/>
      <c r="F59" s="648"/>
      <c r="G59" s="648"/>
      <c r="H59" s="610" t="s">
        <v>1472</v>
      </c>
      <c r="I59" s="649">
        <f>ROUND(SUM(I51:I58),1)</f>
        <v>19.100000000000001</v>
      </c>
    </row>
    <row r="60" spans="1:9" s="595" customFormat="1" ht="12.9" customHeight="1">
      <c r="A60" s="631"/>
      <c r="B60" s="617"/>
      <c r="C60" s="617"/>
      <c r="D60" s="617"/>
      <c r="G60" s="598"/>
      <c r="H60" s="650"/>
      <c r="I60" s="651"/>
    </row>
    <row r="61" spans="1:9" s="595" customFormat="1" ht="22.5" customHeight="1">
      <c r="A61" s="635" t="str">
        <f>+A18</f>
        <v>630.6</v>
      </c>
      <c r="B61" s="636" t="str">
        <f>+C18</f>
        <v>Concreto resistencia 14MPA  (F)</v>
      </c>
      <c r="C61" s="617"/>
      <c r="D61" s="617"/>
      <c r="G61" s="598"/>
      <c r="H61" s="616" t="s">
        <v>1462</v>
      </c>
      <c r="I61" s="637" t="s">
        <v>1463</v>
      </c>
    </row>
    <row r="62" spans="1:9" s="595" customFormat="1" ht="12.9" customHeight="1">
      <c r="A62" s="1183" t="s">
        <v>1384</v>
      </c>
      <c r="B62" s="1184"/>
      <c r="C62" s="1195" t="s">
        <v>1383</v>
      </c>
      <c r="D62" s="1185"/>
      <c r="E62" s="1196"/>
      <c r="F62" s="1176" t="s">
        <v>1465</v>
      </c>
      <c r="G62" s="1177"/>
      <c r="H62" s="1178"/>
      <c r="I62" s="1189" t="s">
        <v>1280</v>
      </c>
    </row>
    <row r="63" spans="1:9" s="595" customFormat="1" ht="12.9" customHeight="1">
      <c r="A63" s="652" t="s">
        <v>1458</v>
      </c>
      <c r="B63" s="599" t="s">
        <v>1280</v>
      </c>
      <c r="C63" s="1197"/>
      <c r="D63" s="1186"/>
      <c r="E63" s="1198"/>
      <c r="F63" s="599" t="s">
        <v>1440</v>
      </c>
      <c r="G63" s="604" t="s">
        <v>1435</v>
      </c>
      <c r="H63" s="599" t="s">
        <v>1484</v>
      </c>
      <c r="I63" s="1189"/>
    </row>
    <row r="64" spans="1:9" s="595" customFormat="1" ht="15" customHeight="1">
      <c r="A64" s="1199" t="str">
        <f>+A51</f>
        <v>PR XX+XXX   
PR XX+XXX</v>
      </c>
      <c r="B64" s="1207">
        <f>+B26</f>
        <v>2</v>
      </c>
      <c r="C64" s="1208" t="s">
        <v>1485</v>
      </c>
      <c r="D64" s="1209"/>
      <c r="E64" s="600">
        <v>1</v>
      </c>
      <c r="F64" s="612">
        <v>1.8</v>
      </c>
      <c r="G64" s="612">
        <v>1.8</v>
      </c>
      <c r="H64" s="612">
        <v>0.05</v>
      </c>
      <c r="I64" s="653">
        <f>+E64*F64*G64*H64*B64</f>
        <v>0.32400000000000007</v>
      </c>
    </row>
    <row r="65" spans="1:9" s="595" customFormat="1" ht="15" customHeight="1">
      <c r="A65" s="1200"/>
      <c r="B65" s="1207"/>
      <c r="C65" s="1208" t="s">
        <v>1482</v>
      </c>
      <c r="D65" s="1209"/>
      <c r="E65" s="600">
        <v>1</v>
      </c>
      <c r="F65" s="1210">
        <f>+F57</f>
        <v>4.3815</v>
      </c>
      <c r="G65" s="1211"/>
      <c r="H65" s="612">
        <v>0.05</v>
      </c>
      <c r="I65" s="653">
        <f>+E65*H65*B64*F65</f>
        <v>0.43815000000000004</v>
      </c>
    </row>
    <row r="66" spans="1:9" s="595" customFormat="1" ht="15" customHeight="1">
      <c r="A66" s="1201"/>
      <c r="B66" s="1207"/>
      <c r="C66" s="1208" t="s">
        <v>1486</v>
      </c>
      <c r="D66" s="1209"/>
      <c r="E66" s="600">
        <v>1</v>
      </c>
      <c r="F66" s="612">
        <v>1.8</v>
      </c>
      <c r="G66" s="612">
        <v>0.8</v>
      </c>
      <c r="H66" s="612">
        <v>0.05</v>
      </c>
      <c r="I66" s="653">
        <f>+E66*F66*G66*H66*B64</f>
        <v>0.14400000000000002</v>
      </c>
    </row>
    <row r="67" spans="1:9" s="595" customFormat="1" ht="12.75" customHeight="1">
      <c r="A67" s="631"/>
      <c r="B67" s="617"/>
      <c r="C67" s="617"/>
      <c r="D67" s="617"/>
      <c r="G67" s="598"/>
      <c r="H67" s="610" t="s">
        <v>1472</v>
      </c>
      <c r="I67" s="649">
        <f>ROUND(SUM(I64:I66),1)</f>
        <v>0.9</v>
      </c>
    </row>
    <row r="68" spans="1:9" s="595" customFormat="1" ht="12.9" customHeight="1">
      <c r="A68" s="631"/>
      <c r="B68" s="617"/>
      <c r="C68" s="617"/>
      <c r="D68" s="617"/>
      <c r="G68" s="598"/>
      <c r="H68" s="650"/>
      <c r="I68" s="651"/>
    </row>
    <row r="69" spans="1:9" s="595" customFormat="1" ht="19.5" customHeight="1">
      <c r="A69" s="664" t="s">
        <v>1454</v>
      </c>
      <c r="B69" s="636" t="s">
        <v>1487</v>
      </c>
      <c r="C69" s="617"/>
      <c r="D69" s="617"/>
      <c r="G69" s="598"/>
      <c r="H69" s="616" t="s">
        <v>1462</v>
      </c>
      <c r="I69" s="637" t="s">
        <v>1291</v>
      </c>
    </row>
    <row r="70" spans="1:9" s="595" customFormat="1" ht="15.75" customHeight="1">
      <c r="A70" s="1183" t="s">
        <v>1384</v>
      </c>
      <c r="B70" s="1184"/>
      <c r="C70" s="1195" t="s">
        <v>1278</v>
      </c>
      <c r="D70" s="1185"/>
      <c r="E70" s="1185"/>
      <c r="F70" s="1196"/>
      <c r="G70" s="1176" t="s">
        <v>1440</v>
      </c>
      <c r="H70" s="1177"/>
      <c r="I70" s="1213"/>
    </row>
    <row r="71" spans="1:9" s="595" customFormat="1" ht="15" customHeight="1">
      <c r="A71" s="652" t="s">
        <v>1458</v>
      </c>
      <c r="B71" s="599" t="s">
        <v>1280</v>
      </c>
      <c r="C71" s="1197"/>
      <c r="D71" s="1186"/>
      <c r="E71" s="1186"/>
      <c r="F71" s="1198"/>
      <c r="G71" s="599" t="s">
        <v>1488</v>
      </c>
      <c r="H71" s="604" t="s">
        <v>1489</v>
      </c>
      <c r="I71" s="638" t="s">
        <v>1490</v>
      </c>
    </row>
    <row r="72" spans="1:9" s="595" customFormat="1" ht="12.75" customHeight="1">
      <c r="A72" s="1214" t="str">
        <f>+A64</f>
        <v>PR XX+XXX   
PR XX+XXX</v>
      </c>
      <c r="B72" s="1191">
        <f>+B26</f>
        <v>2</v>
      </c>
      <c r="C72" s="1215" t="s">
        <v>1491</v>
      </c>
      <c r="D72" s="1215"/>
      <c r="E72" s="1215"/>
      <c r="F72" s="1215"/>
      <c r="G72" s="1216"/>
      <c r="H72" s="1216"/>
      <c r="I72" s="1218">
        <f>+H26*B72</f>
        <v>10</v>
      </c>
    </row>
    <row r="73" spans="1:9" s="595" customFormat="1" ht="16.5" customHeight="1">
      <c r="A73" s="1214"/>
      <c r="B73" s="1191"/>
      <c r="C73" s="1215"/>
      <c r="D73" s="1215"/>
      <c r="E73" s="1215"/>
      <c r="F73" s="1215"/>
      <c r="G73" s="1217"/>
      <c r="H73" s="1217"/>
      <c r="I73" s="1219"/>
    </row>
    <row r="74" spans="1:9" s="595" customFormat="1" ht="16.5" customHeight="1">
      <c r="A74" s="1192" t="s">
        <v>1471</v>
      </c>
      <c r="B74" s="1193"/>
      <c r="C74" s="1193"/>
      <c r="D74" s="1193"/>
      <c r="E74" s="1193"/>
      <c r="F74" s="1194"/>
      <c r="G74" s="605"/>
      <c r="H74" s="605"/>
      <c r="I74" s="605">
        <f>+E34</f>
        <v>0</v>
      </c>
    </row>
    <row r="75" spans="1:9" s="595" customFormat="1" ht="12.9" customHeight="1">
      <c r="A75" s="631"/>
      <c r="B75" s="617"/>
      <c r="C75" s="617"/>
      <c r="D75" s="617"/>
      <c r="F75" s="610" t="s">
        <v>1492</v>
      </c>
      <c r="G75" s="613">
        <f>SUM(G72:G72)</f>
        <v>0</v>
      </c>
      <c r="H75" s="607">
        <f>SUM(H72:H72)</f>
        <v>0</v>
      </c>
      <c r="I75" s="642">
        <f>SUM(I72:I74)</f>
        <v>10</v>
      </c>
    </row>
    <row r="76" spans="1:9" s="595" customFormat="1" ht="18" customHeight="1">
      <c r="A76" s="631"/>
      <c r="B76" s="617"/>
      <c r="C76" s="617"/>
      <c r="D76" s="617"/>
      <c r="G76" s="598"/>
      <c r="I76" s="633"/>
    </row>
    <row r="77" spans="1:9" s="595" customFormat="1" ht="15.75" customHeight="1">
      <c r="A77" s="664" t="s">
        <v>1313</v>
      </c>
      <c r="B77" s="636" t="str">
        <f>+C21</f>
        <v>Demolición de Estructuras</v>
      </c>
      <c r="C77" s="617"/>
      <c r="D77" s="617"/>
      <c r="F77" s="616" t="s">
        <v>1462</v>
      </c>
      <c r="G77" s="616" t="s">
        <v>1493</v>
      </c>
      <c r="I77" s="633"/>
    </row>
    <row r="78" spans="1:9" s="595" customFormat="1" ht="20.25" customHeight="1">
      <c r="A78" s="654" t="s">
        <v>1384</v>
      </c>
      <c r="B78" s="599" t="s">
        <v>1280</v>
      </c>
      <c r="C78" s="1176" t="s">
        <v>1278</v>
      </c>
      <c r="D78" s="1177"/>
      <c r="E78" s="1178"/>
      <c r="F78" s="599" t="s">
        <v>81</v>
      </c>
      <c r="G78" s="604" t="s">
        <v>1280</v>
      </c>
      <c r="I78" s="633"/>
    </row>
    <row r="79" spans="1:9" s="595" customFormat="1" ht="30" customHeight="1">
      <c r="A79" s="634" t="str">
        <f>+A72</f>
        <v>PR XX+XXX   
PR XX+XXX</v>
      </c>
      <c r="B79" s="590">
        <f>+B26</f>
        <v>2</v>
      </c>
      <c r="C79" s="1220" t="s">
        <v>1494</v>
      </c>
      <c r="D79" s="1220"/>
      <c r="E79" s="1220"/>
      <c r="F79" s="590" t="s">
        <v>1493</v>
      </c>
      <c r="G79" s="605">
        <v>578.9</v>
      </c>
      <c r="I79" s="633"/>
    </row>
    <row r="80" spans="1:9" s="595" customFormat="1" ht="14.25" customHeight="1">
      <c r="A80" s="631"/>
      <c r="B80" s="617"/>
      <c r="C80" s="617"/>
      <c r="D80" s="617"/>
      <c r="E80" s="617"/>
      <c r="F80" s="614" t="s">
        <v>1495</v>
      </c>
      <c r="G80" s="618">
        <f>ROUND(SUM(G79:G79)*B79,1)</f>
        <v>1157.8</v>
      </c>
      <c r="I80" s="633"/>
    </row>
    <row r="82" spans="1:33" ht="18" customHeight="1">
      <c r="B82" s="665" t="s">
        <v>1496</v>
      </c>
      <c r="C82" s="451"/>
      <c r="D82" s="655"/>
      <c r="E82" s="450"/>
      <c r="F82" s="450"/>
      <c r="G82" s="1212"/>
      <c r="H82" s="1212"/>
      <c r="I82" s="1212"/>
    </row>
    <row r="83" spans="1:33" ht="12.9" customHeight="1">
      <c r="A83" s="657" t="s">
        <v>1383</v>
      </c>
      <c r="B83" s="657" t="s">
        <v>1497</v>
      </c>
      <c r="C83" s="657" t="s">
        <v>1498</v>
      </c>
      <c r="D83" s="657" t="s">
        <v>1499</v>
      </c>
      <c r="E83" s="657" t="s">
        <v>1500</v>
      </c>
      <c r="F83" s="657" t="s">
        <v>1280</v>
      </c>
      <c r="G83" s="666"/>
      <c r="H83" s="666"/>
      <c r="I83" s="666"/>
    </row>
    <row r="84" spans="1:33" ht="12.9" customHeight="1">
      <c r="A84" s="658" t="s">
        <v>1473</v>
      </c>
      <c r="B84" s="659">
        <v>2</v>
      </c>
      <c r="C84" s="660">
        <v>0.2</v>
      </c>
      <c r="D84" s="659">
        <v>1.5</v>
      </c>
      <c r="E84" s="660">
        <v>1.2</v>
      </c>
      <c r="F84" s="661">
        <f>E84*D84*C84*B84</f>
        <v>0.72</v>
      </c>
      <c r="G84" s="1212"/>
      <c r="H84" s="1212"/>
      <c r="I84" s="1212"/>
    </row>
    <row r="85" spans="1:33" ht="12.9" customHeight="1">
      <c r="A85" s="658" t="s">
        <v>1474</v>
      </c>
      <c r="B85" s="659">
        <v>2</v>
      </c>
      <c r="C85" s="660">
        <v>0.2</v>
      </c>
      <c r="D85" s="659">
        <v>1.5</v>
      </c>
      <c r="E85" s="660">
        <v>1</v>
      </c>
      <c r="F85" s="661">
        <f t="shared" ref="F85:F91" si="1">E85*D85*C85*B85</f>
        <v>0.60000000000000009</v>
      </c>
      <c r="G85" s="1212"/>
      <c r="H85" s="1212"/>
      <c r="I85" s="1212"/>
    </row>
    <row r="86" spans="1:33" ht="12.9" customHeight="1">
      <c r="A86" s="658" t="s">
        <v>1478</v>
      </c>
      <c r="B86" s="659">
        <v>1</v>
      </c>
      <c r="C86" s="660">
        <v>0.7</v>
      </c>
      <c r="D86" s="659">
        <v>0.25</v>
      </c>
      <c r="E86" s="660">
        <v>1.2</v>
      </c>
      <c r="F86" s="661">
        <f t="shared" si="1"/>
        <v>0.21</v>
      </c>
      <c r="G86" s="1212"/>
      <c r="H86" s="1212"/>
      <c r="I86" s="1212"/>
    </row>
    <row r="87" spans="1:33" ht="12.9" customHeight="1">
      <c r="A87" s="658" t="s">
        <v>1479</v>
      </c>
      <c r="B87" s="659">
        <v>1</v>
      </c>
      <c r="C87" s="660">
        <v>0.2</v>
      </c>
      <c r="D87" s="659">
        <v>1.8</v>
      </c>
      <c r="E87" s="660">
        <v>1.2</v>
      </c>
      <c r="F87" s="661">
        <f t="shared" si="1"/>
        <v>0.43200000000000005</v>
      </c>
      <c r="G87" s="1212"/>
      <c r="H87" s="1212"/>
      <c r="I87" s="1212"/>
    </row>
    <row r="88" spans="1:33" ht="12.9" customHeight="1">
      <c r="A88" s="658" t="s">
        <v>1480</v>
      </c>
      <c r="B88" s="659">
        <v>1</v>
      </c>
      <c r="C88" s="660">
        <v>0.8</v>
      </c>
      <c r="D88" s="659">
        <v>0.2</v>
      </c>
      <c r="E88" s="660">
        <v>1.2</v>
      </c>
      <c r="F88" s="661">
        <f t="shared" si="1"/>
        <v>0.192</v>
      </c>
      <c r="G88" s="1212"/>
      <c r="H88" s="1212"/>
      <c r="I88" s="1212"/>
    </row>
    <row r="89" spans="1:33" ht="12.9" customHeight="1">
      <c r="A89" s="658" t="s">
        <v>1481</v>
      </c>
      <c r="B89" s="659">
        <v>2</v>
      </c>
      <c r="C89" s="660">
        <v>0.3</v>
      </c>
      <c r="D89" s="659">
        <v>1.65</v>
      </c>
      <c r="E89" s="660">
        <v>1.2</v>
      </c>
      <c r="F89" s="661">
        <f t="shared" si="1"/>
        <v>1.1879999999999997</v>
      </c>
      <c r="G89" s="1212"/>
      <c r="H89" s="1212"/>
      <c r="I89" s="1212"/>
    </row>
    <row r="90" spans="1:33" ht="12.9" customHeight="1">
      <c r="A90" s="658" t="s">
        <v>1482</v>
      </c>
      <c r="B90" s="659">
        <v>1</v>
      </c>
      <c r="C90" s="662">
        <v>0.2</v>
      </c>
      <c r="D90" s="659">
        <v>0.2</v>
      </c>
      <c r="E90" s="661">
        <v>1</v>
      </c>
      <c r="F90" s="661">
        <f t="shared" si="1"/>
        <v>4.0000000000000008E-2</v>
      </c>
      <c r="G90" s="1212"/>
      <c r="H90" s="1212"/>
      <c r="I90" s="1212"/>
    </row>
    <row r="91" spans="1:33" ht="12.9" customHeight="1">
      <c r="A91" s="663" t="s">
        <v>1483</v>
      </c>
      <c r="B91" s="659">
        <v>1</v>
      </c>
      <c r="C91" s="662">
        <v>0.2</v>
      </c>
      <c r="D91" s="659">
        <v>0.2</v>
      </c>
      <c r="E91" s="660">
        <v>5</v>
      </c>
      <c r="F91" s="661">
        <f t="shared" si="1"/>
        <v>0.2</v>
      </c>
      <c r="G91" s="1212"/>
      <c r="H91" s="1212"/>
      <c r="I91" s="1212"/>
    </row>
    <row r="92" spans="1:33" ht="12.9" customHeight="1">
      <c r="A92" s="655"/>
      <c r="B92" s="1222" t="s">
        <v>1501</v>
      </c>
      <c r="C92" s="1222"/>
      <c r="D92" s="1222"/>
      <c r="E92" s="656">
        <f>+SUM(F84:F91)</f>
        <v>3.5820000000000003</v>
      </c>
      <c r="F92" s="656"/>
      <c r="G92" s="666"/>
      <c r="H92" s="666"/>
      <c r="I92" s="666"/>
    </row>
    <row r="93" spans="1:33" ht="12.9" customHeight="1">
      <c r="A93" s="655"/>
      <c r="B93" s="1222" t="s">
        <v>1502</v>
      </c>
      <c r="C93" s="1222"/>
      <c r="D93" s="1222"/>
      <c r="E93" s="667">
        <f>+B26</f>
        <v>2</v>
      </c>
      <c r="F93" s="656"/>
      <c r="G93" s="666"/>
      <c r="H93" s="666"/>
      <c r="I93" s="666"/>
    </row>
    <row r="94" spans="1:33" ht="12.9" customHeight="1">
      <c r="A94" s="655"/>
      <c r="B94" s="1222" t="s">
        <v>1503</v>
      </c>
      <c r="C94" s="1222"/>
      <c r="D94" s="1222"/>
      <c r="E94" s="656">
        <f>ROUND(E92*E93,2)</f>
        <v>7.16</v>
      </c>
      <c r="F94" s="656"/>
      <c r="G94" s="666"/>
      <c r="H94" s="666"/>
      <c r="I94" s="666"/>
    </row>
    <row r="96" spans="1:33" ht="12.9" customHeight="1" thickBot="1">
      <c r="A96" s="1223" t="s">
        <v>1504</v>
      </c>
      <c r="B96" s="1223"/>
      <c r="C96" s="1223"/>
      <c r="D96" s="1223"/>
      <c r="E96" s="1223"/>
      <c r="F96" s="1223"/>
      <c r="G96" s="1223"/>
      <c r="H96" s="1223"/>
      <c r="I96" s="1223"/>
      <c r="J96" s="1223"/>
      <c r="K96" s="1223"/>
      <c r="L96" s="1223"/>
      <c r="M96" s="1223"/>
      <c r="T96" s="1221" t="s">
        <v>1505</v>
      </c>
      <c r="U96" s="1221"/>
      <c r="V96" s="1221"/>
      <c r="W96" s="1221"/>
      <c r="X96" s="1221"/>
      <c r="Y96" s="1221"/>
      <c r="Z96" s="1221"/>
      <c r="AA96" s="1221"/>
      <c r="AB96" s="1221"/>
      <c r="AC96" s="1221"/>
      <c r="AD96" s="1221"/>
      <c r="AE96" s="1221"/>
      <c r="AF96" s="1221"/>
      <c r="AG96" s="1221"/>
    </row>
    <row r="97" spans="1:33" ht="12.9" customHeight="1">
      <c r="A97" s="879" t="s">
        <v>1506</v>
      </c>
      <c r="B97" s="879" t="s">
        <v>1507</v>
      </c>
      <c r="C97" s="879" t="s">
        <v>1508</v>
      </c>
      <c r="D97" s="880" t="s">
        <v>1509</v>
      </c>
      <c r="E97" s="881" t="s">
        <v>1510</v>
      </c>
      <c r="F97" s="881" t="s">
        <v>1511</v>
      </c>
      <c r="G97" s="881" t="s">
        <v>1512</v>
      </c>
      <c r="H97" s="881" t="s">
        <v>1513</v>
      </c>
      <c r="I97" s="881" t="s">
        <v>1514</v>
      </c>
      <c r="J97" s="881" t="s">
        <v>1515</v>
      </c>
      <c r="K97" s="881" t="s">
        <v>1516</v>
      </c>
      <c r="L97" s="881" t="s">
        <v>1517</v>
      </c>
      <c r="M97" s="882" t="s">
        <v>1518</v>
      </c>
      <c r="T97" s="878" t="s">
        <v>1519</v>
      </c>
      <c r="U97" s="878" t="s">
        <v>1506</v>
      </c>
      <c r="V97" s="878" t="s">
        <v>1507</v>
      </c>
      <c r="W97" s="878" t="s">
        <v>1508</v>
      </c>
      <c r="X97" s="878" t="s">
        <v>1509</v>
      </c>
      <c r="Y97" s="878" t="s">
        <v>1510</v>
      </c>
      <c r="Z97" s="878" t="s">
        <v>1511</v>
      </c>
      <c r="AA97" s="878" t="s">
        <v>1512</v>
      </c>
      <c r="AB97" s="878" t="s">
        <v>1513</v>
      </c>
      <c r="AC97" s="878" t="s">
        <v>1514</v>
      </c>
      <c r="AD97" s="878" t="s">
        <v>1515</v>
      </c>
      <c r="AE97" s="878" t="s">
        <v>1516</v>
      </c>
      <c r="AF97" s="878" t="s">
        <v>1517</v>
      </c>
      <c r="AG97" s="878" t="s">
        <v>1518</v>
      </c>
    </row>
    <row r="98" spans="1:33" ht="12.9" customHeight="1">
      <c r="A98" s="883" t="s">
        <v>1520</v>
      </c>
      <c r="B98" s="884" t="s">
        <v>1521</v>
      </c>
      <c r="C98" s="885">
        <f>VLOOKUP(A98,$U$98:$AA$105,3,FALSE)</f>
        <v>0.5</v>
      </c>
      <c r="D98" s="885">
        <f>VLOOKUP(A98,$U$98:$AA$105,4,FALSE)</f>
        <v>0.1</v>
      </c>
      <c r="E98" s="885">
        <f>VLOOKUP(A98,$U$98:$AA$105,5,FALSE)</f>
        <v>0.4</v>
      </c>
      <c r="F98" s="885">
        <f>VLOOKUP(A98,$U$98:$AA$105,6,FALSE)</f>
        <v>0.5</v>
      </c>
      <c r="G98" s="885">
        <f>VLOOKUP(A98,$U$98:$AA$105,7,FALSE)</f>
        <v>0.5</v>
      </c>
      <c r="H98" s="886">
        <f t="shared" ref="H98" si="2">(F98+G98+2*D98)*D98*(C98+2*D98)</f>
        <v>8.3999999999999991E-2</v>
      </c>
      <c r="I98" s="886">
        <f t="shared" ref="I98" si="3">(2*(E98*((1.5*F98)+D98)*D98))</f>
        <v>6.8000000000000005E-2</v>
      </c>
      <c r="J98" s="887">
        <v>0</v>
      </c>
      <c r="K98" s="886" t="s">
        <v>1522</v>
      </c>
      <c r="L98" s="888">
        <f t="shared" ref="L98" si="4">J98/F98</f>
        <v>0</v>
      </c>
      <c r="M98" s="889">
        <f t="shared" ref="M98" si="5">(H98+I98)*L98</f>
        <v>0</v>
      </c>
      <c r="T98" s="878">
        <v>0</v>
      </c>
      <c r="U98" s="878" t="s">
        <v>1520</v>
      </c>
      <c r="V98" s="878" t="s">
        <v>1521</v>
      </c>
      <c r="W98" s="878">
        <v>0.5</v>
      </c>
      <c r="X98" s="878">
        <v>0.1</v>
      </c>
      <c r="Y98" s="878">
        <v>0.4</v>
      </c>
      <c r="Z98" s="878">
        <v>0.5</v>
      </c>
      <c r="AA98" s="878">
        <v>0.5</v>
      </c>
      <c r="AB98" s="878">
        <f t="shared" ref="AB98:AB105" si="6">(Y98+Z98+AA98+2*X98)*X98*(W98+2*X98)</f>
        <v>0.11199999999999999</v>
      </c>
      <c r="AC98" s="878">
        <f t="shared" ref="AC98:AC105" si="7">2*(Y98*Z98*X98)</f>
        <v>4.0000000000000008E-2</v>
      </c>
      <c r="AD98" s="878">
        <f t="shared" ref="AD98:AD105" si="8">1*15</f>
        <v>15</v>
      </c>
      <c r="AE98" s="878" t="s">
        <v>1522</v>
      </c>
      <c r="AF98" s="878">
        <f t="shared" ref="AF98:AF105" si="9">AD98/Z98</f>
        <v>30</v>
      </c>
      <c r="AG98" s="878">
        <f t="shared" ref="AG98:AG105" si="10">(AB98+AC98)*AF98</f>
        <v>4.5599999999999996</v>
      </c>
    </row>
    <row r="99" spans="1:33" ht="12.9" customHeight="1">
      <c r="A99" s="883"/>
      <c r="B99" s="884"/>
      <c r="C99" s="885"/>
      <c r="D99" s="885"/>
      <c r="E99" s="885"/>
      <c r="F99" s="885"/>
      <c r="G99" s="885"/>
      <c r="H99" s="886"/>
      <c r="I99" s="886"/>
      <c r="J99" s="887"/>
      <c r="K99" s="886"/>
      <c r="L99" s="888"/>
      <c r="M99" s="889"/>
      <c r="T99" s="878">
        <v>0</v>
      </c>
      <c r="U99" s="878" t="s">
        <v>1523</v>
      </c>
      <c r="V99" s="878" t="s">
        <v>1521</v>
      </c>
      <c r="W99" s="878">
        <v>1</v>
      </c>
      <c r="X99" s="878">
        <v>0.15</v>
      </c>
      <c r="Y99" s="878">
        <v>0.6</v>
      </c>
      <c r="Z99" s="878">
        <v>0.75</v>
      </c>
      <c r="AA99" s="878">
        <v>1</v>
      </c>
      <c r="AB99" s="878">
        <f t="shared" si="6"/>
        <v>0.51674999999999993</v>
      </c>
      <c r="AC99" s="878">
        <f t="shared" si="7"/>
        <v>0.13499999999999998</v>
      </c>
      <c r="AD99" s="878">
        <f t="shared" si="8"/>
        <v>15</v>
      </c>
      <c r="AE99" s="878" t="s">
        <v>1522</v>
      </c>
      <c r="AF99" s="878">
        <f t="shared" si="9"/>
        <v>20</v>
      </c>
      <c r="AG99" s="878">
        <f t="shared" si="10"/>
        <v>13.034999999999998</v>
      </c>
    </row>
    <row r="100" spans="1:33" ht="12.9" customHeight="1">
      <c r="A100" s="883"/>
      <c r="B100" s="884"/>
      <c r="C100" s="885"/>
      <c r="D100" s="885"/>
      <c r="E100" s="885"/>
      <c r="F100" s="885"/>
      <c r="G100" s="885"/>
      <c r="H100" s="886"/>
      <c r="I100" s="886"/>
      <c r="J100" s="887"/>
      <c r="K100" s="886"/>
      <c r="L100" s="888"/>
      <c r="M100" s="889"/>
      <c r="T100" s="878">
        <v>0</v>
      </c>
      <c r="U100" s="878" t="s">
        <v>1524</v>
      </c>
      <c r="V100" s="878" t="s">
        <v>1521</v>
      </c>
      <c r="W100" s="878">
        <v>1.2</v>
      </c>
      <c r="X100" s="878">
        <v>0.15</v>
      </c>
      <c r="Y100" s="878">
        <v>0.7</v>
      </c>
      <c r="Z100" s="878">
        <v>1</v>
      </c>
      <c r="AA100" s="878">
        <v>1</v>
      </c>
      <c r="AB100" s="878">
        <f t="shared" si="6"/>
        <v>0.67499999999999993</v>
      </c>
      <c r="AC100" s="878">
        <f t="shared" si="7"/>
        <v>0.21</v>
      </c>
      <c r="AD100" s="878">
        <f t="shared" si="8"/>
        <v>15</v>
      </c>
      <c r="AE100" s="878" t="s">
        <v>1522</v>
      </c>
      <c r="AF100" s="878">
        <f t="shared" si="9"/>
        <v>15</v>
      </c>
      <c r="AG100" s="878">
        <f t="shared" si="10"/>
        <v>13.274999999999999</v>
      </c>
    </row>
    <row r="101" spans="1:33" ht="12.9" customHeight="1">
      <c r="A101" s="883"/>
      <c r="B101" s="884"/>
      <c r="C101" s="885"/>
      <c r="D101" s="885"/>
      <c r="E101" s="885"/>
      <c r="F101" s="885"/>
      <c r="G101" s="885"/>
      <c r="H101" s="886"/>
      <c r="I101" s="886"/>
      <c r="J101" s="887"/>
      <c r="K101" s="886"/>
      <c r="L101" s="888"/>
      <c r="M101" s="889"/>
      <c r="T101" s="878">
        <v>0</v>
      </c>
      <c r="U101" s="878" t="s">
        <v>1525</v>
      </c>
      <c r="V101" s="878" t="s">
        <v>1521</v>
      </c>
      <c r="W101" s="878">
        <v>1.5</v>
      </c>
      <c r="X101" s="878">
        <v>0.15</v>
      </c>
      <c r="Y101" s="878">
        <v>0.7</v>
      </c>
      <c r="Z101" s="878">
        <v>1</v>
      </c>
      <c r="AA101" s="878">
        <v>1</v>
      </c>
      <c r="AB101" s="878">
        <f t="shared" si="6"/>
        <v>0.80999999999999994</v>
      </c>
      <c r="AC101" s="878">
        <f t="shared" si="7"/>
        <v>0.21</v>
      </c>
      <c r="AD101" s="878">
        <f t="shared" si="8"/>
        <v>15</v>
      </c>
      <c r="AE101" s="878" t="s">
        <v>1522</v>
      </c>
      <c r="AF101" s="878">
        <f t="shared" si="9"/>
        <v>15</v>
      </c>
      <c r="AG101" s="878">
        <f t="shared" si="10"/>
        <v>15.3</v>
      </c>
    </row>
    <row r="102" spans="1:33" ht="12.9" customHeight="1">
      <c r="A102" s="883"/>
      <c r="B102" s="884"/>
      <c r="C102" s="885"/>
      <c r="D102" s="885"/>
      <c r="E102" s="885"/>
      <c r="F102" s="885"/>
      <c r="G102" s="885"/>
      <c r="H102" s="886"/>
      <c r="I102" s="886"/>
      <c r="J102" s="887"/>
      <c r="K102" s="886"/>
      <c r="L102" s="888"/>
      <c r="M102" s="889"/>
      <c r="T102" s="878">
        <v>0</v>
      </c>
      <c r="U102" s="878" t="s">
        <v>1526</v>
      </c>
      <c r="V102" s="878" t="s">
        <v>1521</v>
      </c>
      <c r="W102" s="878">
        <v>1.5</v>
      </c>
      <c r="X102" s="878">
        <v>0.15</v>
      </c>
      <c r="Y102" s="878">
        <v>0.8</v>
      </c>
      <c r="Z102" s="878">
        <v>1.5</v>
      </c>
      <c r="AA102" s="878">
        <v>1</v>
      </c>
      <c r="AB102" s="878">
        <f t="shared" si="6"/>
        <v>0.97199999999999986</v>
      </c>
      <c r="AC102" s="878">
        <f t="shared" si="7"/>
        <v>0.36000000000000004</v>
      </c>
      <c r="AD102" s="878">
        <f t="shared" si="8"/>
        <v>15</v>
      </c>
      <c r="AE102" s="878" t="s">
        <v>1522</v>
      </c>
      <c r="AF102" s="878">
        <f t="shared" si="9"/>
        <v>10</v>
      </c>
      <c r="AG102" s="878">
        <f t="shared" si="10"/>
        <v>13.319999999999999</v>
      </c>
    </row>
    <row r="103" spans="1:33" ht="12.9" customHeight="1">
      <c r="T103" s="878">
        <v>0</v>
      </c>
      <c r="U103" s="878" t="s">
        <v>1527</v>
      </c>
      <c r="V103" s="878" t="s">
        <v>1521</v>
      </c>
      <c r="W103" s="878">
        <v>1.5</v>
      </c>
      <c r="X103" s="878">
        <v>0.15</v>
      </c>
      <c r="Y103" s="878">
        <v>1</v>
      </c>
      <c r="Z103" s="878">
        <v>2</v>
      </c>
      <c r="AA103" s="878">
        <v>1.5</v>
      </c>
      <c r="AB103" s="878">
        <f t="shared" si="6"/>
        <v>1.296</v>
      </c>
      <c r="AC103" s="878">
        <f t="shared" si="7"/>
        <v>0.6</v>
      </c>
      <c r="AD103" s="878">
        <f t="shared" si="8"/>
        <v>15</v>
      </c>
      <c r="AE103" s="878" t="s">
        <v>1522</v>
      </c>
      <c r="AF103" s="878">
        <f t="shared" si="9"/>
        <v>7.5</v>
      </c>
      <c r="AG103" s="878">
        <f t="shared" si="10"/>
        <v>14.219999999999999</v>
      </c>
    </row>
    <row r="104" spans="1:33" ht="12.9" customHeight="1">
      <c r="T104" s="878">
        <v>0</v>
      </c>
      <c r="U104" s="878" t="s">
        <v>1528</v>
      </c>
      <c r="V104" s="878" t="s">
        <v>1521</v>
      </c>
      <c r="W104" s="878">
        <v>2</v>
      </c>
      <c r="X104" s="878">
        <v>0.15</v>
      </c>
      <c r="Y104" s="878">
        <v>1</v>
      </c>
      <c r="Z104" s="878">
        <v>2</v>
      </c>
      <c r="AA104" s="878">
        <v>1.5</v>
      </c>
      <c r="AB104" s="878">
        <f t="shared" si="6"/>
        <v>1.6559999999999999</v>
      </c>
      <c r="AC104" s="878">
        <f t="shared" si="7"/>
        <v>0.6</v>
      </c>
      <c r="AD104" s="878">
        <f t="shared" si="8"/>
        <v>15</v>
      </c>
      <c r="AE104" s="878" t="s">
        <v>1522</v>
      </c>
      <c r="AF104" s="878">
        <f t="shared" si="9"/>
        <v>7.5</v>
      </c>
      <c r="AG104" s="878">
        <f t="shared" si="10"/>
        <v>16.919999999999998</v>
      </c>
    </row>
    <row r="105" spans="1:33" ht="12.9" customHeight="1">
      <c r="T105" s="878">
        <v>0</v>
      </c>
      <c r="U105" s="878" t="s">
        <v>1529</v>
      </c>
      <c r="V105" s="878" t="s">
        <v>1521</v>
      </c>
      <c r="W105" s="878">
        <v>2</v>
      </c>
      <c r="X105" s="878">
        <v>0.15</v>
      </c>
      <c r="Y105" s="878">
        <v>1</v>
      </c>
      <c r="Z105" s="878">
        <v>2</v>
      </c>
      <c r="AA105" s="878">
        <v>1.5</v>
      </c>
      <c r="AB105" s="878">
        <f t="shared" si="6"/>
        <v>1.6559999999999999</v>
      </c>
      <c r="AC105" s="878">
        <f t="shared" si="7"/>
        <v>0.6</v>
      </c>
      <c r="AD105" s="878">
        <f t="shared" si="8"/>
        <v>15</v>
      </c>
      <c r="AE105" s="878" t="s">
        <v>1522</v>
      </c>
      <c r="AF105" s="878">
        <f t="shared" si="9"/>
        <v>7.5</v>
      </c>
      <c r="AG105" s="878">
        <f t="shared" si="10"/>
        <v>16.919999999999998</v>
      </c>
    </row>
    <row r="106" spans="1:33" ht="12.9" customHeight="1">
      <c r="T106" s="1221" t="s">
        <v>1530</v>
      </c>
      <c r="U106" s="1221"/>
      <c r="V106" s="1221"/>
      <c r="W106" s="1221"/>
      <c r="X106" s="1221"/>
      <c r="Y106" s="1221"/>
      <c r="Z106" s="1221"/>
      <c r="AA106" s="1221"/>
      <c r="AB106" s="1221"/>
      <c r="AC106" s="1221"/>
      <c r="AD106" s="1221"/>
      <c r="AE106" s="1221"/>
      <c r="AF106" s="1221"/>
      <c r="AG106" s="878">
        <f>+SUM(AG98:AG105)</f>
        <v>107.55000000000001</v>
      </c>
    </row>
    <row r="107" spans="1:33" ht="12.9" customHeight="1">
      <c r="A107" s="1224" t="s">
        <v>1531</v>
      </c>
      <c r="B107" s="1224"/>
      <c r="C107" s="1224"/>
      <c r="D107" s="1224"/>
      <c r="E107" s="1224"/>
      <c r="F107" s="1224"/>
      <c r="G107" s="1224"/>
      <c r="H107" s="1224"/>
      <c r="I107" s="1224"/>
      <c r="J107" s="1224"/>
      <c r="K107" s="1224"/>
      <c r="L107" s="1224"/>
      <c r="M107" s="1224"/>
      <c r="N107" s="1224"/>
      <c r="O107" s="1224"/>
      <c r="P107" s="1224"/>
      <c r="Q107" s="1224"/>
      <c r="R107" s="1224"/>
    </row>
    <row r="108" spans="1:33" ht="12.9" customHeight="1">
      <c r="A108" s="891" t="s">
        <v>1532</v>
      </c>
      <c r="B108" s="1225" t="s">
        <v>1533</v>
      </c>
      <c r="C108" s="1227" t="s">
        <v>1534</v>
      </c>
      <c r="D108" s="1228"/>
      <c r="E108" s="1228"/>
      <c r="F108" s="1228"/>
      <c r="G108" s="1228"/>
      <c r="H108" s="1228"/>
      <c r="I108" s="1229"/>
      <c r="J108" s="1227" t="s">
        <v>1535</v>
      </c>
      <c r="K108" s="1228"/>
      <c r="L108" s="1228"/>
      <c r="M108" s="1229"/>
      <c r="N108" s="1225" t="s">
        <v>1515</v>
      </c>
      <c r="O108" s="1225" t="s">
        <v>1517</v>
      </c>
      <c r="P108" s="1225" t="s">
        <v>1536</v>
      </c>
      <c r="Q108" s="1225" t="s">
        <v>1537</v>
      </c>
      <c r="R108" s="1225" t="s">
        <v>1538</v>
      </c>
    </row>
    <row r="109" spans="1:33" ht="12.9" customHeight="1">
      <c r="A109" s="892" t="s">
        <v>1506</v>
      </c>
      <c r="B109" s="1226"/>
      <c r="C109" s="890" t="s">
        <v>1539</v>
      </c>
      <c r="D109" s="890" t="s">
        <v>1540</v>
      </c>
      <c r="E109" s="890" t="s">
        <v>1541</v>
      </c>
      <c r="F109" s="890" t="s">
        <v>1511</v>
      </c>
      <c r="G109" s="890" t="s">
        <v>1542</v>
      </c>
      <c r="H109" s="890" t="s">
        <v>1543</v>
      </c>
      <c r="I109" s="890" t="s">
        <v>1544</v>
      </c>
      <c r="J109" s="890" t="s">
        <v>1539</v>
      </c>
      <c r="K109" s="890" t="s">
        <v>1540</v>
      </c>
      <c r="L109" s="890" t="s">
        <v>1543</v>
      </c>
      <c r="M109" s="890" t="s">
        <v>1545</v>
      </c>
      <c r="N109" s="1226"/>
      <c r="O109" s="1226"/>
      <c r="P109" s="1226"/>
      <c r="Q109" s="1226"/>
      <c r="R109" s="1226"/>
    </row>
    <row r="110" spans="1:33" ht="12.9" customHeight="1">
      <c r="A110" s="893" t="s">
        <v>1520</v>
      </c>
      <c r="B110" s="894">
        <f>VLOOKUP(A110,$T$113:$Z$120,2,FALSE)</f>
        <v>0.5</v>
      </c>
      <c r="C110" s="895">
        <f>VLOOKUP(A110,$T$113:$Z$120,3,FALSE)</f>
        <v>3</v>
      </c>
      <c r="D110" s="896">
        <f>(B110+G110*2)+(G110*2)</f>
        <v>2.1</v>
      </c>
      <c r="E110" s="897">
        <f>VLOOKUP(A110,$T$113:$Z$120,4,FALSE)</f>
        <v>0.5</v>
      </c>
      <c r="F110" s="897">
        <f>VLOOKUP(A110,$T$113:$Z$120,5,FALSE)</f>
        <v>0.5</v>
      </c>
      <c r="G110" s="897">
        <f>VLOOKUP(A110,$T$113:$Z$120,6,FALSE)</f>
        <v>0.4</v>
      </c>
      <c r="H110" s="896">
        <f>((E110+F110)/0.15)+1</f>
        <v>7.666666666666667</v>
      </c>
      <c r="I110" s="898">
        <f>D110*H110</f>
        <v>16.100000000000001</v>
      </c>
      <c r="J110" s="899">
        <f>VLOOKUP(A110,$T$113:$Z$120,7,FALSE)</f>
        <v>3</v>
      </c>
      <c r="K110" s="898">
        <f>E110+F110+(E110*1/3)</f>
        <v>1.1666666666666667</v>
      </c>
      <c r="L110" s="898">
        <f>((B110+G110*2)/0.15)+1</f>
        <v>9.6666666666666679</v>
      </c>
      <c r="M110" s="898">
        <f>K110*L110</f>
        <v>11.27777777777778</v>
      </c>
      <c r="N110" s="900">
        <f>+J98</f>
        <v>0</v>
      </c>
      <c r="O110" s="898">
        <f>ROUNDUP(N110/F110,0)</f>
        <v>0</v>
      </c>
      <c r="P110" s="901">
        <f>$AD$112</f>
        <v>0.56000000000000005</v>
      </c>
      <c r="Q110" s="901">
        <f>(I110+M110)*O110*1.1</f>
        <v>0</v>
      </c>
      <c r="R110" s="902">
        <f>P110*Q110</f>
        <v>0</v>
      </c>
      <c r="T110" s="903" t="s">
        <v>1531</v>
      </c>
      <c r="U110" s="903"/>
      <c r="V110" s="903"/>
      <c r="W110" s="903"/>
      <c r="X110" s="903"/>
      <c r="Y110" s="903"/>
      <c r="Z110" s="903"/>
      <c r="AA110" s="903"/>
      <c r="AC110" s="580" t="s">
        <v>1546</v>
      </c>
      <c r="AD110" s="580" t="s">
        <v>1547</v>
      </c>
    </row>
    <row r="111" spans="1:33" ht="12.9" customHeight="1">
      <c r="A111" s="904"/>
      <c r="B111" s="894"/>
      <c r="C111" s="895"/>
      <c r="D111" s="896"/>
      <c r="E111" s="897"/>
      <c r="F111" s="897"/>
      <c r="G111" s="897"/>
      <c r="H111" s="896"/>
      <c r="I111" s="898"/>
      <c r="J111" s="899"/>
      <c r="K111" s="898"/>
      <c r="L111" s="898"/>
      <c r="M111" s="898"/>
      <c r="N111" s="887"/>
      <c r="O111" s="898"/>
      <c r="P111" s="901"/>
      <c r="Q111" s="901"/>
      <c r="R111" s="902"/>
      <c r="T111" s="903" t="s">
        <v>1532</v>
      </c>
      <c r="U111" s="903" t="s">
        <v>1533</v>
      </c>
      <c r="V111" s="903" t="s">
        <v>1534</v>
      </c>
      <c r="W111" s="903"/>
      <c r="X111" s="903"/>
      <c r="Y111" s="903"/>
      <c r="Z111" s="903" t="s">
        <v>1535</v>
      </c>
      <c r="AA111" s="903"/>
      <c r="AC111" s="580">
        <v>2</v>
      </c>
      <c r="AD111" s="580">
        <v>0.25</v>
      </c>
    </row>
    <row r="112" spans="1:33" ht="12.9" customHeight="1">
      <c r="A112" s="904"/>
      <c r="B112" s="894"/>
      <c r="C112" s="895"/>
      <c r="D112" s="896"/>
      <c r="E112" s="897"/>
      <c r="F112" s="897"/>
      <c r="G112" s="897"/>
      <c r="H112" s="896"/>
      <c r="I112" s="898"/>
      <c r="J112" s="899"/>
      <c r="K112" s="898"/>
      <c r="L112" s="898"/>
      <c r="M112" s="898"/>
      <c r="N112" s="887"/>
      <c r="O112" s="898"/>
      <c r="P112" s="901"/>
      <c r="Q112" s="901"/>
      <c r="R112" s="902"/>
      <c r="T112" s="903" t="s">
        <v>1506</v>
      </c>
      <c r="U112" s="903"/>
      <c r="V112" s="903" t="s">
        <v>1539</v>
      </c>
      <c r="W112" s="903" t="s">
        <v>1541</v>
      </c>
      <c r="X112" s="903" t="s">
        <v>1511</v>
      </c>
      <c r="Y112" s="903" t="s">
        <v>1542</v>
      </c>
      <c r="Z112" s="903" t="s">
        <v>1539</v>
      </c>
      <c r="AA112" s="903"/>
      <c r="AC112" s="580">
        <v>3</v>
      </c>
      <c r="AD112" s="580">
        <v>0.56000000000000005</v>
      </c>
    </row>
    <row r="113" spans="1:30" ht="12.9" customHeight="1">
      <c r="A113" s="904"/>
      <c r="B113" s="894"/>
      <c r="C113" s="895"/>
      <c r="D113" s="896"/>
      <c r="E113" s="897"/>
      <c r="F113" s="897"/>
      <c r="G113" s="897"/>
      <c r="H113" s="896"/>
      <c r="I113" s="898"/>
      <c r="J113" s="899"/>
      <c r="K113" s="898"/>
      <c r="L113" s="898"/>
      <c r="M113" s="898"/>
      <c r="N113" s="887"/>
      <c r="O113" s="898"/>
      <c r="P113" s="901"/>
      <c r="Q113" s="901"/>
      <c r="R113" s="902"/>
      <c r="T113" s="903" t="s">
        <v>1520</v>
      </c>
      <c r="U113" s="903">
        <v>0.5</v>
      </c>
      <c r="V113" s="903">
        <v>3</v>
      </c>
      <c r="W113" s="903">
        <v>0.5</v>
      </c>
      <c r="X113" s="903">
        <v>0.5</v>
      </c>
      <c r="Y113" s="903">
        <v>0.4</v>
      </c>
      <c r="Z113" s="903">
        <v>3</v>
      </c>
      <c r="AA113" s="903"/>
      <c r="AC113" s="580">
        <v>4</v>
      </c>
      <c r="AD113" s="580">
        <v>0.996</v>
      </c>
    </row>
    <row r="114" spans="1:30" ht="12.9" customHeight="1">
      <c r="A114" s="904"/>
      <c r="B114" s="894"/>
      <c r="C114" s="895"/>
      <c r="D114" s="896"/>
      <c r="E114" s="897"/>
      <c r="F114" s="897"/>
      <c r="G114" s="897"/>
      <c r="H114" s="896"/>
      <c r="I114" s="898"/>
      <c r="J114" s="899"/>
      <c r="K114" s="898"/>
      <c r="L114" s="898"/>
      <c r="M114" s="898"/>
      <c r="N114" s="887"/>
      <c r="O114" s="898"/>
      <c r="P114" s="901"/>
      <c r="Q114" s="901"/>
      <c r="R114" s="902"/>
      <c r="T114" s="903" t="s">
        <v>1523</v>
      </c>
      <c r="U114" s="903">
        <v>1</v>
      </c>
      <c r="V114" s="903">
        <v>3</v>
      </c>
      <c r="W114" s="903">
        <v>1</v>
      </c>
      <c r="X114" s="903">
        <v>1</v>
      </c>
      <c r="Y114" s="903">
        <v>0.6</v>
      </c>
      <c r="Z114" s="903">
        <v>3</v>
      </c>
      <c r="AA114" s="903"/>
      <c r="AC114" s="580">
        <v>5</v>
      </c>
      <c r="AD114" s="580">
        <v>1.56</v>
      </c>
    </row>
    <row r="115" spans="1:30" ht="12.9" customHeight="1">
      <c r="A115" s="904"/>
      <c r="B115" s="894"/>
      <c r="C115" s="895"/>
      <c r="D115" s="896"/>
      <c r="E115" s="897"/>
      <c r="F115" s="897"/>
      <c r="G115" s="897"/>
      <c r="H115" s="896"/>
      <c r="I115" s="898"/>
      <c r="J115" s="899"/>
      <c r="K115" s="898"/>
      <c r="L115" s="898"/>
      <c r="M115" s="898"/>
      <c r="N115" s="887"/>
      <c r="O115" s="898"/>
      <c r="P115" s="901"/>
      <c r="Q115" s="901"/>
      <c r="R115" s="902"/>
      <c r="T115" s="903" t="s">
        <v>1524</v>
      </c>
      <c r="U115" s="903">
        <v>1.2</v>
      </c>
      <c r="V115" s="903">
        <v>3</v>
      </c>
      <c r="W115" s="903">
        <v>1</v>
      </c>
      <c r="X115" s="903">
        <v>1</v>
      </c>
      <c r="Y115" s="903">
        <v>0.7</v>
      </c>
      <c r="Z115" s="903">
        <v>3</v>
      </c>
      <c r="AA115" s="903"/>
      <c r="AC115" s="580">
        <v>6</v>
      </c>
      <c r="AD115" s="580">
        <v>2.2370000000000001</v>
      </c>
    </row>
    <row r="116" spans="1:30" ht="12.9" customHeight="1">
      <c r="A116" s="904"/>
      <c r="B116" s="894"/>
      <c r="C116" s="895"/>
      <c r="D116" s="896"/>
      <c r="E116" s="897"/>
      <c r="F116" s="897"/>
      <c r="G116" s="897"/>
      <c r="H116" s="896"/>
      <c r="I116" s="898"/>
      <c r="J116" s="899"/>
      <c r="K116" s="898"/>
      <c r="L116" s="898"/>
      <c r="M116" s="898"/>
      <c r="N116" s="887"/>
      <c r="O116" s="898"/>
      <c r="P116" s="901"/>
      <c r="Q116" s="901"/>
      <c r="R116" s="902"/>
      <c r="T116" s="903" t="s">
        <v>1525</v>
      </c>
      <c r="U116" s="903">
        <v>1.5</v>
      </c>
      <c r="V116" s="903">
        <v>3</v>
      </c>
      <c r="W116" s="903">
        <v>1</v>
      </c>
      <c r="X116" s="903">
        <v>1</v>
      </c>
      <c r="Y116" s="903">
        <v>0.7</v>
      </c>
      <c r="Z116" s="903">
        <v>3</v>
      </c>
      <c r="AA116" s="903"/>
      <c r="AC116" s="580">
        <v>7</v>
      </c>
      <c r="AD116" s="580">
        <v>3.044</v>
      </c>
    </row>
    <row r="117" spans="1:30" ht="12.9" customHeight="1">
      <c r="A117" s="579"/>
      <c r="B117" s="577"/>
      <c r="C117" s="577"/>
      <c r="D117" s="580"/>
      <c r="G117" s="577"/>
      <c r="T117" s="903" t="s">
        <v>1526</v>
      </c>
      <c r="U117" s="903">
        <v>1.5</v>
      </c>
      <c r="V117" s="903">
        <v>3</v>
      </c>
      <c r="W117" s="903">
        <v>1</v>
      </c>
      <c r="X117" s="903">
        <v>1</v>
      </c>
      <c r="Y117" s="903">
        <v>0.8</v>
      </c>
      <c r="Z117" s="903">
        <v>3</v>
      </c>
      <c r="AA117" s="903"/>
      <c r="AC117" s="580">
        <v>8</v>
      </c>
      <c r="AD117" s="580">
        <v>3.9769999999999999</v>
      </c>
    </row>
    <row r="118" spans="1:30" ht="12.9" customHeight="1">
      <c r="A118" s="579"/>
      <c r="B118" s="577"/>
      <c r="C118" s="577"/>
      <c r="D118" s="580"/>
      <c r="G118" s="577"/>
      <c r="T118" s="903" t="s">
        <v>1527</v>
      </c>
      <c r="U118" s="903">
        <v>1.5</v>
      </c>
      <c r="V118" s="903">
        <v>3</v>
      </c>
      <c r="W118" s="903">
        <v>1.5</v>
      </c>
      <c r="X118" s="903">
        <v>1.5</v>
      </c>
      <c r="Y118" s="903">
        <v>1</v>
      </c>
      <c r="Z118" s="903">
        <v>3</v>
      </c>
      <c r="AA118" s="903"/>
    </row>
    <row r="119" spans="1:30" ht="12.9" customHeight="1">
      <c r="A119" s="579"/>
      <c r="B119" s="577"/>
      <c r="C119" s="577"/>
      <c r="D119" s="580"/>
      <c r="G119" s="577"/>
      <c r="T119" s="903" t="s">
        <v>1528</v>
      </c>
      <c r="U119" s="903">
        <v>2</v>
      </c>
      <c r="V119" s="903">
        <v>3</v>
      </c>
      <c r="W119" s="903">
        <v>1.5</v>
      </c>
      <c r="X119" s="903">
        <v>1.5</v>
      </c>
      <c r="Y119" s="903">
        <v>1</v>
      </c>
      <c r="Z119" s="903">
        <v>3</v>
      </c>
      <c r="AA119" s="903"/>
    </row>
    <row r="120" spans="1:30" ht="12.9" customHeight="1">
      <c r="A120" s="579"/>
      <c r="B120" s="577"/>
      <c r="C120" s="577"/>
      <c r="D120" s="580"/>
      <c r="G120" s="577"/>
      <c r="T120" s="903" t="s">
        <v>1529</v>
      </c>
      <c r="U120" s="903">
        <v>2</v>
      </c>
      <c r="V120" s="903">
        <v>3</v>
      </c>
      <c r="W120" s="903">
        <v>1.5</v>
      </c>
      <c r="X120" s="903">
        <v>1.5</v>
      </c>
      <c r="Y120" s="903">
        <v>1.1000000000000001</v>
      </c>
      <c r="Z120" s="903">
        <v>3</v>
      </c>
      <c r="AA120" s="903"/>
    </row>
    <row r="121" spans="1:30" ht="12.9" customHeight="1">
      <c r="A121" s="579"/>
      <c r="B121" s="577"/>
      <c r="C121" s="577"/>
      <c r="D121" s="580"/>
      <c r="G121" s="577"/>
    </row>
    <row r="122" spans="1:30" ht="12.9" customHeight="1">
      <c r="A122" s="579"/>
      <c r="B122" s="577"/>
      <c r="C122" s="577"/>
      <c r="D122" s="580"/>
      <c r="G122" s="577"/>
    </row>
    <row r="123" spans="1:30" ht="12.9" customHeight="1">
      <c r="A123" s="579"/>
      <c r="B123" s="577"/>
      <c r="C123" s="577"/>
      <c r="D123" s="580"/>
      <c r="G123" s="577"/>
      <c r="I123" s="579"/>
      <c r="J123" s="579"/>
      <c r="K123" s="579"/>
      <c r="L123" s="579"/>
      <c r="M123" s="579"/>
      <c r="N123" s="579"/>
      <c r="O123" s="579"/>
      <c r="P123" s="579"/>
      <c r="Q123" s="579"/>
      <c r="R123" s="579"/>
      <c r="S123" s="579"/>
      <c r="T123" s="579"/>
      <c r="U123" s="579"/>
      <c r="V123" s="579"/>
    </row>
    <row r="124" spans="1:30" ht="12.9" customHeight="1">
      <c r="A124" s="579"/>
      <c r="B124" s="577"/>
      <c r="C124" s="577"/>
      <c r="D124" s="580"/>
      <c r="G124" s="577"/>
    </row>
    <row r="125" spans="1:30" ht="12.9" customHeight="1">
      <c r="D125" s="577"/>
      <c r="F125" s="580"/>
      <c r="G125" s="577"/>
    </row>
  </sheetData>
  <mergeCells count="84">
    <mergeCell ref="A107:R107"/>
    <mergeCell ref="B108:B109"/>
    <mergeCell ref="C108:I108"/>
    <mergeCell ref="J108:M108"/>
    <mergeCell ref="N108:N109"/>
    <mergeCell ref="O108:O109"/>
    <mergeCell ref="P108:P109"/>
    <mergeCell ref="Q108:Q109"/>
    <mergeCell ref="R108:R109"/>
    <mergeCell ref="B92:D92"/>
    <mergeCell ref="B93:D93"/>
    <mergeCell ref="B94:D94"/>
    <mergeCell ref="A96:M96"/>
    <mergeCell ref="T96:AG96"/>
    <mergeCell ref="T106:AF106"/>
    <mergeCell ref="G86:I86"/>
    <mergeCell ref="G87:I87"/>
    <mergeCell ref="G88:I88"/>
    <mergeCell ref="G89:I89"/>
    <mergeCell ref="G90:I90"/>
    <mergeCell ref="G91:I91"/>
    <mergeCell ref="G85:I85"/>
    <mergeCell ref="A70:B70"/>
    <mergeCell ref="C70:F71"/>
    <mergeCell ref="G70:I70"/>
    <mergeCell ref="A72:A73"/>
    <mergeCell ref="B72:B73"/>
    <mergeCell ref="C72:F73"/>
    <mergeCell ref="G72:G73"/>
    <mergeCell ref="H72:H73"/>
    <mergeCell ref="I72:I73"/>
    <mergeCell ref="A74:F74"/>
    <mergeCell ref="C78:E78"/>
    <mergeCell ref="C79:E79"/>
    <mergeCell ref="G82:I82"/>
    <mergeCell ref="G84:I84"/>
    <mergeCell ref="A64:A66"/>
    <mergeCell ref="B64:B66"/>
    <mergeCell ref="C64:D64"/>
    <mergeCell ref="C65:D65"/>
    <mergeCell ref="F65:G65"/>
    <mergeCell ref="C66:D66"/>
    <mergeCell ref="A62:B62"/>
    <mergeCell ref="C62:E63"/>
    <mergeCell ref="F62:H62"/>
    <mergeCell ref="I62:I63"/>
    <mergeCell ref="A40:A44"/>
    <mergeCell ref="B40:B44"/>
    <mergeCell ref="A45:D45"/>
    <mergeCell ref="A49:B49"/>
    <mergeCell ref="C49:E50"/>
    <mergeCell ref="F49:H49"/>
    <mergeCell ref="I49:I50"/>
    <mergeCell ref="A51:A58"/>
    <mergeCell ref="B51:B58"/>
    <mergeCell ref="F57:G57"/>
    <mergeCell ref="C58:D58"/>
    <mergeCell ref="I29:I30"/>
    <mergeCell ref="A31:A33"/>
    <mergeCell ref="B31:B33"/>
    <mergeCell ref="A34:D34"/>
    <mergeCell ref="A38:B38"/>
    <mergeCell ref="C38:E39"/>
    <mergeCell ref="F38:H38"/>
    <mergeCell ref="I38:I39"/>
    <mergeCell ref="G22:H22"/>
    <mergeCell ref="C25:G25"/>
    <mergeCell ref="C26:G26"/>
    <mergeCell ref="A29:B29"/>
    <mergeCell ref="C29:D30"/>
    <mergeCell ref="E29:E30"/>
    <mergeCell ref="F29:H29"/>
    <mergeCell ref="C21:E21"/>
    <mergeCell ref="A6:I6"/>
    <mergeCell ref="A8:I8"/>
    <mergeCell ref="A9:I9"/>
    <mergeCell ref="C13:E13"/>
    <mergeCell ref="C14:E14"/>
    <mergeCell ref="C15:E15"/>
    <mergeCell ref="C16:E16"/>
    <mergeCell ref="C17:E17"/>
    <mergeCell ref="C18:E18"/>
    <mergeCell ref="C19:E19"/>
    <mergeCell ref="C20:E20"/>
  </mergeCells>
  <printOptions horizontalCentered="1"/>
  <pageMargins left="0.47244094488188981" right="0.59055118110236227" top="0.28000000000000003" bottom="0.21" header="0.31496062992125984" footer="0.23"/>
  <pageSetup paperSize="14" scale="41" fitToHeight="10"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2AA55-BBB9-45A1-B673-6B11E38D5383}">
  <sheetPr>
    <tabColor theme="4" tint="-0.249977111117893"/>
  </sheetPr>
  <dimension ref="A1:AG124"/>
  <sheetViews>
    <sheetView view="pageBreakPreview" topLeftCell="A81" zoomScaleSheetLayoutView="100" workbookViewId="0">
      <selection activeCell="G21" sqref="G21:H21"/>
    </sheetView>
  </sheetViews>
  <sheetFormatPr baseColWidth="10" defaultColWidth="10.88671875" defaultRowHeight="12.9" customHeight="1"/>
  <cols>
    <col min="1" max="1" width="18.5546875" style="577" customWidth="1"/>
    <col min="2" max="2" width="16" style="579" customWidth="1"/>
    <col min="3" max="3" width="20.44140625" style="579" customWidth="1"/>
    <col min="4" max="4" width="15.109375" style="579" customWidth="1"/>
    <col min="5" max="5" width="13.6640625" style="577" customWidth="1"/>
    <col min="6" max="6" width="9.6640625" style="577" customWidth="1"/>
    <col min="7" max="7" width="11.6640625" style="580" bestFit="1" customWidth="1"/>
    <col min="8" max="8" width="12.44140625" style="577" customWidth="1"/>
    <col min="9" max="9" width="16" style="577" bestFit="1" customWidth="1"/>
    <col min="10" max="10" width="4.6640625" style="577" customWidth="1"/>
    <col min="11" max="11" width="10.88671875" style="577"/>
    <col min="12" max="12" width="14.88671875" style="577" bestFit="1" customWidth="1"/>
    <col min="13" max="16384" width="10.88671875" style="577"/>
  </cols>
  <sheetData>
    <row r="1" spans="1:25" ht="12.9" customHeight="1">
      <c r="A1" s="572"/>
      <c r="B1" s="574"/>
      <c r="C1" s="574"/>
      <c r="D1" s="574"/>
      <c r="E1" s="573"/>
      <c r="F1" s="573"/>
      <c r="G1" s="575"/>
      <c r="H1" s="573"/>
      <c r="I1" s="576"/>
    </row>
    <row r="2" spans="1:25" ht="12.9" customHeight="1">
      <c r="A2" s="578"/>
      <c r="I2" s="581"/>
    </row>
    <row r="3" spans="1:25" ht="12.9" customHeight="1">
      <c r="A3" s="578"/>
      <c r="I3" s="581"/>
    </row>
    <row r="4" spans="1:25" ht="12.9" customHeight="1">
      <c r="A4" s="578"/>
      <c r="I4" s="581"/>
    </row>
    <row r="5" spans="1:25" ht="12.9" customHeight="1" thickBot="1">
      <c r="A5" s="582"/>
      <c r="B5" s="584"/>
      <c r="C5" s="584"/>
      <c r="D5" s="584"/>
      <c r="E5" s="583"/>
      <c r="F5" s="583"/>
      <c r="G5" s="585"/>
      <c r="H5" s="583"/>
      <c r="I5" s="586"/>
    </row>
    <row r="6" spans="1:25" ht="15" customHeight="1">
      <c r="A6" s="1167"/>
      <c r="B6" s="1168"/>
      <c r="C6" s="1168"/>
      <c r="D6" s="1168"/>
      <c r="E6" s="1168"/>
      <c r="F6" s="1168"/>
      <c r="G6" s="1168"/>
      <c r="H6" s="1168"/>
      <c r="I6" s="1169"/>
    </row>
    <row r="7" spans="1:25" ht="9.75" customHeight="1">
      <c r="A7" s="619"/>
      <c r="B7" s="587"/>
      <c r="C7" s="587"/>
      <c r="D7" s="587"/>
      <c r="E7" s="587"/>
      <c r="F7" s="587"/>
      <c r="G7" s="587"/>
      <c r="H7" s="587"/>
      <c r="I7" s="620"/>
    </row>
    <row r="8" spans="1:25" ht="17.25" customHeight="1">
      <c r="A8" s="1230" t="s">
        <v>1298</v>
      </c>
      <c r="B8" s="1231"/>
      <c r="C8" s="1231"/>
      <c r="D8" s="1231"/>
      <c r="E8" s="1231"/>
      <c r="F8" s="1231"/>
      <c r="G8" s="1231"/>
      <c r="H8" s="1231"/>
      <c r="I8" s="1232"/>
    </row>
    <row r="9" spans="1:25" ht="17.25" customHeight="1">
      <c r="A9" s="1233" t="s">
        <v>1443</v>
      </c>
      <c r="B9" s="1234"/>
      <c r="C9" s="1234"/>
      <c r="D9" s="1234"/>
      <c r="E9" s="1234"/>
      <c r="F9" s="1234"/>
      <c r="G9" s="1234"/>
      <c r="H9" s="1234"/>
      <c r="I9" s="1235"/>
    </row>
    <row r="10" spans="1:25" ht="14.25" customHeight="1">
      <c r="A10" s="621"/>
      <c r="B10" s="622"/>
      <c r="C10" s="622"/>
      <c r="D10" s="622"/>
      <c r="E10" s="622"/>
      <c r="F10" s="622"/>
      <c r="G10" s="623"/>
      <c r="H10" s="623"/>
      <c r="I10" s="624"/>
      <c r="Y10" s="671"/>
    </row>
    <row r="11" spans="1:25" ht="11.25" customHeight="1">
      <c r="A11" s="625" t="s">
        <v>1444</v>
      </c>
      <c r="B11" s="622"/>
      <c r="C11" s="622"/>
      <c r="D11" s="622"/>
      <c r="E11" s="622"/>
      <c r="F11" s="622"/>
      <c r="G11" s="626"/>
      <c r="H11" s="622"/>
      <c r="I11" s="627"/>
    </row>
    <row r="12" spans="1:25" ht="18" customHeight="1">
      <c r="A12" s="628" t="s">
        <v>1445</v>
      </c>
      <c r="B12" s="622"/>
      <c r="C12" s="622"/>
      <c r="D12" s="622"/>
      <c r="E12" s="622"/>
      <c r="F12" s="622"/>
      <c r="G12" s="626"/>
      <c r="H12" s="622"/>
      <c r="I12" s="627"/>
    </row>
    <row r="13" spans="1:25" s="588" customFormat="1" ht="15.75" customHeight="1">
      <c r="A13" s="629" t="s">
        <v>1446</v>
      </c>
      <c r="B13" s="608" t="s">
        <v>1447</v>
      </c>
      <c r="C13" s="1176" t="s">
        <v>1278</v>
      </c>
      <c r="D13" s="1177"/>
      <c r="E13" s="1178"/>
      <c r="F13" s="608" t="s">
        <v>81</v>
      </c>
      <c r="G13" s="615" t="s">
        <v>1280</v>
      </c>
      <c r="H13" s="608" t="s">
        <v>1448</v>
      </c>
      <c r="I13" s="630" t="s">
        <v>1449</v>
      </c>
    </row>
    <row r="14" spans="1:25" ht="13.5" customHeight="1">
      <c r="A14" s="589" t="s">
        <v>1300</v>
      </c>
      <c r="B14" s="590" t="s">
        <v>1301</v>
      </c>
      <c r="C14" s="1164" t="s">
        <v>1348</v>
      </c>
      <c r="D14" s="1165"/>
      <c r="E14" s="1166"/>
      <c r="F14" s="590" t="s">
        <v>142</v>
      </c>
      <c r="G14" s="592">
        <f>ROUND(I33*0.85,1)</f>
        <v>0</v>
      </c>
      <c r="H14" s="593">
        <f>+'600.1.1'!N78</f>
        <v>23590.098000000002</v>
      </c>
      <c r="I14" s="594">
        <f t="shared" ref="I14:I20" si="0">+G14*H14</f>
        <v>0</v>
      </c>
    </row>
    <row r="15" spans="1:25" ht="13.5" customHeight="1">
      <c r="A15" s="589" t="s">
        <v>1319</v>
      </c>
      <c r="B15" s="590" t="s">
        <v>1301</v>
      </c>
      <c r="C15" s="1164" t="s">
        <v>1450</v>
      </c>
      <c r="D15" s="1165"/>
      <c r="E15" s="1166"/>
      <c r="F15" s="590" t="s">
        <v>142</v>
      </c>
      <c r="G15" s="592">
        <f>ROUND(I33*0.15,1)</f>
        <v>0</v>
      </c>
      <c r="H15" s="593">
        <f>+'600.2.1'!N78</f>
        <v>51384.881599234366</v>
      </c>
      <c r="I15" s="594">
        <f t="shared" si="0"/>
        <v>0</v>
      </c>
    </row>
    <row r="16" spans="1:25" ht="13.5" customHeight="1">
      <c r="A16" s="589" t="s">
        <v>1336</v>
      </c>
      <c r="B16" s="590" t="s">
        <v>1329</v>
      </c>
      <c r="C16" s="1164" t="s">
        <v>1451</v>
      </c>
      <c r="D16" s="1165"/>
      <c r="E16" s="1166"/>
      <c r="F16" s="590" t="s">
        <v>142</v>
      </c>
      <c r="G16" s="592">
        <f>ROUND(+I44,1)</f>
        <v>0</v>
      </c>
      <c r="H16" s="593">
        <f>+'610.1 P'!N78</f>
        <v>21197.45612202381</v>
      </c>
      <c r="I16" s="594">
        <f t="shared" si="0"/>
        <v>0</v>
      </c>
    </row>
    <row r="17" spans="1:12" ht="13.5" customHeight="1">
      <c r="A17" s="589" t="s">
        <v>1343</v>
      </c>
      <c r="B17" s="590" t="s">
        <v>1308</v>
      </c>
      <c r="C17" s="1164" t="s">
        <v>1452</v>
      </c>
      <c r="D17" s="1165"/>
      <c r="E17" s="1166"/>
      <c r="F17" s="590" t="s">
        <v>142</v>
      </c>
      <c r="G17" s="592">
        <f>ROUND(+I57+M98,1)</f>
        <v>0</v>
      </c>
      <c r="H17" s="593">
        <f>+'630.1.4.1'!N78</f>
        <v>644646.30675684288</v>
      </c>
      <c r="I17" s="594">
        <f t="shared" si="0"/>
        <v>0</v>
      </c>
    </row>
    <row r="18" spans="1:12" ht="13.5" customHeight="1">
      <c r="A18" s="589" t="s">
        <v>1345</v>
      </c>
      <c r="B18" s="590" t="s">
        <v>1308</v>
      </c>
      <c r="C18" s="1164" t="s">
        <v>1453</v>
      </c>
      <c r="D18" s="1165"/>
      <c r="E18" s="1166"/>
      <c r="F18" s="590" t="s">
        <v>142</v>
      </c>
      <c r="G18" s="592">
        <f>ROUND(+I65,1)</f>
        <v>0</v>
      </c>
      <c r="H18" s="593">
        <f>+'630.1.6'!N78</f>
        <v>465805.20257936511</v>
      </c>
      <c r="I18" s="594">
        <f t="shared" si="0"/>
        <v>0</v>
      </c>
    </row>
    <row r="19" spans="1:12" ht="13.5" customHeight="1">
      <c r="A19" s="589" t="s">
        <v>1454</v>
      </c>
      <c r="B19" s="590" t="s">
        <v>1332</v>
      </c>
      <c r="C19" s="1164" t="s">
        <v>1455</v>
      </c>
      <c r="D19" s="1165"/>
      <c r="E19" s="1166"/>
      <c r="F19" s="590" t="s">
        <v>191</v>
      </c>
      <c r="G19" s="592">
        <f>ROUND(+I73,1)</f>
        <v>0</v>
      </c>
      <c r="H19" s="593">
        <f>+'661.3'!N78</f>
        <v>861266.3316488706</v>
      </c>
      <c r="I19" s="594">
        <f t="shared" si="0"/>
        <v>0</v>
      </c>
    </row>
    <row r="20" spans="1:12" ht="13.5" customHeight="1">
      <c r="A20" s="589" t="s">
        <v>1313</v>
      </c>
      <c r="B20" s="590" t="s">
        <v>1314</v>
      </c>
      <c r="C20" s="1164" t="s">
        <v>1456</v>
      </c>
      <c r="D20" s="1165"/>
      <c r="E20" s="1166"/>
      <c r="F20" s="590" t="s">
        <v>103</v>
      </c>
      <c r="G20" s="592">
        <f>ROUND(+G78+R110,1)</f>
        <v>0</v>
      </c>
      <c r="H20" s="593">
        <f>+'640.1'!N78</f>
        <v>7012.7297275189148</v>
      </c>
      <c r="I20" s="594">
        <f t="shared" si="0"/>
        <v>0</v>
      </c>
    </row>
    <row r="21" spans="1:12" ht="13.5" customHeight="1">
      <c r="A21" s="631"/>
      <c r="B21" s="617"/>
      <c r="C21" s="617"/>
      <c r="D21" s="617"/>
      <c r="E21" s="595"/>
      <c r="F21" s="595"/>
      <c r="G21" s="1179" t="s">
        <v>1457</v>
      </c>
      <c r="H21" s="1179"/>
      <c r="I21" s="632">
        <f>SUM(I14:I20)</f>
        <v>0</v>
      </c>
      <c r="J21" s="596"/>
      <c r="L21" s="597"/>
    </row>
    <row r="22" spans="1:12" ht="11.25" customHeight="1">
      <c r="A22" s="631"/>
      <c r="B22" s="617"/>
      <c r="C22" s="617"/>
      <c r="D22" s="617"/>
      <c r="E22" s="595"/>
      <c r="F22" s="595"/>
      <c r="G22" s="598"/>
      <c r="H22" s="595"/>
      <c r="I22" s="633"/>
    </row>
    <row r="23" spans="1:12" ht="15.75" customHeight="1">
      <c r="A23" s="589" t="s">
        <v>1458</v>
      </c>
      <c r="B23" s="599" t="s">
        <v>1459</v>
      </c>
      <c r="C23" s="1176" t="s">
        <v>1278</v>
      </c>
      <c r="D23" s="1177"/>
      <c r="E23" s="1177"/>
      <c r="F23" s="1177"/>
      <c r="G23" s="1178"/>
      <c r="H23" s="599" t="s">
        <v>1440</v>
      </c>
      <c r="I23" s="633"/>
    </row>
    <row r="24" spans="1:12" ht="25.5" customHeight="1">
      <c r="A24" s="634" t="s">
        <v>1460</v>
      </c>
      <c r="B24" s="602">
        <v>0</v>
      </c>
      <c r="C24" s="1180" t="s">
        <v>1461</v>
      </c>
      <c r="D24" s="1181"/>
      <c r="E24" s="1181"/>
      <c r="F24" s="1181"/>
      <c r="G24" s="1182"/>
      <c r="H24" s="601">
        <v>6</v>
      </c>
      <c r="I24" s="633"/>
    </row>
    <row r="25" spans="1:12" ht="11.25" customHeight="1">
      <c r="A25" s="631"/>
      <c r="B25" s="617"/>
      <c r="C25" s="617"/>
      <c r="D25" s="617"/>
      <c r="E25" s="595"/>
      <c r="F25" s="595"/>
      <c r="G25" s="598"/>
      <c r="H25" s="595"/>
      <c r="I25" s="633"/>
    </row>
    <row r="26" spans="1:12" s="595" customFormat="1" ht="21" customHeight="1">
      <c r="A26" s="635" t="str">
        <f>+A14</f>
        <v>600.1.1</v>
      </c>
      <c r="B26" s="636" t="str">
        <f>+C14</f>
        <v>Excavaciones varias sin clasificar</v>
      </c>
      <c r="C26" s="617"/>
      <c r="D26" s="617"/>
      <c r="G26" s="598"/>
      <c r="H26" s="616" t="s">
        <v>1462</v>
      </c>
      <c r="I26" s="637" t="s">
        <v>1463</v>
      </c>
    </row>
    <row r="27" spans="1:12" s="595" customFormat="1" ht="12.75" customHeight="1">
      <c r="A27" s="1183" t="s">
        <v>1384</v>
      </c>
      <c r="B27" s="1184"/>
      <c r="C27" s="1185" t="s">
        <v>1383</v>
      </c>
      <c r="D27" s="1185"/>
      <c r="E27" s="1187" t="s">
        <v>1464</v>
      </c>
      <c r="F27" s="1176" t="s">
        <v>1465</v>
      </c>
      <c r="G27" s="1177"/>
      <c r="H27" s="1178"/>
      <c r="I27" s="1189" t="s">
        <v>1466</v>
      </c>
    </row>
    <row r="28" spans="1:12" s="595" customFormat="1" ht="12.75" customHeight="1">
      <c r="A28" s="629" t="s">
        <v>1458</v>
      </c>
      <c r="B28" s="599" t="s">
        <v>1280</v>
      </c>
      <c r="C28" s="1186"/>
      <c r="D28" s="1186"/>
      <c r="E28" s="1188"/>
      <c r="F28" s="599" t="s">
        <v>1440</v>
      </c>
      <c r="G28" s="604" t="s">
        <v>1435</v>
      </c>
      <c r="H28" s="599" t="s">
        <v>1467</v>
      </c>
      <c r="I28" s="1189"/>
    </row>
    <row r="29" spans="1:12" s="595" customFormat="1" ht="12.75" customHeight="1">
      <c r="A29" s="1190" t="str">
        <f>+A24</f>
        <v>PR XX+XXX   
PR XX+XXX</v>
      </c>
      <c r="B29" s="1191">
        <f>+B24</f>
        <v>0</v>
      </c>
      <c r="C29" s="591" t="s">
        <v>1468</v>
      </c>
      <c r="D29" s="591"/>
      <c r="E29" s="590">
        <v>1</v>
      </c>
      <c r="F29" s="605">
        <f>1.8+0.3+0.3</f>
        <v>2.4</v>
      </c>
      <c r="G29" s="605">
        <f>+F29</f>
        <v>2.4</v>
      </c>
      <c r="H29" s="590">
        <v>2.75</v>
      </c>
      <c r="I29" s="639">
        <f>+E29*F29*G29*H29*B29</f>
        <v>0</v>
      </c>
    </row>
    <row r="30" spans="1:12" s="595" customFormat="1" ht="12.75" customHeight="1">
      <c r="A30" s="1190"/>
      <c r="B30" s="1191"/>
      <c r="C30" s="591" t="s">
        <v>1469</v>
      </c>
      <c r="D30" s="591"/>
      <c r="E30" s="590">
        <v>1</v>
      </c>
      <c r="F30" s="605">
        <f>+(2.25+4.35)/2</f>
        <v>3.3</v>
      </c>
      <c r="G30" s="605">
        <v>2.1</v>
      </c>
      <c r="H30" s="590">
        <v>2.5499999999999998</v>
      </c>
      <c r="I30" s="639">
        <f>+E30*F30*G30*H30*B29</f>
        <v>0</v>
      </c>
    </row>
    <row r="31" spans="1:12" s="595" customFormat="1" ht="12.75" customHeight="1">
      <c r="A31" s="1190"/>
      <c r="B31" s="1191"/>
      <c r="C31" s="591" t="s">
        <v>1470</v>
      </c>
      <c r="D31" s="591"/>
      <c r="E31" s="590">
        <v>1</v>
      </c>
      <c r="F31" s="605">
        <f>+H24</f>
        <v>6</v>
      </c>
      <c r="G31" s="605">
        <v>1.5</v>
      </c>
      <c r="H31" s="605">
        <v>2.3501100105987067</v>
      </c>
      <c r="I31" s="639">
        <f>+E31*F31*G31*H31*B29</f>
        <v>0</v>
      </c>
      <c r="J31" s="598"/>
    </row>
    <row r="32" spans="1:12" s="595" customFormat="1" ht="12" customHeight="1">
      <c r="A32" s="1192" t="s">
        <v>1471</v>
      </c>
      <c r="B32" s="1193"/>
      <c r="C32" s="1193"/>
      <c r="D32" s="1194"/>
      <c r="E32" s="602">
        <v>0</v>
      </c>
      <c r="F32" s="605">
        <v>1</v>
      </c>
      <c r="G32" s="605">
        <v>1.5</v>
      </c>
      <c r="H32" s="605">
        <v>1.5</v>
      </c>
      <c r="I32" s="605">
        <f>+E32*F32*G32*H32</f>
        <v>0</v>
      </c>
      <c r="J32" s="598"/>
    </row>
    <row r="33" spans="1:11" s="595" customFormat="1" ht="14.25" customHeight="1">
      <c r="A33" s="640"/>
      <c r="B33" s="641"/>
      <c r="C33" s="641"/>
      <c r="D33" s="641"/>
      <c r="G33" s="598"/>
      <c r="H33" s="606" t="s">
        <v>1472</v>
      </c>
      <c r="I33" s="642">
        <f>ROUND(SUM(I29:I32),1)</f>
        <v>0</v>
      </c>
      <c r="K33" s="598"/>
    </row>
    <row r="34" spans="1:11" s="595" customFormat="1" ht="12.9" customHeight="1">
      <c r="A34" s="631"/>
      <c r="B34" s="617"/>
      <c r="C34" s="617"/>
      <c r="D34" s="617"/>
      <c r="G34" s="598"/>
      <c r="I34" s="633"/>
    </row>
    <row r="35" spans="1:11" s="595" customFormat="1" ht="20.25" customHeight="1">
      <c r="A35" s="635" t="str">
        <f>+A16</f>
        <v>610.1P</v>
      </c>
      <c r="B35" s="636" t="str">
        <f>+C16</f>
        <v>Rellenos para estructuras  con material de la excavación</v>
      </c>
      <c r="C35" s="617"/>
      <c r="D35" s="617"/>
      <c r="G35" s="598"/>
      <c r="H35" s="616" t="s">
        <v>1462</v>
      </c>
      <c r="I35" s="637" t="s">
        <v>1463</v>
      </c>
    </row>
    <row r="36" spans="1:11" s="595" customFormat="1" ht="13.5" customHeight="1">
      <c r="A36" s="1183" t="s">
        <v>1384</v>
      </c>
      <c r="B36" s="1184"/>
      <c r="C36" s="1195" t="s">
        <v>1383</v>
      </c>
      <c r="D36" s="1185"/>
      <c r="E36" s="1196"/>
      <c r="F36" s="1176" t="s">
        <v>1465</v>
      </c>
      <c r="G36" s="1177"/>
      <c r="H36" s="1178"/>
      <c r="I36" s="1189" t="s">
        <v>1280</v>
      </c>
    </row>
    <row r="37" spans="1:11" s="595" customFormat="1" ht="13.5" customHeight="1">
      <c r="A37" s="629" t="s">
        <v>1458</v>
      </c>
      <c r="B37" s="599" t="s">
        <v>1280</v>
      </c>
      <c r="C37" s="1197"/>
      <c r="D37" s="1186"/>
      <c r="E37" s="1198"/>
      <c r="F37" s="599" t="s">
        <v>1440</v>
      </c>
      <c r="G37" s="604" t="s">
        <v>1435</v>
      </c>
      <c r="H37" s="599" t="s">
        <v>1467</v>
      </c>
      <c r="I37" s="1189"/>
    </row>
    <row r="38" spans="1:11" s="595" customFormat="1" ht="13.5" customHeight="1">
      <c r="A38" s="1199" t="str">
        <f>+A29</f>
        <v>PR XX+XXX   
PR XX+XXX</v>
      </c>
      <c r="B38" s="1202">
        <f>+B24</f>
        <v>0</v>
      </c>
      <c r="C38" s="591" t="s">
        <v>1473</v>
      </c>
      <c r="D38" s="603"/>
      <c r="E38" s="590">
        <v>2</v>
      </c>
      <c r="F38" s="590">
        <v>2.4</v>
      </c>
      <c r="G38" s="605">
        <v>0.3</v>
      </c>
      <c r="H38" s="590">
        <v>2.75</v>
      </c>
      <c r="I38" s="643">
        <f>+H38*G38*F38*E38*B38</f>
        <v>0</v>
      </c>
    </row>
    <row r="39" spans="1:11" s="595" customFormat="1" ht="13.5" customHeight="1">
      <c r="A39" s="1200"/>
      <c r="B39" s="1203"/>
      <c r="C39" s="591" t="s">
        <v>1474</v>
      </c>
      <c r="D39" s="603"/>
      <c r="E39" s="590">
        <v>2</v>
      </c>
      <c r="F39" s="590">
        <v>1.8</v>
      </c>
      <c r="G39" s="605">
        <v>0.3</v>
      </c>
      <c r="H39" s="590">
        <v>2.75</v>
      </c>
      <c r="I39" s="643">
        <f>+H39*G39*F39*E39*B38</f>
        <v>0</v>
      </c>
    </row>
    <row r="40" spans="1:11" s="595" customFormat="1" ht="13.5" customHeight="1">
      <c r="A40" s="1200"/>
      <c r="B40" s="1203"/>
      <c r="C40" s="591" t="s">
        <v>1475</v>
      </c>
      <c r="D40" s="591"/>
      <c r="E40" s="590">
        <v>2</v>
      </c>
      <c r="F40" s="605">
        <v>1.8</v>
      </c>
      <c r="G40" s="605">
        <v>0.5</v>
      </c>
      <c r="H40" s="605">
        <f>+(1.6+2.55)/2</f>
        <v>2.0750000000000002</v>
      </c>
      <c r="I40" s="639">
        <f>+E40*F40*G40*H40*B38</f>
        <v>0</v>
      </c>
    </row>
    <row r="41" spans="1:11" s="595" customFormat="1" ht="13.5" customHeight="1">
      <c r="A41" s="1200"/>
      <c r="B41" s="1203"/>
      <c r="C41" s="591" t="s">
        <v>1476</v>
      </c>
      <c r="D41" s="591"/>
      <c r="E41" s="590">
        <v>2</v>
      </c>
      <c r="F41" s="605">
        <f>+H24</f>
        <v>6</v>
      </c>
      <c r="G41" s="605">
        <v>0.3</v>
      </c>
      <c r="H41" s="609">
        <v>1.1000000000000001</v>
      </c>
      <c r="I41" s="639">
        <f>+E41*F41*G41*H41*B38</f>
        <v>0</v>
      </c>
    </row>
    <row r="42" spans="1:11" s="595" customFormat="1" ht="13.5" customHeight="1">
      <c r="A42" s="1201"/>
      <c r="B42" s="1204"/>
      <c r="C42" s="591" t="s">
        <v>1477</v>
      </c>
      <c r="D42" s="591"/>
      <c r="E42" s="590">
        <v>1</v>
      </c>
      <c r="F42" s="605">
        <f>+H24</f>
        <v>6</v>
      </c>
      <c r="G42" s="605">
        <v>1.5</v>
      </c>
      <c r="H42" s="609">
        <v>1.2</v>
      </c>
      <c r="I42" s="644">
        <f>+E42*F42*G42*H42*B38</f>
        <v>0</v>
      </c>
    </row>
    <row r="43" spans="1:11" s="595" customFormat="1" ht="13.5" customHeight="1">
      <c r="A43" s="1192" t="s">
        <v>1471</v>
      </c>
      <c r="B43" s="1193"/>
      <c r="C43" s="1193"/>
      <c r="D43" s="1194"/>
      <c r="E43" s="602">
        <f>+E32</f>
        <v>0</v>
      </c>
      <c r="F43" s="605">
        <v>1</v>
      </c>
      <c r="G43" s="605">
        <f>+IF(I32&gt;0,PI()*(0.5*0.5),0)</f>
        <v>0</v>
      </c>
      <c r="H43" s="605"/>
      <c r="I43" s="605">
        <f>+I32-G43</f>
        <v>0</v>
      </c>
    </row>
    <row r="44" spans="1:11" s="595" customFormat="1" ht="13.5" customHeight="1">
      <c r="A44" s="645"/>
      <c r="B44" s="646"/>
      <c r="C44" s="647"/>
      <c r="D44" s="647"/>
      <c r="E44" s="617"/>
      <c r="F44" s="648"/>
      <c r="G44" s="648"/>
      <c r="H44" s="606" t="s">
        <v>1472</v>
      </c>
      <c r="I44" s="642">
        <f>ROUND(SUM(I38:I43),1)</f>
        <v>0</v>
      </c>
    </row>
    <row r="45" spans="1:11" s="595" customFormat="1" ht="18" customHeight="1">
      <c r="A45" s="631"/>
      <c r="B45" s="617"/>
      <c r="C45" s="617"/>
      <c r="D45" s="617"/>
      <c r="G45" s="598"/>
      <c r="I45" s="633"/>
    </row>
    <row r="46" spans="1:11" s="595" customFormat="1" ht="19.5" customHeight="1">
      <c r="A46" s="635" t="str">
        <f>+A17</f>
        <v>630.4</v>
      </c>
      <c r="B46" s="636" t="str">
        <f>+C17</f>
        <v>Concreto  resistencia 21MPA (D)</v>
      </c>
      <c r="C46" s="617"/>
      <c r="D46" s="617"/>
      <c r="G46" s="598"/>
      <c r="H46" s="616" t="s">
        <v>1462</v>
      </c>
      <c r="I46" s="637" t="s">
        <v>1463</v>
      </c>
    </row>
    <row r="47" spans="1:11" s="595" customFormat="1" ht="12.9" customHeight="1">
      <c r="A47" s="1183" t="s">
        <v>1384</v>
      </c>
      <c r="B47" s="1184"/>
      <c r="C47" s="1195" t="s">
        <v>1383</v>
      </c>
      <c r="D47" s="1185"/>
      <c r="E47" s="1196"/>
      <c r="F47" s="1176" t="s">
        <v>1465</v>
      </c>
      <c r="G47" s="1177"/>
      <c r="H47" s="1178"/>
      <c r="I47" s="1189" t="s">
        <v>1280</v>
      </c>
    </row>
    <row r="48" spans="1:11" s="595" customFormat="1" ht="12.9" customHeight="1">
      <c r="A48" s="629" t="s">
        <v>1458</v>
      </c>
      <c r="B48" s="599" t="s">
        <v>1280</v>
      </c>
      <c r="C48" s="1197"/>
      <c r="D48" s="1186"/>
      <c r="E48" s="1198"/>
      <c r="F48" s="599" t="s">
        <v>1440</v>
      </c>
      <c r="G48" s="604" t="s">
        <v>1435</v>
      </c>
      <c r="H48" s="599" t="s">
        <v>1467</v>
      </c>
      <c r="I48" s="1189"/>
    </row>
    <row r="49" spans="1:9" s="595" customFormat="1" ht="12.9" customHeight="1">
      <c r="A49" s="1190" t="str">
        <f>+A38</f>
        <v>PR XX+XXX   
PR XX+XXX</v>
      </c>
      <c r="B49" s="1191">
        <f>+B24</f>
        <v>0</v>
      </c>
      <c r="C49" s="591" t="s">
        <v>1473</v>
      </c>
      <c r="D49" s="591"/>
      <c r="E49" s="590">
        <v>2</v>
      </c>
      <c r="F49" s="605">
        <v>1.8</v>
      </c>
      <c r="G49" s="605">
        <v>0.2</v>
      </c>
      <c r="H49" s="590">
        <v>2.5</v>
      </c>
      <c r="I49" s="639">
        <f>+H49*G49*F49*E49*B49</f>
        <v>0</v>
      </c>
    </row>
    <row r="50" spans="1:9" s="595" customFormat="1" ht="12.9" customHeight="1">
      <c r="A50" s="1190"/>
      <c r="B50" s="1191"/>
      <c r="C50" s="591" t="s">
        <v>1474</v>
      </c>
      <c r="D50" s="591"/>
      <c r="E50" s="590">
        <v>2</v>
      </c>
      <c r="F50" s="605">
        <v>1.4</v>
      </c>
      <c r="G50" s="605">
        <v>0.2</v>
      </c>
      <c r="H50" s="590">
        <v>2.5</v>
      </c>
      <c r="I50" s="639">
        <f>+H50*G50*F50*E50*B49</f>
        <v>0</v>
      </c>
    </row>
    <row r="51" spans="1:9" s="595" customFormat="1" ht="12.9" customHeight="1">
      <c r="A51" s="1190"/>
      <c r="B51" s="1191"/>
      <c r="C51" s="591" t="s">
        <v>1478</v>
      </c>
      <c r="D51" s="591"/>
      <c r="E51" s="590">
        <v>1</v>
      </c>
      <c r="F51" s="605">
        <v>1.8</v>
      </c>
      <c r="G51" s="605">
        <v>1.8</v>
      </c>
      <c r="H51" s="590">
        <v>0.25</v>
      </c>
      <c r="I51" s="639">
        <f>+H51*G51*F51*E51*B49</f>
        <v>0</v>
      </c>
    </row>
    <row r="52" spans="1:9" s="595" customFormat="1" ht="12.9" customHeight="1">
      <c r="A52" s="1190"/>
      <c r="B52" s="1191"/>
      <c r="C52" s="591" t="s">
        <v>1479</v>
      </c>
      <c r="D52" s="591"/>
      <c r="E52" s="590">
        <v>1</v>
      </c>
      <c r="F52" s="605">
        <v>1.8</v>
      </c>
      <c r="G52" s="605">
        <v>0.2</v>
      </c>
      <c r="H52" s="590">
        <v>2.75</v>
      </c>
      <c r="I52" s="639">
        <f>+H52*G52*F52*E52*B49</f>
        <v>0</v>
      </c>
    </row>
    <row r="53" spans="1:9" s="595" customFormat="1" ht="12.9" customHeight="1">
      <c r="A53" s="1190"/>
      <c r="B53" s="1191"/>
      <c r="C53" s="591" t="s">
        <v>1480</v>
      </c>
      <c r="D53" s="591"/>
      <c r="E53" s="590">
        <v>1</v>
      </c>
      <c r="F53" s="605">
        <v>1.8</v>
      </c>
      <c r="G53" s="605">
        <v>1.3</v>
      </c>
      <c r="H53" s="590">
        <v>0.2</v>
      </c>
      <c r="I53" s="639">
        <f>+H53*G53*F53*E53*B49</f>
        <v>0</v>
      </c>
    </row>
    <row r="54" spans="1:9" s="595" customFormat="1" ht="12.9" customHeight="1">
      <c r="A54" s="1190"/>
      <c r="B54" s="1191"/>
      <c r="C54" s="591" t="s">
        <v>1481</v>
      </c>
      <c r="D54" s="591"/>
      <c r="E54" s="590">
        <v>2</v>
      </c>
      <c r="F54" s="605">
        <v>1.8</v>
      </c>
      <c r="G54" s="605">
        <f>+(0.6+0.2)/2</f>
        <v>0.4</v>
      </c>
      <c r="H54" s="590">
        <f>+(2.55+1.6)/2</f>
        <v>2.0750000000000002</v>
      </c>
      <c r="I54" s="639">
        <f>+H54*G54*F54*E54*B49</f>
        <v>0</v>
      </c>
    </row>
    <row r="55" spans="1:9" s="595" customFormat="1" ht="12.9" customHeight="1">
      <c r="A55" s="1190"/>
      <c r="B55" s="1191"/>
      <c r="C55" s="591" t="s">
        <v>1482</v>
      </c>
      <c r="D55" s="591"/>
      <c r="E55" s="590">
        <v>1</v>
      </c>
      <c r="F55" s="1205">
        <v>4.3815</v>
      </c>
      <c r="G55" s="1206"/>
      <c r="H55" s="590">
        <v>0.2</v>
      </c>
      <c r="I55" s="639">
        <f>+H55*E55*B49*F55</f>
        <v>0</v>
      </c>
    </row>
    <row r="56" spans="1:9" s="595" customFormat="1" ht="12.9" customHeight="1">
      <c r="A56" s="1190"/>
      <c r="B56" s="1191"/>
      <c r="C56" s="1164" t="s">
        <v>1483</v>
      </c>
      <c r="D56" s="1166"/>
      <c r="E56" s="590">
        <v>1</v>
      </c>
      <c r="F56" s="605">
        <v>4.3499999999999996</v>
      </c>
      <c r="G56" s="605">
        <v>0.27</v>
      </c>
      <c r="H56" s="590">
        <v>0.2</v>
      </c>
      <c r="I56" s="639">
        <f>+H56*G56*F56*E56*B49</f>
        <v>0</v>
      </c>
    </row>
    <row r="57" spans="1:9" s="595" customFormat="1" ht="12.9" customHeight="1">
      <c r="A57" s="645"/>
      <c r="B57" s="646"/>
      <c r="C57" s="647"/>
      <c r="D57" s="647"/>
      <c r="E57" s="617"/>
      <c r="F57" s="648"/>
      <c r="G57" s="648"/>
      <c r="H57" s="610" t="s">
        <v>1472</v>
      </c>
      <c r="I57" s="649">
        <f>ROUND(SUM(I49:I56),1)</f>
        <v>0</v>
      </c>
    </row>
    <row r="58" spans="1:9" s="595" customFormat="1" ht="12.9" customHeight="1">
      <c r="A58" s="631"/>
      <c r="B58" s="617"/>
      <c r="C58" s="617"/>
      <c r="D58" s="617"/>
      <c r="G58" s="598"/>
      <c r="H58" s="650"/>
      <c r="I58" s="651"/>
    </row>
    <row r="59" spans="1:9" s="595" customFormat="1" ht="22.5" customHeight="1">
      <c r="A59" s="635" t="str">
        <f>+A18</f>
        <v>630.6</v>
      </c>
      <c r="B59" s="636" t="str">
        <f>+C18</f>
        <v>Concreto resistencia 14MPA  (F)</v>
      </c>
      <c r="C59" s="617"/>
      <c r="D59" s="617"/>
      <c r="G59" s="598"/>
      <c r="H59" s="616" t="s">
        <v>1462</v>
      </c>
      <c r="I59" s="637" t="s">
        <v>1463</v>
      </c>
    </row>
    <row r="60" spans="1:9" s="595" customFormat="1" ht="12.9" customHeight="1">
      <c r="A60" s="1183" t="s">
        <v>1384</v>
      </c>
      <c r="B60" s="1184"/>
      <c r="C60" s="1195" t="s">
        <v>1383</v>
      </c>
      <c r="D60" s="1185"/>
      <c r="E60" s="1196"/>
      <c r="F60" s="1176" t="s">
        <v>1465</v>
      </c>
      <c r="G60" s="1177"/>
      <c r="H60" s="1178"/>
      <c r="I60" s="1189" t="s">
        <v>1280</v>
      </c>
    </row>
    <row r="61" spans="1:9" s="595" customFormat="1" ht="12.9" customHeight="1">
      <c r="A61" s="652" t="s">
        <v>1458</v>
      </c>
      <c r="B61" s="599" t="s">
        <v>1280</v>
      </c>
      <c r="C61" s="1197"/>
      <c r="D61" s="1186"/>
      <c r="E61" s="1198"/>
      <c r="F61" s="599" t="s">
        <v>1440</v>
      </c>
      <c r="G61" s="604" t="s">
        <v>1435</v>
      </c>
      <c r="H61" s="599" t="s">
        <v>1484</v>
      </c>
      <c r="I61" s="1189"/>
    </row>
    <row r="62" spans="1:9" s="595" customFormat="1" ht="15" customHeight="1">
      <c r="A62" s="1199" t="str">
        <f>+A49</f>
        <v>PR XX+XXX   
PR XX+XXX</v>
      </c>
      <c r="B62" s="1207">
        <f>+B24</f>
        <v>0</v>
      </c>
      <c r="C62" s="1208" t="s">
        <v>1485</v>
      </c>
      <c r="D62" s="1209"/>
      <c r="E62" s="600">
        <v>1</v>
      </c>
      <c r="F62" s="612">
        <v>1.8</v>
      </c>
      <c r="G62" s="612">
        <v>1.8</v>
      </c>
      <c r="H62" s="612">
        <v>0.05</v>
      </c>
      <c r="I62" s="653">
        <f>+E62*F62*G62*H62*B62</f>
        <v>0</v>
      </c>
    </row>
    <row r="63" spans="1:9" s="595" customFormat="1" ht="15" customHeight="1">
      <c r="A63" s="1200"/>
      <c r="B63" s="1207"/>
      <c r="C63" s="1208" t="s">
        <v>1482</v>
      </c>
      <c r="D63" s="1209"/>
      <c r="E63" s="600">
        <v>1</v>
      </c>
      <c r="F63" s="1210">
        <f>+F55</f>
        <v>4.3815</v>
      </c>
      <c r="G63" s="1211"/>
      <c r="H63" s="612">
        <v>0.05</v>
      </c>
      <c r="I63" s="653">
        <f>+E63*H63*B62*F63</f>
        <v>0</v>
      </c>
    </row>
    <row r="64" spans="1:9" s="595" customFormat="1" ht="15" customHeight="1">
      <c r="A64" s="1201"/>
      <c r="B64" s="1207"/>
      <c r="C64" s="1208" t="s">
        <v>1486</v>
      </c>
      <c r="D64" s="1209"/>
      <c r="E64" s="600">
        <v>1</v>
      </c>
      <c r="F64" s="612">
        <v>1.8</v>
      </c>
      <c r="G64" s="612">
        <v>0.8</v>
      </c>
      <c r="H64" s="612">
        <v>0.05</v>
      </c>
      <c r="I64" s="653">
        <f>+E64*F64*G64*H64*B62</f>
        <v>0</v>
      </c>
    </row>
    <row r="65" spans="1:9" s="595" customFormat="1" ht="18.75" customHeight="1">
      <c r="A65" s="631"/>
      <c r="B65" s="617"/>
      <c r="C65" s="617"/>
      <c r="D65" s="617"/>
      <c r="G65" s="598"/>
      <c r="H65" s="610" t="s">
        <v>1472</v>
      </c>
      <c r="I65" s="649">
        <f>ROUND(SUM(I62:I64),1)</f>
        <v>0</v>
      </c>
    </row>
    <row r="66" spans="1:9" s="595" customFormat="1" ht="12.9" customHeight="1">
      <c r="A66" s="631"/>
      <c r="B66" s="617"/>
      <c r="C66" s="617"/>
      <c r="D66" s="617"/>
      <c r="G66" s="598"/>
      <c r="H66" s="650"/>
      <c r="I66" s="651"/>
    </row>
    <row r="67" spans="1:9" s="595" customFormat="1" ht="19.5" customHeight="1">
      <c r="A67" s="635" t="s">
        <v>1454</v>
      </c>
      <c r="B67" s="636" t="s">
        <v>1487</v>
      </c>
      <c r="C67" s="617"/>
      <c r="D67" s="617"/>
      <c r="G67" s="598"/>
      <c r="H67" s="616" t="s">
        <v>1462</v>
      </c>
      <c r="I67" s="637" t="s">
        <v>1291</v>
      </c>
    </row>
    <row r="68" spans="1:9" s="595" customFormat="1" ht="12.9" customHeight="1">
      <c r="A68" s="1183" t="s">
        <v>1384</v>
      </c>
      <c r="B68" s="1184"/>
      <c r="C68" s="1195" t="s">
        <v>1278</v>
      </c>
      <c r="D68" s="1185"/>
      <c r="E68" s="1185"/>
      <c r="F68" s="1196"/>
      <c r="G68" s="1176" t="s">
        <v>1440</v>
      </c>
      <c r="H68" s="1177"/>
      <c r="I68" s="1213"/>
    </row>
    <row r="69" spans="1:9" s="595" customFormat="1" ht="15" customHeight="1">
      <c r="A69" s="652" t="s">
        <v>1458</v>
      </c>
      <c r="B69" s="599" t="s">
        <v>1280</v>
      </c>
      <c r="C69" s="1197"/>
      <c r="D69" s="1186"/>
      <c r="E69" s="1186"/>
      <c r="F69" s="1198"/>
      <c r="G69" s="599" t="s">
        <v>1488</v>
      </c>
      <c r="H69" s="604" t="s">
        <v>1489</v>
      </c>
      <c r="I69" s="638" t="s">
        <v>1490</v>
      </c>
    </row>
    <row r="70" spans="1:9" s="595" customFormat="1" ht="12.75" customHeight="1">
      <c r="A70" s="1214" t="str">
        <f>+A62</f>
        <v>PR XX+XXX   
PR XX+XXX</v>
      </c>
      <c r="B70" s="1191">
        <f>+B24</f>
        <v>0</v>
      </c>
      <c r="C70" s="1215" t="s">
        <v>1491</v>
      </c>
      <c r="D70" s="1215"/>
      <c r="E70" s="1215"/>
      <c r="F70" s="1215"/>
      <c r="G70" s="1236"/>
      <c r="H70" s="1236"/>
      <c r="I70" s="1236">
        <f>+H24*B70</f>
        <v>0</v>
      </c>
    </row>
    <row r="71" spans="1:9" s="595" customFormat="1" ht="16.5" customHeight="1">
      <c r="A71" s="1214"/>
      <c r="B71" s="1191"/>
      <c r="C71" s="1215"/>
      <c r="D71" s="1215"/>
      <c r="E71" s="1215"/>
      <c r="F71" s="1215"/>
      <c r="G71" s="1236"/>
      <c r="H71" s="1236"/>
      <c r="I71" s="1236"/>
    </row>
    <row r="72" spans="1:9" s="595" customFormat="1" ht="16.5" customHeight="1">
      <c r="A72" s="1192" t="s">
        <v>1471</v>
      </c>
      <c r="B72" s="1193"/>
      <c r="C72" s="1193"/>
      <c r="D72" s="1193"/>
      <c r="E72" s="1193"/>
      <c r="F72" s="1194"/>
      <c r="G72" s="605"/>
      <c r="H72" s="605"/>
      <c r="I72" s="605">
        <f>+E32</f>
        <v>0</v>
      </c>
    </row>
    <row r="73" spans="1:9" s="595" customFormat="1" ht="12.9" customHeight="1">
      <c r="A73" s="631"/>
      <c r="B73" s="617"/>
      <c r="C73" s="617"/>
      <c r="D73" s="617"/>
      <c r="F73" s="610" t="s">
        <v>1492</v>
      </c>
      <c r="G73" s="668">
        <f>SUM(G70:G70)</f>
        <v>0</v>
      </c>
      <c r="H73" s="611">
        <f>SUM(H70:H70)</f>
        <v>0</v>
      </c>
      <c r="I73" s="649">
        <f>SUM(I70:I72)</f>
        <v>0</v>
      </c>
    </row>
    <row r="74" spans="1:9" s="595" customFormat="1" ht="12.75" customHeight="1">
      <c r="A74" s="631"/>
      <c r="B74" s="617"/>
      <c r="C74" s="617"/>
      <c r="D74" s="617"/>
      <c r="G74" s="598"/>
      <c r="I74" s="633"/>
    </row>
    <row r="75" spans="1:9" s="595" customFormat="1" ht="15.75" customHeight="1">
      <c r="A75" s="635" t="s">
        <v>1313</v>
      </c>
      <c r="B75" s="636" t="str">
        <f>+C20</f>
        <v>Acero de refuerzo fy = 4200 MPA.</v>
      </c>
      <c r="C75" s="617"/>
      <c r="D75" s="617"/>
      <c r="F75" s="616" t="s">
        <v>1462</v>
      </c>
      <c r="G75" s="616" t="s">
        <v>1493</v>
      </c>
      <c r="I75" s="633"/>
    </row>
    <row r="76" spans="1:9" s="595" customFormat="1" ht="20.25" customHeight="1">
      <c r="A76" s="654" t="s">
        <v>1384</v>
      </c>
      <c r="B76" s="599" t="s">
        <v>1280</v>
      </c>
      <c r="C76" s="1176" t="s">
        <v>1278</v>
      </c>
      <c r="D76" s="1177"/>
      <c r="E76" s="1178"/>
      <c r="F76" s="599" t="s">
        <v>81</v>
      </c>
      <c r="G76" s="604" t="s">
        <v>1280</v>
      </c>
      <c r="I76" s="633"/>
    </row>
    <row r="77" spans="1:9" s="595" customFormat="1" ht="27.75" customHeight="1">
      <c r="A77" s="634" t="str">
        <f>+A70</f>
        <v>PR XX+XXX   
PR XX+XXX</v>
      </c>
      <c r="B77" s="590">
        <f>+B24</f>
        <v>0</v>
      </c>
      <c r="C77" s="1220" t="s">
        <v>1494</v>
      </c>
      <c r="D77" s="1220"/>
      <c r="E77" s="1220"/>
      <c r="F77" s="590" t="s">
        <v>1493</v>
      </c>
      <c r="G77" s="605">
        <v>578.9</v>
      </c>
      <c r="I77" s="633"/>
    </row>
    <row r="78" spans="1:9" s="595" customFormat="1" ht="15" customHeight="1">
      <c r="A78" s="631"/>
      <c r="B78" s="617"/>
      <c r="C78" s="617"/>
      <c r="D78" s="617"/>
      <c r="E78" s="617"/>
      <c r="F78" s="614" t="s">
        <v>1495</v>
      </c>
      <c r="G78" s="618">
        <f>ROUND(SUM(G77:G77)*B77,1)</f>
        <v>0</v>
      </c>
      <c r="I78" s="633"/>
    </row>
    <row r="79" spans="1:9" ht="12.9" customHeight="1">
      <c r="A79" s="631"/>
      <c r="B79" s="617"/>
      <c r="C79" s="617"/>
      <c r="D79" s="617"/>
      <c r="E79" s="595"/>
      <c r="F79" s="595"/>
      <c r="G79" s="598"/>
      <c r="H79" s="595"/>
      <c r="I79" s="633"/>
    </row>
    <row r="80" spans="1:9" ht="12.9" customHeight="1">
      <c r="B80" s="665" t="s">
        <v>1496</v>
      </c>
      <c r="C80" s="451"/>
      <c r="D80" s="655"/>
      <c r="E80" s="450"/>
      <c r="F80" s="450"/>
      <c r="G80" s="598"/>
      <c r="H80" s="595"/>
      <c r="I80" s="595"/>
    </row>
    <row r="81" spans="1:33" ht="12.9" customHeight="1">
      <c r="A81" s="657" t="s">
        <v>1383</v>
      </c>
      <c r="B81" s="657" t="s">
        <v>1497</v>
      </c>
      <c r="C81" s="657" t="s">
        <v>1498</v>
      </c>
      <c r="D81" s="657" t="s">
        <v>1499</v>
      </c>
      <c r="E81" s="657" t="s">
        <v>1500</v>
      </c>
      <c r="F81" s="657" t="s">
        <v>1280</v>
      </c>
    </row>
    <row r="82" spans="1:33" ht="12.9" customHeight="1">
      <c r="A82" s="658" t="s">
        <v>1473</v>
      </c>
      <c r="B82" s="659">
        <v>2</v>
      </c>
      <c r="C82" s="660">
        <v>0.2</v>
      </c>
      <c r="D82" s="659">
        <v>1.5</v>
      </c>
      <c r="E82" s="660">
        <v>1.2</v>
      </c>
      <c r="F82" s="661">
        <f>E82*D82*C82*B82</f>
        <v>0.72</v>
      </c>
    </row>
    <row r="83" spans="1:33" ht="12.9" customHeight="1">
      <c r="A83" s="658" t="s">
        <v>1474</v>
      </c>
      <c r="B83" s="659">
        <v>2</v>
      </c>
      <c r="C83" s="660">
        <v>0.2</v>
      </c>
      <c r="D83" s="659">
        <v>1.5</v>
      </c>
      <c r="E83" s="660">
        <v>1</v>
      </c>
      <c r="F83" s="661">
        <f t="shared" ref="F83:F89" si="1">E83*D83*C83*B83</f>
        <v>0.60000000000000009</v>
      </c>
    </row>
    <row r="84" spans="1:33" ht="12.9" customHeight="1">
      <c r="A84" s="658" t="s">
        <v>1478</v>
      </c>
      <c r="B84" s="659">
        <v>1</v>
      </c>
      <c r="C84" s="660">
        <v>0.7</v>
      </c>
      <c r="D84" s="659">
        <v>0.25</v>
      </c>
      <c r="E84" s="660">
        <v>1.2</v>
      </c>
      <c r="F84" s="661">
        <f t="shared" si="1"/>
        <v>0.21</v>
      </c>
    </row>
    <row r="85" spans="1:33" ht="12.9" customHeight="1">
      <c r="A85" s="658" t="s">
        <v>1479</v>
      </c>
      <c r="B85" s="659">
        <v>1</v>
      </c>
      <c r="C85" s="660">
        <v>0.2</v>
      </c>
      <c r="D85" s="659">
        <v>1.8</v>
      </c>
      <c r="E85" s="660">
        <v>1.2</v>
      </c>
      <c r="F85" s="661">
        <f t="shared" si="1"/>
        <v>0.43200000000000005</v>
      </c>
    </row>
    <row r="86" spans="1:33" ht="12.9" customHeight="1">
      <c r="A86" s="658" t="s">
        <v>1480</v>
      </c>
      <c r="B86" s="659">
        <v>1</v>
      </c>
      <c r="C86" s="660">
        <v>0.8</v>
      </c>
      <c r="D86" s="659">
        <v>0.2</v>
      </c>
      <c r="E86" s="660">
        <v>1.2</v>
      </c>
      <c r="F86" s="661">
        <f t="shared" si="1"/>
        <v>0.192</v>
      </c>
    </row>
    <row r="87" spans="1:33" ht="12.9" customHeight="1">
      <c r="A87" s="658" t="s">
        <v>1481</v>
      </c>
      <c r="B87" s="659">
        <v>2</v>
      </c>
      <c r="C87" s="660">
        <v>0.3</v>
      </c>
      <c r="D87" s="659">
        <v>1.65</v>
      </c>
      <c r="E87" s="660">
        <v>1.2</v>
      </c>
      <c r="F87" s="661">
        <f t="shared" si="1"/>
        <v>1.1879999999999997</v>
      </c>
    </row>
    <row r="88" spans="1:33" ht="12.9" customHeight="1">
      <c r="A88" s="658" t="s">
        <v>1482</v>
      </c>
      <c r="B88" s="659">
        <v>1</v>
      </c>
      <c r="C88" s="662">
        <v>0.2</v>
      </c>
      <c r="D88" s="659">
        <v>0.2</v>
      </c>
      <c r="E88" s="661">
        <v>1</v>
      </c>
      <c r="F88" s="661">
        <f t="shared" si="1"/>
        <v>4.0000000000000008E-2</v>
      </c>
    </row>
    <row r="89" spans="1:33" ht="12.9" customHeight="1">
      <c r="A89" s="663" t="s">
        <v>1483</v>
      </c>
      <c r="B89" s="659">
        <v>1</v>
      </c>
      <c r="C89" s="662">
        <v>0.2</v>
      </c>
      <c r="D89" s="659">
        <v>0.2</v>
      </c>
      <c r="E89" s="660">
        <v>5</v>
      </c>
      <c r="F89" s="661">
        <f t="shared" si="1"/>
        <v>0.2</v>
      </c>
    </row>
    <row r="90" spans="1:33" ht="12.9" customHeight="1">
      <c r="A90" s="655"/>
      <c r="B90" s="1222" t="s">
        <v>1501</v>
      </c>
      <c r="C90" s="1222"/>
      <c r="D90" s="1222"/>
      <c r="E90" s="656">
        <f>+SUM(F82:F89)</f>
        <v>3.5820000000000003</v>
      </c>
      <c r="F90" s="656"/>
    </row>
    <row r="91" spans="1:33" ht="12.9" customHeight="1">
      <c r="A91" s="655"/>
      <c r="B91" s="1222" t="s">
        <v>1502</v>
      </c>
      <c r="C91" s="1222"/>
      <c r="D91" s="1222"/>
      <c r="E91" s="667">
        <v>0</v>
      </c>
      <c r="F91" s="656"/>
    </row>
    <row r="92" spans="1:33" ht="12.9" customHeight="1">
      <c r="A92" s="655"/>
      <c r="B92" s="1222" t="s">
        <v>1503</v>
      </c>
      <c r="C92" s="1222"/>
      <c r="D92" s="1222"/>
      <c r="E92" s="656">
        <f>ROUND(E90*E91,2)</f>
        <v>0</v>
      </c>
      <c r="F92" s="656"/>
    </row>
    <row r="96" spans="1:33" ht="12.9" customHeight="1" thickBot="1">
      <c r="A96" s="1223" t="s">
        <v>1504</v>
      </c>
      <c r="B96" s="1223"/>
      <c r="C96" s="1223"/>
      <c r="D96" s="1223"/>
      <c r="E96" s="1223"/>
      <c r="F96" s="1223"/>
      <c r="G96" s="1223"/>
      <c r="H96" s="1223"/>
      <c r="I96" s="1223"/>
      <c r="J96" s="1223"/>
      <c r="K96" s="1223"/>
      <c r="L96" s="1223"/>
      <c r="M96" s="1223"/>
      <c r="T96" s="1221" t="s">
        <v>1505</v>
      </c>
      <c r="U96" s="1221"/>
      <c r="V96" s="1221"/>
      <c r="W96" s="1221"/>
      <c r="X96" s="1221"/>
      <c r="Y96" s="1221"/>
      <c r="Z96" s="1221"/>
      <c r="AA96" s="1221"/>
      <c r="AB96" s="1221"/>
      <c r="AC96" s="1221"/>
      <c r="AD96" s="1221"/>
      <c r="AE96" s="1221"/>
      <c r="AF96" s="1221"/>
      <c r="AG96" s="1221"/>
    </row>
    <row r="97" spans="1:33" ht="12.9" customHeight="1">
      <c r="A97" s="879" t="s">
        <v>1506</v>
      </c>
      <c r="B97" s="879" t="s">
        <v>1507</v>
      </c>
      <c r="C97" s="879" t="s">
        <v>1508</v>
      </c>
      <c r="D97" s="880" t="s">
        <v>1509</v>
      </c>
      <c r="E97" s="881" t="s">
        <v>1510</v>
      </c>
      <c r="F97" s="881" t="s">
        <v>1511</v>
      </c>
      <c r="G97" s="881" t="s">
        <v>1512</v>
      </c>
      <c r="H97" s="881" t="s">
        <v>1513</v>
      </c>
      <c r="I97" s="881" t="s">
        <v>1514</v>
      </c>
      <c r="J97" s="881" t="s">
        <v>1515</v>
      </c>
      <c r="K97" s="881" t="s">
        <v>1516</v>
      </c>
      <c r="L97" s="881" t="s">
        <v>1517</v>
      </c>
      <c r="M97" s="882" t="s">
        <v>1518</v>
      </c>
      <c r="T97" s="878" t="s">
        <v>1519</v>
      </c>
      <c r="U97" s="878" t="s">
        <v>1506</v>
      </c>
      <c r="V97" s="878" t="s">
        <v>1507</v>
      </c>
      <c r="W97" s="878" t="s">
        <v>1508</v>
      </c>
      <c r="X97" s="878" t="s">
        <v>1509</v>
      </c>
      <c r="Y97" s="878" t="s">
        <v>1510</v>
      </c>
      <c r="Z97" s="878" t="s">
        <v>1511</v>
      </c>
      <c r="AA97" s="878" t="s">
        <v>1512</v>
      </c>
      <c r="AB97" s="878" t="s">
        <v>1513</v>
      </c>
      <c r="AC97" s="878" t="s">
        <v>1514</v>
      </c>
      <c r="AD97" s="878" t="s">
        <v>1515</v>
      </c>
      <c r="AE97" s="878" t="s">
        <v>1516</v>
      </c>
      <c r="AF97" s="878" t="s">
        <v>1517</v>
      </c>
      <c r="AG97" s="878" t="s">
        <v>1518</v>
      </c>
    </row>
    <row r="98" spans="1:33" ht="12.9" customHeight="1">
      <c r="A98" s="905" t="s">
        <v>1520</v>
      </c>
      <c r="B98" s="884" t="s">
        <v>1521</v>
      </c>
      <c r="C98" s="885">
        <f>VLOOKUP(A98,$U$98:$AA$105,3,FALSE)</f>
        <v>0.5</v>
      </c>
      <c r="D98" s="885">
        <f>VLOOKUP(A98,$U$98:$AA$105,4,FALSE)</f>
        <v>0.1</v>
      </c>
      <c r="E98" s="885">
        <f>VLOOKUP(A98,$U$98:$AA$105,5,FALSE)</f>
        <v>0.4</v>
      </c>
      <c r="F98" s="885">
        <f>VLOOKUP(A98,$U$98:$AA$105,6,FALSE)</f>
        <v>0.5</v>
      </c>
      <c r="G98" s="885">
        <f>VLOOKUP(A98,$U$98:$AA$105,7,FALSE)</f>
        <v>0.5</v>
      </c>
      <c r="H98" s="886">
        <f t="shared" ref="H98" si="2">(F98+G98+2*D98)*D98*(C98+2*D98)</f>
        <v>8.3999999999999991E-2</v>
      </c>
      <c r="I98" s="886">
        <f t="shared" ref="I98" si="3">(2*(E98*((1.5*F98)+D98)*D98))</f>
        <v>6.8000000000000005E-2</v>
      </c>
      <c r="J98" s="887">
        <v>0</v>
      </c>
      <c r="K98" s="886" t="s">
        <v>1522</v>
      </c>
      <c r="L98" s="900">
        <f t="shared" ref="L98" si="4">J98/F98</f>
        <v>0</v>
      </c>
      <c r="M98" s="889">
        <f>(H98+I98)*L98</f>
        <v>0</v>
      </c>
      <c r="T98" s="878">
        <v>0</v>
      </c>
      <c r="U98" s="878" t="s">
        <v>1520</v>
      </c>
      <c r="V98" s="878" t="s">
        <v>1521</v>
      </c>
      <c r="W98" s="878">
        <v>0.5</v>
      </c>
      <c r="X98" s="878">
        <v>0.1</v>
      </c>
      <c r="Y98" s="878">
        <v>0.4</v>
      </c>
      <c r="Z98" s="878">
        <v>0.5</v>
      </c>
      <c r="AA98" s="878">
        <v>0.5</v>
      </c>
      <c r="AB98" s="878">
        <f t="shared" ref="AB98:AB105" si="5">(Y98+Z98+AA98+2*X98)*X98*(W98+2*X98)</f>
        <v>0.11199999999999999</v>
      </c>
      <c r="AC98" s="878">
        <f t="shared" ref="AC98:AC105" si="6">2*(Y98*Z98*X98)</f>
        <v>4.0000000000000008E-2</v>
      </c>
      <c r="AD98" s="878">
        <f t="shared" ref="AD98:AD105" si="7">1*15</f>
        <v>15</v>
      </c>
      <c r="AE98" s="878" t="s">
        <v>1522</v>
      </c>
      <c r="AF98" s="878">
        <f t="shared" ref="AF98:AF105" si="8">AD98/Z98</f>
        <v>30</v>
      </c>
      <c r="AG98" s="878">
        <f t="shared" ref="AG98:AG105" si="9">(AB98+AC98)*AF98</f>
        <v>4.5599999999999996</v>
      </c>
    </row>
    <row r="99" spans="1:33" ht="12.9" customHeight="1">
      <c r="A99" s="883"/>
      <c r="B99" s="884"/>
      <c r="C99" s="885"/>
      <c r="D99" s="885"/>
      <c r="E99" s="885"/>
      <c r="F99" s="885"/>
      <c r="G99" s="885"/>
      <c r="H99" s="886"/>
      <c r="I99" s="886"/>
      <c r="J99" s="887"/>
      <c r="K99" s="886"/>
      <c r="L99" s="888"/>
      <c r="M99" s="889"/>
      <c r="T99" s="878">
        <v>0</v>
      </c>
      <c r="U99" s="878" t="s">
        <v>1523</v>
      </c>
      <c r="V99" s="878" t="s">
        <v>1521</v>
      </c>
      <c r="W99" s="878">
        <v>1</v>
      </c>
      <c r="X99" s="878">
        <v>0.15</v>
      </c>
      <c r="Y99" s="878">
        <v>0.6</v>
      </c>
      <c r="Z99" s="878">
        <v>0.75</v>
      </c>
      <c r="AA99" s="878">
        <v>1</v>
      </c>
      <c r="AB99" s="878">
        <f t="shared" si="5"/>
        <v>0.51674999999999993</v>
      </c>
      <c r="AC99" s="878">
        <f t="shared" si="6"/>
        <v>0.13499999999999998</v>
      </c>
      <c r="AD99" s="878">
        <f t="shared" si="7"/>
        <v>15</v>
      </c>
      <c r="AE99" s="878" t="s">
        <v>1522</v>
      </c>
      <c r="AF99" s="878">
        <f t="shared" si="8"/>
        <v>20</v>
      </c>
      <c r="AG99" s="878">
        <f t="shared" si="9"/>
        <v>13.034999999999998</v>
      </c>
    </row>
    <row r="100" spans="1:33" ht="12.9" customHeight="1">
      <c r="A100" s="883"/>
      <c r="B100" s="884"/>
      <c r="C100" s="885"/>
      <c r="D100" s="885"/>
      <c r="E100" s="885"/>
      <c r="F100" s="885"/>
      <c r="G100" s="885"/>
      <c r="H100" s="886"/>
      <c r="I100" s="886"/>
      <c r="J100" s="887"/>
      <c r="K100" s="886"/>
      <c r="L100" s="888"/>
      <c r="M100" s="889"/>
      <c r="T100" s="878">
        <v>0</v>
      </c>
      <c r="U100" s="878" t="s">
        <v>1524</v>
      </c>
      <c r="V100" s="878" t="s">
        <v>1521</v>
      </c>
      <c r="W100" s="878">
        <v>1.2</v>
      </c>
      <c r="X100" s="878">
        <v>0.15</v>
      </c>
      <c r="Y100" s="878">
        <v>0.7</v>
      </c>
      <c r="Z100" s="878">
        <v>1</v>
      </c>
      <c r="AA100" s="878">
        <v>1</v>
      </c>
      <c r="AB100" s="878">
        <f t="shared" si="5"/>
        <v>0.67499999999999993</v>
      </c>
      <c r="AC100" s="878">
        <f t="shared" si="6"/>
        <v>0.21</v>
      </c>
      <c r="AD100" s="878">
        <f t="shared" si="7"/>
        <v>15</v>
      </c>
      <c r="AE100" s="878" t="s">
        <v>1522</v>
      </c>
      <c r="AF100" s="878">
        <f t="shared" si="8"/>
        <v>15</v>
      </c>
      <c r="AG100" s="878">
        <f t="shared" si="9"/>
        <v>13.274999999999999</v>
      </c>
    </row>
    <row r="101" spans="1:33" ht="12.9" customHeight="1">
      <c r="A101" s="883"/>
      <c r="B101" s="884"/>
      <c r="C101" s="885"/>
      <c r="D101" s="885"/>
      <c r="E101" s="885"/>
      <c r="F101" s="885"/>
      <c r="G101" s="885"/>
      <c r="H101" s="886"/>
      <c r="I101" s="886"/>
      <c r="J101" s="887"/>
      <c r="K101" s="886"/>
      <c r="L101" s="888"/>
      <c r="M101" s="889"/>
      <c r="T101" s="878">
        <v>0</v>
      </c>
      <c r="U101" s="878" t="s">
        <v>1525</v>
      </c>
      <c r="V101" s="878" t="s">
        <v>1521</v>
      </c>
      <c r="W101" s="878">
        <v>1.5</v>
      </c>
      <c r="X101" s="878">
        <v>0.15</v>
      </c>
      <c r="Y101" s="878">
        <v>0.7</v>
      </c>
      <c r="Z101" s="878">
        <v>1</v>
      </c>
      <c r="AA101" s="878">
        <v>1</v>
      </c>
      <c r="AB101" s="878">
        <f t="shared" si="5"/>
        <v>0.80999999999999994</v>
      </c>
      <c r="AC101" s="878">
        <f t="shared" si="6"/>
        <v>0.21</v>
      </c>
      <c r="AD101" s="878">
        <f t="shared" si="7"/>
        <v>15</v>
      </c>
      <c r="AE101" s="878" t="s">
        <v>1522</v>
      </c>
      <c r="AF101" s="878">
        <f t="shared" si="8"/>
        <v>15</v>
      </c>
      <c r="AG101" s="878">
        <f t="shared" si="9"/>
        <v>15.3</v>
      </c>
    </row>
    <row r="102" spans="1:33" ht="12.9" customHeight="1">
      <c r="A102" s="883"/>
      <c r="B102" s="884"/>
      <c r="C102" s="885"/>
      <c r="D102" s="885"/>
      <c r="E102" s="885"/>
      <c r="F102" s="885"/>
      <c r="G102" s="885"/>
      <c r="H102" s="886"/>
      <c r="I102" s="886"/>
      <c r="J102" s="887"/>
      <c r="K102" s="886"/>
      <c r="L102" s="888"/>
      <c r="M102" s="889"/>
      <c r="T102" s="878">
        <v>0</v>
      </c>
      <c r="U102" s="878" t="s">
        <v>1526</v>
      </c>
      <c r="V102" s="878" t="s">
        <v>1521</v>
      </c>
      <c r="W102" s="878">
        <v>1.5</v>
      </c>
      <c r="X102" s="878">
        <v>0.15</v>
      </c>
      <c r="Y102" s="878">
        <v>0.8</v>
      </c>
      <c r="Z102" s="878">
        <v>1.5</v>
      </c>
      <c r="AA102" s="878">
        <v>1</v>
      </c>
      <c r="AB102" s="878">
        <f t="shared" si="5"/>
        <v>0.97199999999999986</v>
      </c>
      <c r="AC102" s="878">
        <f t="shared" si="6"/>
        <v>0.36000000000000004</v>
      </c>
      <c r="AD102" s="878">
        <f t="shared" si="7"/>
        <v>15</v>
      </c>
      <c r="AE102" s="878" t="s">
        <v>1522</v>
      </c>
      <c r="AF102" s="878">
        <f t="shared" si="8"/>
        <v>10</v>
      </c>
      <c r="AG102" s="878">
        <f t="shared" si="9"/>
        <v>13.319999999999999</v>
      </c>
    </row>
    <row r="103" spans="1:33" ht="12.9" customHeight="1">
      <c r="T103" s="878">
        <v>0</v>
      </c>
      <c r="U103" s="878" t="s">
        <v>1527</v>
      </c>
      <c r="V103" s="878" t="s">
        <v>1521</v>
      </c>
      <c r="W103" s="878">
        <v>1.5</v>
      </c>
      <c r="X103" s="878">
        <v>0.15</v>
      </c>
      <c r="Y103" s="878">
        <v>1</v>
      </c>
      <c r="Z103" s="878">
        <v>2</v>
      </c>
      <c r="AA103" s="878">
        <v>1.5</v>
      </c>
      <c r="AB103" s="878">
        <f t="shared" si="5"/>
        <v>1.296</v>
      </c>
      <c r="AC103" s="878">
        <f t="shared" si="6"/>
        <v>0.6</v>
      </c>
      <c r="AD103" s="878">
        <f t="shared" si="7"/>
        <v>15</v>
      </c>
      <c r="AE103" s="878" t="s">
        <v>1522</v>
      </c>
      <c r="AF103" s="878">
        <f t="shared" si="8"/>
        <v>7.5</v>
      </c>
      <c r="AG103" s="878">
        <f t="shared" si="9"/>
        <v>14.219999999999999</v>
      </c>
    </row>
    <row r="104" spans="1:33" ht="12.9" customHeight="1">
      <c r="T104" s="878">
        <v>0</v>
      </c>
      <c r="U104" s="878" t="s">
        <v>1528</v>
      </c>
      <c r="V104" s="878" t="s">
        <v>1521</v>
      </c>
      <c r="W104" s="878">
        <v>2</v>
      </c>
      <c r="X104" s="878">
        <v>0.15</v>
      </c>
      <c r="Y104" s="878">
        <v>1</v>
      </c>
      <c r="Z104" s="878">
        <v>2</v>
      </c>
      <c r="AA104" s="878">
        <v>1.5</v>
      </c>
      <c r="AB104" s="878">
        <f t="shared" si="5"/>
        <v>1.6559999999999999</v>
      </c>
      <c r="AC104" s="878">
        <f t="shared" si="6"/>
        <v>0.6</v>
      </c>
      <c r="AD104" s="878">
        <f t="shared" si="7"/>
        <v>15</v>
      </c>
      <c r="AE104" s="878" t="s">
        <v>1522</v>
      </c>
      <c r="AF104" s="878">
        <f t="shared" si="8"/>
        <v>7.5</v>
      </c>
      <c r="AG104" s="878">
        <f t="shared" si="9"/>
        <v>16.919999999999998</v>
      </c>
    </row>
    <row r="105" spans="1:33" ht="12.9" customHeight="1">
      <c r="T105" s="878">
        <v>0</v>
      </c>
      <c r="U105" s="878" t="s">
        <v>1529</v>
      </c>
      <c r="V105" s="878" t="s">
        <v>1521</v>
      </c>
      <c r="W105" s="878">
        <v>2</v>
      </c>
      <c r="X105" s="878">
        <v>0.15</v>
      </c>
      <c r="Y105" s="878">
        <v>1</v>
      </c>
      <c r="Z105" s="878">
        <v>2</v>
      </c>
      <c r="AA105" s="878">
        <v>1.5</v>
      </c>
      <c r="AB105" s="878">
        <f t="shared" si="5"/>
        <v>1.6559999999999999</v>
      </c>
      <c r="AC105" s="878">
        <f t="shared" si="6"/>
        <v>0.6</v>
      </c>
      <c r="AD105" s="878">
        <f t="shared" si="7"/>
        <v>15</v>
      </c>
      <c r="AE105" s="878" t="s">
        <v>1522</v>
      </c>
      <c r="AF105" s="878">
        <f t="shared" si="8"/>
        <v>7.5</v>
      </c>
      <c r="AG105" s="878">
        <f t="shared" si="9"/>
        <v>16.919999999999998</v>
      </c>
    </row>
    <row r="106" spans="1:33" ht="12.9" customHeight="1">
      <c r="T106" s="1221" t="s">
        <v>1530</v>
      </c>
      <c r="U106" s="1221"/>
      <c r="V106" s="1221"/>
      <c r="W106" s="1221"/>
      <c r="X106" s="1221"/>
      <c r="Y106" s="1221"/>
      <c r="Z106" s="1221"/>
      <c r="AA106" s="1221"/>
      <c r="AB106" s="1221"/>
      <c r="AC106" s="1221"/>
      <c r="AD106" s="1221"/>
      <c r="AE106" s="1221"/>
      <c r="AF106" s="1221"/>
      <c r="AG106" s="878">
        <f>+SUM(AG98:AG105)</f>
        <v>107.55000000000001</v>
      </c>
    </row>
    <row r="107" spans="1:33" ht="12.9" customHeight="1">
      <c r="A107" s="1224" t="s">
        <v>1531</v>
      </c>
      <c r="B107" s="1224"/>
      <c r="C107" s="1224"/>
      <c r="D107" s="1224"/>
      <c r="E107" s="1224"/>
      <c r="F107" s="1224"/>
      <c r="G107" s="1224"/>
      <c r="H107" s="1224"/>
      <c r="I107" s="1224"/>
      <c r="J107" s="1224"/>
      <c r="K107" s="1224"/>
      <c r="L107" s="1224"/>
      <c r="M107" s="1224"/>
      <c r="N107" s="1224"/>
      <c r="O107" s="1224"/>
      <c r="P107" s="1224"/>
      <c r="Q107" s="1224"/>
      <c r="R107" s="1224"/>
    </row>
    <row r="108" spans="1:33" ht="12.9" customHeight="1">
      <c r="A108" s="891" t="s">
        <v>1532</v>
      </c>
      <c r="B108" s="1225" t="s">
        <v>1533</v>
      </c>
      <c r="C108" s="1227" t="s">
        <v>1534</v>
      </c>
      <c r="D108" s="1228"/>
      <c r="E108" s="1228"/>
      <c r="F108" s="1228"/>
      <c r="G108" s="1228"/>
      <c r="H108" s="1228"/>
      <c r="I108" s="1229"/>
      <c r="J108" s="1227" t="s">
        <v>1535</v>
      </c>
      <c r="K108" s="1228"/>
      <c r="L108" s="1228"/>
      <c r="M108" s="1229"/>
      <c r="N108" s="1225" t="s">
        <v>1515</v>
      </c>
      <c r="O108" s="1225" t="s">
        <v>1517</v>
      </c>
      <c r="P108" s="1225" t="s">
        <v>1536</v>
      </c>
      <c r="Q108" s="1225" t="s">
        <v>1537</v>
      </c>
      <c r="R108" s="1225" t="s">
        <v>1538</v>
      </c>
    </row>
    <row r="109" spans="1:33" ht="12.9" customHeight="1">
      <c r="A109" s="892" t="s">
        <v>1506</v>
      </c>
      <c r="B109" s="1226"/>
      <c r="C109" s="890" t="s">
        <v>1539</v>
      </c>
      <c r="D109" s="890" t="s">
        <v>1540</v>
      </c>
      <c r="E109" s="890" t="s">
        <v>1541</v>
      </c>
      <c r="F109" s="890" t="s">
        <v>1511</v>
      </c>
      <c r="G109" s="890" t="s">
        <v>1542</v>
      </c>
      <c r="H109" s="890" t="s">
        <v>1543</v>
      </c>
      <c r="I109" s="890" t="s">
        <v>1544</v>
      </c>
      <c r="J109" s="890" t="s">
        <v>1539</v>
      </c>
      <c r="K109" s="890" t="s">
        <v>1540</v>
      </c>
      <c r="L109" s="890" t="s">
        <v>1543</v>
      </c>
      <c r="M109" s="890" t="s">
        <v>1545</v>
      </c>
      <c r="N109" s="1226"/>
      <c r="O109" s="1226"/>
      <c r="P109" s="1226"/>
      <c r="Q109" s="1226"/>
      <c r="R109" s="1226"/>
    </row>
    <row r="110" spans="1:33" ht="12.9" customHeight="1">
      <c r="A110" s="904" t="str">
        <f>+A98</f>
        <v>Tipo 1</v>
      </c>
      <c r="B110" s="894">
        <f>VLOOKUP(A110,$T$113:$Z$120,2,FALSE)</f>
        <v>0.5</v>
      </c>
      <c r="C110" s="895">
        <f>VLOOKUP(A110,$T$113:$Z$120,3,FALSE)</f>
        <v>3</v>
      </c>
      <c r="D110" s="896">
        <f>(B110+G110*2)+(G110*2)</f>
        <v>2.1</v>
      </c>
      <c r="E110" s="897">
        <f>VLOOKUP(A110,$T$113:$Z$120,4,FALSE)</f>
        <v>0.5</v>
      </c>
      <c r="F110" s="897">
        <f>VLOOKUP(A110,$T$113:$Z$120,5,FALSE)</f>
        <v>0.5</v>
      </c>
      <c r="G110" s="897">
        <f>VLOOKUP(A110,$T$113:$Z$120,6,FALSE)</f>
        <v>0.4</v>
      </c>
      <c r="H110" s="896">
        <f>((E110+F110)/0.15)+1</f>
        <v>7.666666666666667</v>
      </c>
      <c r="I110" s="898">
        <f>D110*H110</f>
        <v>16.100000000000001</v>
      </c>
      <c r="J110" s="899">
        <f>VLOOKUP(A110,$T$113:$Z$120,7,FALSE)</f>
        <v>3</v>
      </c>
      <c r="K110" s="898">
        <f>E110+F110+(E110*1/3)</f>
        <v>1.1666666666666667</v>
      </c>
      <c r="L110" s="898">
        <f>((B110+G110*2)/0.15)+1</f>
        <v>9.6666666666666679</v>
      </c>
      <c r="M110" s="898">
        <f>K110*L110</f>
        <v>11.27777777777778</v>
      </c>
      <c r="N110" s="887">
        <v>0</v>
      </c>
      <c r="O110" s="898">
        <f>ROUNDUP(N110/F110,0)</f>
        <v>0</v>
      </c>
      <c r="P110" s="901">
        <f>$AD$112</f>
        <v>0.56000000000000005</v>
      </c>
      <c r="Q110" s="901">
        <f>(I110+M110)*O110*1.1</f>
        <v>0</v>
      </c>
      <c r="R110" s="902">
        <f>P110*Q110</f>
        <v>0</v>
      </c>
      <c r="T110" s="903" t="s">
        <v>1531</v>
      </c>
      <c r="U110" s="903"/>
      <c r="V110" s="903"/>
      <c r="W110" s="903"/>
      <c r="X110" s="903"/>
      <c r="Y110" s="903"/>
      <c r="Z110" s="903"/>
      <c r="AA110" s="903"/>
      <c r="AC110" s="580" t="s">
        <v>1546</v>
      </c>
      <c r="AD110" s="580" t="s">
        <v>1547</v>
      </c>
    </row>
    <row r="111" spans="1:33" ht="12.9" customHeight="1">
      <c r="A111" s="904"/>
      <c r="B111" s="894"/>
      <c r="C111" s="895"/>
      <c r="D111" s="896"/>
      <c r="E111" s="897"/>
      <c r="F111" s="897"/>
      <c r="G111" s="897"/>
      <c r="H111" s="896"/>
      <c r="I111" s="898"/>
      <c r="J111" s="899"/>
      <c r="K111" s="898"/>
      <c r="L111" s="898"/>
      <c r="M111" s="898"/>
      <c r="N111" s="887"/>
      <c r="O111" s="898"/>
      <c r="P111" s="901"/>
      <c r="Q111" s="901"/>
      <c r="R111" s="902"/>
      <c r="T111" s="903" t="s">
        <v>1532</v>
      </c>
      <c r="U111" s="903" t="s">
        <v>1533</v>
      </c>
      <c r="V111" s="903" t="s">
        <v>1534</v>
      </c>
      <c r="W111" s="903"/>
      <c r="X111" s="903"/>
      <c r="Y111" s="903"/>
      <c r="Z111" s="903" t="s">
        <v>1535</v>
      </c>
      <c r="AA111" s="903"/>
      <c r="AC111" s="580">
        <v>2</v>
      </c>
      <c r="AD111" s="580">
        <v>0.25</v>
      </c>
    </row>
    <row r="112" spans="1:33" ht="12.9" customHeight="1">
      <c r="A112" s="904"/>
      <c r="B112" s="894"/>
      <c r="C112" s="895"/>
      <c r="D112" s="896"/>
      <c r="E112" s="897"/>
      <c r="F112" s="897"/>
      <c r="G112" s="897"/>
      <c r="H112" s="896"/>
      <c r="I112" s="898"/>
      <c r="J112" s="899"/>
      <c r="K112" s="898"/>
      <c r="L112" s="898"/>
      <c r="M112" s="898"/>
      <c r="N112" s="887"/>
      <c r="O112" s="898"/>
      <c r="P112" s="901"/>
      <c r="Q112" s="901"/>
      <c r="R112" s="902"/>
      <c r="T112" s="903" t="s">
        <v>1506</v>
      </c>
      <c r="U112" s="903"/>
      <c r="V112" s="903" t="s">
        <v>1539</v>
      </c>
      <c r="W112" s="903" t="s">
        <v>1541</v>
      </c>
      <c r="X112" s="903" t="s">
        <v>1511</v>
      </c>
      <c r="Y112" s="903" t="s">
        <v>1542</v>
      </c>
      <c r="Z112" s="903" t="s">
        <v>1539</v>
      </c>
      <c r="AA112" s="903"/>
      <c r="AC112" s="580">
        <v>3</v>
      </c>
      <c r="AD112" s="580">
        <v>0.56000000000000005</v>
      </c>
    </row>
    <row r="113" spans="1:30" ht="12.9" customHeight="1">
      <c r="A113" s="904"/>
      <c r="B113" s="894"/>
      <c r="C113" s="895"/>
      <c r="D113" s="896"/>
      <c r="E113" s="897"/>
      <c r="F113" s="897"/>
      <c r="G113" s="897"/>
      <c r="H113" s="896"/>
      <c r="I113" s="898"/>
      <c r="J113" s="899"/>
      <c r="K113" s="898"/>
      <c r="L113" s="898"/>
      <c r="M113" s="898"/>
      <c r="N113" s="887"/>
      <c r="O113" s="898"/>
      <c r="P113" s="901"/>
      <c r="Q113" s="901"/>
      <c r="R113" s="902"/>
      <c r="T113" s="903" t="s">
        <v>1520</v>
      </c>
      <c r="U113" s="903">
        <v>0.5</v>
      </c>
      <c r="V113" s="903">
        <v>3</v>
      </c>
      <c r="W113" s="903">
        <v>0.5</v>
      </c>
      <c r="X113" s="903">
        <v>0.5</v>
      </c>
      <c r="Y113" s="903">
        <v>0.4</v>
      </c>
      <c r="Z113" s="903">
        <v>3</v>
      </c>
      <c r="AA113" s="903"/>
      <c r="AC113" s="580">
        <v>4</v>
      </c>
      <c r="AD113" s="580">
        <v>0.996</v>
      </c>
    </row>
    <row r="114" spans="1:30" ht="12.9" customHeight="1">
      <c r="A114" s="904"/>
      <c r="B114" s="894"/>
      <c r="C114" s="895"/>
      <c r="D114" s="896"/>
      <c r="E114" s="897"/>
      <c r="F114" s="897"/>
      <c r="G114" s="897"/>
      <c r="H114" s="896"/>
      <c r="I114" s="898"/>
      <c r="J114" s="899"/>
      <c r="K114" s="898"/>
      <c r="L114" s="898"/>
      <c r="M114" s="898"/>
      <c r="N114" s="887"/>
      <c r="O114" s="898"/>
      <c r="P114" s="901"/>
      <c r="Q114" s="901"/>
      <c r="R114" s="902"/>
      <c r="T114" s="903" t="s">
        <v>1523</v>
      </c>
      <c r="U114" s="903">
        <v>1</v>
      </c>
      <c r="V114" s="903">
        <v>3</v>
      </c>
      <c r="W114" s="903">
        <v>1</v>
      </c>
      <c r="X114" s="903">
        <v>1</v>
      </c>
      <c r="Y114" s="903">
        <v>0.6</v>
      </c>
      <c r="Z114" s="903">
        <v>3</v>
      </c>
      <c r="AA114" s="903"/>
      <c r="AC114" s="580">
        <v>5</v>
      </c>
      <c r="AD114" s="580">
        <v>1.56</v>
      </c>
    </row>
    <row r="115" spans="1:30" ht="12.9" customHeight="1">
      <c r="A115" s="904"/>
      <c r="B115" s="894"/>
      <c r="C115" s="895"/>
      <c r="D115" s="896"/>
      <c r="E115" s="897"/>
      <c r="F115" s="897"/>
      <c r="G115" s="897"/>
      <c r="H115" s="896"/>
      <c r="I115" s="898"/>
      <c r="J115" s="899"/>
      <c r="K115" s="898"/>
      <c r="L115" s="898"/>
      <c r="M115" s="898"/>
      <c r="N115" s="887"/>
      <c r="O115" s="898"/>
      <c r="P115" s="901"/>
      <c r="Q115" s="901"/>
      <c r="R115" s="902"/>
      <c r="T115" s="903" t="s">
        <v>1524</v>
      </c>
      <c r="U115" s="903">
        <v>1.2</v>
      </c>
      <c r="V115" s="903">
        <v>3</v>
      </c>
      <c r="W115" s="903">
        <v>1</v>
      </c>
      <c r="X115" s="903">
        <v>1</v>
      </c>
      <c r="Y115" s="903">
        <v>0.7</v>
      </c>
      <c r="Z115" s="903">
        <v>3</v>
      </c>
      <c r="AA115" s="903"/>
      <c r="AC115" s="580">
        <v>6</v>
      </c>
      <c r="AD115" s="580">
        <v>2.2370000000000001</v>
      </c>
    </row>
    <row r="116" spans="1:30" ht="12.9" customHeight="1">
      <c r="A116" s="904"/>
      <c r="B116" s="894"/>
      <c r="C116" s="895"/>
      <c r="D116" s="896"/>
      <c r="E116" s="897"/>
      <c r="F116" s="897"/>
      <c r="G116" s="897"/>
      <c r="H116" s="896"/>
      <c r="I116" s="898"/>
      <c r="J116" s="899"/>
      <c r="K116" s="898"/>
      <c r="L116" s="898"/>
      <c r="M116" s="898"/>
      <c r="N116" s="887"/>
      <c r="O116" s="898"/>
      <c r="P116" s="901"/>
      <c r="Q116" s="901"/>
      <c r="R116" s="902"/>
      <c r="T116" s="903" t="s">
        <v>1525</v>
      </c>
      <c r="U116" s="903">
        <v>1.5</v>
      </c>
      <c r="V116" s="903">
        <v>3</v>
      </c>
      <c r="W116" s="903">
        <v>1</v>
      </c>
      <c r="X116" s="903">
        <v>1</v>
      </c>
      <c r="Y116" s="903">
        <v>0.7</v>
      </c>
      <c r="Z116" s="903">
        <v>3</v>
      </c>
      <c r="AA116" s="903"/>
      <c r="AC116" s="580">
        <v>7</v>
      </c>
      <c r="AD116" s="580">
        <v>3.044</v>
      </c>
    </row>
    <row r="117" spans="1:30" ht="12.9" customHeight="1">
      <c r="A117" s="579"/>
      <c r="B117" s="577"/>
      <c r="C117" s="577"/>
      <c r="D117" s="580"/>
      <c r="G117" s="577"/>
      <c r="T117" s="903" t="s">
        <v>1526</v>
      </c>
      <c r="U117" s="903">
        <v>1.5</v>
      </c>
      <c r="V117" s="903">
        <v>3</v>
      </c>
      <c r="W117" s="903">
        <v>1</v>
      </c>
      <c r="X117" s="903">
        <v>1</v>
      </c>
      <c r="Y117" s="903">
        <v>0.8</v>
      </c>
      <c r="Z117" s="903">
        <v>3</v>
      </c>
      <c r="AA117" s="903"/>
      <c r="AC117" s="580">
        <v>8</v>
      </c>
      <c r="AD117" s="580">
        <v>3.9769999999999999</v>
      </c>
    </row>
    <row r="118" spans="1:30" ht="12.9" customHeight="1">
      <c r="A118" s="579"/>
      <c r="B118" s="577"/>
      <c r="C118" s="577"/>
      <c r="D118" s="580"/>
      <c r="G118" s="577"/>
      <c r="T118" s="903" t="s">
        <v>1527</v>
      </c>
      <c r="U118" s="903">
        <v>1.5</v>
      </c>
      <c r="V118" s="903">
        <v>3</v>
      </c>
      <c r="W118" s="903">
        <v>1.5</v>
      </c>
      <c r="X118" s="903">
        <v>1.5</v>
      </c>
      <c r="Y118" s="903">
        <v>1</v>
      </c>
      <c r="Z118" s="903">
        <v>3</v>
      </c>
      <c r="AA118" s="903"/>
    </row>
    <row r="119" spans="1:30" ht="12.9" customHeight="1">
      <c r="A119" s="579"/>
      <c r="B119" s="577"/>
      <c r="C119" s="577"/>
      <c r="D119" s="580"/>
      <c r="G119" s="577"/>
      <c r="T119" s="903" t="s">
        <v>1528</v>
      </c>
      <c r="U119" s="903">
        <v>2</v>
      </c>
      <c r="V119" s="903">
        <v>3</v>
      </c>
      <c r="W119" s="903">
        <v>1.5</v>
      </c>
      <c r="X119" s="903">
        <v>1.5</v>
      </c>
      <c r="Y119" s="903">
        <v>1</v>
      </c>
      <c r="Z119" s="903">
        <v>3</v>
      </c>
      <c r="AA119" s="903"/>
    </row>
    <row r="120" spans="1:30" ht="12.9" customHeight="1">
      <c r="A120" s="579"/>
      <c r="B120" s="577"/>
      <c r="C120" s="577"/>
      <c r="D120" s="580"/>
      <c r="G120" s="577"/>
      <c r="T120" s="903" t="s">
        <v>1529</v>
      </c>
      <c r="U120" s="903">
        <v>2</v>
      </c>
      <c r="V120" s="903">
        <v>3</v>
      </c>
      <c r="W120" s="903">
        <v>1.5</v>
      </c>
      <c r="X120" s="903">
        <v>1.5</v>
      </c>
      <c r="Y120" s="903">
        <v>1.1000000000000001</v>
      </c>
      <c r="Z120" s="903">
        <v>3</v>
      </c>
      <c r="AA120" s="903"/>
    </row>
    <row r="121" spans="1:30" ht="12.9" customHeight="1">
      <c r="A121" s="579"/>
      <c r="B121" s="577"/>
      <c r="C121" s="577"/>
      <c r="D121" s="580"/>
      <c r="G121" s="577"/>
    </row>
    <row r="122" spans="1:30" ht="12.9" customHeight="1">
      <c r="A122" s="579"/>
      <c r="B122" s="577"/>
      <c r="C122" s="577"/>
      <c r="D122" s="580"/>
      <c r="G122" s="577"/>
    </row>
    <row r="123" spans="1:30" ht="12.9" customHeight="1">
      <c r="A123" s="579"/>
      <c r="B123" s="577"/>
      <c r="C123" s="577"/>
      <c r="D123" s="580"/>
      <c r="G123" s="577"/>
      <c r="I123" s="579"/>
      <c r="J123" s="579"/>
      <c r="K123" s="579"/>
      <c r="L123" s="579"/>
      <c r="M123" s="579"/>
      <c r="N123" s="579"/>
      <c r="O123" s="579"/>
      <c r="P123" s="579"/>
      <c r="Q123" s="579"/>
      <c r="R123" s="579"/>
      <c r="S123" s="579"/>
      <c r="T123" s="579"/>
      <c r="U123" s="579"/>
      <c r="V123" s="579"/>
    </row>
    <row r="124" spans="1:30" ht="12.9" customHeight="1">
      <c r="A124" s="579"/>
      <c r="B124" s="577"/>
      <c r="C124" s="577"/>
      <c r="D124" s="580"/>
      <c r="G124" s="577"/>
    </row>
  </sheetData>
  <mergeCells count="74">
    <mergeCell ref="Q108:Q109"/>
    <mergeCell ref="R108:R109"/>
    <mergeCell ref="A96:M96"/>
    <mergeCell ref="T96:AG96"/>
    <mergeCell ref="T106:AF106"/>
    <mergeCell ref="A107:R107"/>
    <mergeCell ref="B108:B109"/>
    <mergeCell ref="C108:I108"/>
    <mergeCell ref="J108:M108"/>
    <mergeCell ref="N108:N109"/>
    <mergeCell ref="O108:O109"/>
    <mergeCell ref="P108:P109"/>
    <mergeCell ref="B92:D92"/>
    <mergeCell ref="A68:B68"/>
    <mergeCell ref="C68:F69"/>
    <mergeCell ref="G68:I68"/>
    <mergeCell ref="A70:A71"/>
    <mergeCell ref="B70:B71"/>
    <mergeCell ref="C70:F71"/>
    <mergeCell ref="G70:G71"/>
    <mergeCell ref="H70:H71"/>
    <mergeCell ref="I70:I71"/>
    <mergeCell ref="A72:F72"/>
    <mergeCell ref="C76:E76"/>
    <mergeCell ref="C77:E77"/>
    <mergeCell ref="B90:D90"/>
    <mergeCell ref="B91:D91"/>
    <mergeCell ref="A62:A64"/>
    <mergeCell ref="B62:B64"/>
    <mergeCell ref="C62:D62"/>
    <mergeCell ref="C63:D63"/>
    <mergeCell ref="F63:G63"/>
    <mergeCell ref="C64:D64"/>
    <mergeCell ref="A60:B60"/>
    <mergeCell ref="C60:E61"/>
    <mergeCell ref="F60:H60"/>
    <mergeCell ref="I60:I61"/>
    <mergeCell ref="A38:A42"/>
    <mergeCell ref="B38:B42"/>
    <mergeCell ref="A43:D43"/>
    <mergeCell ref="A47:B47"/>
    <mergeCell ref="C47:E48"/>
    <mergeCell ref="F47:H47"/>
    <mergeCell ref="I47:I48"/>
    <mergeCell ref="A49:A56"/>
    <mergeCell ref="B49:B56"/>
    <mergeCell ref="F55:G55"/>
    <mergeCell ref="C56:D56"/>
    <mergeCell ref="I27:I28"/>
    <mergeCell ref="A29:A31"/>
    <mergeCell ref="B29:B31"/>
    <mergeCell ref="A32:D32"/>
    <mergeCell ref="A36:B36"/>
    <mergeCell ref="C36:E37"/>
    <mergeCell ref="F36:H36"/>
    <mergeCell ref="I36:I37"/>
    <mergeCell ref="C23:G23"/>
    <mergeCell ref="C24:G24"/>
    <mergeCell ref="A27:B27"/>
    <mergeCell ref="C27:D28"/>
    <mergeCell ref="E27:E28"/>
    <mergeCell ref="F27:H27"/>
    <mergeCell ref="G21:H21"/>
    <mergeCell ref="A6:I6"/>
    <mergeCell ref="A8:I8"/>
    <mergeCell ref="A9:I9"/>
    <mergeCell ref="C13:E13"/>
    <mergeCell ref="C14:E14"/>
    <mergeCell ref="C15:E15"/>
    <mergeCell ref="C16:E16"/>
    <mergeCell ref="C17:E17"/>
    <mergeCell ref="C18:E18"/>
    <mergeCell ref="C19:E19"/>
    <mergeCell ref="C20:E20"/>
  </mergeCells>
  <printOptions horizontalCentered="1"/>
  <pageMargins left="0.47244094488188981" right="0.59055118110236227" top="0.74803149606299213" bottom="0.39370078740157483" header="0.31496062992125984" footer="0.31496062992125984"/>
  <pageSetup paperSize="14" scale="40" fitToHeight="10"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41BDB-5EE0-4D6B-90E2-CA641FCD696B}">
  <sheetPr>
    <tabColor theme="4" tint="-0.249977111117893"/>
  </sheetPr>
  <dimension ref="A1:AG125"/>
  <sheetViews>
    <sheetView view="pageBreakPreview" zoomScaleNormal="100" zoomScaleSheetLayoutView="100" workbookViewId="0">
      <selection activeCell="B25" sqref="B25"/>
    </sheetView>
  </sheetViews>
  <sheetFormatPr baseColWidth="10" defaultColWidth="10.88671875" defaultRowHeight="12.9" customHeight="1"/>
  <cols>
    <col min="1" max="1" width="18.5546875" style="577" customWidth="1"/>
    <col min="2" max="2" width="16" style="579" customWidth="1"/>
    <col min="3" max="3" width="20.44140625" style="579" customWidth="1"/>
    <col min="4" max="4" width="15.109375" style="579" customWidth="1"/>
    <col min="5" max="5" width="13.6640625" style="577" customWidth="1"/>
    <col min="6" max="6" width="9.6640625" style="577" customWidth="1"/>
    <col min="7" max="7" width="11.6640625" style="580" bestFit="1" customWidth="1"/>
    <col min="8" max="8" width="12.44140625" style="577" customWidth="1"/>
    <col min="9" max="9" width="14.5546875" style="577" bestFit="1" customWidth="1"/>
    <col min="10" max="10" width="4.5546875" style="577" bestFit="1" customWidth="1"/>
    <col min="11" max="11" width="10.88671875" style="577"/>
    <col min="12" max="12" width="14.88671875" style="577" bestFit="1" customWidth="1"/>
    <col min="13" max="16384" width="10.88671875" style="577"/>
  </cols>
  <sheetData>
    <row r="1" spans="1:25" ht="12.9" customHeight="1">
      <c r="A1" s="572"/>
      <c r="B1" s="574"/>
      <c r="C1" s="574"/>
      <c r="D1" s="574"/>
      <c r="E1" s="573"/>
      <c r="F1" s="573"/>
      <c r="G1" s="575"/>
      <c r="H1" s="573"/>
      <c r="I1" s="576"/>
    </row>
    <row r="2" spans="1:25" ht="12.9" customHeight="1">
      <c r="A2" s="578"/>
      <c r="I2" s="581"/>
    </row>
    <row r="3" spans="1:25" ht="12.9" customHeight="1">
      <c r="A3" s="578"/>
      <c r="I3" s="581"/>
    </row>
    <row r="4" spans="1:25" ht="12.9" customHeight="1">
      <c r="A4" s="578"/>
      <c r="I4" s="581"/>
    </row>
    <row r="5" spans="1:25" ht="12.9" customHeight="1" thickBot="1">
      <c r="A5" s="582"/>
      <c r="B5" s="584"/>
      <c r="C5" s="584"/>
      <c r="D5" s="584"/>
      <c r="E5" s="583"/>
      <c r="F5" s="583"/>
      <c r="G5" s="585"/>
      <c r="H5" s="583"/>
      <c r="I5" s="586"/>
    </row>
    <row r="6" spans="1:25" ht="15" customHeight="1">
      <c r="A6" s="1167"/>
      <c r="B6" s="1168"/>
      <c r="C6" s="1168"/>
      <c r="D6" s="1168"/>
      <c r="E6" s="1168"/>
      <c r="F6" s="1168"/>
      <c r="G6" s="1168"/>
      <c r="H6" s="1168"/>
      <c r="I6" s="1169"/>
    </row>
    <row r="7" spans="1:25" ht="9.75" customHeight="1" thickBot="1">
      <c r="A7" s="619"/>
      <c r="B7" s="587"/>
      <c r="C7" s="587"/>
      <c r="D7" s="587"/>
      <c r="E7" s="587"/>
      <c r="F7" s="587"/>
      <c r="G7" s="587"/>
      <c r="H7" s="587"/>
      <c r="I7" s="620"/>
    </row>
    <row r="8" spans="1:25" ht="17.25" customHeight="1">
      <c r="A8" s="1170" t="s">
        <v>1298</v>
      </c>
      <c r="B8" s="1171"/>
      <c r="C8" s="1171"/>
      <c r="D8" s="1171"/>
      <c r="E8" s="1171"/>
      <c r="F8" s="1171"/>
      <c r="G8" s="1171"/>
      <c r="H8" s="1171"/>
      <c r="I8" s="1172"/>
    </row>
    <row r="9" spans="1:25" ht="17.25" customHeight="1" thickBot="1">
      <c r="A9" s="1173" t="s">
        <v>1443</v>
      </c>
      <c r="B9" s="1174"/>
      <c r="C9" s="1174"/>
      <c r="D9" s="1174"/>
      <c r="E9" s="1174"/>
      <c r="F9" s="1174"/>
      <c r="G9" s="1174"/>
      <c r="H9" s="1174"/>
      <c r="I9" s="1175"/>
    </row>
    <row r="10" spans="1:25" ht="14.25" customHeight="1">
      <c r="A10" s="621"/>
      <c r="B10" s="622"/>
      <c r="C10" s="622"/>
      <c r="D10" s="622"/>
      <c r="E10" s="622"/>
      <c r="F10" s="622"/>
      <c r="G10" s="623"/>
      <c r="H10" s="623"/>
      <c r="I10" s="624"/>
      <c r="Y10" s="671"/>
    </row>
    <row r="11" spans="1:25" ht="11.25" customHeight="1">
      <c r="A11" s="625" t="s">
        <v>1444</v>
      </c>
      <c r="B11" s="622"/>
      <c r="C11" s="622"/>
      <c r="D11" s="622"/>
      <c r="E11" s="622"/>
      <c r="F11" s="622"/>
      <c r="G11" s="626"/>
      <c r="H11" s="622"/>
      <c r="I11" s="627"/>
    </row>
    <row r="12" spans="1:25" ht="18" customHeight="1">
      <c r="A12" s="628" t="s">
        <v>1445</v>
      </c>
      <c r="B12" s="622"/>
      <c r="C12" s="622"/>
      <c r="D12" s="622"/>
      <c r="E12" s="622"/>
      <c r="F12" s="622"/>
      <c r="G12" s="626"/>
      <c r="H12" s="622"/>
      <c r="I12" s="627"/>
    </row>
    <row r="13" spans="1:25" s="588" customFormat="1" ht="15.75" customHeight="1">
      <c r="A13" s="629" t="s">
        <v>1446</v>
      </c>
      <c r="B13" s="608" t="s">
        <v>1447</v>
      </c>
      <c r="C13" s="1176" t="s">
        <v>1278</v>
      </c>
      <c r="D13" s="1177"/>
      <c r="E13" s="1178"/>
      <c r="F13" s="608" t="s">
        <v>81</v>
      </c>
      <c r="G13" s="615" t="s">
        <v>1280</v>
      </c>
      <c r="H13" s="608" t="s">
        <v>1448</v>
      </c>
      <c r="I13" s="630" t="s">
        <v>1449</v>
      </c>
    </row>
    <row r="14" spans="1:25" ht="13.5" customHeight="1">
      <c r="A14" s="589" t="s">
        <v>1300</v>
      </c>
      <c r="B14" s="590" t="s">
        <v>1301</v>
      </c>
      <c r="C14" s="1164" t="s">
        <v>1348</v>
      </c>
      <c r="D14" s="1165"/>
      <c r="E14" s="1166"/>
      <c r="F14" s="590" t="s">
        <v>142</v>
      </c>
      <c r="G14" s="592">
        <f>ROUND(I33*0.85,1)</f>
        <v>0</v>
      </c>
      <c r="H14" s="593">
        <f>+'600.1.1'!N78</f>
        <v>23590.098000000002</v>
      </c>
      <c r="I14" s="594">
        <f t="shared" ref="I14:I20" si="0">+G14*H14</f>
        <v>0</v>
      </c>
    </row>
    <row r="15" spans="1:25" ht="13.5" customHeight="1">
      <c r="A15" s="589" t="s">
        <v>1319</v>
      </c>
      <c r="B15" s="590" t="s">
        <v>1301</v>
      </c>
      <c r="C15" s="1164" t="s">
        <v>1450</v>
      </c>
      <c r="D15" s="1165"/>
      <c r="E15" s="1166"/>
      <c r="F15" s="590" t="s">
        <v>142</v>
      </c>
      <c r="G15" s="592">
        <f>ROUND(I33*0.15,1)</f>
        <v>0</v>
      </c>
      <c r="H15" s="593">
        <f>+'600.2.1'!N78</f>
        <v>51384.881599234366</v>
      </c>
      <c r="I15" s="594">
        <f t="shared" si="0"/>
        <v>0</v>
      </c>
    </row>
    <row r="16" spans="1:25" ht="13.5" customHeight="1">
      <c r="A16" s="589" t="s">
        <v>1336</v>
      </c>
      <c r="B16" s="590" t="s">
        <v>1329</v>
      </c>
      <c r="C16" s="1164" t="s">
        <v>1451</v>
      </c>
      <c r="D16" s="1165"/>
      <c r="E16" s="1166"/>
      <c r="F16" s="590" t="s">
        <v>142</v>
      </c>
      <c r="G16" s="592">
        <f>ROUND(+I44,1)</f>
        <v>0</v>
      </c>
      <c r="H16" s="593">
        <f>+'610.1 P'!N78</f>
        <v>21197.45612202381</v>
      </c>
      <c r="I16" s="594">
        <f t="shared" si="0"/>
        <v>0</v>
      </c>
    </row>
    <row r="17" spans="1:12" ht="13.5" customHeight="1">
      <c r="A17" s="589" t="s">
        <v>1343</v>
      </c>
      <c r="B17" s="590" t="s">
        <v>1308</v>
      </c>
      <c r="C17" s="1164" t="s">
        <v>1452</v>
      </c>
      <c r="D17" s="1165"/>
      <c r="E17" s="1166"/>
      <c r="F17" s="590" t="s">
        <v>142</v>
      </c>
      <c r="G17" s="592">
        <f>ROUND(+I57+M99,1)</f>
        <v>0.8</v>
      </c>
      <c r="H17" s="593">
        <f>+'630.1.4.1'!N78</f>
        <v>644646.30675684288</v>
      </c>
      <c r="I17" s="594">
        <f t="shared" si="0"/>
        <v>515717.04540547432</v>
      </c>
    </row>
    <row r="18" spans="1:12" ht="13.5" customHeight="1">
      <c r="A18" s="589" t="s">
        <v>1345</v>
      </c>
      <c r="B18" s="590" t="s">
        <v>1308</v>
      </c>
      <c r="C18" s="1164" t="s">
        <v>1453</v>
      </c>
      <c r="D18" s="1165"/>
      <c r="E18" s="1166"/>
      <c r="F18" s="590" t="s">
        <v>142</v>
      </c>
      <c r="G18" s="592">
        <f>ROUND(+I65,1)</f>
        <v>0</v>
      </c>
      <c r="H18" s="593">
        <f>+'630.1.6'!N78</f>
        <v>465805.20257936511</v>
      </c>
      <c r="I18" s="594">
        <f t="shared" si="0"/>
        <v>0</v>
      </c>
    </row>
    <row r="19" spans="1:12" ht="13.5" customHeight="1">
      <c r="A19" s="589" t="s">
        <v>1454</v>
      </c>
      <c r="B19" s="590" t="s">
        <v>1332</v>
      </c>
      <c r="C19" s="1164" t="s">
        <v>1455</v>
      </c>
      <c r="D19" s="1165"/>
      <c r="E19" s="1166"/>
      <c r="F19" s="590" t="s">
        <v>191</v>
      </c>
      <c r="G19" s="592">
        <f>ROUND(+I74,1)</f>
        <v>0</v>
      </c>
      <c r="H19" s="593">
        <f>+'661.3'!N78</f>
        <v>861266.3316488706</v>
      </c>
      <c r="I19" s="594">
        <f t="shared" si="0"/>
        <v>0</v>
      </c>
    </row>
    <row r="20" spans="1:12" ht="13.5" customHeight="1">
      <c r="A20" s="589" t="s">
        <v>1313</v>
      </c>
      <c r="B20" s="590" t="s">
        <v>1314</v>
      </c>
      <c r="C20" s="1164" t="s">
        <v>1456</v>
      </c>
      <c r="D20" s="1165"/>
      <c r="E20" s="1166"/>
      <c r="F20" s="590" t="s">
        <v>103</v>
      </c>
      <c r="G20" s="592">
        <f>ROUND(+G79+R111,1)</f>
        <v>52.5</v>
      </c>
      <c r="H20" s="593">
        <f>+'640.1'!N78</f>
        <v>7012.7297275189148</v>
      </c>
      <c r="I20" s="594">
        <f t="shared" si="0"/>
        <v>368168.31069474301</v>
      </c>
    </row>
    <row r="21" spans="1:12" ht="13.5" customHeight="1">
      <c r="A21" s="631"/>
      <c r="B21" s="617"/>
      <c r="C21" s="617"/>
      <c r="D21" s="617"/>
      <c r="E21" s="595"/>
      <c r="F21" s="595"/>
      <c r="G21" s="1179" t="s">
        <v>1457</v>
      </c>
      <c r="H21" s="1179"/>
      <c r="I21" s="632">
        <f>SUM(I14:I20)</f>
        <v>883885.35610021732</v>
      </c>
      <c r="J21" s="596"/>
      <c r="L21" s="597"/>
    </row>
    <row r="22" spans="1:12" ht="11.25" customHeight="1">
      <c r="A22" s="631"/>
      <c r="B22" s="617"/>
      <c r="C22" s="617"/>
      <c r="D22" s="617"/>
      <c r="E22" s="595"/>
      <c r="F22" s="595"/>
      <c r="G22" s="598"/>
      <c r="H22" s="595"/>
      <c r="I22" s="633"/>
    </row>
    <row r="23" spans="1:12" ht="15.75" customHeight="1">
      <c r="A23" s="589" t="s">
        <v>1458</v>
      </c>
      <c r="B23" s="599" t="s">
        <v>1459</v>
      </c>
      <c r="C23" s="1176" t="s">
        <v>1278</v>
      </c>
      <c r="D23" s="1177"/>
      <c r="E23" s="1177"/>
      <c r="F23" s="1177"/>
      <c r="G23" s="1178"/>
      <c r="H23" s="599" t="s">
        <v>1440</v>
      </c>
      <c r="I23" s="633"/>
    </row>
    <row r="24" spans="1:12" ht="25.5" customHeight="1">
      <c r="A24" s="634" t="s">
        <v>1460</v>
      </c>
      <c r="B24" s="602">
        <v>0</v>
      </c>
      <c r="C24" s="1180" t="s">
        <v>1461</v>
      </c>
      <c r="D24" s="1181"/>
      <c r="E24" s="1181"/>
      <c r="F24" s="1181"/>
      <c r="G24" s="1182"/>
      <c r="H24" s="601">
        <v>8</v>
      </c>
      <c r="I24" s="633"/>
    </row>
    <row r="25" spans="1:12" ht="11.25" customHeight="1">
      <c r="A25" s="631"/>
      <c r="B25" s="617"/>
      <c r="C25" s="617"/>
      <c r="D25" s="617"/>
      <c r="E25" s="595"/>
      <c r="F25" s="595"/>
      <c r="G25" s="598"/>
      <c r="H25" s="595"/>
      <c r="I25" s="633"/>
    </row>
    <row r="26" spans="1:12" s="595" customFormat="1" ht="21" customHeight="1">
      <c r="A26" s="635" t="str">
        <f>+A14</f>
        <v>600.1.1</v>
      </c>
      <c r="B26" s="636" t="str">
        <f>+C14</f>
        <v>Excavaciones varias sin clasificar</v>
      </c>
      <c r="C26" s="617"/>
      <c r="D26" s="617"/>
      <c r="G26" s="598"/>
      <c r="H26" s="616" t="s">
        <v>1462</v>
      </c>
      <c r="I26" s="637" t="s">
        <v>1463</v>
      </c>
    </row>
    <row r="27" spans="1:12" s="595" customFormat="1" ht="12.75" customHeight="1">
      <c r="A27" s="1183" t="s">
        <v>1384</v>
      </c>
      <c r="B27" s="1184"/>
      <c r="C27" s="1185" t="s">
        <v>1383</v>
      </c>
      <c r="D27" s="1185"/>
      <c r="E27" s="1187" t="s">
        <v>1464</v>
      </c>
      <c r="F27" s="1176" t="s">
        <v>1465</v>
      </c>
      <c r="G27" s="1177"/>
      <c r="H27" s="1178"/>
      <c r="I27" s="1189" t="s">
        <v>1466</v>
      </c>
    </row>
    <row r="28" spans="1:12" s="595" customFormat="1" ht="12.75" customHeight="1">
      <c r="A28" s="629" t="s">
        <v>1458</v>
      </c>
      <c r="B28" s="599" t="s">
        <v>1280</v>
      </c>
      <c r="C28" s="1186"/>
      <c r="D28" s="1186"/>
      <c r="E28" s="1188"/>
      <c r="F28" s="599" t="s">
        <v>1440</v>
      </c>
      <c r="G28" s="604" t="s">
        <v>1435</v>
      </c>
      <c r="H28" s="599" t="s">
        <v>1467</v>
      </c>
      <c r="I28" s="1189"/>
    </row>
    <row r="29" spans="1:12" s="595" customFormat="1" ht="12.75" customHeight="1">
      <c r="A29" s="1190" t="str">
        <f>+A24</f>
        <v>PR XX+XXX   
PR XX+XXX</v>
      </c>
      <c r="B29" s="1191">
        <f>+B24</f>
        <v>0</v>
      </c>
      <c r="C29" s="591" t="s">
        <v>1468</v>
      </c>
      <c r="D29" s="591"/>
      <c r="E29" s="590">
        <v>1</v>
      </c>
      <c r="F29" s="605">
        <f>1.8+0.3+0.3</f>
        <v>2.4</v>
      </c>
      <c r="G29" s="605">
        <f>+F29</f>
        <v>2.4</v>
      </c>
      <c r="H29" s="590">
        <v>2.75</v>
      </c>
      <c r="I29" s="639">
        <f>+E29*F29*G29*H29*B29</f>
        <v>0</v>
      </c>
    </row>
    <row r="30" spans="1:12" s="595" customFormat="1" ht="12.75" customHeight="1">
      <c r="A30" s="1190"/>
      <c r="B30" s="1191"/>
      <c r="C30" s="591" t="s">
        <v>1469</v>
      </c>
      <c r="D30" s="591"/>
      <c r="E30" s="590">
        <v>1</v>
      </c>
      <c r="F30" s="605">
        <f>+(2.25+4.35)/2</f>
        <v>3.3</v>
      </c>
      <c r="G30" s="605">
        <v>2.1</v>
      </c>
      <c r="H30" s="590">
        <v>2.5499999999999998</v>
      </c>
      <c r="I30" s="639">
        <f>+E30*F30*G30*H30*B29</f>
        <v>0</v>
      </c>
    </row>
    <row r="31" spans="1:12" s="595" customFormat="1" ht="12.75" customHeight="1">
      <c r="A31" s="1190"/>
      <c r="B31" s="1191"/>
      <c r="C31" s="591" t="s">
        <v>1470</v>
      </c>
      <c r="D31" s="591"/>
      <c r="E31" s="590">
        <v>1</v>
      </c>
      <c r="F31" s="605">
        <f>+H24</f>
        <v>8</v>
      </c>
      <c r="G31" s="605">
        <v>1.5</v>
      </c>
      <c r="H31" s="605">
        <v>2.3501100105987067</v>
      </c>
      <c r="I31" s="639">
        <f>+E31*F31*G31*H31*B29</f>
        <v>0</v>
      </c>
      <c r="J31" s="598"/>
    </row>
    <row r="32" spans="1:12" s="595" customFormat="1" ht="12" customHeight="1">
      <c r="A32" s="1192" t="s">
        <v>1471</v>
      </c>
      <c r="B32" s="1193"/>
      <c r="C32" s="1193"/>
      <c r="D32" s="1194"/>
      <c r="E32" s="602"/>
      <c r="F32" s="605">
        <v>1</v>
      </c>
      <c r="G32" s="605">
        <v>1.5</v>
      </c>
      <c r="H32" s="605">
        <v>1.5</v>
      </c>
      <c r="I32" s="605">
        <f>+E32*F32*G32*H32</f>
        <v>0</v>
      </c>
      <c r="J32" s="598"/>
    </row>
    <row r="33" spans="1:11" s="595" customFormat="1" ht="14.25" customHeight="1">
      <c r="A33" s="640"/>
      <c r="B33" s="641"/>
      <c r="C33" s="641"/>
      <c r="D33" s="641"/>
      <c r="G33" s="598"/>
      <c r="H33" s="606" t="s">
        <v>1472</v>
      </c>
      <c r="I33" s="642">
        <f>ROUND(SUM(I29:I32),1)</f>
        <v>0</v>
      </c>
      <c r="K33" s="598"/>
    </row>
    <row r="34" spans="1:11" s="595" customFormat="1" ht="12.9" customHeight="1">
      <c r="A34" s="631"/>
      <c r="B34" s="617"/>
      <c r="C34" s="617"/>
      <c r="D34" s="617"/>
      <c r="G34" s="598"/>
      <c r="I34" s="633"/>
    </row>
    <row r="35" spans="1:11" s="595" customFormat="1" ht="20.25" customHeight="1">
      <c r="A35" s="635" t="str">
        <f>+A16</f>
        <v>610.1P</v>
      </c>
      <c r="B35" s="636" t="str">
        <f>+C16</f>
        <v>Rellenos para estructuras  con material de la excavación</v>
      </c>
      <c r="C35" s="617"/>
      <c r="D35" s="617"/>
      <c r="G35" s="598"/>
      <c r="H35" s="616" t="s">
        <v>1462</v>
      </c>
      <c r="I35" s="637" t="s">
        <v>1463</v>
      </c>
    </row>
    <row r="36" spans="1:11" s="595" customFormat="1" ht="13.5" customHeight="1">
      <c r="A36" s="1183" t="s">
        <v>1384</v>
      </c>
      <c r="B36" s="1184"/>
      <c r="C36" s="1195" t="s">
        <v>1383</v>
      </c>
      <c r="D36" s="1185"/>
      <c r="E36" s="1196"/>
      <c r="F36" s="1176" t="s">
        <v>1465</v>
      </c>
      <c r="G36" s="1177"/>
      <c r="H36" s="1178"/>
      <c r="I36" s="1189" t="s">
        <v>1280</v>
      </c>
    </row>
    <row r="37" spans="1:11" s="595" customFormat="1" ht="13.5" customHeight="1">
      <c r="A37" s="629" t="s">
        <v>1458</v>
      </c>
      <c r="B37" s="599" t="s">
        <v>1280</v>
      </c>
      <c r="C37" s="1197"/>
      <c r="D37" s="1186"/>
      <c r="E37" s="1198"/>
      <c r="F37" s="599" t="s">
        <v>1440</v>
      </c>
      <c r="G37" s="604" t="s">
        <v>1435</v>
      </c>
      <c r="H37" s="599" t="s">
        <v>1467</v>
      </c>
      <c r="I37" s="1189"/>
    </row>
    <row r="38" spans="1:11" s="595" customFormat="1" ht="13.5" customHeight="1">
      <c r="A38" s="1199" t="str">
        <f>+A29</f>
        <v>PR XX+XXX   
PR XX+XXX</v>
      </c>
      <c r="B38" s="1202">
        <f>+B24</f>
        <v>0</v>
      </c>
      <c r="C38" s="591" t="s">
        <v>1473</v>
      </c>
      <c r="D38" s="603"/>
      <c r="E38" s="590">
        <v>2</v>
      </c>
      <c r="F38" s="590">
        <v>2.4</v>
      </c>
      <c r="G38" s="605">
        <v>0.3</v>
      </c>
      <c r="H38" s="590">
        <v>2.75</v>
      </c>
      <c r="I38" s="643">
        <f>+H38*G38*F38*E38*B38</f>
        <v>0</v>
      </c>
    </row>
    <row r="39" spans="1:11" s="595" customFormat="1" ht="13.5" customHeight="1">
      <c r="A39" s="1200"/>
      <c r="B39" s="1203"/>
      <c r="C39" s="591" t="s">
        <v>1474</v>
      </c>
      <c r="D39" s="603"/>
      <c r="E39" s="590">
        <v>2</v>
      </c>
      <c r="F39" s="590">
        <v>1.8</v>
      </c>
      <c r="G39" s="605">
        <v>0.3</v>
      </c>
      <c r="H39" s="590">
        <v>2.75</v>
      </c>
      <c r="I39" s="643">
        <f>+H39*G39*F39*E39*B38</f>
        <v>0</v>
      </c>
    </row>
    <row r="40" spans="1:11" s="595" customFormat="1" ht="13.5" customHeight="1">
      <c r="A40" s="1200"/>
      <c r="B40" s="1203"/>
      <c r="C40" s="591" t="s">
        <v>1475</v>
      </c>
      <c r="D40" s="591"/>
      <c r="E40" s="590">
        <v>2</v>
      </c>
      <c r="F40" s="605">
        <v>1.8</v>
      </c>
      <c r="G40" s="605">
        <v>0.5</v>
      </c>
      <c r="H40" s="605">
        <f>+(1.6+2.55)/2</f>
        <v>2.0750000000000002</v>
      </c>
      <c r="I40" s="639">
        <f>+E40*F40*G40*H40*B38</f>
        <v>0</v>
      </c>
    </row>
    <row r="41" spans="1:11" s="595" customFormat="1" ht="13.5" customHeight="1">
      <c r="A41" s="1200"/>
      <c r="B41" s="1203"/>
      <c r="C41" s="591" t="s">
        <v>1476</v>
      </c>
      <c r="D41" s="591"/>
      <c r="E41" s="590">
        <v>2</v>
      </c>
      <c r="F41" s="605">
        <f>+H24</f>
        <v>8</v>
      </c>
      <c r="G41" s="605">
        <v>0.3</v>
      </c>
      <c r="H41" s="609">
        <v>1.1000000000000001</v>
      </c>
      <c r="I41" s="639">
        <f>+E41*F41*G41*H41*B38</f>
        <v>0</v>
      </c>
    </row>
    <row r="42" spans="1:11" s="595" customFormat="1" ht="13.5" customHeight="1">
      <c r="A42" s="1201"/>
      <c r="B42" s="1204"/>
      <c r="C42" s="591" t="s">
        <v>1477</v>
      </c>
      <c r="D42" s="591"/>
      <c r="E42" s="590">
        <v>1</v>
      </c>
      <c r="F42" s="605">
        <f>+H24</f>
        <v>8</v>
      </c>
      <c r="G42" s="605">
        <v>1.5</v>
      </c>
      <c r="H42" s="609">
        <v>1.2</v>
      </c>
      <c r="I42" s="644">
        <f>+E42*F42*G42*H42*B38</f>
        <v>0</v>
      </c>
    </row>
    <row r="43" spans="1:11" s="595" customFormat="1" ht="13.5" customHeight="1">
      <c r="A43" s="1192" t="s">
        <v>1471</v>
      </c>
      <c r="B43" s="1193"/>
      <c r="C43" s="1193"/>
      <c r="D43" s="1194"/>
      <c r="E43" s="602">
        <f>+E32</f>
        <v>0</v>
      </c>
      <c r="F43" s="605">
        <v>1</v>
      </c>
      <c r="G43" s="605">
        <f>+IF(I32&gt;0,PI()*(0.5*0.5),0)</f>
        <v>0</v>
      </c>
      <c r="H43" s="605"/>
      <c r="I43" s="605">
        <f>+I32-G43</f>
        <v>0</v>
      </c>
    </row>
    <row r="44" spans="1:11" s="595" customFormat="1" ht="13.5" customHeight="1">
      <c r="A44" s="645"/>
      <c r="B44" s="646"/>
      <c r="C44" s="647"/>
      <c r="D44" s="647"/>
      <c r="E44" s="617"/>
      <c r="F44" s="648"/>
      <c r="G44" s="648"/>
      <c r="H44" s="606" t="s">
        <v>1472</v>
      </c>
      <c r="I44" s="642">
        <f>ROUND(SUM(I38:I43),1)</f>
        <v>0</v>
      </c>
    </row>
    <row r="45" spans="1:11" s="595" customFormat="1" ht="18" customHeight="1">
      <c r="A45" s="631"/>
      <c r="B45" s="617"/>
      <c r="C45" s="617"/>
      <c r="D45" s="617"/>
      <c r="G45" s="598"/>
      <c r="I45" s="633"/>
    </row>
    <row r="46" spans="1:11" s="595" customFormat="1" ht="19.5" customHeight="1">
      <c r="A46" s="635" t="str">
        <f>+A17</f>
        <v>630.4</v>
      </c>
      <c r="B46" s="636" t="str">
        <f>+C17</f>
        <v>Concreto  resistencia 21MPA (D)</v>
      </c>
      <c r="C46" s="617"/>
      <c r="D46" s="617"/>
      <c r="G46" s="598"/>
      <c r="H46" s="616" t="s">
        <v>1462</v>
      </c>
      <c r="I46" s="637" t="s">
        <v>1463</v>
      </c>
    </row>
    <row r="47" spans="1:11" s="595" customFormat="1" ht="12.9" customHeight="1">
      <c r="A47" s="1183" t="s">
        <v>1384</v>
      </c>
      <c r="B47" s="1184"/>
      <c r="C47" s="1195" t="s">
        <v>1383</v>
      </c>
      <c r="D47" s="1185"/>
      <c r="E47" s="1196"/>
      <c r="F47" s="1176" t="s">
        <v>1465</v>
      </c>
      <c r="G47" s="1177"/>
      <c r="H47" s="1178"/>
      <c r="I47" s="1189" t="s">
        <v>1280</v>
      </c>
    </row>
    <row r="48" spans="1:11" s="595" customFormat="1" ht="12.9" customHeight="1">
      <c r="A48" s="629" t="s">
        <v>1458</v>
      </c>
      <c r="B48" s="599" t="s">
        <v>1280</v>
      </c>
      <c r="C48" s="1197"/>
      <c r="D48" s="1186"/>
      <c r="E48" s="1198"/>
      <c r="F48" s="599" t="s">
        <v>1440</v>
      </c>
      <c r="G48" s="604" t="s">
        <v>1435</v>
      </c>
      <c r="H48" s="599" t="s">
        <v>1467</v>
      </c>
      <c r="I48" s="1189"/>
    </row>
    <row r="49" spans="1:9" s="595" customFormat="1" ht="12.9" customHeight="1">
      <c r="A49" s="1190" t="str">
        <f>+A38</f>
        <v>PR XX+XXX   
PR XX+XXX</v>
      </c>
      <c r="B49" s="1191">
        <f>+B24</f>
        <v>0</v>
      </c>
      <c r="C49" s="591" t="s">
        <v>1473</v>
      </c>
      <c r="D49" s="591"/>
      <c r="E49" s="590">
        <v>2</v>
      </c>
      <c r="F49" s="605">
        <v>1.8</v>
      </c>
      <c r="G49" s="605">
        <v>0.2</v>
      </c>
      <c r="H49" s="590">
        <v>2.5</v>
      </c>
      <c r="I49" s="639">
        <f>+H49*G49*F49*E49*B49</f>
        <v>0</v>
      </c>
    </row>
    <row r="50" spans="1:9" s="595" customFormat="1" ht="12.9" customHeight="1">
      <c r="A50" s="1190"/>
      <c r="B50" s="1191"/>
      <c r="C50" s="591" t="s">
        <v>1474</v>
      </c>
      <c r="D50" s="591"/>
      <c r="E50" s="590">
        <v>2</v>
      </c>
      <c r="F50" s="605">
        <v>1.4</v>
      </c>
      <c r="G50" s="605">
        <v>0.2</v>
      </c>
      <c r="H50" s="590">
        <v>2.5</v>
      </c>
      <c r="I50" s="639">
        <f>+H50*G50*F50*E50*B49</f>
        <v>0</v>
      </c>
    </row>
    <row r="51" spans="1:9" s="595" customFormat="1" ht="12.9" customHeight="1">
      <c r="A51" s="1190"/>
      <c r="B51" s="1191"/>
      <c r="C51" s="591" t="s">
        <v>1478</v>
      </c>
      <c r="D51" s="591"/>
      <c r="E51" s="590">
        <v>1</v>
      </c>
      <c r="F51" s="605">
        <v>1.8</v>
      </c>
      <c r="G51" s="605">
        <v>1.8</v>
      </c>
      <c r="H51" s="590">
        <v>0.25</v>
      </c>
      <c r="I51" s="639">
        <f>+H51*G51*F51*E51*B49</f>
        <v>0</v>
      </c>
    </row>
    <row r="52" spans="1:9" s="595" customFormat="1" ht="12.9" customHeight="1">
      <c r="A52" s="1190"/>
      <c r="B52" s="1191"/>
      <c r="C52" s="591" t="s">
        <v>1479</v>
      </c>
      <c r="D52" s="591"/>
      <c r="E52" s="590">
        <v>1</v>
      </c>
      <c r="F52" s="605">
        <v>1.8</v>
      </c>
      <c r="G52" s="605">
        <v>0.2</v>
      </c>
      <c r="H52" s="590">
        <v>2.75</v>
      </c>
      <c r="I52" s="639">
        <f>+H52*G52*F52*E52*B49</f>
        <v>0</v>
      </c>
    </row>
    <row r="53" spans="1:9" s="595" customFormat="1" ht="12.9" customHeight="1">
      <c r="A53" s="1190"/>
      <c r="B53" s="1191"/>
      <c r="C53" s="591" t="s">
        <v>1480</v>
      </c>
      <c r="D53" s="591"/>
      <c r="E53" s="590">
        <v>1</v>
      </c>
      <c r="F53" s="605">
        <v>1.8</v>
      </c>
      <c r="G53" s="605">
        <v>1.3</v>
      </c>
      <c r="H53" s="590">
        <v>0.2</v>
      </c>
      <c r="I53" s="639">
        <f>+H53*G53*F53*E53*B49</f>
        <v>0</v>
      </c>
    </row>
    <row r="54" spans="1:9" s="595" customFormat="1" ht="12.9" customHeight="1">
      <c r="A54" s="1190"/>
      <c r="B54" s="1191"/>
      <c r="C54" s="591" t="s">
        <v>1481</v>
      </c>
      <c r="D54" s="591"/>
      <c r="E54" s="590">
        <v>2</v>
      </c>
      <c r="F54" s="605">
        <v>1.8</v>
      </c>
      <c r="G54" s="605">
        <f>+(0.6+0.2)/2</f>
        <v>0.4</v>
      </c>
      <c r="H54" s="590">
        <f>+(2.55+1.6)/2</f>
        <v>2.0750000000000002</v>
      </c>
      <c r="I54" s="639">
        <f>+H54*G54*F54*E54*B49</f>
        <v>0</v>
      </c>
    </row>
    <row r="55" spans="1:9" s="595" customFormat="1" ht="12.9" customHeight="1">
      <c r="A55" s="1190"/>
      <c r="B55" s="1191"/>
      <c r="C55" s="591" t="s">
        <v>1482</v>
      </c>
      <c r="D55" s="591"/>
      <c r="E55" s="590">
        <v>1</v>
      </c>
      <c r="F55" s="1205">
        <v>4.3815</v>
      </c>
      <c r="G55" s="1206"/>
      <c r="H55" s="590">
        <v>0.2</v>
      </c>
      <c r="I55" s="639">
        <f>+H55*E55*B49*F55</f>
        <v>0</v>
      </c>
    </row>
    <row r="56" spans="1:9" s="595" customFormat="1" ht="12.9" customHeight="1">
      <c r="A56" s="1190"/>
      <c r="B56" s="1191"/>
      <c r="C56" s="1164" t="s">
        <v>1483</v>
      </c>
      <c r="D56" s="1166"/>
      <c r="E56" s="590">
        <v>1</v>
      </c>
      <c r="F56" s="605">
        <v>4.3499999999999996</v>
      </c>
      <c r="G56" s="605">
        <v>0.27</v>
      </c>
      <c r="H56" s="590">
        <v>0.2</v>
      </c>
      <c r="I56" s="639">
        <f>+H56*G56*F56*E56*B49</f>
        <v>0</v>
      </c>
    </row>
    <row r="57" spans="1:9" s="595" customFormat="1" ht="12.9" customHeight="1">
      <c r="A57" s="645"/>
      <c r="B57" s="646"/>
      <c r="C57" s="647"/>
      <c r="D57" s="647"/>
      <c r="E57" s="617"/>
      <c r="F57" s="648"/>
      <c r="G57" s="648"/>
      <c r="H57" s="610" t="s">
        <v>1472</v>
      </c>
      <c r="I57" s="649">
        <f>ROUND(SUM(I49:I56),1)</f>
        <v>0</v>
      </c>
    </row>
    <row r="58" spans="1:9" s="595" customFormat="1" ht="12.9" customHeight="1">
      <c r="A58" s="631"/>
      <c r="B58" s="617"/>
      <c r="C58" s="617"/>
      <c r="D58" s="617"/>
      <c r="G58" s="598"/>
      <c r="H58" s="650"/>
      <c r="I58" s="651"/>
    </row>
    <row r="59" spans="1:9" s="595" customFormat="1" ht="22.5" customHeight="1">
      <c r="A59" s="635" t="str">
        <f>+A18</f>
        <v>630.6</v>
      </c>
      <c r="B59" s="636" t="str">
        <f>+C18</f>
        <v>Concreto resistencia 14MPA  (F)</v>
      </c>
      <c r="C59" s="617"/>
      <c r="D59" s="617"/>
      <c r="G59" s="598"/>
      <c r="H59" s="616" t="s">
        <v>1462</v>
      </c>
      <c r="I59" s="637" t="s">
        <v>1463</v>
      </c>
    </row>
    <row r="60" spans="1:9" s="595" customFormat="1" ht="12.9" customHeight="1">
      <c r="A60" s="1183" t="s">
        <v>1384</v>
      </c>
      <c r="B60" s="1184"/>
      <c r="C60" s="1195" t="s">
        <v>1383</v>
      </c>
      <c r="D60" s="1185"/>
      <c r="E60" s="1196"/>
      <c r="F60" s="1176" t="s">
        <v>1465</v>
      </c>
      <c r="G60" s="1177"/>
      <c r="H60" s="1178"/>
      <c r="I60" s="1189" t="s">
        <v>1280</v>
      </c>
    </row>
    <row r="61" spans="1:9" s="595" customFormat="1" ht="12.9" customHeight="1">
      <c r="A61" s="652" t="s">
        <v>1458</v>
      </c>
      <c r="B61" s="599" t="s">
        <v>1280</v>
      </c>
      <c r="C61" s="1197"/>
      <c r="D61" s="1186"/>
      <c r="E61" s="1198"/>
      <c r="F61" s="599" t="s">
        <v>1440</v>
      </c>
      <c r="G61" s="604" t="s">
        <v>1435</v>
      </c>
      <c r="H61" s="599" t="s">
        <v>1484</v>
      </c>
      <c r="I61" s="1189"/>
    </row>
    <row r="62" spans="1:9" s="595" customFormat="1" ht="15" customHeight="1">
      <c r="A62" s="1199" t="str">
        <f>+A49</f>
        <v>PR XX+XXX   
PR XX+XXX</v>
      </c>
      <c r="B62" s="1207">
        <f>+B24</f>
        <v>0</v>
      </c>
      <c r="C62" s="1208" t="s">
        <v>1485</v>
      </c>
      <c r="D62" s="1209"/>
      <c r="E62" s="600">
        <v>1</v>
      </c>
      <c r="F62" s="612">
        <v>1.8</v>
      </c>
      <c r="G62" s="612">
        <v>1.8</v>
      </c>
      <c r="H62" s="612">
        <v>0.05</v>
      </c>
      <c r="I62" s="653">
        <f>+E62*F62*G62*H62*B62</f>
        <v>0</v>
      </c>
    </row>
    <row r="63" spans="1:9" s="595" customFormat="1" ht="15" customHeight="1">
      <c r="A63" s="1200"/>
      <c r="B63" s="1207"/>
      <c r="C63" s="1208" t="s">
        <v>1482</v>
      </c>
      <c r="D63" s="1209"/>
      <c r="E63" s="600">
        <v>1</v>
      </c>
      <c r="F63" s="1210">
        <f>+F55</f>
        <v>4.3815</v>
      </c>
      <c r="G63" s="1211"/>
      <c r="H63" s="612">
        <v>0.05</v>
      </c>
      <c r="I63" s="653">
        <f>+E63*H63*B62*F63</f>
        <v>0</v>
      </c>
    </row>
    <row r="64" spans="1:9" s="595" customFormat="1" ht="15" customHeight="1">
      <c r="A64" s="1201"/>
      <c r="B64" s="1207"/>
      <c r="C64" s="1208" t="s">
        <v>1486</v>
      </c>
      <c r="D64" s="1209"/>
      <c r="E64" s="600">
        <v>1</v>
      </c>
      <c r="F64" s="612">
        <v>1.8</v>
      </c>
      <c r="G64" s="612">
        <v>0.8</v>
      </c>
      <c r="H64" s="612">
        <v>0.05</v>
      </c>
      <c r="I64" s="653">
        <f>+E64*F64*G64*H64*B62</f>
        <v>0</v>
      </c>
    </row>
    <row r="65" spans="1:9" s="595" customFormat="1" ht="18.75" customHeight="1">
      <c r="A65" s="631"/>
      <c r="B65" s="617"/>
      <c r="C65" s="617"/>
      <c r="D65" s="617"/>
      <c r="G65" s="598"/>
      <c r="H65" s="610" t="s">
        <v>1472</v>
      </c>
      <c r="I65" s="649">
        <f>ROUND(SUM(I62:I64),1)</f>
        <v>0</v>
      </c>
    </row>
    <row r="66" spans="1:9" s="595" customFormat="1" ht="12.9" customHeight="1">
      <c r="A66" s="631"/>
      <c r="B66" s="617"/>
      <c r="C66" s="617"/>
      <c r="D66" s="617"/>
      <c r="G66" s="598"/>
      <c r="H66" s="650"/>
      <c r="I66" s="651"/>
    </row>
    <row r="67" spans="1:9" s="595" customFormat="1" ht="19.5" customHeight="1">
      <c r="A67" s="635" t="s">
        <v>1454</v>
      </c>
      <c r="B67" s="636" t="s">
        <v>1487</v>
      </c>
      <c r="C67" s="617"/>
      <c r="D67" s="617"/>
      <c r="G67" s="598"/>
      <c r="H67" s="616" t="s">
        <v>1462</v>
      </c>
      <c r="I67" s="637" t="s">
        <v>1291</v>
      </c>
    </row>
    <row r="68" spans="1:9" s="595" customFormat="1" ht="12.9" customHeight="1">
      <c r="A68" s="1183" t="s">
        <v>1384</v>
      </c>
      <c r="B68" s="1184"/>
      <c r="C68" s="1195" t="s">
        <v>1278</v>
      </c>
      <c r="D68" s="1185"/>
      <c r="E68" s="1185"/>
      <c r="F68" s="1196"/>
      <c r="G68" s="1176" t="s">
        <v>1440</v>
      </c>
      <c r="H68" s="1177"/>
      <c r="I68" s="1213"/>
    </row>
    <row r="69" spans="1:9" s="595" customFormat="1" ht="15" customHeight="1">
      <c r="A69" s="652" t="s">
        <v>1458</v>
      </c>
      <c r="B69" s="599" t="s">
        <v>1280</v>
      </c>
      <c r="C69" s="1197"/>
      <c r="D69" s="1186"/>
      <c r="E69" s="1186"/>
      <c r="F69" s="1198"/>
      <c r="G69" s="599" t="s">
        <v>1488</v>
      </c>
      <c r="H69" s="604" t="s">
        <v>1489</v>
      </c>
      <c r="I69" s="638" t="s">
        <v>1490</v>
      </c>
    </row>
    <row r="70" spans="1:9" s="595" customFormat="1" ht="12.75" customHeight="1">
      <c r="A70" s="1214" t="str">
        <f>+A62</f>
        <v>PR XX+XXX   
PR XX+XXX</v>
      </c>
      <c r="B70" s="1191">
        <f>+B24</f>
        <v>0</v>
      </c>
      <c r="C70" s="1215" t="s">
        <v>1491</v>
      </c>
      <c r="D70" s="1215"/>
      <c r="E70" s="1215"/>
      <c r="F70" s="1215"/>
      <c r="G70" s="1236"/>
      <c r="H70" s="1236"/>
      <c r="I70" s="1236">
        <f>+H24*B70</f>
        <v>0</v>
      </c>
    </row>
    <row r="71" spans="1:9" s="595" customFormat="1" ht="16.5" customHeight="1">
      <c r="A71" s="1214"/>
      <c r="B71" s="1191"/>
      <c r="C71" s="1215"/>
      <c r="D71" s="1215"/>
      <c r="E71" s="1215"/>
      <c r="F71" s="1215"/>
      <c r="G71" s="1236"/>
      <c r="H71" s="1236"/>
      <c r="I71" s="1236"/>
    </row>
    <row r="72" spans="1:9" s="595" customFormat="1" ht="16.5" customHeight="1">
      <c r="A72" s="1192" t="s">
        <v>1471</v>
      </c>
      <c r="B72" s="1193"/>
      <c r="C72" s="1193"/>
      <c r="D72" s="1193"/>
      <c r="E72" s="1193"/>
      <c r="F72" s="1194"/>
      <c r="G72" s="605"/>
      <c r="H72" s="605"/>
      <c r="I72" s="605">
        <f>+E32</f>
        <v>0</v>
      </c>
    </row>
    <row r="73" spans="1:9" s="595" customFormat="1" ht="16.5" customHeight="1">
      <c r="A73" s="906"/>
      <c r="B73" s="646"/>
      <c r="C73" s="647"/>
      <c r="D73" s="647"/>
      <c r="E73" s="647"/>
      <c r="F73" s="907"/>
      <c r="G73" s="908"/>
      <c r="H73" s="908"/>
      <c r="I73" s="909"/>
    </row>
    <row r="74" spans="1:9" s="595" customFormat="1" ht="12.9" customHeight="1">
      <c r="A74" s="631"/>
      <c r="B74" s="617"/>
      <c r="C74" s="617"/>
      <c r="D74" s="617"/>
      <c r="F74" s="610" t="s">
        <v>1492</v>
      </c>
      <c r="G74" s="668">
        <f>SUM(G70:G70)</f>
        <v>0</v>
      </c>
      <c r="H74" s="611">
        <f>SUM(H70:H70)</f>
        <v>0</v>
      </c>
      <c r="I74" s="649">
        <f>SUM(I70:I72)</f>
        <v>0</v>
      </c>
    </row>
    <row r="75" spans="1:9" s="595" customFormat="1" ht="12.75" customHeight="1">
      <c r="A75" s="631"/>
      <c r="B75" s="617"/>
      <c r="C75" s="617"/>
      <c r="D75" s="617"/>
      <c r="G75" s="598"/>
      <c r="I75" s="633"/>
    </row>
    <row r="76" spans="1:9" s="595" customFormat="1" ht="15.75" customHeight="1">
      <c r="A76" s="635" t="s">
        <v>1313</v>
      </c>
      <c r="B76" s="636" t="str">
        <f>+C20</f>
        <v>Acero de refuerzo fy = 4200 MPA.</v>
      </c>
      <c r="C76" s="617"/>
      <c r="D76" s="617"/>
      <c r="F76" s="616" t="s">
        <v>1462</v>
      </c>
      <c r="G76" s="616" t="s">
        <v>1493</v>
      </c>
      <c r="I76" s="633"/>
    </row>
    <row r="77" spans="1:9" s="595" customFormat="1" ht="20.25" customHeight="1">
      <c r="A77" s="654" t="s">
        <v>1384</v>
      </c>
      <c r="B77" s="599" t="s">
        <v>1280</v>
      </c>
      <c r="C77" s="1176" t="s">
        <v>1278</v>
      </c>
      <c r="D77" s="1177"/>
      <c r="E77" s="1178"/>
      <c r="F77" s="599" t="s">
        <v>81</v>
      </c>
      <c r="G77" s="604" t="s">
        <v>1280</v>
      </c>
      <c r="I77" s="633"/>
    </row>
    <row r="78" spans="1:9" s="595" customFormat="1" ht="27.75" customHeight="1">
      <c r="A78" s="634" t="str">
        <f>+A70</f>
        <v>PR XX+XXX   
PR XX+XXX</v>
      </c>
      <c r="B78" s="590">
        <f>+B24</f>
        <v>0</v>
      </c>
      <c r="C78" s="1220" t="s">
        <v>1494</v>
      </c>
      <c r="D78" s="1220"/>
      <c r="E78" s="1220"/>
      <c r="F78" s="590" t="s">
        <v>1493</v>
      </c>
      <c r="G78" s="605">
        <v>578.9</v>
      </c>
      <c r="I78" s="633"/>
    </row>
    <row r="79" spans="1:9" s="595" customFormat="1" ht="15" customHeight="1">
      <c r="A79" s="631"/>
      <c r="B79" s="617"/>
      <c r="C79" s="617"/>
      <c r="D79" s="617"/>
      <c r="E79" s="617"/>
      <c r="F79" s="614" t="s">
        <v>1495</v>
      </c>
      <c r="G79" s="618">
        <f>ROUND(SUM(G78:G78)*B78,1)</f>
        <v>0</v>
      </c>
      <c r="I79" s="633"/>
    </row>
    <row r="80" spans="1:9" ht="12.9" customHeight="1">
      <c r="A80" s="631"/>
      <c r="B80" s="617"/>
      <c r="C80" s="617"/>
      <c r="D80" s="617"/>
      <c r="E80" s="595"/>
      <c r="F80" s="595"/>
      <c r="G80" s="598"/>
      <c r="H80" s="595"/>
      <c r="I80" s="633"/>
    </row>
    <row r="81" spans="1:9" ht="12.9" customHeight="1">
      <c r="B81" s="665" t="s">
        <v>1496</v>
      </c>
      <c r="C81" s="451"/>
      <c r="D81" s="655"/>
      <c r="E81" s="450"/>
      <c r="F81" s="450"/>
      <c r="G81" s="598"/>
      <c r="H81" s="595"/>
      <c r="I81" s="595"/>
    </row>
    <row r="82" spans="1:9" ht="12.9" customHeight="1">
      <c r="A82" s="657" t="s">
        <v>1383</v>
      </c>
      <c r="B82" s="657" t="s">
        <v>1497</v>
      </c>
      <c r="C82" s="657" t="s">
        <v>1498</v>
      </c>
      <c r="D82" s="657" t="s">
        <v>1499</v>
      </c>
      <c r="E82" s="657" t="s">
        <v>1500</v>
      </c>
      <c r="F82" s="657" t="s">
        <v>1280</v>
      </c>
    </row>
    <row r="83" spans="1:9" ht="12.9" customHeight="1">
      <c r="A83" s="658" t="s">
        <v>1473</v>
      </c>
      <c r="B83" s="659">
        <v>2</v>
      </c>
      <c r="C83" s="660">
        <v>0.2</v>
      </c>
      <c r="D83" s="659">
        <v>1.5</v>
      </c>
      <c r="E83" s="660">
        <v>1.2</v>
      </c>
      <c r="F83" s="661">
        <f>E83*D83*C83*B83</f>
        <v>0.72</v>
      </c>
    </row>
    <row r="84" spans="1:9" ht="12.9" customHeight="1">
      <c r="A84" s="658" t="s">
        <v>1474</v>
      </c>
      <c r="B84" s="659">
        <v>2</v>
      </c>
      <c r="C84" s="660">
        <v>0.2</v>
      </c>
      <c r="D84" s="659">
        <v>1.5</v>
      </c>
      <c r="E84" s="660">
        <v>1</v>
      </c>
      <c r="F84" s="661">
        <f t="shared" ref="F84:F90" si="1">E84*D84*C84*B84</f>
        <v>0.60000000000000009</v>
      </c>
    </row>
    <row r="85" spans="1:9" ht="12.9" customHeight="1">
      <c r="A85" s="658" t="s">
        <v>1478</v>
      </c>
      <c r="B85" s="659">
        <v>1</v>
      </c>
      <c r="C85" s="660">
        <v>0.7</v>
      </c>
      <c r="D85" s="659">
        <v>0.25</v>
      </c>
      <c r="E85" s="660">
        <v>1.2</v>
      </c>
      <c r="F85" s="661">
        <f t="shared" si="1"/>
        <v>0.21</v>
      </c>
    </row>
    <row r="86" spans="1:9" ht="12.9" customHeight="1">
      <c r="A86" s="658" t="s">
        <v>1479</v>
      </c>
      <c r="B86" s="659">
        <v>1</v>
      </c>
      <c r="C86" s="660">
        <v>0.2</v>
      </c>
      <c r="D86" s="659">
        <v>1.8</v>
      </c>
      <c r="E86" s="660">
        <v>1.2</v>
      </c>
      <c r="F86" s="661">
        <f t="shared" si="1"/>
        <v>0.43200000000000005</v>
      </c>
    </row>
    <row r="87" spans="1:9" ht="12.9" customHeight="1">
      <c r="A87" s="658" t="s">
        <v>1480</v>
      </c>
      <c r="B87" s="659">
        <v>1</v>
      </c>
      <c r="C87" s="660">
        <v>0.8</v>
      </c>
      <c r="D87" s="659">
        <v>0.2</v>
      </c>
      <c r="E87" s="660">
        <v>1.2</v>
      </c>
      <c r="F87" s="661">
        <f t="shared" si="1"/>
        <v>0.192</v>
      </c>
    </row>
    <row r="88" spans="1:9" ht="12.9" customHeight="1">
      <c r="A88" s="658" t="s">
        <v>1481</v>
      </c>
      <c r="B88" s="659">
        <v>2</v>
      </c>
      <c r="C88" s="660">
        <v>0.3</v>
      </c>
      <c r="D88" s="659">
        <v>1.65</v>
      </c>
      <c r="E88" s="660">
        <v>1.2</v>
      </c>
      <c r="F88" s="661">
        <f t="shared" si="1"/>
        <v>1.1879999999999997</v>
      </c>
    </row>
    <row r="89" spans="1:9" ht="12.9" customHeight="1">
      <c r="A89" s="658" t="s">
        <v>1482</v>
      </c>
      <c r="B89" s="659">
        <v>1</v>
      </c>
      <c r="C89" s="662">
        <v>0.2</v>
      </c>
      <c r="D89" s="659">
        <v>0.2</v>
      </c>
      <c r="E89" s="661">
        <v>1</v>
      </c>
      <c r="F89" s="661">
        <f t="shared" si="1"/>
        <v>4.0000000000000008E-2</v>
      </c>
    </row>
    <row r="90" spans="1:9" ht="12.9" customHeight="1">
      <c r="A90" s="663" t="s">
        <v>1483</v>
      </c>
      <c r="B90" s="659">
        <v>1</v>
      </c>
      <c r="C90" s="662">
        <v>0.2</v>
      </c>
      <c r="D90" s="659">
        <v>0.2</v>
      </c>
      <c r="E90" s="660">
        <v>5</v>
      </c>
      <c r="F90" s="661">
        <f t="shared" si="1"/>
        <v>0.2</v>
      </c>
    </row>
    <row r="91" spans="1:9" ht="12.9" customHeight="1">
      <c r="A91" s="655"/>
      <c r="B91" s="1222" t="s">
        <v>1501</v>
      </c>
      <c r="C91" s="1222"/>
      <c r="D91" s="1222"/>
      <c r="E91" s="656">
        <f>+SUM(F83:F90)</f>
        <v>3.5820000000000003</v>
      </c>
      <c r="F91" s="656"/>
    </row>
    <row r="92" spans="1:9" ht="12.9" customHeight="1">
      <c r="A92" s="655"/>
      <c r="B92" s="1222" t="s">
        <v>1502</v>
      </c>
      <c r="C92" s="1222"/>
      <c r="D92" s="1222"/>
      <c r="E92" s="667">
        <f>+B24</f>
        <v>0</v>
      </c>
      <c r="F92" s="656"/>
    </row>
    <row r="93" spans="1:9" ht="12.9" customHeight="1">
      <c r="A93" s="655"/>
      <c r="B93" s="1222" t="s">
        <v>1503</v>
      </c>
      <c r="C93" s="1222"/>
      <c r="D93" s="1222"/>
      <c r="E93" s="656">
        <f>ROUND(E91*E92,2)</f>
        <v>0</v>
      </c>
      <c r="F93" s="656"/>
    </row>
    <row r="97" spans="1:33" ht="12.9" customHeight="1" thickBot="1">
      <c r="A97" s="1223" t="s">
        <v>1504</v>
      </c>
      <c r="B97" s="1223"/>
      <c r="C97" s="1223"/>
      <c r="D97" s="1223"/>
      <c r="E97" s="1223"/>
      <c r="F97" s="1223"/>
      <c r="G97" s="1223"/>
      <c r="H97" s="1223"/>
      <c r="I97" s="1223"/>
      <c r="J97" s="1223"/>
      <c r="K97" s="1223"/>
      <c r="L97" s="1223"/>
      <c r="M97" s="1223"/>
      <c r="T97" s="1221" t="s">
        <v>1505</v>
      </c>
      <c r="U97" s="1221"/>
      <c r="V97" s="1221"/>
      <c r="W97" s="1221"/>
      <c r="X97" s="1221"/>
      <c r="Y97" s="1221"/>
      <c r="Z97" s="1221"/>
      <c r="AA97" s="1221"/>
      <c r="AB97" s="1221"/>
      <c r="AC97" s="1221"/>
      <c r="AD97" s="1221"/>
      <c r="AE97" s="1221"/>
      <c r="AF97" s="1221"/>
      <c r="AG97" s="1221"/>
    </row>
    <row r="98" spans="1:33" ht="12.9" customHeight="1">
      <c r="A98" s="879" t="s">
        <v>1506</v>
      </c>
      <c r="B98" s="879" t="s">
        <v>1507</v>
      </c>
      <c r="C98" s="879" t="s">
        <v>1508</v>
      </c>
      <c r="D98" s="880" t="s">
        <v>1509</v>
      </c>
      <c r="E98" s="881" t="s">
        <v>1510</v>
      </c>
      <c r="F98" s="881" t="s">
        <v>1511</v>
      </c>
      <c r="G98" s="881" t="s">
        <v>1512</v>
      </c>
      <c r="H98" s="881" t="s">
        <v>1513</v>
      </c>
      <c r="I98" s="881" t="s">
        <v>1514</v>
      </c>
      <c r="J98" s="881" t="s">
        <v>1515</v>
      </c>
      <c r="K98" s="881" t="s">
        <v>1516</v>
      </c>
      <c r="L98" s="881" t="s">
        <v>1517</v>
      </c>
      <c r="M98" s="882" t="s">
        <v>1518</v>
      </c>
      <c r="T98" s="878" t="s">
        <v>1519</v>
      </c>
      <c r="U98" s="878" t="s">
        <v>1506</v>
      </c>
      <c r="V98" s="878" t="s">
        <v>1507</v>
      </c>
      <c r="W98" s="878" t="s">
        <v>1508</v>
      </c>
      <c r="X98" s="878" t="s">
        <v>1509</v>
      </c>
      <c r="Y98" s="878" t="s">
        <v>1510</v>
      </c>
      <c r="Z98" s="878" t="s">
        <v>1511</v>
      </c>
      <c r="AA98" s="878" t="s">
        <v>1512</v>
      </c>
      <c r="AB98" s="878" t="s">
        <v>1513</v>
      </c>
      <c r="AC98" s="878" t="s">
        <v>1514</v>
      </c>
      <c r="AD98" s="878" t="s">
        <v>1515</v>
      </c>
      <c r="AE98" s="878" t="s">
        <v>1516</v>
      </c>
      <c r="AF98" s="878" t="s">
        <v>1517</v>
      </c>
      <c r="AG98" s="878" t="s">
        <v>1518</v>
      </c>
    </row>
    <row r="99" spans="1:33" ht="12.9" customHeight="1">
      <c r="A99" s="905" t="s">
        <v>1523</v>
      </c>
      <c r="B99" s="884" t="s">
        <v>1521</v>
      </c>
      <c r="C99" s="885">
        <f>VLOOKUP(A99,$U$99:$AA$106,3,FALSE)</f>
        <v>1</v>
      </c>
      <c r="D99" s="885">
        <f>VLOOKUP(A99,$U$99:$AA$106,4,FALSE)</f>
        <v>0.15</v>
      </c>
      <c r="E99" s="885">
        <f>VLOOKUP(A99,$U$99:$AA$106,5,FALSE)</f>
        <v>0.6</v>
      </c>
      <c r="F99" s="885">
        <f>VLOOKUP(A99,$U$99:$AA$106,6,FALSE)</f>
        <v>0.75</v>
      </c>
      <c r="G99" s="885">
        <f>VLOOKUP(A99,$U$99:$AA$106,7,FALSE)</f>
        <v>1</v>
      </c>
      <c r="H99" s="886">
        <f t="shared" ref="H99" si="2">(F99+G99+2*D99)*D99*(C99+2*D99)</f>
        <v>0.39974999999999994</v>
      </c>
      <c r="I99" s="886">
        <f t="shared" ref="I99" si="3">(2*(E99*((1.5*F99)+D99)*D99))</f>
        <v>0.22949999999999995</v>
      </c>
      <c r="J99" s="900">
        <v>1</v>
      </c>
      <c r="K99" s="886" t="s">
        <v>1522</v>
      </c>
      <c r="L99" s="888">
        <f t="shared" ref="L99" si="4">J99/F99</f>
        <v>1.3333333333333333</v>
      </c>
      <c r="M99" s="889">
        <f>(H99+I99)*L99</f>
        <v>0.83899999999999975</v>
      </c>
      <c r="T99" s="878">
        <v>0</v>
      </c>
      <c r="U99" s="878" t="s">
        <v>1520</v>
      </c>
      <c r="V99" s="878" t="s">
        <v>1521</v>
      </c>
      <c r="W99" s="878">
        <v>0.5</v>
      </c>
      <c r="X99" s="878">
        <v>0.1</v>
      </c>
      <c r="Y99" s="878">
        <v>0.4</v>
      </c>
      <c r="Z99" s="878">
        <v>0.5</v>
      </c>
      <c r="AA99" s="878">
        <v>0.5</v>
      </c>
      <c r="AB99" s="878">
        <f t="shared" ref="AB99:AB106" si="5">(Y99+Z99+AA99+2*X99)*X99*(W99+2*X99)</f>
        <v>0.11199999999999999</v>
      </c>
      <c r="AC99" s="878">
        <f t="shared" ref="AC99:AC106" si="6">2*(Y99*Z99*X99)</f>
        <v>4.0000000000000008E-2</v>
      </c>
      <c r="AD99" s="878">
        <f t="shared" ref="AD99:AD106" si="7">1*15</f>
        <v>15</v>
      </c>
      <c r="AE99" s="878" t="s">
        <v>1522</v>
      </c>
      <c r="AF99" s="878">
        <f t="shared" ref="AF99:AF106" si="8">AD99/Z99</f>
        <v>30</v>
      </c>
      <c r="AG99" s="878">
        <f t="shared" ref="AG99:AG106" si="9">(AB99+AC99)*AF99</f>
        <v>4.5599999999999996</v>
      </c>
    </row>
    <row r="100" spans="1:33" ht="12.9" customHeight="1">
      <c r="A100" s="883"/>
      <c r="B100" s="884"/>
      <c r="C100" s="885"/>
      <c r="D100" s="885"/>
      <c r="E100" s="885"/>
      <c r="F100" s="885"/>
      <c r="G100" s="885"/>
      <c r="H100" s="886"/>
      <c r="I100" s="886"/>
      <c r="J100" s="887"/>
      <c r="K100" s="886"/>
      <c r="L100" s="888"/>
      <c r="M100" s="889"/>
      <c r="T100" s="878">
        <v>0</v>
      </c>
      <c r="U100" s="878" t="s">
        <v>1523</v>
      </c>
      <c r="V100" s="878" t="s">
        <v>1521</v>
      </c>
      <c r="W100" s="878">
        <v>1</v>
      </c>
      <c r="X100" s="878">
        <v>0.15</v>
      </c>
      <c r="Y100" s="878">
        <v>0.6</v>
      </c>
      <c r="Z100" s="878">
        <v>0.75</v>
      </c>
      <c r="AA100" s="878">
        <v>1</v>
      </c>
      <c r="AB100" s="878">
        <f t="shared" si="5"/>
        <v>0.51674999999999993</v>
      </c>
      <c r="AC100" s="878">
        <f t="shared" si="6"/>
        <v>0.13499999999999998</v>
      </c>
      <c r="AD100" s="878">
        <f t="shared" si="7"/>
        <v>15</v>
      </c>
      <c r="AE100" s="878" t="s">
        <v>1522</v>
      </c>
      <c r="AF100" s="878">
        <f t="shared" si="8"/>
        <v>20</v>
      </c>
      <c r="AG100" s="878">
        <f t="shared" si="9"/>
        <v>13.034999999999998</v>
      </c>
    </row>
    <row r="101" spans="1:33" ht="12.9" customHeight="1">
      <c r="A101" s="883"/>
      <c r="B101" s="884"/>
      <c r="C101" s="885"/>
      <c r="D101" s="885"/>
      <c r="E101" s="885"/>
      <c r="F101" s="885"/>
      <c r="G101" s="885"/>
      <c r="H101" s="886"/>
      <c r="I101" s="886"/>
      <c r="J101" s="887"/>
      <c r="K101" s="886"/>
      <c r="L101" s="888"/>
      <c r="M101" s="889"/>
      <c r="T101" s="878">
        <v>0</v>
      </c>
      <c r="U101" s="878" t="s">
        <v>1524</v>
      </c>
      <c r="V101" s="878" t="s">
        <v>1521</v>
      </c>
      <c r="W101" s="878">
        <v>1.2</v>
      </c>
      <c r="X101" s="878">
        <v>0.15</v>
      </c>
      <c r="Y101" s="878">
        <v>0.7</v>
      </c>
      <c r="Z101" s="878">
        <v>1</v>
      </c>
      <c r="AA101" s="878">
        <v>1</v>
      </c>
      <c r="AB101" s="878">
        <f t="shared" si="5"/>
        <v>0.67499999999999993</v>
      </c>
      <c r="AC101" s="878">
        <f t="shared" si="6"/>
        <v>0.21</v>
      </c>
      <c r="AD101" s="878">
        <f t="shared" si="7"/>
        <v>15</v>
      </c>
      <c r="AE101" s="878" t="s">
        <v>1522</v>
      </c>
      <c r="AF101" s="878">
        <f t="shared" si="8"/>
        <v>15</v>
      </c>
      <c r="AG101" s="878">
        <f t="shared" si="9"/>
        <v>13.274999999999999</v>
      </c>
    </row>
    <row r="102" spans="1:33" ht="12.9" customHeight="1">
      <c r="A102" s="883"/>
      <c r="B102" s="884"/>
      <c r="C102" s="885"/>
      <c r="D102" s="885"/>
      <c r="E102" s="885"/>
      <c r="F102" s="885"/>
      <c r="G102" s="885"/>
      <c r="H102" s="886"/>
      <c r="I102" s="886"/>
      <c r="J102" s="887"/>
      <c r="K102" s="886"/>
      <c r="L102" s="888"/>
      <c r="M102" s="889"/>
      <c r="T102" s="878">
        <v>0</v>
      </c>
      <c r="U102" s="878" t="s">
        <v>1525</v>
      </c>
      <c r="V102" s="878" t="s">
        <v>1521</v>
      </c>
      <c r="W102" s="878">
        <v>1.5</v>
      </c>
      <c r="X102" s="878">
        <v>0.15</v>
      </c>
      <c r="Y102" s="878">
        <v>0.7</v>
      </c>
      <c r="Z102" s="878">
        <v>1</v>
      </c>
      <c r="AA102" s="878">
        <v>1</v>
      </c>
      <c r="AB102" s="878">
        <f t="shared" si="5"/>
        <v>0.80999999999999994</v>
      </c>
      <c r="AC102" s="878">
        <f t="shared" si="6"/>
        <v>0.21</v>
      </c>
      <c r="AD102" s="878">
        <f t="shared" si="7"/>
        <v>15</v>
      </c>
      <c r="AE102" s="878" t="s">
        <v>1522</v>
      </c>
      <c r="AF102" s="878">
        <f t="shared" si="8"/>
        <v>15</v>
      </c>
      <c r="AG102" s="878">
        <f t="shared" si="9"/>
        <v>15.3</v>
      </c>
    </row>
    <row r="103" spans="1:33" ht="12.9" customHeight="1">
      <c r="A103" s="883"/>
      <c r="B103" s="884"/>
      <c r="C103" s="885"/>
      <c r="D103" s="885"/>
      <c r="E103" s="885"/>
      <c r="F103" s="885"/>
      <c r="G103" s="885"/>
      <c r="H103" s="886"/>
      <c r="I103" s="886"/>
      <c r="J103" s="887"/>
      <c r="K103" s="886"/>
      <c r="L103" s="888"/>
      <c r="M103" s="889"/>
      <c r="T103" s="878">
        <v>0</v>
      </c>
      <c r="U103" s="878" t="s">
        <v>1526</v>
      </c>
      <c r="V103" s="878" t="s">
        <v>1521</v>
      </c>
      <c r="W103" s="878">
        <v>1.5</v>
      </c>
      <c r="X103" s="878">
        <v>0.15</v>
      </c>
      <c r="Y103" s="878">
        <v>0.8</v>
      </c>
      <c r="Z103" s="878">
        <v>1.5</v>
      </c>
      <c r="AA103" s="878">
        <v>1</v>
      </c>
      <c r="AB103" s="878">
        <f t="shared" si="5"/>
        <v>0.97199999999999986</v>
      </c>
      <c r="AC103" s="878">
        <f t="shared" si="6"/>
        <v>0.36000000000000004</v>
      </c>
      <c r="AD103" s="878">
        <f t="shared" si="7"/>
        <v>15</v>
      </c>
      <c r="AE103" s="878" t="s">
        <v>1522</v>
      </c>
      <c r="AF103" s="878">
        <f t="shared" si="8"/>
        <v>10</v>
      </c>
      <c r="AG103" s="878">
        <f t="shared" si="9"/>
        <v>13.319999999999999</v>
      </c>
    </row>
    <row r="104" spans="1:33" ht="12.9" customHeight="1">
      <c r="T104" s="878">
        <v>0</v>
      </c>
      <c r="U104" s="878" t="s">
        <v>1527</v>
      </c>
      <c r="V104" s="878" t="s">
        <v>1521</v>
      </c>
      <c r="W104" s="878">
        <v>1.5</v>
      </c>
      <c r="X104" s="878">
        <v>0.15</v>
      </c>
      <c r="Y104" s="878">
        <v>1</v>
      </c>
      <c r="Z104" s="878">
        <v>2</v>
      </c>
      <c r="AA104" s="878">
        <v>1.5</v>
      </c>
      <c r="AB104" s="878">
        <f t="shared" si="5"/>
        <v>1.296</v>
      </c>
      <c r="AC104" s="878">
        <f t="shared" si="6"/>
        <v>0.6</v>
      </c>
      <c r="AD104" s="878">
        <f t="shared" si="7"/>
        <v>15</v>
      </c>
      <c r="AE104" s="878" t="s">
        <v>1522</v>
      </c>
      <c r="AF104" s="878">
        <f t="shared" si="8"/>
        <v>7.5</v>
      </c>
      <c r="AG104" s="878">
        <f t="shared" si="9"/>
        <v>14.219999999999999</v>
      </c>
    </row>
    <row r="105" spans="1:33" ht="12.9" customHeight="1">
      <c r="T105" s="878">
        <v>0</v>
      </c>
      <c r="U105" s="878" t="s">
        <v>1528</v>
      </c>
      <c r="V105" s="878" t="s">
        <v>1521</v>
      </c>
      <c r="W105" s="878">
        <v>2</v>
      </c>
      <c r="X105" s="878">
        <v>0.15</v>
      </c>
      <c r="Y105" s="878">
        <v>1</v>
      </c>
      <c r="Z105" s="878">
        <v>2</v>
      </c>
      <c r="AA105" s="878">
        <v>1.5</v>
      </c>
      <c r="AB105" s="878">
        <f t="shared" si="5"/>
        <v>1.6559999999999999</v>
      </c>
      <c r="AC105" s="878">
        <f t="shared" si="6"/>
        <v>0.6</v>
      </c>
      <c r="AD105" s="878">
        <f t="shared" si="7"/>
        <v>15</v>
      </c>
      <c r="AE105" s="878" t="s">
        <v>1522</v>
      </c>
      <c r="AF105" s="878">
        <f t="shared" si="8"/>
        <v>7.5</v>
      </c>
      <c r="AG105" s="878">
        <f t="shared" si="9"/>
        <v>16.919999999999998</v>
      </c>
    </row>
    <row r="106" spans="1:33" ht="12.9" customHeight="1">
      <c r="T106" s="878">
        <v>0</v>
      </c>
      <c r="U106" s="878" t="s">
        <v>1529</v>
      </c>
      <c r="V106" s="878" t="s">
        <v>1521</v>
      </c>
      <c r="W106" s="878">
        <v>2</v>
      </c>
      <c r="X106" s="878">
        <v>0.15</v>
      </c>
      <c r="Y106" s="878">
        <v>1</v>
      </c>
      <c r="Z106" s="878">
        <v>2</v>
      </c>
      <c r="AA106" s="878">
        <v>1.5</v>
      </c>
      <c r="AB106" s="878">
        <f t="shared" si="5"/>
        <v>1.6559999999999999</v>
      </c>
      <c r="AC106" s="878">
        <f t="shared" si="6"/>
        <v>0.6</v>
      </c>
      <c r="AD106" s="878">
        <f t="shared" si="7"/>
        <v>15</v>
      </c>
      <c r="AE106" s="878" t="s">
        <v>1522</v>
      </c>
      <c r="AF106" s="878">
        <f t="shared" si="8"/>
        <v>7.5</v>
      </c>
      <c r="AG106" s="878">
        <f t="shared" si="9"/>
        <v>16.919999999999998</v>
      </c>
    </row>
    <row r="107" spans="1:33" ht="12.9" customHeight="1">
      <c r="T107" s="1221" t="s">
        <v>1530</v>
      </c>
      <c r="U107" s="1221"/>
      <c r="V107" s="1221"/>
      <c r="W107" s="1221"/>
      <c r="X107" s="1221"/>
      <c r="Y107" s="1221"/>
      <c r="Z107" s="1221"/>
      <c r="AA107" s="1221"/>
      <c r="AB107" s="1221"/>
      <c r="AC107" s="1221"/>
      <c r="AD107" s="1221"/>
      <c r="AE107" s="1221"/>
      <c r="AF107" s="1221"/>
      <c r="AG107" s="878">
        <f>+SUM(AG99:AG106)</f>
        <v>107.55000000000001</v>
      </c>
    </row>
    <row r="108" spans="1:33" ht="12.9" customHeight="1">
      <c r="A108" s="1224" t="s">
        <v>1531</v>
      </c>
      <c r="B108" s="1224"/>
      <c r="C108" s="1224"/>
      <c r="D108" s="1224"/>
      <c r="E108" s="1224"/>
      <c r="F108" s="1224"/>
      <c r="G108" s="1224"/>
      <c r="H108" s="1224"/>
      <c r="I108" s="1224"/>
      <c r="J108" s="1224"/>
      <c r="K108" s="1224"/>
      <c r="L108" s="1224"/>
      <c r="M108" s="1224"/>
      <c r="N108" s="1224"/>
      <c r="O108" s="1224"/>
      <c r="P108" s="1224"/>
      <c r="Q108" s="1224"/>
      <c r="R108" s="1224"/>
    </row>
    <row r="109" spans="1:33" ht="12.9" customHeight="1">
      <c r="A109" s="891" t="s">
        <v>1532</v>
      </c>
      <c r="B109" s="1225" t="s">
        <v>1533</v>
      </c>
      <c r="C109" s="1227" t="s">
        <v>1534</v>
      </c>
      <c r="D109" s="1228"/>
      <c r="E109" s="1228"/>
      <c r="F109" s="1228"/>
      <c r="G109" s="1228"/>
      <c r="H109" s="1228"/>
      <c r="I109" s="1229"/>
      <c r="J109" s="1227" t="s">
        <v>1535</v>
      </c>
      <c r="K109" s="1228"/>
      <c r="L109" s="1228"/>
      <c r="M109" s="1229"/>
      <c r="N109" s="1225" t="s">
        <v>1515</v>
      </c>
      <c r="O109" s="1225" t="s">
        <v>1517</v>
      </c>
      <c r="P109" s="1225" t="s">
        <v>1536</v>
      </c>
      <c r="Q109" s="1225" t="s">
        <v>1537</v>
      </c>
      <c r="R109" s="1225" t="s">
        <v>1538</v>
      </c>
    </row>
    <row r="110" spans="1:33" ht="12.9" customHeight="1">
      <c r="A110" s="892" t="s">
        <v>1506</v>
      </c>
      <c r="B110" s="1226"/>
      <c r="C110" s="890" t="s">
        <v>1539</v>
      </c>
      <c r="D110" s="890" t="s">
        <v>1540</v>
      </c>
      <c r="E110" s="890" t="s">
        <v>1541</v>
      </c>
      <c r="F110" s="890" t="s">
        <v>1511</v>
      </c>
      <c r="G110" s="890" t="s">
        <v>1542</v>
      </c>
      <c r="H110" s="890" t="s">
        <v>1543</v>
      </c>
      <c r="I110" s="890" t="s">
        <v>1544</v>
      </c>
      <c r="J110" s="890" t="s">
        <v>1539</v>
      </c>
      <c r="K110" s="890" t="s">
        <v>1540</v>
      </c>
      <c r="L110" s="890" t="s">
        <v>1543</v>
      </c>
      <c r="M110" s="890" t="s">
        <v>1545</v>
      </c>
      <c r="N110" s="1226"/>
      <c r="O110" s="1226"/>
      <c r="P110" s="1226"/>
      <c r="Q110" s="1226"/>
      <c r="R110" s="1226"/>
    </row>
    <row r="111" spans="1:33" ht="12.9" customHeight="1">
      <c r="A111" s="893" t="str">
        <f>+A99</f>
        <v>Tipo 2</v>
      </c>
      <c r="B111" s="894">
        <f>VLOOKUP(A111,$T$114:$Z$121,2,FALSE)</f>
        <v>1</v>
      </c>
      <c r="C111" s="895">
        <f>VLOOKUP(A111,$T$114:$Z$121,3,FALSE)</f>
        <v>3</v>
      </c>
      <c r="D111" s="896">
        <f>(B111+G111*2)+(G111*2)</f>
        <v>3.4000000000000004</v>
      </c>
      <c r="E111" s="897">
        <f>VLOOKUP(A111,$T$114:$Z$121,4,FALSE)</f>
        <v>1</v>
      </c>
      <c r="F111" s="897">
        <f>VLOOKUP(A111,$T$114:$Z$121,5,FALSE)</f>
        <v>1</v>
      </c>
      <c r="G111" s="897">
        <f>VLOOKUP(A111,$T$114:$Z$121,6,FALSE)</f>
        <v>0.6</v>
      </c>
      <c r="H111" s="896">
        <f>((E111+F111)/0.15)+1</f>
        <v>14.333333333333334</v>
      </c>
      <c r="I111" s="898">
        <f>D111*H111</f>
        <v>48.733333333333341</v>
      </c>
      <c r="J111" s="899">
        <f>VLOOKUP(A111,$T$114:$Z$121,7,FALSE)</f>
        <v>3</v>
      </c>
      <c r="K111" s="898">
        <f>E111+F111+(E111*1/3)</f>
        <v>2.3333333333333335</v>
      </c>
      <c r="L111" s="898">
        <f>((B111+G111*2)/0.15)+1</f>
        <v>15.666666666666668</v>
      </c>
      <c r="M111" s="898">
        <f>K111*L111</f>
        <v>36.555555555555557</v>
      </c>
      <c r="N111" s="900">
        <f>+J99</f>
        <v>1</v>
      </c>
      <c r="O111" s="898">
        <f>ROUNDUP(N111/F111,0)</f>
        <v>1</v>
      </c>
      <c r="P111" s="901">
        <f>$AD$113</f>
        <v>0.56000000000000005</v>
      </c>
      <c r="Q111" s="901">
        <f>(I111+M111)*O111*1.1</f>
        <v>93.817777777777792</v>
      </c>
      <c r="R111" s="902">
        <f>P111*Q111</f>
        <v>52.53795555555557</v>
      </c>
      <c r="T111" s="903" t="s">
        <v>1531</v>
      </c>
      <c r="U111" s="903"/>
      <c r="V111" s="903"/>
      <c r="W111" s="903"/>
      <c r="X111" s="903"/>
      <c r="Y111" s="903"/>
      <c r="Z111" s="903"/>
      <c r="AA111" s="903"/>
      <c r="AC111" s="580" t="s">
        <v>1546</v>
      </c>
      <c r="AD111" s="580" t="s">
        <v>1547</v>
      </c>
    </row>
    <row r="112" spans="1:33" ht="12.9" customHeight="1">
      <c r="A112" s="904"/>
      <c r="B112" s="894"/>
      <c r="C112" s="895"/>
      <c r="D112" s="896"/>
      <c r="E112" s="897"/>
      <c r="F112" s="897"/>
      <c r="G112" s="897"/>
      <c r="H112" s="896"/>
      <c r="I112" s="898"/>
      <c r="J112" s="899"/>
      <c r="K112" s="898"/>
      <c r="L112" s="898"/>
      <c r="M112" s="898"/>
      <c r="N112" s="887"/>
      <c r="O112" s="898"/>
      <c r="P112" s="901"/>
      <c r="Q112" s="901"/>
      <c r="R112" s="902"/>
      <c r="T112" s="903" t="s">
        <v>1532</v>
      </c>
      <c r="U112" s="903" t="s">
        <v>1533</v>
      </c>
      <c r="V112" s="903" t="s">
        <v>1534</v>
      </c>
      <c r="W112" s="903"/>
      <c r="X112" s="903"/>
      <c r="Y112" s="903"/>
      <c r="Z112" s="903" t="s">
        <v>1535</v>
      </c>
      <c r="AA112" s="903"/>
      <c r="AC112" s="580">
        <v>2</v>
      </c>
      <c r="AD112" s="580">
        <v>0.25</v>
      </c>
    </row>
    <row r="113" spans="1:30" ht="12.9" customHeight="1">
      <c r="A113" s="904"/>
      <c r="B113" s="894"/>
      <c r="C113" s="895"/>
      <c r="D113" s="896"/>
      <c r="E113" s="897"/>
      <c r="F113" s="897"/>
      <c r="G113" s="897"/>
      <c r="H113" s="896"/>
      <c r="I113" s="898"/>
      <c r="J113" s="899"/>
      <c r="K113" s="898"/>
      <c r="L113" s="898"/>
      <c r="M113" s="898"/>
      <c r="N113" s="887"/>
      <c r="O113" s="898"/>
      <c r="P113" s="901"/>
      <c r="Q113" s="901"/>
      <c r="R113" s="902"/>
      <c r="T113" s="903" t="s">
        <v>1506</v>
      </c>
      <c r="U113" s="903"/>
      <c r="V113" s="903" t="s">
        <v>1539</v>
      </c>
      <c r="W113" s="903" t="s">
        <v>1541</v>
      </c>
      <c r="X113" s="903" t="s">
        <v>1511</v>
      </c>
      <c r="Y113" s="903" t="s">
        <v>1542</v>
      </c>
      <c r="Z113" s="903" t="s">
        <v>1539</v>
      </c>
      <c r="AA113" s="903"/>
      <c r="AC113" s="580">
        <v>3</v>
      </c>
      <c r="AD113" s="580">
        <v>0.56000000000000005</v>
      </c>
    </row>
    <row r="114" spans="1:30" ht="12.9" customHeight="1">
      <c r="A114" s="904"/>
      <c r="B114" s="894"/>
      <c r="C114" s="895"/>
      <c r="D114" s="896"/>
      <c r="E114" s="897"/>
      <c r="F114" s="897"/>
      <c r="G114" s="897"/>
      <c r="H114" s="896"/>
      <c r="I114" s="898"/>
      <c r="J114" s="899"/>
      <c r="K114" s="898"/>
      <c r="L114" s="898"/>
      <c r="M114" s="898"/>
      <c r="N114" s="887"/>
      <c r="O114" s="898"/>
      <c r="P114" s="901"/>
      <c r="Q114" s="901"/>
      <c r="R114" s="902"/>
      <c r="T114" s="903" t="s">
        <v>1520</v>
      </c>
      <c r="U114" s="903">
        <v>0.5</v>
      </c>
      <c r="V114" s="903">
        <v>3</v>
      </c>
      <c r="W114" s="903">
        <v>0.5</v>
      </c>
      <c r="X114" s="903">
        <v>0.5</v>
      </c>
      <c r="Y114" s="903">
        <v>0.4</v>
      </c>
      <c r="Z114" s="903">
        <v>3</v>
      </c>
      <c r="AA114" s="903"/>
      <c r="AC114" s="580">
        <v>4</v>
      </c>
      <c r="AD114" s="580">
        <v>0.996</v>
      </c>
    </row>
    <row r="115" spans="1:30" ht="12.9" customHeight="1">
      <c r="A115" s="904"/>
      <c r="B115" s="894"/>
      <c r="C115" s="895"/>
      <c r="D115" s="896"/>
      <c r="E115" s="897"/>
      <c r="F115" s="897"/>
      <c r="G115" s="897"/>
      <c r="H115" s="896"/>
      <c r="I115" s="898"/>
      <c r="J115" s="899"/>
      <c r="K115" s="898"/>
      <c r="L115" s="898"/>
      <c r="M115" s="898"/>
      <c r="N115" s="887"/>
      <c r="O115" s="898"/>
      <c r="P115" s="901"/>
      <c r="Q115" s="901"/>
      <c r="R115" s="902"/>
      <c r="T115" s="903" t="s">
        <v>1523</v>
      </c>
      <c r="U115" s="903">
        <v>1</v>
      </c>
      <c r="V115" s="903">
        <v>3</v>
      </c>
      <c r="W115" s="903">
        <v>1</v>
      </c>
      <c r="X115" s="903">
        <v>1</v>
      </c>
      <c r="Y115" s="903">
        <v>0.6</v>
      </c>
      <c r="Z115" s="903">
        <v>3</v>
      </c>
      <c r="AA115" s="903"/>
      <c r="AC115" s="580">
        <v>5</v>
      </c>
      <c r="AD115" s="580">
        <v>1.56</v>
      </c>
    </row>
    <row r="116" spans="1:30" ht="12.9" customHeight="1">
      <c r="A116" s="904"/>
      <c r="B116" s="894"/>
      <c r="C116" s="895"/>
      <c r="D116" s="896"/>
      <c r="E116" s="897"/>
      <c r="F116" s="897"/>
      <c r="G116" s="897"/>
      <c r="H116" s="896"/>
      <c r="I116" s="898"/>
      <c r="J116" s="899"/>
      <c r="K116" s="898"/>
      <c r="L116" s="898"/>
      <c r="M116" s="898"/>
      <c r="N116" s="887"/>
      <c r="O116" s="898"/>
      <c r="P116" s="901"/>
      <c r="Q116" s="901"/>
      <c r="R116" s="902"/>
      <c r="T116" s="903" t="s">
        <v>1524</v>
      </c>
      <c r="U116" s="903">
        <v>1.2</v>
      </c>
      <c r="V116" s="903">
        <v>3</v>
      </c>
      <c r="W116" s="903">
        <v>1</v>
      </c>
      <c r="X116" s="903">
        <v>1</v>
      </c>
      <c r="Y116" s="903">
        <v>0.7</v>
      </c>
      <c r="Z116" s="903">
        <v>3</v>
      </c>
      <c r="AA116" s="903"/>
      <c r="AC116" s="580">
        <v>6</v>
      </c>
      <c r="AD116" s="580">
        <v>2.2370000000000001</v>
      </c>
    </row>
    <row r="117" spans="1:30" ht="12.9" customHeight="1">
      <c r="A117" s="904"/>
      <c r="B117" s="894"/>
      <c r="C117" s="895"/>
      <c r="D117" s="896"/>
      <c r="E117" s="897"/>
      <c r="F117" s="897"/>
      <c r="G117" s="897"/>
      <c r="H117" s="896"/>
      <c r="I117" s="898"/>
      <c r="J117" s="899"/>
      <c r="K117" s="898"/>
      <c r="L117" s="898"/>
      <c r="M117" s="898"/>
      <c r="N117" s="887"/>
      <c r="O117" s="898"/>
      <c r="P117" s="901"/>
      <c r="Q117" s="901"/>
      <c r="R117" s="902"/>
      <c r="T117" s="903" t="s">
        <v>1525</v>
      </c>
      <c r="U117" s="903">
        <v>1.5</v>
      </c>
      <c r="V117" s="903">
        <v>3</v>
      </c>
      <c r="W117" s="903">
        <v>1</v>
      </c>
      <c r="X117" s="903">
        <v>1</v>
      </c>
      <c r="Y117" s="903">
        <v>0.7</v>
      </c>
      <c r="Z117" s="903">
        <v>3</v>
      </c>
      <c r="AA117" s="903"/>
      <c r="AC117" s="580">
        <v>7</v>
      </c>
      <c r="AD117" s="580">
        <v>3.044</v>
      </c>
    </row>
    <row r="118" spans="1:30" ht="12.9" customHeight="1">
      <c r="A118" s="579"/>
      <c r="B118" s="577"/>
      <c r="C118" s="577"/>
      <c r="D118" s="580"/>
      <c r="G118" s="577"/>
      <c r="T118" s="903" t="s">
        <v>1526</v>
      </c>
      <c r="U118" s="903">
        <v>1.5</v>
      </c>
      <c r="V118" s="903">
        <v>3</v>
      </c>
      <c r="W118" s="903">
        <v>1</v>
      </c>
      <c r="X118" s="903">
        <v>1</v>
      </c>
      <c r="Y118" s="903">
        <v>0.8</v>
      </c>
      <c r="Z118" s="903">
        <v>3</v>
      </c>
      <c r="AA118" s="903"/>
      <c r="AC118" s="580">
        <v>8</v>
      </c>
      <c r="AD118" s="580">
        <v>3.9769999999999999</v>
      </c>
    </row>
    <row r="119" spans="1:30" ht="12.9" customHeight="1">
      <c r="A119" s="579"/>
      <c r="B119" s="577"/>
      <c r="C119" s="577"/>
      <c r="D119" s="580"/>
      <c r="G119" s="577"/>
      <c r="T119" s="903" t="s">
        <v>1527</v>
      </c>
      <c r="U119" s="903">
        <v>1.5</v>
      </c>
      <c r="V119" s="903">
        <v>3</v>
      </c>
      <c r="W119" s="903">
        <v>1.5</v>
      </c>
      <c r="X119" s="903">
        <v>1.5</v>
      </c>
      <c r="Y119" s="903">
        <v>1</v>
      </c>
      <c r="Z119" s="903">
        <v>3</v>
      </c>
      <c r="AA119" s="903"/>
    </row>
    <row r="120" spans="1:30" ht="12.9" customHeight="1">
      <c r="A120" s="579"/>
      <c r="B120" s="577"/>
      <c r="C120" s="577"/>
      <c r="D120" s="580"/>
      <c r="G120" s="577"/>
      <c r="T120" s="903" t="s">
        <v>1528</v>
      </c>
      <c r="U120" s="903">
        <v>2</v>
      </c>
      <c r="V120" s="903">
        <v>3</v>
      </c>
      <c r="W120" s="903">
        <v>1.5</v>
      </c>
      <c r="X120" s="903">
        <v>1.5</v>
      </c>
      <c r="Y120" s="903">
        <v>1</v>
      </c>
      <c r="Z120" s="903">
        <v>3</v>
      </c>
      <c r="AA120" s="903"/>
    </row>
    <row r="121" spans="1:30" ht="12.9" customHeight="1">
      <c r="A121" s="579"/>
      <c r="B121" s="577"/>
      <c r="C121" s="577"/>
      <c r="D121" s="580"/>
      <c r="G121" s="577"/>
      <c r="T121" s="903" t="s">
        <v>1529</v>
      </c>
      <c r="U121" s="903">
        <v>2</v>
      </c>
      <c r="V121" s="903">
        <v>3</v>
      </c>
      <c r="W121" s="903">
        <v>1.5</v>
      </c>
      <c r="X121" s="903">
        <v>1.5</v>
      </c>
      <c r="Y121" s="903">
        <v>1.1000000000000001</v>
      </c>
      <c r="Z121" s="903">
        <v>3</v>
      </c>
      <c r="AA121" s="903"/>
    </row>
    <row r="122" spans="1:30" ht="12.9" customHeight="1">
      <c r="A122" s="579"/>
      <c r="B122" s="577"/>
      <c r="C122" s="577"/>
      <c r="D122" s="580"/>
      <c r="G122" s="577"/>
    </row>
    <row r="123" spans="1:30" ht="12.9" customHeight="1">
      <c r="A123" s="579"/>
      <c r="B123" s="577"/>
      <c r="C123" s="577"/>
      <c r="D123" s="580"/>
      <c r="G123" s="577"/>
    </row>
    <row r="124" spans="1:30" ht="12.9" customHeight="1">
      <c r="A124" s="579"/>
      <c r="B124" s="577"/>
      <c r="C124" s="577"/>
      <c r="D124" s="580"/>
      <c r="G124" s="577"/>
      <c r="I124" s="579"/>
      <c r="J124" s="579"/>
      <c r="K124" s="579"/>
      <c r="L124" s="579"/>
      <c r="M124" s="579"/>
      <c r="N124" s="579"/>
      <c r="O124" s="579"/>
      <c r="P124" s="579"/>
      <c r="Q124" s="579"/>
      <c r="R124" s="579"/>
      <c r="S124" s="579"/>
      <c r="T124" s="579"/>
      <c r="U124" s="579"/>
      <c r="V124" s="579"/>
    </row>
    <row r="125" spans="1:30" ht="12.9" customHeight="1">
      <c r="A125" s="579"/>
      <c r="B125" s="577"/>
      <c r="C125" s="577"/>
      <c r="D125" s="580"/>
      <c r="G125" s="577"/>
    </row>
  </sheetData>
  <mergeCells count="74">
    <mergeCell ref="Q109:Q110"/>
    <mergeCell ref="R109:R110"/>
    <mergeCell ref="A97:M97"/>
    <mergeCell ref="T97:AG97"/>
    <mergeCell ref="T107:AF107"/>
    <mergeCell ref="A108:R108"/>
    <mergeCell ref="B109:B110"/>
    <mergeCell ref="C109:I109"/>
    <mergeCell ref="J109:M109"/>
    <mergeCell ref="N109:N110"/>
    <mergeCell ref="O109:O110"/>
    <mergeCell ref="P109:P110"/>
    <mergeCell ref="B93:D93"/>
    <mergeCell ref="A68:B68"/>
    <mergeCell ref="C68:F69"/>
    <mergeCell ref="G68:I68"/>
    <mergeCell ref="A70:A71"/>
    <mergeCell ref="B70:B71"/>
    <mergeCell ref="C70:F71"/>
    <mergeCell ref="G70:G71"/>
    <mergeCell ref="H70:H71"/>
    <mergeCell ref="I70:I71"/>
    <mergeCell ref="A72:F72"/>
    <mergeCell ref="C77:E77"/>
    <mergeCell ref="C78:E78"/>
    <mergeCell ref="B91:D91"/>
    <mergeCell ref="B92:D92"/>
    <mergeCell ref="A62:A64"/>
    <mergeCell ref="B62:B64"/>
    <mergeCell ref="C62:D62"/>
    <mergeCell ref="C63:D63"/>
    <mergeCell ref="F63:G63"/>
    <mergeCell ref="C64:D64"/>
    <mergeCell ref="A60:B60"/>
    <mergeCell ref="C60:E61"/>
    <mergeCell ref="F60:H60"/>
    <mergeCell ref="I60:I61"/>
    <mergeCell ref="A38:A42"/>
    <mergeCell ref="B38:B42"/>
    <mergeCell ref="A43:D43"/>
    <mergeCell ref="A47:B47"/>
    <mergeCell ref="C47:E48"/>
    <mergeCell ref="F47:H47"/>
    <mergeCell ref="I47:I48"/>
    <mergeCell ref="A49:A56"/>
    <mergeCell ref="B49:B56"/>
    <mergeCell ref="F55:G55"/>
    <mergeCell ref="C56:D56"/>
    <mergeCell ref="I27:I28"/>
    <mergeCell ref="A29:A31"/>
    <mergeCell ref="B29:B31"/>
    <mergeCell ref="A32:D32"/>
    <mergeCell ref="A36:B36"/>
    <mergeCell ref="C36:E37"/>
    <mergeCell ref="F36:H36"/>
    <mergeCell ref="I36:I37"/>
    <mergeCell ref="C23:G23"/>
    <mergeCell ref="C24:G24"/>
    <mergeCell ref="A27:B27"/>
    <mergeCell ref="C27:D28"/>
    <mergeCell ref="E27:E28"/>
    <mergeCell ref="F27:H27"/>
    <mergeCell ref="G21:H21"/>
    <mergeCell ref="A6:I6"/>
    <mergeCell ref="A8:I8"/>
    <mergeCell ref="A9:I9"/>
    <mergeCell ref="C13:E13"/>
    <mergeCell ref="C14:E14"/>
    <mergeCell ref="C15:E15"/>
    <mergeCell ref="C16:E16"/>
    <mergeCell ref="C17:E17"/>
    <mergeCell ref="C18:E18"/>
    <mergeCell ref="C19:E19"/>
    <mergeCell ref="C20:E20"/>
  </mergeCells>
  <printOptions horizontalCentered="1"/>
  <pageMargins left="0.47244094488188981" right="0.59055118110236227" top="0.74803149606299213" bottom="0.39370078740157483" header="0.31496062992125984" footer="0.31496062992125984"/>
  <pageSetup paperSize="14" scale="40" fitToHeight="10" orientation="portrait" r:id="rId1"/>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255F6-8353-46F5-B5A7-2E2042367713}">
  <sheetPr>
    <tabColor theme="4" tint="-0.249977111117893"/>
  </sheetPr>
  <dimension ref="A1:W42"/>
  <sheetViews>
    <sheetView view="pageBreakPreview" topLeftCell="A11" zoomScaleNormal="100" zoomScaleSheetLayoutView="100" workbookViewId="0">
      <selection activeCell="F48" sqref="F48"/>
    </sheetView>
  </sheetViews>
  <sheetFormatPr baseColWidth="10" defaultColWidth="11.44140625" defaultRowHeight="13.8"/>
  <cols>
    <col min="1" max="1" width="20.6640625" style="446" customWidth="1"/>
    <col min="2" max="2" width="28.109375" style="446" customWidth="1"/>
    <col min="3" max="3" width="17.33203125" style="446" bestFit="1" customWidth="1"/>
    <col min="4" max="4" width="13.88671875" style="446" customWidth="1"/>
    <col min="5" max="5" width="17" style="446" customWidth="1"/>
    <col min="6" max="6" width="15.5546875" style="446" customWidth="1"/>
    <col min="7" max="7" width="16" style="446" customWidth="1"/>
    <col min="8" max="8" width="21.109375" style="446" customWidth="1"/>
    <col min="9" max="237" width="9.109375" style="446"/>
    <col min="238" max="240" width="2.6640625" style="446" customWidth="1"/>
    <col min="241" max="241" width="20.6640625" style="446" customWidth="1"/>
    <col min="242" max="242" width="15.6640625" style="446" customWidth="1"/>
    <col min="243" max="243" width="17.33203125" style="446" bestFit="1" customWidth="1"/>
    <col min="244" max="244" width="13.88671875" style="446" customWidth="1"/>
    <col min="245" max="245" width="17" style="446" customWidth="1"/>
    <col min="246" max="246" width="17.109375" style="446" bestFit="1" customWidth="1"/>
    <col min="247" max="247" width="11" style="446" customWidth="1"/>
    <col min="248" max="248" width="14.5546875" style="446" bestFit="1" customWidth="1"/>
    <col min="249" max="249" width="9" style="446" customWidth="1"/>
    <col min="250" max="251" width="2.6640625" style="446" customWidth="1"/>
    <col min="252" max="252" width="27.109375" style="446" customWidth="1"/>
    <col min="253" max="254" width="22.6640625" style="446" customWidth="1"/>
    <col min="255" max="255" width="9.109375" style="446"/>
    <col min="256" max="256" width="14" style="446" customWidth="1"/>
    <col min="257" max="257" width="9.109375" style="446"/>
    <col min="258" max="258" width="49" style="446" customWidth="1"/>
    <col min="259" max="259" width="11.5546875" style="446" customWidth="1"/>
    <col min="260" max="260" width="9.109375" style="446"/>
    <col min="261" max="261" width="13.33203125" style="446" bestFit="1" customWidth="1"/>
    <col min="262" max="493" width="9.109375" style="446"/>
    <col min="494" max="496" width="2.6640625" style="446" customWidth="1"/>
    <col min="497" max="497" width="20.6640625" style="446" customWidth="1"/>
    <col min="498" max="498" width="15.6640625" style="446" customWidth="1"/>
    <col min="499" max="499" width="17.33203125" style="446" bestFit="1" customWidth="1"/>
    <col min="500" max="500" width="13.88671875" style="446" customWidth="1"/>
    <col min="501" max="501" width="17" style="446" customWidth="1"/>
    <col min="502" max="502" width="17.109375" style="446" bestFit="1" customWidth="1"/>
    <col min="503" max="503" width="11" style="446" customWidth="1"/>
    <col min="504" max="504" width="14.5546875" style="446" bestFit="1" customWidth="1"/>
    <col min="505" max="505" width="9" style="446" customWidth="1"/>
    <col min="506" max="507" width="2.6640625" style="446" customWidth="1"/>
    <col min="508" max="508" width="27.109375" style="446" customWidth="1"/>
    <col min="509" max="510" width="22.6640625" style="446" customWidth="1"/>
    <col min="511" max="511" width="9.109375" style="446"/>
    <col min="512" max="512" width="14" style="446" customWidth="1"/>
    <col min="513" max="513" width="9.109375" style="446"/>
    <col min="514" max="514" width="49" style="446" customWidth="1"/>
    <col min="515" max="515" width="11.5546875" style="446" customWidth="1"/>
    <col min="516" max="516" width="9.109375" style="446"/>
    <col min="517" max="517" width="13.33203125" style="446" bestFit="1" customWidth="1"/>
    <col min="518" max="749" width="9.109375" style="446"/>
    <col min="750" max="752" width="2.6640625" style="446" customWidth="1"/>
    <col min="753" max="753" width="20.6640625" style="446" customWidth="1"/>
    <col min="754" max="754" width="15.6640625" style="446" customWidth="1"/>
    <col min="755" max="755" width="17.33203125" style="446" bestFit="1" customWidth="1"/>
    <col min="756" max="756" width="13.88671875" style="446" customWidth="1"/>
    <col min="757" max="757" width="17" style="446" customWidth="1"/>
    <col min="758" max="758" width="17.109375" style="446" bestFit="1" customWidth="1"/>
    <col min="759" max="759" width="11" style="446" customWidth="1"/>
    <col min="760" max="760" width="14.5546875" style="446" bestFit="1" customWidth="1"/>
    <col min="761" max="761" width="9" style="446" customWidth="1"/>
    <col min="762" max="763" width="2.6640625" style="446" customWidth="1"/>
    <col min="764" max="764" width="27.109375" style="446" customWidth="1"/>
    <col min="765" max="766" width="22.6640625" style="446" customWidth="1"/>
    <col min="767" max="767" width="9.109375" style="446"/>
    <col min="768" max="768" width="14" style="446" customWidth="1"/>
    <col min="769" max="769" width="9.109375" style="446"/>
    <col min="770" max="770" width="49" style="446" customWidth="1"/>
    <col min="771" max="771" width="11.5546875" style="446" customWidth="1"/>
    <col min="772" max="772" width="9.109375" style="446"/>
    <col min="773" max="773" width="13.33203125" style="446" bestFit="1" customWidth="1"/>
    <col min="774" max="1005" width="9.109375" style="446"/>
    <col min="1006" max="1008" width="2.6640625" style="446" customWidth="1"/>
    <col min="1009" max="1009" width="20.6640625" style="446" customWidth="1"/>
    <col min="1010" max="1010" width="15.6640625" style="446" customWidth="1"/>
    <col min="1011" max="1011" width="17.33203125" style="446" bestFit="1" customWidth="1"/>
    <col min="1012" max="1012" width="13.88671875" style="446" customWidth="1"/>
    <col min="1013" max="1013" width="17" style="446" customWidth="1"/>
    <col min="1014" max="1014" width="17.109375" style="446" bestFit="1" customWidth="1"/>
    <col min="1015" max="1015" width="11" style="446" customWidth="1"/>
    <col min="1016" max="1016" width="14.5546875" style="446" bestFit="1" customWidth="1"/>
    <col min="1017" max="1017" width="9" style="446" customWidth="1"/>
    <col min="1018" max="1019" width="2.6640625" style="446" customWidth="1"/>
    <col min="1020" max="1020" width="27.109375" style="446" customWidth="1"/>
    <col min="1021" max="1022" width="22.6640625" style="446" customWidth="1"/>
    <col min="1023" max="1023" width="9.109375" style="446"/>
    <col min="1024" max="1024" width="14" style="446" customWidth="1"/>
    <col min="1025" max="1025" width="9.109375" style="446"/>
    <col min="1026" max="1026" width="49" style="446" customWidth="1"/>
    <col min="1027" max="1027" width="11.5546875" style="446" customWidth="1"/>
    <col min="1028" max="1028" width="9.109375" style="446"/>
    <col min="1029" max="1029" width="13.33203125" style="446" bestFit="1" customWidth="1"/>
    <col min="1030" max="1261" width="9.109375" style="446"/>
    <col min="1262" max="1264" width="2.6640625" style="446" customWidth="1"/>
    <col min="1265" max="1265" width="20.6640625" style="446" customWidth="1"/>
    <col min="1266" max="1266" width="15.6640625" style="446" customWidth="1"/>
    <col min="1267" max="1267" width="17.33203125" style="446" bestFit="1" customWidth="1"/>
    <col min="1268" max="1268" width="13.88671875" style="446" customWidth="1"/>
    <col min="1269" max="1269" width="17" style="446" customWidth="1"/>
    <col min="1270" max="1270" width="17.109375" style="446" bestFit="1" customWidth="1"/>
    <col min="1271" max="1271" width="11" style="446" customWidth="1"/>
    <col min="1272" max="1272" width="14.5546875" style="446" bestFit="1" customWidth="1"/>
    <col min="1273" max="1273" width="9" style="446" customWidth="1"/>
    <col min="1274" max="1275" width="2.6640625" style="446" customWidth="1"/>
    <col min="1276" max="1276" width="27.109375" style="446" customWidth="1"/>
    <col min="1277" max="1278" width="22.6640625" style="446" customWidth="1"/>
    <col min="1279" max="1279" width="9.109375" style="446"/>
    <col min="1280" max="1280" width="14" style="446" customWidth="1"/>
    <col min="1281" max="1281" width="9.109375" style="446"/>
    <col min="1282" max="1282" width="49" style="446" customWidth="1"/>
    <col min="1283" max="1283" width="11.5546875" style="446" customWidth="1"/>
    <col min="1284" max="1284" width="9.109375" style="446"/>
    <col min="1285" max="1285" width="13.33203125" style="446" bestFit="1" customWidth="1"/>
    <col min="1286" max="1517" width="9.109375" style="446"/>
    <col min="1518" max="1520" width="2.6640625" style="446" customWidth="1"/>
    <col min="1521" max="1521" width="20.6640625" style="446" customWidth="1"/>
    <col min="1522" max="1522" width="15.6640625" style="446" customWidth="1"/>
    <col min="1523" max="1523" width="17.33203125" style="446" bestFit="1" customWidth="1"/>
    <col min="1524" max="1524" width="13.88671875" style="446" customWidth="1"/>
    <col min="1525" max="1525" width="17" style="446" customWidth="1"/>
    <col min="1526" max="1526" width="17.109375" style="446" bestFit="1" customWidth="1"/>
    <col min="1527" max="1527" width="11" style="446" customWidth="1"/>
    <col min="1528" max="1528" width="14.5546875" style="446" bestFit="1" customWidth="1"/>
    <col min="1529" max="1529" width="9" style="446" customWidth="1"/>
    <col min="1530" max="1531" width="2.6640625" style="446" customWidth="1"/>
    <col min="1532" max="1532" width="27.109375" style="446" customWidth="1"/>
    <col min="1533" max="1534" width="22.6640625" style="446" customWidth="1"/>
    <col min="1535" max="1535" width="9.109375" style="446"/>
    <col min="1536" max="1536" width="14" style="446" customWidth="1"/>
    <col min="1537" max="1537" width="9.109375" style="446"/>
    <col min="1538" max="1538" width="49" style="446" customWidth="1"/>
    <col min="1539" max="1539" width="11.5546875" style="446" customWidth="1"/>
    <col min="1540" max="1540" width="9.109375" style="446"/>
    <col min="1541" max="1541" width="13.33203125" style="446" bestFit="1" customWidth="1"/>
    <col min="1542" max="1773" width="9.109375" style="446"/>
    <col min="1774" max="1776" width="2.6640625" style="446" customWidth="1"/>
    <col min="1777" max="1777" width="20.6640625" style="446" customWidth="1"/>
    <col min="1778" max="1778" width="15.6640625" style="446" customWidth="1"/>
    <col min="1779" max="1779" width="17.33203125" style="446" bestFit="1" customWidth="1"/>
    <col min="1780" max="1780" width="13.88671875" style="446" customWidth="1"/>
    <col min="1781" max="1781" width="17" style="446" customWidth="1"/>
    <col min="1782" max="1782" width="17.109375" style="446" bestFit="1" customWidth="1"/>
    <col min="1783" max="1783" width="11" style="446" customWidth="1"/>
    <col min="1784" max="1784" width="14.5546875" style="446" bestFit="1" customWidth="1"/>
    <col min="1785" max="1785" width="9" style="446" customWidth="1"/>
    <col min="1786" max="1787" width="2.6640625" style="446" customWidth="1"/>
    <col min="1788" max="1788" width="27.109375" style="446" customWidth="1"/>
    <col min="1789" max="1790" width="22.6640625" style="446" customWidth="1"/>
    <col min="1791" max="1791" width="9.109375" style="446"/>
    <col min="1792" max="1792" width="14" style="446" customWidth="1"/>
    <col min="1793" max="1793" width="9.109375" style="446"/>
    <col min="1794" max="1794" width="49" style="446" customWidth="1"/>
    <col min="1795" max="1795" width="11.5546875" style="446" customWidth="1"/>
    <col min="1796" max="1796" width="9.109375" style="446"/>
    <col min="1797" max="1797" width="13.33203125" style="446" bestFit="1" customWidth="1"/>
    <col min="1798" max="2029" width="9.109375" style="446"/>
    <col min="2030" max="2032" width="2.6640625" style="446" customWidth="1"/>
    <col min="2033" max="2033" width="20.6640625" style="446" customWidth="1"/>
    <col min="2034" max="2034" width="15.6640625" style="446" customWidth="1"/>
    <col min="2035" max="2035" width="17.33203125" style="446" bestFit="1" customWidth="1"/>
    <col min="2036" max="2036" width="13.88671875" style="446" customWidth="1"/>
    <col min="2037" max="2037" width="17" style="446" customWidth="1"/>
    <col min="2038" max="2038" width="17.109375" style="446" bestFit="1" customWidth="1"/>
    <col min="2039" max="2039" width="11" style="446" customWidth="1"/>
    <col min="2040" max="2040" width="14.5546875" style="446" bestFit="1" customWidth="1"/>
    <col min="2041" max="2041" width="9" style="446" customWidth="1"/>
    <col min="2042" max="2043" width="2.6640625" style="446" customWidth="1"/>
    <col min="2044" max="2044" width="27.109375" style="446" customWidth="1"/>
    <col min="2045" max="2046" width="22.6640625" style="446" customWidth="1"/>
    <col min="2047" max="2047" width="9.109375" style="446"/>
    <col min="2048" max="2048" width="14" style="446" customWidth="1"/>
    <col min="2049" max="2049" width="9.109375" style="446"/>
    <col min="2050" max="2050" width="49" style="446" customWidth="1"/>
    <col min="2051" max="2051" width="11.5546875" style="446" customWidth="1"/>
    <col min="2052" max="2052" width="9.109375" style="446"/>
    <col min="2053" max="2053" width="13.33203125" style="446" bestFit="1" customWidth="1"/>
    <col min="2054" max="2285" width="9.109375" style="446"/>
    <col min="2286" max="2288" width="2.6640625" style="446" customWidth="1"/>
    <col min="2289" max="2289" width="20.6640625" style="446" customWidth="1"/>
    <col min="2290" max="2290" width="15.6640625" style="446" customWidth="1"/>
    <col min="2291" max="2291" width="17.33203125" style="446" bestFit="1" customWidth="1"/>
    <col min="2292" max="2292" width="13.88671875" style="446" customWidth="1"/>
    <col min="2293" max="2293" width="17" style="446" customWidth="1"/>
    <col min="2294" max="2294" width="17.109375" style="446" bestFit="1" customWidth="1"/>
    <col min="2295" max="2295" width="11" style="446" customWidth="1"/>
    <col min="2296" max="2296" width="14.5546875" style="446" bestFit="1" customWidth="1"/>
    <col min="2297" max="2297" width="9" style="446" customWidth="1"/>
    <col min="2298" max="2299" width="2.6640625" style="446" customWidth="1"/>
    <col min="2300" max="2300" width="27.109375" style="446" customWidth="1"/>
    <col min="2301" max="2302" width="22.6640625" style="446" customWidth="1"/>
    <col min="2303" max="2303" width="9.109375" style="446"/>
    <col min="2304" max="2304" width="14" style="446" customWidth="1"/>
    <col min="2305" max="2305" width="9.109375" style="446"/>
    <col min="2306" max="2306" width="49" style="446" customWidth="1"/>
    <col min="2307" max="2307" width="11.5546875" style="446" customWidth="1"/>
    <col min="2308" max="2308" width="9.109375" style="446"/>
    <col min="2309" max="2309" width="13.33203125" style="446" bestFit="1" customWidth="1"/>
    <col min="2310" max="2541" width="9.109375" style="446"/>
    <col min="2542" max="2544" width="2.6640625" style="446" customWidth="1"/>
    <col min="2545" max="2545" width="20.6640625" style="446" customWidth="1"/>
    <col min="2546" max="2546" width="15.6640625" style="446" customWidth="1"/>
    <col min="2547" max="2547" width="17.33203125" style="446" bestFit="1" customWidth="1"/>
    <col min="2548" max="2548" width="13.88671875" style="446" customWidth="1"/>
    <col min="2549" max="2549" width="17" style="446" customWidth="1"/>
    <col min="2550" max="2550" width="17.109375" style="446" bestFit="1" customWidth="1"/>
    <col min="2551" max="2551" width="11" style="446" customWidth="1"/>
    <col min="2552" max="2552" width="14.5546875" style="446" bestFit="1" customWidth="1"/>
    <col min="2553" max="2553" width="9" style="446" customWidth="1"/>
    <col min="2554" max="2555" width="2.6640625" style="446" customWidth="1"/>
    <col min="2556" max="2556" width="27.109375" style="446" customWidth="1"/>
    <col min="2557" max="2558" width="22.6640625" style="446" customWidth="1"/>
    <col min="2559" max="2559" width="9.109375" style="446"/>
    <col min="2560" max="2560" width="14" style="446" customWidth="1"/>
    <col min="2561" max="2561" width="9.109375" style="446"/>
    <col min="2562" max="2562" width="49" style="446" customWidth="1"/>
    <col min="2563" max="2563" width="11.5546875" style="446" customWidth="1"/>
    <col min="2564" max="2564" width="9.109375" style="446"/>
    <col min="2565" max="2565" width="13.33203125" style="446" bestFit="1" customWidth="1"/>
    <col min="2566" max="2797" width="9.109375" style="446"/>
    <col min="2798" max="2800" width="2.6640625" style="446" customWidth="1"/>
    <col min="2801" max="2801" width="20.6640625" style="446" customWidth="1"/>
    <col min="2802" max="2802" width="15.6640625" style="446" customWidth="1"/>
    <col min="2803" max="2803" width="17.33203125" style="446" bestFit="1" customWidth="1"/>
    <col min="2804" max="2804" width="13.88671875" style="446" customWidth="1"/>
    <col min="2805" max="2805" width="17" style="446" customWidth="1"/>
    <col min="2806" max="2806" width="17.109375" style="446" bestFit="1" customWidth="1"/>
    <col min="2807" max="2807" width="11" style="446" customWidth="1"/>
    <col min="2808" max="2808" width="14.5546875" style="446" bestFit="1" customWidth="1"/>
    <col min="2809" max="2809" width="9" style="446" customWidth="1"/>
    <col min="2810" max="2811" width="2.6640625" style="446" customWidth="1"/>
    <col min="2812" max="2812" width="27.109375" style="446" customWidth="1"/>
    <col min="2813" max="2814" width="22.6640625" style="446" customWidth="1"/>
    <col min="2815" max="2815" width="9.109375" style="446"/>
    <col min="2816" max="2816" width="14" style="446" customWidth="1"/>
    <col min="2817" max="2817" width="9.109375" style="446"/>
    <col min="2818" max="2818" width="49" style="446" customWidth="1"/>
    <col min="2819" max="2819" width="11.5546875" style="446" customWidth="1"/>
    <col min="2820" max="2820" width="9.109375" style="446"/>
    <col min="2821" max="2821" width="13.33203125" style="446" bestFit="1" customWidth="1"/>
    <col min="2822" max="3053" width="9.109375" style="446"/>
    <col min="3054" max="3056" width="2.6640625" style="446" customWidth="1"/>
    <col min="3057" max="3057" width="20.6640625" style="446" customWidth="1"/>
    <col min="3058" max="3058" width="15.6640625" style="446" customWidth="1"/>
    <col min="3059" max="3059" width="17.33203125" style="446" bestFit="1" customWidth="1"/>
    <col min="3060" max="3060" width="13.88671875" style="446" customWidth="1"/>
    <col min="3061" max="3061" width="17" style="446" customWidth="1"/>
    <col min="3062" max="3062" width="17.109375" style="446" bestFit="1" customWidth="1"/>
    <col min="3063" max="3063" width="11" style="446" customWidth="1"/>
    <col min="3064" max="3064" width="14.5546875" style="446" bestFit="1" customWidth="1"/>
    <col min="3065" max="3065" width="9" style="446" customWidth="1"/>
    <col min="3066" max="3067" width="2.6640625" style="446" customWidth="1"/>
    <col min="3068" max="3068" width="27.109375" style="446" customWidth="1"/>
    <col min="3069" max="3070" width="22.6640625" style="446" customWidth="1"/>
    <col min="3071" max="3071" width="9.109375" style="446"/>
    <col min="3072" max="3072" width="14" style="446" customWidth="1"/>
    <col min="3073" max="3073" width="9.109375" style="446"/>
    <col min="3074" max="3074" width="49" style="446" customWidth="1"/>
    <col min="3075" max="3075" width="11.5546875" style="446" customWidth="1"/>
    <col min="3076" max="3076" width="9.109375" style="446"/>
    <col min="3077" max="3077" width="13.33203125" style="446" bestFit="1" customWidth="1"/>
    <col min="3078" max="3309" width="9.109375" style="446"/>
    <col min="3310" max="3312" width="2.6640625" style="446" customWidth="1"/>
    <col min="3313" max="3313" width="20.6640625" style="446" customWidth="1"/>
    <col min="3314" max="3314" width="15.6640625" style="446" customWidth="1"/>
    <col min="3315" max="3315" width="17.33203125" style="446" bestFit="1" customWidth="1"/>
    <col min="3316" max="3316" width="13.88671875" style="446" customWidth="1"/>
    <col min="3317" max="3317" width="17" style="446" customWidth="1"/>
    <col min="3318" max="3318" width="17.109375" style="446" bestFit="1" customWidth="1"/>
    <col min="3319" max="3319" width="11" style="446" customWidth="1"/>
    <col min="3320" max="3320" width="14.5546875" style="446" bestFit="1" customWidth="1"/>
    <col min="3321" max="3321" width="9" style="446" customWidth="1"/>
    <col min="3322" max="3323" width="2.6640625" style="446" customWidth="1"/>
    <col min="3324" max="3324" width="27.109375" style="446" customWidth="1"/>
    <col min="3325" max="3326" width="22.6640625" style="446" customWidth="1"/>
    <col min="3327" max="3327" width="9.109375" style="446"/>
    <col min="3328" max="3328" width="14" style="446" customWidth="1"/>
    <col min="3329" max="3329" width="9.109375" style="446"/>
    <col min="3330" max="3330" width="49" style="446" customWidth="1"/>
    <col min="3331" max="3331" width="11.5546875" style="446" customWidth="1"/>
    <col min="3332" max="3332" width="9.109375" style="446"/>
    <col min="3333" max="3333" width="13.33203125" style="446" bestFit="1" customWidth="1"/>
    <col min="3334" max="3565" width="9.109375" style="446"/>
    <col min="3566" max="3568" width="2.6640625" style="446" customWidth="1"/>
    <col min="3569" max="3569" width="20.6640625" style="446" customWidth="1"/>
    <col min="3570" max="3570" width="15.6640625" style="446" customWidth="1"/>
    <col min="3571" max="3571" width="17.33203125" style="446" bestFit="1" customWidth="1"/>
    <col min="3572" max="3572" width="13.88671875" style="446" customWidth="1"/>
    <col min="3573" max="3573" width="17" style="446" customWidth="1"/>
    <col min="3574" max="3574" width="17.109375" style="446" bestFit="1" customWidth="1"/>
    <col min="3575" max="3575" width="11" style="446" customWidth="1"/>
    <col min="3576" max="3576" width="14.5546875" style="446" bestFit="1" customWidth="1"/>
    <col min="3577" max="3577" width="9" style="446" customWidth="1"/>
    <col min="3578" max="3579" width="2.6640625" style="446" customWidth="1"/>
    <col min="3580" max="3580" width="27.109375" style="446" customWidth="1"/>
    <col min="3581" max="3582" width="22.6640625" style="446" customWidth="1"/>
    <col min="3583" max="3583" width="9.109375" style="446"/>
    <col min="3584" max="3584" width="14" style="446" customWidth="1"/>
    <col min="3585" max="3585" width="9.109375" style="446"/>
    <col min="3586" max="3586" width="49" style="446" customWidth="1"/>
    <col min="3587" max="3587" width="11.5546875" style="446" customWidth="1"/>
    <col min="3588" max="3588" width="9.109375" style="446"/>
    <col min="3589" max="3589" width="13.33203125" style="446" bestFit="1" customWidth="1"/>
    <col min="3590" max="3821" width="9.109375" style="446"/>
    <col min="3822" max="3824" width="2.6640625" style="446" customWidth="1"/>
    <col min="3825" max="3825" width="20.6640625" style="446" customWidth="1"/>
    <col min="3826" max="3826" width="15.6640625" style="446" customWidth="1"/>
    <col min="3827" max="3827" width="17.33203125" style="446" bestFit="1" customWidth="1"/>
    <col min="3828" max="3828" width="13.88671875" style="446" customWidth="1"/>
    <col min="3829" max="3829" width="17" style="446" customWidth="1"/>
    <col min="3830" max="3830" width="17.109375" style="446" bestFit="1" customWidth="1"/>
    <col min="3831" max="3831" width="11" style="446" customWidth="1"/>
    <col min="3832" max="3832" width="14.5546875" style="446" bestFit="1" customWidth="1"/>
    <col min="3833" max="3833" width="9" style="446" customWidth="1"/>
    <col min="3834" max="3835" width="2.6640625" style="446" customWidth="1"/>
    <col min="3836" max="3836" width="27.109375" style="446" customWidth="1"/>
    <col min="3837" max="3838" width="22.6640625" style="446" customWidth="1"/>
    <col min="3839" max="3839" width="9.109375" style="446"/>
    <col min="3840" max="3840" width="14" style="446" customWidth="1"/>
    <col min="3841" max="3841" width="9.109375" style="446"/>
    <col min="3842" max="3842" width="49" style="446" customWidth="1"/>
    <col min="3843" max="3843" width="11.5546875" style="446" customWidth="1"/>
    <col min="3844" max="3844" width="9.109375" style="446"/>
    <col min="3845" max="3845" width="13.33203125" style="446" bestFit="1" customWidth="1"/>
    <col min="3846" max="4077" width="9.109375" style="446"/>
    <col min="4078" max="4080" width="2.6640625" style="446" customWidth="1"/>
    <col min="4081" max="4081" width="20.6640625" style="446" customWidth="1"/>
    <col min="4082" max="4082" width="15.6640625" style="446" customWidth="1"/>
    <col min="4083" max="4083" width="17.33203125" style="446" bestFit="1" customWidth="1"/>
    <col min="4084" max="4084" width="13.88671875" style="446" customWidth="1"/>
    <col min="4085" max="4085" width="17" style="446" customWidth="1"/>
    <col min="4086" max="4086" width="17.109375" style="446" bestFit="1" customWidth="1"/>
    <col min="4087" max="4087" width="11" style="446" customWidth="1"/>
    <col min="4088" max="4088" width="14.5546875" style="446" bestFit="1" customWidth="1"/>
    <col min="4089" max="4089" width="9" style="446" customWidth="1"/>
    <col min="4090" max="4091" width="2.6640625" style="446" customWidth="1"/>
    <col min="4092" max="4092" width="27.109375" style="446" customWidth="1"/>
    <col min="4093" max="4094" width="22.6640625" style="446" customWidth="1"/>
    <col min="4095" max="4095" width="9.109375" style="446"/>
    <col min="4096" max="4096" width="14" style="446" customWidth="1"/>
    <col min="4097" max="4097" width="9.109375" style="446"/>
    <col min="4098" max="4098" width="49" style="446" customWidth="1"/>
    <col min="4099" max="4099" width="11.5546875" style="446" customWidth="1"/>
    <col min="4100" max="4100" width="9.109375" style="446"/>
    <col min="4101" max="4101" width="13.33203125" style="446" bestFit="1" customWidth="1"/>
    <col min="4102" max="4333" width="9.109375" style="446"/>
    <col min="4334" max="4336" width="2.6640625" style="446" customWidth="1"/>
    <col min="4337" max="4337" width="20.6640625" style="446" customWidth="1"/>
    <col min="4338" max="4338" width="15.6640625" style="446" customWidth="1"/>
    <col min="4339" max="4339" width="17.33203125" style="446" bestFit="1" customWidth="1"/>
    <col min="4340" max="4340" width="13.88671875" style="446" customWidth="1"/>
    <col min="4341" max="4341" width="17" style="446" customWidth="1"/>
    <col min="4342" max="4342" width="17.109375" style="446" bestFit="1" customWidth="1"/>
    <col min="4343" max="4343" width="11" style="446" customWidth="1"/>
    <col min="4344" max="4344" width="14.5546875" style="446" bestFit="1" customWidth="1"/>
    <col min="4345" max="4345" width="9" style="446" customWidth="1"/>
    <col min="4346" max="4347" width="2.6640625" style="446" customWidth="1"/>
    <col min="4348" max="4348" width="27.109375" style="446" customWidth="1"/>
    <col min="4349" max="4350" width="22.6640625" style="446" customWidth="1"/>
    <col min="4351" max="4351" width="9.109375" style="446"/>
    <col min="4352" max="4352" width="14" style="446" customWidth="1"/>
    <col min="4353" max="4353" width="9.109375" style="446"/>
    <col min="4354" max="4354" width="49" style="446" customWidth="1"/>
    <col min="4355" max="4355" width="11.5546875" style="446" customWidth="1"/>
    <col min="4356" max="4356" width="9.109375" style="446"/>
    <col min="4357" max="4357" width="13.33203125" style="446" bestFit="1" customWidth="1"/>
    <col min="4358" max="4589" width="9.109375" style="446"/>
    <col min="4590" max="4592" width="2.6640625" style="446" customWidth="1"/>
    <col min="4593" max="4593" width="20.6640625" style="446" customWidth="1"/>
    <col min="4594" max="4594" width="15.6640625" style="446" customWidth="1"/>
    <col min="4595" max="4595" width="17.33203125" style="446" bestFit="1" customWidth="1"/>
    <col min="4596" max="4596" width="13.88671875" style="446" customWidth="1"/>
    <col min="4597" max="4597" width="17" style="446" customWidth="1"/>
    <col min="4598" max="4598" width="17.109375" style="446" bestFit="1" customWidth="1"/>
    <col min="4599" max="4599" width="11" style="446" customWidth="1"/>
    <col min="4600" max="4600" width="14.5546875" style="446" bestFit="1" customWidth="1"/>
    <col min="4601" max="4601" width="9" style="446" customWidth="1"/>
    <col min="4602" max="4603" width="2.6640625" style="446" customWidth="1"/>
    <col min="4604" max="4604" width="27.109375" style="446" customWidth="1"/>
    <col min="4605" max="4606" width="22.6640625" style="446" customWidth="1"/>
    <col min="4607" max="4607" width="9.109375" style="446"/>
    <col min="4608" max="4608" width="14" style="446" customWidth="1"/>
    <col min="4609" max="4609" width="9.109375" style="446"/>
    <col min="4610" max="4610" width="49" style="446" customWidth="1"/>
    <col min="4611" max="4611" width="11.5546875" style="446" customWidth="1"/>
    <col min="4612" max="4612" width="9.109375" style="446"/>
    <col min="4613" max="4613" width="13.33203125" style="446" bestFit="1" customWidth="1"/>
    <col min="4614" max="4845" width="9.109375" style="446"/>
    <col min="4846" max="4848" width="2.6640625" style="446" customWidth="1"/>
    <col min="4849" max="4849" width="20.6640625" style="446" customWidth="1"/>
    <col min="4850" max="4850" width="15.6640625" style="446" customWidth="1"/>
    <col min="4851" max="4851" width="17.33203125" style="446" bestFit="1" customWidth="1"/>
    <col min="4852" max="4852" width="13.88671875" style="446" customWidth="1"/>
    <col min="4853" max="4853" width="17" style="446" customWidth="1"/>
    <col min="4854" max="4854" width="17.109375" style="446" bestFit="1" customWidth="1"/>
    <col min="4855" max="4855" width="11" style="446" customWidth="1"/>
    <col min="4856" max="4856" width="14.5546875" style="446" bestFit="1" customWidth="1"/>
    <col min="4857" max="4857" width="9" style="446" customWidth="1"/>
    <col min="4858" max="4859" width="2.6640625" style="446" customWidth="1"/>
    <col min="4860" max="4860" width="27.109375" style="446" customWidth="1"/>
    <col min="4861" max="4862" width="22.6640625" style="446" customWidth="1"/>
    <col min="4863" max="4863" width="9.109375" style="446"/>
    <col min="4864" max="4864" width="14" style="446" customWidth="1"/>
    <col min="4865" max="4865" width="9.109375" style="446"/>
    <col min="4866" max="4866" width="49" style="446" customWidth="1"/>
    <col min="4867" max="4867" width="11.5546875" style="446" customWidth="1"/>
    <col min="4868" max="4868" width="9.109375" style="446"/>
    <col min="4869" max="4869" width="13.33203125" style="446" bestFit="1" customWidth="1"/>
    <col min="4870" max="5101" width="9.109375" style="446"/>
    <col min="5102" max="5104" width="2.6640625" style="446" customWidth="1"/>
    <col min="5105" max="5105" width="20.6640625" style="446" customWidth="1"/>
    <col min="5106" max="5106" width="15.6640625" style="446" customWidth="1"/>
    <col min="5107" max="5107" width="17.33203125" style="446" bestFit="1" customWidth="1"/>
    <col min="5108" max="5108" width="13.88671875" style="446" customWidth="1"/>
    <col min="5109" max="5109" width="17" style="446" customWidth="1"/>
    <col min="5110" max="5110" width="17.109375" style="446" bestFit="1" customWidth="1"/>
    <col min="5111" max="5111" width="11" style="446" customWidth="1"/>
    <col min="5112" max="5112" width="14.5546875" style="446" bestFit="1" customWidth="1"/>
    <col min="5113" max="5113" width="9" style="446" customWidth="1"/>
    <col min="5114" max="5115" width="2.6640625" style="446" customWidth="1"/>
    <col min="5116" max="5116" width="27.109375" style="446" customWidth="1"/>
    <col min="5117" max="5118" width="22.6640625" style="446" customWidth="1"/>
    <col min="5119" max="5119" width="9.109375" style="446"/>
    <col min="5120" max="5120" width="14" style="446" customWidth="1"/>
    <col min="5121" max="5121" width="9.109375" style="446"/>
    <col min="5122" max="5122" width="49" style="446" customWidth="1"/>
    <col min="5123" max="5123" width="11.5546875" style="446" customWidth="1"/>
    <col min="5124" max="5124" width="9.109375" style="446"/>
    <col min="5125" max="5125" width="13.33203125" style="446" bestFit="1" customWidth="1"/>
    <col min="5126" max="5357" width="9.109375" style="446"/>
    <col min="5358" max="5360" width="2.6640625" style="446" customWidth="1"/>
    <col min="5361" max="5361" width="20.6640625" style="446" customWidth="1"/>
    <col min="5362" max="5362" width="15.6640625" style="446" customWidth="1"/>
    <col min="5363" max="5363" width="17.33203125" style="446" bestFit="1" customWidth="1"/>
    <col min="5364" max="5364" width="13.88671875" style="446" customWidth="1"/>
    <col min="5365" max="5365" width="17" style="446" customWidth="1"/>
    <col min="5366" max="5366" width="17.109375" style="446" bestFit="1" customWidth="1"/>
    <col min="5367" max="5367" width="11" style="446" customWidth="1"/>
    <col min="5368" max="5368" width="14.5546875" style="446" bestFit="1" customWidth="1"/>
    <col min="5369" max="5369" width="9" style="446" customWidth="1"/>
    <col min="5370" max="5371" width="2.6640625" style="446" customWidth="1"/>
    <col min="5372" max="5372" width="27.109375" style="446" customWidth="1"/>
    <col min="5373" max="5374" width="22.6640625" style="446" customWidth="1"/>
    <col min="5375" max="5375" width="9.109375" style="446"/>
    <col min="5376" max="5376" width="14" style="446" customWidth="1"/>
    <col min="5377" max="5377" width="9.109375" style="446"/>
    <col min="5378" max="5378" width="49" style="446" customWidth="1"/>
    <col min="5379" max="5379" width="11.5546875" style="446" customWidth="1"/>
    <col min="5380" max="5380" width="9.109375" style="446"/>
    <col min="5381" max="5381" width="13.33203125" style="446" bestFit="1" customWidth="1"/>
    <col min="5382" max="5613" width="9.109375" style="446"/>
    <col min="5614" max="5616" width="2.6640625" style="446" customWidth="1"/>
    <col min="5617" max="5617" width="20.6640625" style="446" customWidth="1"/>
    <col min="5618" max="5618" width="15.6640625" style="446" customWidth="1"/>
    <col min="5619" max="5619" width="17.33203125" style="446" bestFit="1" customWidth="1"/>
    <col min="5620" max="5620" width="13.88671875" style="446" customWidth="1"/>
    <col min="5621" max="5621" width="17" style="446" customWidth="1"/>
    <col min="5622" max="5622" width="17.109375" style="446" bestFit="1" customWidth="1"/>
    <col min="5623" max="5623" width="11" style="446" customWidth="1"/>
    <col min="5624" max="5624" width="14.5546875" style="446" bestFit="1" customWidth="1"/>
    <col min="5625" max="5625" width="9" style="446" customWidth="1"/>
    <col min="5626" max="5627" width="2.6640625" style="446" customWidth="1"/>
    <col min="5628" max="5628" width="27.109375" style="446" customWidth="1"/>
    <col min="5629" max="5630" width="22.6640625" style="446" customWidth="1"/>
    <col min="5631" max="5631" width="9.109375" style="446"/>
    <col min="5632" max="5632" width="14" style="446" customWidth="1"/>
    <col min="5633" max="5633" width="9.109375" style="446"/>
    <col min="5634" max="5634" width="49" style="446" customWidth="1"/>
    <col min="5635" max="5635" width="11.5546875" style="446" customWidth="1"/>
    <col min="5636" max="5636" width="9.109375" style="446"/>
    <col min="5637" max="5637" width="13.33203125" style="446" bestFit="1" customWidth="1"/>
    <col min="5638" max="5869" width="9.109375" style="446"/>
    <col min="5870" max="5872" width="2.6640625" style="446" customWidth="1"/>
    <col min="5873" max="5873" width="20.6640625" style="446" customWidth="1"/>
    <col min="5874" max="5874" width="15.6640625" style="446" customWidth="1"/>
    <col min="5875" max="5875" width="17.33203125" style="446" bestFit="1" customWidth="1"/>
    <col min="5876" max="5876" width="13.88671875" style="446" customWidth="1"/>
    <col min="5877" max="5877" width="17" style="446" customWidth="1"/>
    <col min="5878" max="5878" width="17.109375" style="446" bestFit="1" customWidth="1"/>
    <col min="5879" max="5879" width="11" style="446" customWidth="1"/>
    <col min="5880" max="5880" width="14.5546875" style="446" bestFit="1" customWidth="1"/>
    <col min="5881" max="5881" width="9" style="446" customWidth="1"/>
    <col min="5882" max="5883" width="2.6640625" style="446" customWidth="1"/>
    <col min="5884" max="5884" width="27.109375" style="446" customWidth="1"/>
    <col min="5885" max="5886" width="22.6640625" style="446" customWidth="1"/>
    <col min="5887" max="5887" width="9.109375" style="446"/>
    <col min="5888" max="5888" width="14" style="446" customWidth="1"/>
    <col min="5889" max="5889" width="9.109375" style="446"/>
    <col min="5890" max="5890" width="49" style="446" customWidth="1"/>
    <col min="5891" max="5891" width="11.5546875" style="446" customWidth="1"/>
    <col min="5892" max="5892" width="9.109375" style="446"/>
    <col min="5893" max="5893" width="13.33203125" style="446" bestFit="1" customWidth="1"/>
    <col min="5894" max="6125" width="9.109375" style="446"/>
    <col min="6126" max="6128" width="2.6640625" style="446" customWidth="1"/>
    <col min="6129" max="6129" width="20.6640625" style="446" customWidth="1"/>
    <col min="6130" max="6130" width="15.6640625" style="446" customWidth="1"/>
    <col min="6131" max="6131" width="17.33203125" style="446" bestFit="1" customWidth="1"/>
    <col min="6132" max="6132" width="13.88671875" style="446" customWidth="1"/>
    <col min="6133" max="6133" width="17" style="446" customWidth="1"/>
    <col min="6134" max="6134" width="17.109375" style="446" bestFit="1" customWidth="1"/>
    <col min="6135" max="6135" width="11" style="446" customWidth="1"/>
    <col min="6136" max="6136" width="14.5546875" style="446" bestFit="1" customWidth="1"/>
    <col min="6137" max="6137" width="9" style="446" customWidth="1"/>
    <col min="6138" max="6139" width="2.6640625" style="446" customWidth="1"/>
    <col min="6140" max="6140" width="27.109375" style="446" customWidth="1"/>
    <col min="6141" max="6142" width="22.6640625" style="446" customWidth="1"/>
    <col min="6143" max="6143" width="9.109375" style="446"/>
    <col min="6144" max="6144" width="14" style="446" customWidth="1"/>
    <col min="6145" max="6145" width="9.109375" style="446"/>
    <col min="6146" max="6146" width="49" style="446" customWidth="1"/>
    <col min="6147" max="6147" width="11.5546875" style="446" customWidth="1"/>
    <col min="6148" max="6148" width="9.109375" style="446"/>
    <col min="6149" max="6149" width="13.33203125" style="446" bestFit="1" customWidth="1"/>
    <col min="6150" max="6381" width="9.109375" style="446"/>
    <col min="6382" max="6384" width="2.6640625" style="446" customWidth="1"/>
    <col min="6385" max="6385" width="20.6640625" style="446" customWidth="1"/>
    <col min="6386" max="6386" width="15.6640625" style="446" customWidth="1"/>
    <col min="6387" max="6387" width="17.33203125" style="446" bestFit="1" customWidth="1"/>
    <col min="6388" max="6388" width="13.88671875" style="446" customWidth="1"/>
    <col min="6389" max="6389" width="17" style="446" customWidth="1"/>
    <col min="6390" max="6390" width="17.109375" style="446" bestFit="1" customWidth="1"/>
    <col min="6391" max="6391" width="11" style="446" customWidth="1"/>
    <col min="6392" max="6392" width="14.5546875" style="446" bestFit="1" customWidth="1"/>
    <col min="6393" max="6393" width="9" style="446" customWidth="1"/>
    <col min="6394" max="6395" width="2.6640625" style="446" customWidth="1"/>
    <col min="6396" max="6396" width="27.109375" style="446" customWidth="1"/>
    <col min="6397" max="6398" width="22.6640625" style="446" customWidth="1"/>
    <col min="6399" max="6399" width="9.109375" style="446"/>
    <col min="6400" max="6400" width="14" style="446" customWidth="1"/>
    <col min="6401" max="6401" width="9.109375" style="446"/>
    <col min="6402" max="6402" width="49" style="446" customWidth="1"/>
    <col min="6403" max="6403" width="11.5546875" style="446" customWidth="1"/>
    <col min="6404" max="6404" width="9.109375" style="446"/>
    <col min="6405" max="6405" width="13.33203125" style="446" bestFit="1" customWidth="1"/>
    <col min="6406" max="6637" width="9.109375" style="446"/>
    <col min="6638" max="6640" width="2.6640625" style="446" customWidth="1"/>
    <col min="6641" max="6641" width="20.6640625" style="446" customWidth="1"/>
    <col min="6642" max="6642" width="15.6640625" style="446" customWidth="1"/>
    <col min="6643" max="6643" width="17.33203125" style="446" bestFit="1" customWidth="1"/>
    <col min="6644" max="6644" width="13.88671875" style="446" customWidth="1"/>
    <col min="6645" max="6645" width="17" style="446" customWidth="1"/>
    <col min="6646" max="6646" width="17.109375" style="446" bestFit="1" customWidth="1"/>
    <col min="6647" max="6647" width="11" style="446" customWidth="1"/>
    <col min="6648" max="6648" width="14.5546875" style="446" bestFit="1" customWidth="1"/>
    <col min="6649" max="6649" width="9" style="446" customWidth="1"/>
    <col min="6650" max="6651" width="2.6640625" style="446" customWidth="1"/>
    <col min="6652" max="6652" width="27.109375" style="446" customWidth="1"/>
    <col min="6653" max="6654" width="22.6640625" style="446" customWidth="1"/>
    <col min="6655" max="6655" width="9.109375" style="446"/>
    <col min="6656" max="6656" width="14" style="446" customWidth="1"/>
    <col min="6657" max="6657" width="9.109375" style="446"/>
    <col min="6658" max="6658" width="49" style="446" customWidth="1"/>
    <col min="6659" max="6659" width="11.5546875" style="446" customWidth="1"/>
    <col min="6660" max="6660" width="9.109375" style="446"/>
    <col min="6661" max="6661" width="13.33203125" style="446" bestFit="1" customWidth="1"/>
    <col min="6662" max="6893" width="9.109375" style="446"/>
    <col min="6894" max="6896" width="2.6640625" style="446" customWidth="1"/>
    <col min="6897" max="6897" width="20.6640625" style="446" customWidth="1"/>
    <col min="6898" max="6898" width="15.6640625" style="446" customWidth="1"/>
    <col min="6899" max="6899" width="17.33203125" style="446" bestFit="1" customWidth="1"/>
    <col min="6900" max="6900" width="13.88671875" style="446" customWidth="1"/>
    <col min="6901" max="6901" width="17" style="446" customWidth="1"/>
    <col min="6902" max="6902" width="17.109375" style="446" bestFit="1" customWidth="1"/>
    <col min="6903" max="6903" width="11" style="446" customWidth="1"/>
    <col min="6904" max="6904" width="14.5546875" style="446" bestFit="1" customWidth="1"/>
    <col min="6905" max="6905" width="9" style="446" customWidth="1"/>
    <col min="6906" max="6907" width="2.6640625" style="446" customWidth="1"/>
    <col min="6908" max="6908" width="27.109375" style="446" customWidth="1"/>
    <col min="6909" max="6910" width="22.6640625" style="446" customWidth="1"/>
    <col min="6911" max="6911" width="9.109375" style="446"/>
    <col min="6912" max="6912" width="14" style="446" customWidth="1"/>
    <col min="6913" max="6913" width="9.109375" style="446"/>
    <col min="6914" max="6914" width="49" style="446" customWidth="1"/>
    <col min="6915" max="6915" width="11.5546875" style="446" customWidth="1"/>
    <col min="6916" max="6916" width="9.109375" style="446"/>
    <col min="6917" max="6917" width="13.33203125" style="446" bestFit="1" customWidth="1"/>
    <col min="6918" max="7149" width="9.109375" style="446"/>
    <col min="7150" max="7152" width="2.6640625" style="446" customWidth="1"/>
    <col min="7153" max="7153" width="20.6640625" style="446" customWidth="1"/>
    <col min="7154" max="7154" width="15.6640625" style="446" customWidth="1"/>
    <col min="7155" max="7155" width="17.33203125" style="446" bestFit="1" customWidth="1"/>
    <col min="7156" max="7156" width="13.88671875" style="446" customWidth="1"/>
    <col min="7157" max="7157" width="17" style="446" customWidth="1"/>
    <col min="7158" max="7158" width="17.109375" style="446" bestFit="1" customWidth="1"/>
    <col min="7159" max="7159" width="11" style="446" customWidth="1"/>
    <col min="7160" max="7160" width="14.5546875" style="446" bestFit="1" customWidth="1"/>
    <col min="7161" max="7161" width="9" style="446" customWidth="1"/>
    <col min="7162" max="7163" width="2.6640625" style="446" customWidth="1"/>
    <col min="7164" max="7164" width="27.109375" style="446" customWidth="1"/>
    <col min="7165" max="7166" width="22.6640625" style="446" customWidth="1"/>
    <col min="7167" max="7167" width="9.109375" style="446"/>
    <col min="7168" max="7168" width="14" style="446" customWidth="1"/>
    <col min="7169" max="7169" width="9.109375" style="446"/>
    <col min="7170" max="7170" width="49" style="446" customWidth="1"/>
    <col min="7171" max="7171" width="11.5546875" style="446" customWidth="1"/>
    <col min="7172" max="7172" width="9.109375" style="446"/>
    <col min="7173" max="7173" width="13.33203125" style="446" bestFit="1" customWidth="1"/>
    <col min="7174" max="7405" width="9.109375" style="446"/>
    <col min="7406" max="7408" width="2.6640625" style="446" customWidth="1"/>
    <col min="7409" max="7409" width="20.6640625" style="446" customWidth="1"/>
    <col min="7410" max="7410" width="15.6640625" style="446" customWidth="1"/>
    <col min="7411" max="7411" width="17.33203125" style="446" bestFit="1" customWidth="1"/>
    <col min="7412" max="7412" width="13.88671875" style="446" customWidth="1"/>
    <col min="7413" max="7413" width="17" style="446" customWidth="1"/>
    <col min="7414" max="7414" width="17.109375" style="446" bestFit="1" customWidth="1"/>
    <col min="7415" max="7415" width="11" style="446" customWidth="1"/>
    <col min="7416" max="7416" width="14.5546875" style="446" bestFit="1" customWidth="1"/>
    <col min="7417" max="7417" width="9" style="446" customWidth="1"/>
    <col min="7418" max="7419" width="2.6640625" style="446" customWidth="1"/>
    <col min="7420" max="7420" width="27.109375" style="446" customWidth="1"/>
    <col min="7421" max="7422" width="22.6640625" style="446" customWidth="1"/>
    <col min="7423" max="7423" width="9.109375" style="446"/>
    <col min="7424" max="7424" width="14" style="446" customWidth="1"/>
    <col min="7425" max="7425" width="9.109375" style="446"/>
    <col min="7426" max="7426" width="49" style="446" customWidth="1"/>
    <col min="7427" max="7427" width="11.5546875" style="446" customWidth="1"/>
    <col min="7428" max="7428" width="9.109375" style="446"/>
    <col min="7429" max="7429" width="13.33203125" style="446" bestFit="1" customWidth="1"/>
    <col min="7430" max="7661" width="9.109375" style="446"/>
    <col min="7662" max="7664" width="2.6640625" style="446" customWidth="1"/>
    <col min="7665" max="7665" width="20.6640625" style="446" customWidth="1"/>
    <col min="7666" max="7666" width="15.6640625" style="446" customWidth="1"/>
    <col min="7667" max="7667" width="17.33203125" style="446" bestFit="1" customWidth="1"/>
    <col min="7668" max="7668" width="13.88671875" style="446" customWidth="1"/>
    <col min="7669" max="7669" width="17" style="446" customWidth="1"/>
    <col min="7670" max="7670" width="17.109375" style="446" bestFit="1" customWidth="1"/>
    <col min="7671" max="7671" width="11" style="446" customWidth="1"/>
    <col min="7672" max="7672" width="14.5546875" style="446" bestFit="1" customWidth="1"/>
    <col min="7673" max="7673" width="9" style="446" customWidth="1"/>
    <col min="7674" max="7675" width="2.6640625" style="446" customWidth="1"/>
    <col min="7676" max="7676" width="27.109375" style="446" customWidth="1"/>
    <col min="7677" max="7678" width="22.6640625" style="446" customWidth="1"/>
    <col min="7679" max="7679" width="9.109375" style="446"/>
    <col min="7680" max="7680" width="14" style="446" customWidth="1"/>
    <col min="7681" max="7681" width="9.109375" style="446"/>
    <col min="7682" max="7682" width="49" style="446" customWidth="1"/>
    <col min="7683" max="7683" width="11.5546875" style="446" customWidth="1"/>
    <col min="7684" max="7684" width="9.109375" style="446"/>
    <col min="7685" max="7685" width="13.33203125" style="446" bestFit="1" customWidth="1"/>
    <col min="7686" max="7917" width="9.109375" style="446"/>
    <col min="7918" max="7920" width="2.6640625" style="446" customWidth="1"/>
    <col min="7921" max="7921" width="20.6640625" style="446" customWidth="1"/>
    <col min="7922" max="7922" width="15.6640625" style="446" customWidth="1"/>
    <col min="7923" max="7923" width="17.33203125" style="446" bestFit="1" customWidth="1"/>
    <col min="7924" max="7924" width="13.88671875" style="446" customWidth="1"/>
    <col min="7925" max="7925" width="17" style="446" customWidth="1"/>
    <col min="7926" max="7926" width="17.109375" style="446" bestFit="1" customWidth="1"/>
    <col min="7927" max="7927" width="11" style="446" customWidth="1"/>
    <col min="7928" max="7928" width="14.5546875" style="446" bestFit="1" customWidth="1"/>
    <col min="7929" max="7929" width="9" style="446" customWidth="1"/>
    <col min="7930" max="7931" width="2.6640625" style="446" customWidth="1"/>
    <col min="7932" max="7932" width="27.109375" style="446" customWidth="1"/>
    <col min="7933" max="7934" width="22.6640625" style="446" customWidth="1"/>
    <col min="7935" max="7935" width="9.109375" style="446"/>
    <col min="7936" max="7936" width="14" style="446" customWidth="1"/>
    <col min="7937" max="7937" width="9.109375" style="446"/>
    <col min="7938" max="7938" width="49" style="446" customWidth="1"/>
    <col min="7939" max="7939" width="11.5546875" style="446" customWidth="1"/>
    <col min="7940" max="7940" width="9.109375" style="446"/>
    <col min="7941" max="7941" width="13.33203125" style="446" bestFit="1" customWidth="1"/>
    <col min="7942" max="8173" width="9.109375" style="446"/>
    <col min="8174" max="8176" width="2.6640625" style="446" customWidth="1"/>
    <col min="8177" max="8177" width="20.6640625" style="446" customWidth="1"/>
    <col min="8178" max="8178" width="15.6640625" style="446" customWidth="1"/>
    <col min="8179" max="8179" width="17.33203125" style="446" bestFit="1" customWidth="1"/>
    <col min="8180" max="8180" width="13.88671875" style="446" customWidth="1"/>
    <col min="8181" max="8181" width="17" style="446" customWidth="1"/>
    <col min="8182" max="8182" width="17.109375" style="446" bestFit="1" customWidth="1"/>
    <col min="8183" max="8183" width="11" style="446" customWidth="1"/>
    <col min="8184" max="8184" width="14.5546875" style="446" bestFit="1" customWidth="1"/>
    <col min="8185" max="8185" width="9" style="446" customWidth="1"/>
    <col min="8186" max="8187" width="2.6640625" style="446" customWidth="1"/>
    <col min="8188" max="8188" width="27.109375" style="446" customWidth="1"/>
    <col min="8189" max="8190" width="22.6640625" style="446" customWidth="1"/>
    <col min="8191" max="8191" width="9.109375" style="446"/>
    <col min="8192" max="8192" width="14" style="446" customWidth="1"/>
    <col min="8193" max="8193" width="9.109375" style="446"/>
    <col min="8194" max="8194" width="49" style="446" customWidth="1"/>
    <col min="8195" max="8195" width="11.5546875" style="446" customWidth="1"/>
    <col min="8196" max="8196" width="9.109375" style="446"/>
    <col min="8197" max="8197" width="13.33203125" style="446" bestFit="1" customWidth="1"/>
    <col min="8198" max="8429" width="9.109375" style="446"/>
    <col min="8430" max="8432" width="2.6640625" style="446" customWidth="1"/>
    <col min="8433" max="8433" width="20.6640625" style="446" customWidth="1"/>
    <col min="8434" max="8434" width="15.6640625" style="446" customWidth="1"/>
    <col min="8435" max="8435" width="17.33203125" style="446" bestFit="1" customWidth="1"/>
    <col min="8436" max="8436" width="13.88671875" style="446" customWidth="1"/>
    <col min="8437" max="8437" width="17" style="446" customWidth="1"/>
    <col min="8438" max="8438" width="17.109375" style="446" bestFit="1" customWidth="1"/>
    <col min="8439" max="8439" width="11" style="446" customWidth="1"/>
    <col min="8440" max="8440" width="14.5546875" style="446" bestFit="1" customWidth="1"/>
    <col min="8441" max="8441" width="9" style="446" customWidth="1"/>
    <col min="8442" max="8443" width="2.6640625" style="446" customWidth="1"/>
    <col min="8444" max="8444" width="27.109375" style="446" customWidth="1"/>
    <col min="8445" max="8446" width="22.6640625" style="446" customWidth="1"/>
    <col min="8447" max="8447" width="9.109375" style="446"/>
    <col min="8448" max="8448" width="14" style="446" customWidth="1"/>
    <col min="8449" max="8449" width="9.109375" style="446"/>
    <col min="8450" max="8450" width="49" style="446" customWidth="1"/>
    <col min="8451" max="8451" width="11.5546875" style="446" customWidth="1"/>
    <col min="8452" max="8452" width="9.109375" style="446"/>
    <col min="8453" max="8453" width="13.33203125" style="446" bestFit="1" customWidth="1"/>
    <col min="8454" max="8685" width="9.109375" style="446"/>
    <col min="8686" max="8688" width="2.6640625" style="446" customWidth="1"/>
    <col min="8689" max="8689" width="20.6640625" style="446" customWidth="1"/>
    <col min="8690" max="8690" width="15.6640625" style="446" customWidth="1"/>
    <col min="8691" max="8691" width="17.33203125" style="446" bestFit="1" customWidth="1"/>
    <col min="8692" max="8692" width="13.88671875" style="446" customWidth="1"/>
    <col min="8693" max="8693" width="17" style="446" customWidth="1"/>
    <col min="8694" max="8694" width="17.109375" style="446" bestFit="1" customWidth="1"/>
    <col min="8695" max="8695" width="11" style="446" customWidth="1"/>
    <col min="8696" max="8696" width="14.5546875" style="446" bestFit="1" customWidth="1"/>
    <col min="8697" max="8697" width="9" style="446" customWidth="1"/>
    <col min="8698" max="8699" width="2.6640625" style="446" customWidth="1"/>
    <col min="8700" max="8700" width="27.109375" style="446" customWidth="1"/>
    <col min="8701" max="8702" width="22.6640625" style="446" customWidth="1"/>
    <col min="8703" max="8703" width="9.109375" style="446"/>
    <col min="8704" max="8704" width="14" style="446" customWidth="1"/>
    <col min="8705" max="8705" width="9.109375" style="446"/>
    <col min="8706" max="8706" width="49" style="446" customWidth="1"/>
    <col min="8707" max="8707" width="11.5546875" style="446" customWidth="1"/>
    <col min="8708" max="8708" width="9.109375" style="446"/>
    <col min="8709" max="8709" width="13.33203125" style="446" bestFit="1" customWidth="1"/>
    <col min="8710" max="8941" width="9.109375" style="446"/>
    <col min="8942" max="8944" width="2.6640625" style="446" customWidth="1"/>
    <col min="8945" max="8945" width="20.6640625" style="446" customWidth="1"/>
    <col min="8946" max="8946" width="15.6640625" style="446" customWidth="1"/>
    <col min="8947" max="8947" width="17.33203125" style="446" bestFit="1" customWidth="1"/>
    <col min="8948" max="8948" width="13.88671875" style="446" customWidth="1"/>
    <col min="8949" max="8949" width="17" style="446" customWidth="1"/>
    <col min="8950" max="8950" width="17.109375" style="446" bestFit="1" customWidth="1"/>
    <col min="8951" max="8951" width="11" style="446" customWidth="1"/>
    <col min="8952" max="8952" width="14.5546875" style="446" bestFit="1" customWidth="1"/>
    <col min="8953" max="8953" width="9" style="446" customWidth="1"/>
    <col min="8954" max="8955" width="2.6640625" style="446" customWidth="1"/>
    <col min="8956" max="8956" width="27.109375" style="446" customWidth="1"/>
    <col min="8957" max="8958" width="22.6640625" style="446" customWidth="1"/>
    <col min="8959" max="8959" width="9.109375" style="446"/>
    <col min="8960" max="8960" width="14" style="446" customWidth="1"/>
    <col min="8961" max="8961" width="9.109375" style="446"/>
    <col min="8962" max="8962" width="49" style="446" customWidth="1"/>
    <col min="8963" max="8963" width="11.5546875" style="446" customWidth="1"/>
    <col min="8964" max="8964" width="9.109375" style="446"/>
    <col min="8965" max="8965" width="13.33203125" style="446" bestFit="1" customWidth="1"/>
    <col min="8966" max="9197" width="9.109375" style="446"/>
    <col min="9198" max="9200" width="2.6640625" style="446" customWidth="1"/>
    <col min="9201" max="9201" width="20.6640625" style="446" customWidth="1"/>
    <col min="9202" max="9202" width="15.6640625" style="446" customWidth="1"/>
    <col min="9203" max="9203" width="17.33203125" style="446" bestFit="1" customWidth="1"/>
    <col min="9204" max="9204" width="13.88671875" style="446" customWidth="1"/>
    <col min="9205" max="9205" width="17" style="446" customWidth="1"/>
    <col min="9206" max="9206" width="17.109375" style="446" bestFit="1" customWidth="1"/>
    <col min="9207" max="9207" width="11" style="446" customWidth="1"/>
    <col min="9208" max="9208" width="14.5546875" style="446" bestFit="1" customWidth="1"/>
    <col min="9209" max="9209" width="9" style="446" customWidth="1"/>
    <col min="9210" max="9211" width="2.6640625" style="446" customWidth="1"/>
    <col min="9212" max="9212" width="27.109375" style="446" customWidth="1"/>
    <col min="9213" max="9214" width="22.6640625" style="446" customWidth="1"/>
    <col min="9215" max="9215" width="9.109375" style="446"/>
    <col min="9216" max="9216" width="14" style="446" customWidth="1"/>
    <col min="9217" max="9217" width="9.109375" style="446"/>
    <col min="9218" max="9218" width="49" style="446" customWidth="1"/>
    <col min="9219" max="9219" width="11.5546875" style="446" customWidth="1"/>
    <col min="9220" max="9220" width="9.109375" style="446"/>
    <col min="9221" max="9221" width="13.33203125" style="446" bestFit="1" customWidth="1"/>
    <col min="9222" max="9453" width="9.109375" style="446"/>
    <col min="9454" max="9456" width="2.6640625" style="446" customWidth="1"/>
    <col min="9457" max="9457" width="20.6640625" style="446" customWidth="1"/>
    <col min="9458" max="9458" width="15.6640625" style="446" customWidth="1"/>
    <col min="9459" max="9459" width="17.33203125" style="446" bestFit="1" customWidth="1"/>
    <col min="9460" max="9460" width="13.88671875" style="446" customWidth="1"/>
    <col min="9461" max="9461" width="17" style="446" customWidth="1"/>
    <col min="9462" max="9462" width="17.109375" style="446" bestFit="1" customWidth="1"/>
    <col min="9463" max="9463" width="11" style="446" customWidth="1"/>
    <col min="9464" max="9464" width="14.5546875" style="446" bestFit="1" customWidth="1"/>
    <col min="9465" max="9465" width="9" style="446" customWidth="1"/>
    <col min="9466" max="9467" width="2.6640625" style="446" customWidth="1"/>
    <col min="9468" max="9468" width="27.109375" style="446" customWidth="1"/>
    <col min="9469" max="9470" width="22.6640625" style="446" customWidth="1"/>
    <col min="9471" max="9471" width="9.109375" style="446"/>
    <col min="9472" max="9472" width="14" style="446" customWidth="1"/>
    <col min="9473" max="9473" width="9.109375" style="446"/>
    <col min="9474" max="9474" width="49" style="446" customWidth="1"/>
    <col min="9475" max="9475" width="11.5546875" style="446" customWidth="1"/>
    <col min="9476" max="9476" width="9.109375" style="446"/>
    <col min="9477" max="9477" width="13.33203125" style="446" bestFit="1" customWidth="1"/>
    <col min="9478" max="9709" width="9.109375" style="446"/>
    <col min="9710" max="9712" width="2.6640625" style="446" customWidth="1"/>
    <col min="9713" max="9713" width="20.6640625" style="446" customWidth="1"/>
    <col min="9714" max="9714" width="15.6640625" style="446" customWidth="1"/>
    <col min="9715" max="9715" width="17.33203125" style="446" bestFit="1" customWidth="1"/>
    <col min="9716" max="9716" width="13.88671875" style="446" customWidth="1"/>
    <col min="9717" max="9717" width="17" style="446" customWidth="1"/>
    <col min="9718" max="9718" width="17.109375" style="446" bestFit="1" customWidth="1"/>
    <col min="9719" max="9719" width="11" style="446" customWidth="1"/>
    <col min="9720" max="9720" width="14.5546875" style="446" bestFit="1" customWidth="1"/>
    <col min="9721" max="9721" width="9" style="446" customWidth="1"/>
    <col min="9722" max="9723" width="2.6640625" style="446" customWidth="1"/>
    <col min="9724" max="9724" width="27.109375" style="446" customWidth="1"/>
    <col min="9725" max="9726" width="22.6640625" style="446" customWidth="1"/>
    <col min="9727" max="9727" width="9.109375" style="446"/>
    <col min="9728" max="9728" width="14" style="446" customWidth="1"/>
    <col min="9729" max="9729" width="9.109375" style="446"/>
    <col min="9730" max="9730" width="49" style="446" customWidth="1"/>
    <col min="9731" max="9731" width="11.5546875" style="446" customWidth="1"/>
    <col min="9732" max="9732" width="9.109375" style="446"/>
    <col min="9733" max="9733" width="13.33203125" style="446" bestFit="1" customWidth="1"/>
    <col min="9734" max="9965" width="9.109375" style="446"/>
    <col min="9966" max="9968" width="2.6640625" style="446" customWidth="1"/>
    <col min="9969" max="9969" width="20.6640625" style="446" customWidth="1"/>
    <col min="9970" max="9970" width="15.6640625" style="446" customWidth="1"/>
    <col min="9971" max="9971" width="17.33203125" style="446" bestFit="1" customWidth="1"/>
    <col min="9972" max="9972" width="13.88671875" style="446" customWidth="1"/>
    <col min="9973" max="9973" width="17" style="446" customWidth="1"/>
    <col min="9974" max="9974" width="17.109375" style="446" bestFit="1" customWidth="1"/>
    <col min="9975" max="9975" width="11" style="446" customWidth="1"/>
    <col min="9976" max="9976" width="14.5546875" style="446" bestFit="1" customWidth="1"/>
    <col min="9977" max="9977" width="9" style="446" customWidth="1"/>
    <col min="9978" max="9979" width="2.6640625" style="446" customWidth="1"/>
    <col min="9980" max="9980" width="27.109375" style="446" customWidth="1"/>
    <col min="9981" max="9982" width="22.6640625" style="446" customWidth="1"/>
    <col min="9983" max="9983" width="9.109375" style="446"/>
    <col min="9984" max="9984" width="14" style="446" customWidth="1"/>
    <col min="9985" max="9985" width="9.109375" style="446"/>
    <col min="9986" max="9986" width="49" style="446" customWidth="1"/>
    <col min="9987" max="9987" width="11.5546875" style="446" customWidth="1"/>
    <col min="9988" max="9988" width="9.109375" style="446"/>
    <col min="9989" max="9989" width="13.33203125" style="446" bestFit="1" customWidth="1"/>
    <col min="9990" max="10221" width="9.109375" style="446"/>
    <col min="10222" max="10224" width="2.6640625" style="446" customWidth="1"/>
    <col min="10225" max="10225" width="20.6640625" style="446" customWidth="1"/>
    <col min="10226" max="10226" width="15.6640625" style="446" customWidth="1"/>
    <col min="10227" max="10227" width="17.33203125" style="446" bestFit="1" customWidth="1"/>
    <col min="10228" max="10228" width="13.88671875" style="446" customWidth="1"/>
    <col min="10229" max="10229" width="17" style="446" customWidth="1"/>
    <col min="10230" max="10230" width="17.109375" style="446" bestFit="1" customWidth="1"/>
    <col min="10231" max="10231" width="11" style="446" customWidth="1"/>
    <col min="10232" max="10232" width="14.5546875" style="446" bestFit="1" customWidth="1"/>
    <col min="10233" max="10233" width="9" style="446" customWidth="1"/>
    <col min="10234" max="10235" width="2.6640625" style="446" customWidth="1"/>
    <col min="10236" max="10236" width="27.109375" style="446" customWidth="1"/>
    <col min="10237" max="10238" width="22.6640625" style="446" customWidth="1"/>
    <col min="10239" max="10239" width="9.109375" style="446"/>
    <col min="10240" max="10240" width="14" style="446" customWidth="1"/>
    <col min="10241" max="10241" width="9.109375" style="446"/>
    <col min="10242" max="10242" width="49" style="446" customWidth="1"/>
    <col min="10243" max="10243" width="11.5546875" style="446" customWidth="1"/>
    <col min="10244" max="10244" width="9.109375" style="446"/>
    <col min="10245" max="10245" width="13.33203125" style="446" bestFit="1" customWidth="1"/>
    <col min="10246" max="10477" width="9.109375" style="446"/>
    <col min="10478" max="10480" width="2.6640625" style="446" customWidth="1"/>
    <col min="10481" max="10481" width="20.6640625" style="446" customWidth="1"/>
    <col min="10482" max="10482" width="15.6640625" style="446" customWidth="1"/>
    <col min="10483" max="10483" width="17.33203125" style="446" bestFit="1" customWidth="1"/>
    <col min="10484" max="10484" width="13.88671875" style="446" customWidth="1"/>
    <col min="10485" max="10485" width="17" style="446" customWidth="1"/>
    <col min="10486" max="10486" width="17.109375" style="446" bestFit="1" customWidth="1"/>
    <col min="10487" max="10487" width="11" style="446" customWidth="1"/>
    <col min="10488" max="10488" width="14.5546875" style="446" bestFit="1" customWidth="1"/>
    <col min="10489" max="10489" width="9" style="446" customWidth="1"/>
    <col min="10490" max="10491" width="2.6640625" style="446" customWidth="1"/>
    <col min="10492" max="10492" width="27.109375" style="446" customWidth="1"/>
    <col min="10493" max="10494" width="22.6640625" style="446" customWidth="1"/>
    <col min="10495" max="10495" width="9.109375" style="446"/>
    <col min="10496" max="10496" width="14" style="446" customWidth="1"/>
    <col min="10497" max="10497" width="9.109375" style="446"/>
    <col min="10498" max="10498" width="49" style="446" customWidth="1"/>
    <col min="10499" max="10499" width="11.5546875" style="446" customWidth="1"/>
    <col min="10500" max="10500" width="9.109375" style="446"/>
    <col min="10501" max="10501" width="13.33203125" style="446" bestFit="1" customWidth="1"/>
    <col min="10502" max="10733" width="9.109375" style="446"/>
    <col min="10734" max="10736" width="2.6640625" style="446" customWidth="1"/>
    <col min="10737" max="10737" width="20.6640625" style="446" customWidth="1"/>
    <col min="10738" max="10738" width="15.6640625" style="446" customWidth="1"/>
    <col min="10739" max="10739" width="17.33203125" style="446" bestFit="1" customWidth="1"/>
    <col min="10740" max="10740" width="13.88671875" style="446" customWidth="1"/>
    <col min="10741" max="10741" width="17" style="446" customWidth="1"/>
    <col min="10742" max="10742" width="17.109375" style="446" bestFit="1" customWidth="1"/>
    <col min="10743" max="10743" width="11" style="446" customWidth="1"/>
    <col min="10744" max="10744" width="14.5546875" style="446" bestFit="1" customWidth="1"/>
    <col min="10745" max="10745" width="9" style="446" customWidth="1"/>
    <col min="10746" max="10747" width="2.6640625" style="446" customWidth="1"/>
    <col min="10748" max="10748" width="27.109375" style="446" customWidth="1"/>
    <col min="10749" max="10750" width="22.6640625" style="446" customWidth="1"/>
    <col min="10751" max="10751" width="9.109375" style="446"/>
    <col min="10752" max="10752" width="14" style="446" customWidth="1"/>
    <col min="10753" max="10753" width="9.109375" style="446"/>
    <col min="10754" max="10754" width="49" style="446" customWidth="1"/>
    <col min="10755" max="10755" width="11.5546875" style="446" customWidth="1"/>
    <col min="10756" max="10756" width="9.109375" style="446"/>
    <col min="10757" max="10757" width="13.33203125" style="446" bestFit="1" customWidth="1"/>
    <col min="10758" max="10989" width="9.109375" style="446"/>
    <col min="10990" max="10992" width="2.6640625" style="446" customWidth="1"/>
    <col min="10993" max="10993" width="20.6640625" style="446" customWidth="1"/>
    <col min="10994" max="10994" width="15.6640625" style="446" customWidth="1"/>
    <col min="10995" max="10995" width="17.33203125" style="446" bestFit="1" customWidth="1"/>
    <col min="10996" max="10996" width="13.88671875" style="446" customWidth="1"/>
    <col min="10997" max="10997" width="17" style="446" customWidth="1"/>
    <col min="10998" max="10998" width="17.109375" style="446" bestFit="1" customWidth="1"/>
    <col min="10999" max="10999" width="11" style="446" customWidth="1"/>
    <col min="11000" max="11000" width="14.5546875" style="446" bestFit="1" customWidth="1"/>
    <col min="11001" max="11001" width="9" style="446" customWidth="1"/>
    <col min="11002" max="11003" width="2.6640625" style="446" customWidth="1"/>
    <col min="11004" max="11004" width="27.109375" style="446" customWidth="1"/>
    <col min="11005" max="11006" width="22.6640625" style="446" customWidth="1"/>
    <col min="11007" max="11007" width="9.109375" style="446"/>
    <col min="11008" max="11008" width="14" style="446" customWidth="1"/>
    <col min="11009" max="11009" width="9.109375" style="446"/>
    <col min="11010" max="11010" width="49" style="446" customWidth="1"/>
    <col min="11011" max="11011" width="11.5546875" style="446" customWidth="1"/>
    <col min="11012" max="11012" width="9.109375" style="446"/>
    <col min="11013" max="11013" width="13.33203125" style="446" bestFit="1" customWidth="1"/>
    <col min="11014" max="11245" width="9.109375" style="446"/>
    <col min="11246" max="11248" width="2.6640625" style="446" customWidth="1"/>
    <col min="11249" max="11249" width="20.6640625" style="446" customWidth="1"/>
    <col min="11250" max="11250" width="15.6640625" style="446" customWidth="1"/>
    <col min="11251" max="11251" width="17.33203125" style="446" bestFit="1" customWidth="1"/>
    <col min="11252" max="11252" width="13.88671875" style="446" customWidth="1"/>
    <col min="11253" max="11253" width="17" style="446" customWidth="1"/>
    <col min="11254" max="11254" width="17.109375" style="446" bestFit="1" customWidth="1"/>
    <col min="11255" max="11255" width="11" style="446" customWidth="1"/>
    <col min="11256" max="11256" width="14.5546875" style="446" bestFit="1" customWidth="1"/>
    <col min="11257" max="11257" width="9" style="446" customWidth="1"/>
    <col min="11258" max="11259" width="2.6640625" style="446" customWidth="1"/>
    <col min="11260" max="11260" width="27.109375" style="446" customWidth="1"/>
    <col min="11261" max="11262" width="22.6640625" style="446" customWidth="1"/>
    <col min="11263" max="11263" width="9.109375" style="446"/>
    <col min="11264" max="11264" width="14" style="446" customWidth="1"/>
    <col min="11265" max="11265" width="9.109375" style="446"/>
    <col min="11266" max="11266" width="49" style="446" customWidth="1"/>
    <col min="11267" max="11267" width="11.5546875" style="446" customWidth="1"/>
    <col min="11268" max="11268" width="9.109375" style="446"/>
    <col min="11269" max="11269" width="13.33203125" style="446" bestFit="1" customWidth="1"/>
    <col min="11270" max="11501" width="9.109375" style="446"/>
    <col min="11502" max="11504" width="2.6640625" style="446" customWidth="1"/>
    <col min="11505" max="11505" width="20.6640625" style="446" customWidth="1"/>
    <col min="11506" max="11506" width="15.6640625" style="446" customWidth="1"/>
    <col min="11507" max="11507" width="17.33203125" style="446" bestFit="1" customWidth="1"/>
    <col min="11508" max="11508" width="13.88671875" style="446" customWidth="1"/>
    <col min="11509" max="11509" width="17" style="446" customWidth="1"/>
    <col min="11510" max="11510" width="17.109375" style="446" bestFit="1" customWidth="1"/>
    <col min="11511" max="11511" width="11" style="446" customWidth="1"/>
    <col min="11512" max="11512" width="14.5546875" style="446" bestFit="1" customWidth="1"/>
    <col min="11513" max="11513" width="9" style="446" customWidth="1"/>
    <col min="11514" max="11515" width="2.6640625" style="446" customWidth="1"/>
    <col min="11516" max="11516" width="27.109375" style="446" customWidth="1"/>
    <col min="11517" max="11518" width="22.6640625" style="446" customWidth="1"/>
    <col min="11519" max="11519" width="9.109375" style="446"/>
    <col min="11520" max="11520" width="14" style="446" customWidth="1"/>
    <col min="11521" max="11521" width="9.109375" style="446"/>
    <col min="11522" max="11522" width="49" style="446" customWidth="1"/>
    <col min="11523" max="11523" width="11.5546875" style="446" customWidth="1"/>
    <col min="11524" max="11524" width="9.109375" style="446"/>
    <col min="11525" max="11525" width="13.33203125" style="446" bestFit="1" customWidth="1"/>
    <col min="11526" max="11757" width="9.109375" style="446"/>
    <col min="11758" max="11760" width="2.6640625" style="446" customWidth="1"/>
    <col min="11761" max="11761" width="20.6640625" style="446" customWidth="1"/>
    <col min="11762" max="11762" width="15.6640625" style="446" customWidth="1"/>
    <col min="11763" max="11763" width="17.33203125" style="446" bestFit="1" customWidth="1"/>
    <col min="11764" max="11764" width="13.88671875" style="446" customWidth="1"/>
    <col min="11765" max="11765" width="17" style="446" customWidth="1"/>
    <col min="11766" max="11766" width="17.109375" style="446" bestFit="1" customWidth="1"/>
    <col min="11767" max="11767" width="11" style="446" customWidth="1"/>
    <col min="11768" max="11768" width="14.5546875" style="446" bestFit="1" customWidth="1"/>
    <col min="11769" max="11769" width="9" style="446" customWidth="1"/>
    <col min="11770" max="11771" width="2.6640625" style="446" customWidth="1"/>
    <col min="11772" max="11772" width="27.109375" style="446" customWidth="1"/>
    <col min="11773" max="11774" width="22.6640625" style="446" customWidth="1"/>
    <col min="11775" max="11775" width="9.109375" style="446"/>
    <col min="11776" max="11776" width="14" style="446" customWidth="1"/>
    <col min="11777" max="11777" width="9.109375" style="446"/>
    <col min="11778" max="11778" width="49" style="446" customWidth="1"/>
    <col min="11779" max="11779" width="11.5546875" style="446" customWidth="1"/>
    <col min="11780" max="11780" width="9.109375" style="446"/>
    <col min="11781" max="11781" width="13.33203125" style="446" bestFit="1" customWidth="1"/>
    <col min="11782" max="12013" width="9.109375" style="446"/>
    <col min="12014" max="12016" width="2.6640625" style="446" customWidth="1"/>
    <col min="12017" max="12017" width="20.6640625" style="446" customWidth="1"/>
    <col min="12018" max="12018" width="15.6640625" style="446" customWidth="1"/>
    <col min="12019" max="12019" width="17.33203125" style="446" bestFit="1" customWidth="1"/>
    <col min="12020" max="12020" width="13.88671875" style="446" customWidth="1"/>
    <col min="12021" max="12021" width="17" style="446" customWidth="1"/>
    <col min="12022" max="12022" width="17.109375" style="446" bestFit="1" customWidth="1"/>
    <col min="12023" max="12023" width="11" style="446" customWidth="1"/>
    <col min="12024" max="12024" width="14.5546875" style="446" bestFit="1" customWidth="1"/>
    <col min="12025" max="12025" width="9" style="446" customWidth="1"/>
    <col min="12026" max="12027" width="2.6640625" style="446" customWidth="1"/>
    <col min="12028" max="12028" width="27.109375" style="446" customWidth="1"/>
    <col min="12029" max="12030" width="22.6640625" style="446" customWidth="1"/>
    <col min="12031" max="12031" width="9.109375" style="446"/>
    <col min="12032" max="12032" width="14" style="446" customWidth="1"/>
    <col min="12033" max="12033" width="9.109375" style="446"/>
    <col min="12034" max="12034" width="49" style="446" customWidth="1"/>
    <col min="12035" max="12035" width="11.5546875" style="446" customWidth="1"/>
    <col min="12036" max="12036" width="9.109375" style="446"/>
    <col min="12037" max="12037" width="13.33203125" style="446" bestFit="1" customWidth="1"/>
    <col min="12038" max="12269" width="9.109375" style="446"/>
    <col min="12270" max="12272" width="2.6640625" style="446" customWidth="1"/>
    <col min="12273" max="12273" width="20.6640625" style="446" customWidth="1"/>
    <col min="12274" max="12274" width="15.6640625" style="446" customWidth="1"/>
    <col min="12275" max="12275" width="17.33203125" style="446" bestFit="1" customWidth="1"/>
    <col min="12276" max="12276" width="13.88671875" style="446" customWidth="1"/>
    <col min="12277" max="12277" width="17" style="446" customWidth="1"/>
    <col min="12278" max="12278" width="17.109375" style="446" bestFit="1" customWidth="1"/>
    <col min="12279" max="12279" width="11" style="446" customWidth="1"/>
    <col min="12280" max="12280" width="14.5546875" style="446" bestFit="1" customWidth="1"/>
    <col min="12281" max="12281" width="9" style="446" customWidth="1"/>
    <col min="12282" max="12283" width="2.6640625" style="446" customWidth="1"/>
    <col min="12284" max="12284" width="27.109375" style="446" customWidth="1"/>
    <col min="12285" max="12286" width="22.6640625" style="446" customWidth="1"/>
    <col min="12287" max="12287" width="9.109375" style="446"/>
    <col min="12288" max="12288" width="14" style="446" customWidth="1"/>
    <col min="12289" max="12289" width="9.109375" style="446"/>
    <col min="12290" max="12290" width="49" style="446" customWidth="1"/>
    <col min="12291" max="12291" width="11.5546875" style="446" customWidth="1"/>
    <col min="12292" max="12292" width="9.109375" style="446"/>
    <col min="12293" max="12293" width="13.33203125" style="446" bestFit="1" customWidth="1"/>
    <col min="12294" max="12525" width="9.109375" style="446"/>
    <col min="12526" max="12528" width="2.6640625" style="446" customWidth="1"/>
    <col min="12529" max="12529" width="20.6640625" style="446" customWidth="1"/>
    <col min="12530" max="12530" width="15.6640625" style="446" customWidth="1"/>
    <col min="12531" max="12531" width="17.33203125" style="446" bestFit="1" customWidth="1"/>
    <col min="12532" max="12532" width="13.88671875" style="446" customWidth="1"/>
    <col min="12533" max="12533" width="17" style="446" customWidth="1"/>
    <col min="12534" max="12534" width="17.109375" style="446" bestFit="1" customWidth="1"/>
    <col min="12535" max="12535" width="11" style="446" customWidth="1"/>
    <col min="12536" max="12536" width="14.5546875" style="446" bestFit="1" customWidth="1"/>
    <col min="12537" max="12537" width="9" style="446" customWidth="1"/>
    <col min="12538" max="12539" width="2.6640625" style="446" customWidth="1"/>
    <col min="12540" max="12540" width="27.109375" style="446" customWidth="1"/>
    <col min="12541" max="12542" width="22.6640625" style="446" customWidth="1"/>
    <col min="12543" max="12543" width="9.109375" style="446"/>
    <col min="12544" max="12544" width="14" style="446" customWidth="1"/>
    <col min="12545" max="12545" width="9.109375" style="446"/>
    <col min="12546" max="12546" width="49" style="446" customWidth="1"/>
    <col min="12547" max="12547" width="11.5546875" style="446" customWidth="1"/>
    <col min="12548" max="12548" width="9.109375" style="446"/>
    <col min="12549" max="12549" width="13.33203125" style="446" bestFit="1" customWidth="1"/>
    <col min="12550" max="12781" width="9.109375" style="446"/>
    <col min="12782" max="12784" width="2.6640625" style="446" customWidth="1"/>
    <col min="12785" max="12785" width="20.6640625" style="446" customWidth="1"/>
    <col min="12786" max="12786" width="15.6640625" style="446" customWidth="1"/>
    <col min="12787" max="12787" width="17.33203125" style="446" bestFit="1" customWidth="1"/>
    <col min="12788" max="12788" width="13.88671875" style="446" customWidth="1"/>
    <col min="12789" max="12789" width="17" style="446" customWidth="1"/>
    <col min="12790" max="12790" width="17.109375" style="446" bestFit="1" customWidth="1"/>
    <col min="12791" max="12791" width="11" style="446" customWidth="1"/>
    <col min="12792" max="12792" width="14.5546875" style="446" bestFit="1" customWidth="1"/>
    <col min="12793" max="12793" width="9" style="446" customWidth="1"/>
    <col min="12794" max="12795" width="2.6640625" style="446" customWidth="1"/>
    <col min="12796" max="12796" width="27.109375" style="446" customWidth="1"/>
    <col min="12797" max="12798" width="22.6640625" style="446" customWidth="1"/>
    <col min="12799" max="12799" width="9.109375" style="446"/>
    <col min="12800" max="12800" width="14" style="446" customWidth="1"/>
    <col min="12801" max="12801" width="9.109375" style="446"/>
    <col min="12802" max="12802" width="49" style="446" customWidth="1"/>
    <col min="12803" max="12803" width="11.5546875" style="446" customWidth="1"/>
    <col min="12804" max="12804" width="9.109375" style="446"/>
    <col min="12805" max="12805" width="13.33203125" style="446" bestFit="1" customWidth="1"/>
    <col min="12806" max="13037" width="9.109375" style="446"/>
    <col min="13038" max="13040" width="2.6640625" style="446" customWidth="1"/>
    <col min="13041" max="13041" width="20.6640625" style="446" customWidth="1"/>
    <col min="13042" max="13042" width="15.6640625" style="446" customWidth="1"/>
    <col min="13043" max="13043" width="17.33203125" style="446" bestFit="1" customWidth="1"/>
    <col min="13044" max="13044" width="13.88671875" style="446" customWidth="1"/>
    <col min="13045" max="13045" width="17" style="446" customWidth="1"/>
    <col min="13046" max="13046" width="17.109375" style="446" bestFit="1" customWidth="1"/>
    <col min="13047" max="13047" width="11" style="446" customWidth="1"/>
    <col min="13048" max="13048" width="14.5546875" style="446" bestFit="1" customWidth="1"/>
    <col min="13049" max="13049" width="9" style="446" customWidth="1"/>
    <col min="13050" max="13051" width="2.6640625" style="446" customWidth="1"/>
    <col min="13052" max="13052" width="27.109375" style="446" customWidth="1"/>
    <col min="13053" max="13054" width="22.6640625" style="446" customWidth="1"/>
    <col min="13055" max="13055" width="9.109375" style="446"/>
    <col min="13056" max="13056" width="14" style="446" customWidth="1"/>
    <col min="13057" max="13057" width="9.109375" style="446"/>
    <col min="13058" max="13058" width="49" style="446" customWidth="1"/>
    <col min="13059" max="13059" width="11.5546875" style="446" customWidth="1"/>
    <col min="13060" max="13060" width="9.109375" style="446"/>
    <col min="13061" max="13061" width="13.33203125" style="446" bestFit="1" customWidth="1"/>
    <col min="13062" max="13293" width="9.109375" style="446"/>
    <col min="13294" max="13296" width="2.6640625" style="446" customWidth="1"/>
    <col min="13297" max="13297" width="20.6640625" style="446" customWidth="1"/>
    <col min="13298" max="13298" width="15.6640625" style="446" customWidth="1"/>
    <col min="13299" max="13299" width="17.33203125" style="446" bestFit="1" customWidth="1"/>
    <col min="13300" max="13300" width="13.88671875" style="446" customWidth="1"/>
    <col min="13301" max="13301" width="17" style="446" customWidth="1"/>
    <col min="13302" max="13302" width="17.109375" style="446" bestFit="1" customWidth="1"/>
    <col min="13303" max="13303" width="11" style="446" customWidth="1"/>
    <col min="13304" max="13304" width="14.5546875" style="446" bestFit="1" customWidth="1"/>
    <col min="13305" max="13305" width="9" style="446" customWidth="1"/>
    <col min="13306" max="13307" width="2.6640625" style="446" customWidth="1"/>
    <col min="13308" max="13308" width="27.109375" style="446" customWidth="1"/>
    <col min="13309" max="13310" width="22.6640625" style="446" customWidth="1"/>
    <col min="13311" max="13311" width="9.109375" style="446"/>
    <col min="13312" max="13312" width="14" style="446" customWidth="1"/>
    <col min="13313" max="13313" width="9.109375" style="446"/>
    <col min="13314" max="13314" width="49" style="446" customWidth="1"/>
    <col min="13315" max="13315" width="11.5546875" style="446" customWidth="1"/>
    <col min="13316" max="13316" width="9.109375" style="446"/>
    <col min="13317" max="13317" width="13.33203125" style="446" bestFit="1" customWidth="1"/>
    <col min="13318" max="13549" width="9.109375" style="446"/>
    <col min="13550" max="13552" width="2.6640625" style="446" customWidth="1"/>
    <col min="13553" max="13553" width="20.6640625" style="446" customWidth="1"/>
    <col min="13554" max="13554" width="15.6640625" style="446" customWidth="1"/>
    <col min="13555" max="13555" width="17.33203125" style="446" bestFit="1" customWidth="1"/>
    <col min="13556" max="13556" width="13.88671875" style="446" customWidth="1"/>
    <col min="13557" max="13557" width="17" style="446" customWidth="1"/>
    <col min="13558" max="13558" width="17.109375" style="446" bestFit="1" customWidth="1"/>
    <col min="13559" max="13559" width="11" style="446" customWidth="1"/>
    <col min="13560" max="13560" width="14.5546875" style="446" bestFit="1" customWidth="1"/>
    <col min="13561" max="13561" width="9" style="446" customWidth="1"/>
    <col min="13562" max="13563" width="2.6640625" style="446" customWidth="1"/>
    <col min="13564" max="13564" width="27.109375" style="446" customWidth="1"/>
    <col min="13565" max="13566" width="22.6640625" style="446" customWidth="1"/>
    <col min="13567" max="13567" width="9.109375" style="446"/>
    <col min="13568" max="13568" width="14" style="446" customWidth="1"/>
    <col min="13569" max="13569" width="9.109375" style="446"/>
    <col min="13570" max="13570" width="49" style="446" customWidth="1"/>
    <col min="13571" max="13571" width="11.5546875" style="446" customWidth="1"/>
    <col min="13572" max="13572" width="9.109375" style="446"/>
    <col min="13573" max="13573" width="13.33203125" style="446" bestFit="1" customWidth="1"/>
    <col min="13574" max="13805" width="9.109375" style="446"/>
    <col min="13806" max="13808" width="2.6640625" style="446" customWidth="1"/>
    <col min="13809" max="13809" width="20.6640625" style="446" customWidth="1"/>
    <col min="13810" max="13810" width="15.6640625" style="446" customWidth="1"/>
    <col min="13811" max="13811" width="17.33203125" style="446" bestFit="1" customWidth="1"/>
    <col min="13812" max="13812" width="13.88671875" style="446" customWidth="1"/>
    <col min="13813" max="13813" width="17" style="446" customWidth="1"/>
    <col min="13814" max="13814" width="17.109375" style="446" bestFit="1" customWidth="1"/>
    <col min="13815" max="13815" width="11" style="446" customWidth="1"/>
    <col min="13816" max="13816" width="14.5546875" style="446" bestFit="1" customWidth="1"/>
    <col min="13817" max="13817" width="9" style="446" customWidth="1"/>
    <col min="13818" max="13819" width="2.6640625" style="446" customWidth="1"/>
    <col min="13820" max="13820" width="27.109375" style="446" customWidth="1"/>
    <col min="13821" max="13822" width="22.6640625" style="446" customWidth="1"/>
    <col min="13823" max="13823" width="9.109375" style="446"/>
    <col min="13824" max="13824" width="14" style="446" customWidth="1"/>
    <col min="13825" max="13825" width="9.109375" style="446"/>
    <col min="13826" max="13826" width="49" style="446" customWidth="1"/>
    <col min="13827" max="13827" width="11.5546875" style="446" customWidth="1"/>
    <col min="13828" max="13828" width="9.109375" style="446"/>
    <col min="13829" max="13829" width="13.33203125" style="446" bestFit="1" customWidth="1"/>
    <col min="13830" max="14061" width="9.109375" style="446"/>
    <col min="14062" max="14064" width="2.6640625" style="446" customWidth="1"/>
    <col min="14065" max="14065" width="20.6640625" style="446" customWidth="1"/>
    <col min="14066" max="14066" width="15.6640625" style="446" customWidth="1"/>
    <col min="14067" max="14067" width="17.33203125" style="446" bestFit="1" customWidth="1"/>
    <col min="14068" max="14068" width="13.88671875" style="446" customWidth="1"/>
    <col min="14069" max="14069" width="17" style="446" customWidth="1"/>
    <col min="14070" max="14070" width="17.109375" style="446" bestFit="1" customWidth="1"/>
    <col min="14071" max="14071" width="11" style="446" customWidth="1"/>
    <col min="14072" max="14072" width="14.5546875" style="446" bestFit="1" customWidth="1"/>
    <col min="14073" max="14073" width="9" style="446" customWidth="1"/>
    <col min="14074" max="14075" width="2.6640625" style="446" customWidth="1"/>
    <col min="14076" max="14076" width="27.109375" style="446" customWidth="1"/>
    <col min="14077" max="14078" width="22.6640625" style="446" customWidth="1"/>
    <col min="14079" max="14079" width="9.109375" style="446"/>
    <col min="14080" max="14080" width="14" style="446" customWidth="1"/>
    <col min="14081" max="14081" width="9.109375" style="446"/>
    <col min="14082" max="14082" width="49" style="446" customWidth="1"/>
    <col min="14083" max="14083" width="11.5546875" style="446" customWidth="1"/>
    <col min="14084" max="14084" width="9.109375" style="446"/>
    <col min="14085" max="14085" width="13.33203125" style="446" bestFit="1" customWidth="1"/>
    <col min="14086" max="14317" width="9.109375" style="446"/>
    <col min="14318" max="14320" width="2.6640625" style="446" customWidth="1"/>
    <col min="14321" max="14321" width="20.6640625" style="446" customWidth="1"/>
    <col min="14322" max="14322" width="15.6640625" style="446" customWidth="1"/>
    <col min="14323" max="14323" width="17.33203125" style="446" bestFit="1" customWidth="1"/>
    <col min="14324" max="14324" width="13.88671875" style="446" customWidth="1"/>
    <col min="14325" max="14325" width="17" style="446" customWidth="1"/>
    <col min="14326" max="14326" width="17.109375" style="446" bestFit="1" customWidth="1"/>
    <col min="14327" max="14327" width="11" style="446" customWidth="1"/>
    <col min="14328" max="14328" width="14.5546875" style="446" bestFit="1" customWidth="1"/>
    <col min="14329" max="14329" width="9" style="446" customWidth="1"/>
    <col min="14330" max="14331" width="2.6640625" style="446" customWidth="1"/>
    <col min="14332" max="14332" width="27.109375" style="446" customWidth="1"/>
    <col min="14333" max="14334" width="22.6640625" style="446" customWidth="1"/>
    <col min="14335" max="14335" width="9.109375" style="446"/>
    <col min="14336" max="14336" width="14" style="446" customWidth="1"/>
    <col min="14337" max="14337" width="9.109375" style="446"/>
    <col min="14338" max="14338" width="49" style="446" customWidth="1"/>
    <col min="14339" max="14339" width="11.5546875" style="446" customWidth="1"/>
    <col min="14340" max="14340" width="9.109375" style="446"/>
    <col min="14341" max="14341" width="13.33203125" style="446" bestFit="1" customWidth="1"/>
    <col min="14342" max="14573" width="9.109375" style="446"/>
    <col min="14574" max="14576" width="2.6640625" style="446" customWidth="1"/>
    <col min="14577" max="14577" width="20.6640625" style="446" customWidth="1"/>
    <col min="14578" max="14578" width="15.6640625" style="446" customWidth="1"/>
    <col min="14579" max="14579" width="17.33203125" style="446" bestFit="1" customWidth="1"/>
    <col min="14580" max="14580" width="13.88671875" style="446" customWidth="1"/>
    <col min="14581" max="14581" width="17" style="446" customWidth="1"/>
    <col min="14582" max="14582" width="17.109375" style="446" bestFit="1" customWidth="1"/>
    <col min="14583" max="14583" width="11" style="446" customWidth="1"/>
    <col min="14584" max="14584" width="14.5546875" style="446" bestFit="1" customWidth="1"/>
    <col min="14585" max="14585" width="9" style="446" customWidth="1"/>
    <col min="14586" max="14587" width="2.6640625" style="446" customWidth="1"/>
    <col min="14588" max="14588" width="27.109375" style="446" customWidth="1"/>
    <col min="14589" max="14590" width="22.6640625" style="446" customWidth="1"/>
    <col min="14591" max="14591" width="9.109375" style="446"/>
    <col min="14592" max="14592" width="14" style="446" customWidth="1"/>
    <col min="14593" max="14593" width="9.109375" style="446"/>
    <col min="14594" max="14594" width="49" style="446" customWidth="1"/>
    <col min="14595" max="14595" width="11.5546875" style="446" customWidth="1"/>
    <col min="14596" max="14596" width="9.109375" style="446"/>
    <col min="14597" max="14597" width="13.33203125" style="446" bestFit="1" customWidth="1"/>
    <col min="14598" max="14829" width="9.109375" style="446"/>
    <col min="14830" max="14832" width="2.6640625" style="446" customWidth="1"/>
    <col min="14833" max="14833" width="20.6640625" style="446" customWidth="1"/>
    <col min="14834" max="14834" width="15.6640625" style="446" customWidth="1"/>
    <col min="14835" max="14835" width="17.33203125" style="446" bestFit="1" customWidth="1"/>
    <col min="14836" max="14836" width="13.88671875" style="446" customWidth="1"/>
    <col min="14837" max="14837" width="17" style="446" customWidth="1"/>
    <col min="14838" max="14838" width="17.109375" style="446" bestFit="1" customWidth="1"/>
    <col min="14839" max="14839" width="11" style="446" customWidth="1"/>
    <col min="14840" max="14840" width="14.5546875" style="446" bestFit="1" customWidth="1"/>
    <col min="14841" max="14841" width="9" style="446" customWidth="1"/>
    <col min="14842" max="14843" width="2.6640625" style="446" customWidth="1"/>
    <col min="14844" max="14844" width="27.109375" style="446" customWidth="1"/>
    <col min="14845" max="14846" width="22.6640625" style="446" customWidth="1"/>
    <col min="14847" max="14847" width="9.109375" style="446"/>
    <col min="14848" max="14848" width="14" style="446" customWidth="1"/>
    <col min="14849" max="14849" width="9.109375" style="446"/>
    <col min="14850" max="14850" width="49" style="446" customWidth="1"/>
    <col min="14851" max="14851" width="11.5546875" style="446" customWidth="1"/>
    <col min="14852" max="14852" width="9.109375" style="446"/>
    <col min="14853" max="14853" width="13.33203125" style="446" bestFit="1" customWidth="1"/>
    <col min="14854" max="15085" width="9.109375" style="446"/>
    <col min="15086" max="15088" width="2.6640625" style="446" customWidth="1"/>
    <col min="15089" max="15089" width="20.6640625" style="446" customWidth="1"/>
    <col min="15090" max="15090" width="15.6640625" style="446" customWidth="1"/>
    <col min="15091" max="15091" width="17.33203125" style="446" bestFit="1" customWidth="1"/>
    <col min="15092" max="15092" width="13.88671875" style="446" customWidth="1"/>
    <col min="15093" max="15093" width="17" style="446" customWidth="1"/>
    <col min="15094" max="15094" width="17.109375" style="446" bestFit="1" customWidth="1"/>
    <col min="15095" max="15095" width="11" style="446" customWidth="1"/>
    <col min="15096" max="15096" width="14.5546875" style="446" bestFit="1" customWidth="1"/>
    <col min="15097" max="15097" width="9" style="446" customWidth="1"/>
    <col min="15098" max="15099" width="2.6640625" style="446" customWidth="1"/>
    <col min="15100" max="15100" width="27.109375" style="446" customWidth="1"/>
    <col min="15101" max="15102" width="22.6640625" style="446" customWidth="1"/>
    <col min="15103" max="15103" width="9.109375" style="446"/>
    <col min="15104" max="15104" width="14" style="446" customWidth="1"/>
    <col min="15105" max="15105" width="9.109375" style="446"/>
    <col min="15106" max="15106" width="49" style="446" customWidth="1"/>
    <col min="15107" max="15107" width="11.5546875" style="446" customWidth="1"/>
    <col min="15108" max="15108" width="9.109375" style="446"/>
    <col min="15109" max="15109" width="13.33203125" style="446" bestFit="1" customWidth="1"/>
    <col min="15110" max="15341" width="9.109375" style="446"/>
    <col min="15342" max="15344" width="2.6640625" style="446" customWidth="1"/>
    <col min="15345" max="15345" width="20.6640625" style="446" customWidth="1"/>
    <col min="15346" max="15346" width="15.6640625" style="446" customWidth="1"/>
    <col min="15347" max="15347" width="17.33203125" style="446" bestFit="1" customWidth="1"/>
    <col min="15348" max="15348" width="13.88671875" style="446" customWidth="1"/>
    <col min="15349" max="15349" width="17" style="446" customWidth="1"/>
    <col min="15350" max="15350" width="17.109375" style="446" bestFit="1" customWidth="1"/>
    <col min="15351" max="15351" width="11" style="446" customWidth="1"/>
    <col min="15352" max="15352" width="14.5546875" style="446" bestFit="1" customWidth="1"/>
    <col min="15353" max="15353" width="9" style="446" customWidth="1"/>
    <col min="15354" max="15355" width="2.6640625" style="446" customWidth="1"/>
    <col min="15356" max="15356" width="27.109375" style="446" customWidth="1"/>
    <col min="15357" max="15358" width="22.6640625" style="446" customWidth="1"/>
    <col min="15359" max="15359" width="9.109375" style="446"/>
    <col min="15360" max="15360" width="14" style="446" customWidth="1"/>
    <col min="15361" max="15361" width="9.109375" style="446"/>
    <col min="15362" max="15362" width="49" style="446" customWidth="1"/>
    <col min="15363" max="15363" width="11.5546875" style="446" customWidth="1"/>
    <col min="15364" max="15364" width="9.109375" style="446"/>
    <col min="15365" max="15365" width="13.33203125" style="446" bestFit="1" customWidth="1"/>
    <col min="15366" max="15597" width="9.109375" style="446"/>
    <col min="15598" max="15600" width="2.6640625" style="446" customWidth="1"/>
    <col min="15601" max="15601" width="20.6640625" style="446" customWidth="1"/>
    <col min="15602" max="15602" width="15.6640625" style="446" customWidth="1"/>
    <col min="15603" max="15603" width="17.33203125" style="446" bestFit="1" customWidth="1"/>
    <col min="15604" max="15604" width="13.88671875" style="446" customWidth="1"/>
    <col min="15605" max="15605" width="17" style="446" customWidth="1"/>
    <col min="15606" max="15606" width="17.109375" style="446" bestFit="1" customWidth="1"/>
    <col min="15607" max="15607" width="11" style="446" customWidth="1"/>
    <col min="15608" max="15608" width="14.5546875" style="446" bestFit="1" customWidth="1"/>
    <col min="15609" max="15609" width="9" style="446" customWidth="1"/>
    <col min="15610" max="15611" width="2.6640625" style="446" customWidth="1"/>
    <col min="15612" max="15612" width="27.109375" style="446" customWidth="1"/>
    <col min="15613" max="15614" width="22.6640625" style="446" customWidth="1"/>
    <col min="15615" max="15615" width="9.109375" style="446"/>
    <col min="15616" max="15616" width="14" style="446" customWidth="1"/>
    <col min="15617" max="15617" width="9.109375" style="446"/>
    <col min="15618" max="15618" width="49" style="446" customWidth="1"/>
    <col min="15619" max="15619" width="11.5546875" style="446" customWidth="1"/>
    <col min="15620" max="15620" width="9.109375" style="446"/>
    <col min="15621" max="15621" width="13.33203125" style="446" bestFit="1" customWidth="1"/>
    <col min="15622" max="15853" width="9.109375" style="446"/>
    <col min="15854" max="15856" width="2.6640625" style="446" customWidth="1"/>
    <col min="15857" max="15857" width="20.6640625" style="446" customWidth="1"/>
    <col min="15858" max="15858" width="15.6640625" style="446" customWidth="1"/>
    <col min="15859" max="15859" width="17.33203125" style="446" bestFit="1" customWidth="1"/>
    <col min="15860" max="15860" width="13.88671875" style="446" customWidth="1"/>
    <col min="15861" max="15861" width="17" style="446" customWidth="1"/>
    <col min="15862" max="15862" width="17.109375" style="446" bestFit="1" customWidth="1"/>
    <col min="15863" max="15863" width="11" style="446" customWidth="1"/>
    <col min="15864" max="15864" width="14.5546875" style="446" bestFit="1" customWidth="1"/>
    <col min="15865" max="15865" width="9" style="446" customWidth="1"/>
    <col min="15866" max="15867" width="2.6640625" style="446" customWidth="1"/>
    <col min="15868" max="15868" width="27.109375" style="446" customWidth="1"/>
    <col min="15869" max="15870" width="22.6640625" style="446" customWidth="1"/>
    <col min="15871" max="15871" width="9.109375" style="446"/>
    <col min="15872" max="15872" width="14" style="446" customWidth="1"/>
    <col min="15873" max="15873" width="9.109375" style="446"/>
    <col min="15874" max="15874" width="49" style="446" customWidth="1"/>
    <col min="15875" max="15875" width="11.5546875" style="446" customWidth="1"/>
    <col min="15876" max="15876" width="9.109375" style="446"/>
    <col min="15877" max="15877" width="13.33203125" style="446" bestFit="1" customWidth="1"/>
    <col min="15878" max="16109" width="9.109375" style="446"/>
    <col min="16110" max="16112" width="2.6640625" style="446" customWidth="1"/>
    <col min="16113" max="16113" width="20.6640625" style="446" customWidth="1"/>
    <col min="16114" max="16114" width="15.6640625" style="446" customWidth="1"/>
    <col min="16115" max="16115" width="17.33203125" style="446" bestFit="1" customWidth="1"/>
    <col min="16116" max="16116" width="13.88671875" style="446" customWidth="1"/>
    <col min="16117" max="16117" width="17" style="446" customWidth="1"/>
    <col min="16118" max="16118" width="17.109375" style="446" bestFit="1" customWidth="1"/>
    <col min="16119" max="16119" width="11" style="446" customWidth="1"/>
    <col min="16120" max="16120" width="14.5546875" style="446" bestFit="1" customWidth="1"/>
    <col min="16121" max="16121" width="9" style="446" customWidth="1"/>
    <col min="16122" max="16123" width="2.6640625" style="446" customWidth="1"/>
    <col min="16124" max="16124" width="27.109375" style="446" customWidth="1"/>
    <col min="16125" max="16126" width="22.6640625" style="446" customWidth="1"/>
    <col min="16127" max="16127" width="9.109375" style="446"/>
    <col min="16128" max="16128" width="14" style="446" customWidth="1"/>
    <col min="16129" max="16129" width="9.109375" style="446"/>
    <col min="16130" max="16130" width="49" style="446" customWidth="1"/>
    <col min="16131" max="16131" width="11.5546875" style="446" customWidth="1"/>
    <col min="16132" max="16132" width="9.109375" style="446"/>
    <col min="16133" max="16133" width="13.33203125" style="446" bestFit="1" customWidth="1"/>
    <col min="16134" max="16384" width="11.44140625" style="446"/>
  </cols>
  <sheetData>
    <row r="1" spans="1:23" ht="98.25" customHeight="1" thickBot="1">
      <c r="A1" s="551"/>
      <c r="B1" s="552"/>
      <c r="C1" s="552"/>
      <c r="D1" s="1246"/>
      <c r="E1" s="1246"/>
      <c r="F1" s="1246"/>
      <c r="G1" s="1246"/>
      <c r="H1" s="553"/>
    </row>
    <row r="2" spans="1:23" ht="15" customHeight="1">
      <c r="A2" s="1243" t="s">
        <v>1395</v>
      </c>
      <c r="B2" s="1244"/>
      <c r="C2" s="1244"/>
      <c r="D2" s="1244"/>
      <c r="E2" s="1244"/>
      <c r="F2" s="1244"/>
      <c r="G2" s="1244"/>
      <c r="H2" s="1245"/>
    </row>
    <row r="3" spans="1:23" ht="12" customHeight="1">
      <c r="A3" s="1243"/>
      <c r="B3" s="1244"/>
      <c r="C3" s="1244"/>
      <c r="D3" s="1244"/>
      <c r="E3" s="1244"/>
      <c r="F3" s="1244"/>
      <c r="G3" s="1244"/>
      <c r="H3" s="1245"/>
    </row>
    <row r="4" spans="1:23" ht="18" customHeight="1">
      <c r="A4" s="1243"/>
      <c r="B4" s="1244"/>
      <c r="C4" s="1244"/>
      <c r="D4" s="1244"/>
      <c r="E4" s="1244"/>
      <c r="F4" s="1244"/>
      <c r="G4" s="1244"/>
      <c r="H4" s="1245"/>
    </row>
    <row r="5" spans="1:23" ht="14.25" customHeight="1" thickBot="1">
      <c r="A5" s="1243"/>
      <c r="B5" s="1244"/>
      <c r="C5" s="1244"/>
      <c r="D5" s="1244"/>
      <c r="E5" s="1244"/>
      <c r="F5" s="1244"/>
      <c r="G5" s="1244"/>
      <c r="H5" s="1245"/>
    </row>
    <row r="6" spans="1:23" ht="18" customHeight="1">
      <c r="A6" s="1149" t="s">
        <v>1298</v>
      </c>
      <c r="B6" s="1150"/>
      <c r="C6" s="1150"/>
      <c r="D6" s="1150"/>
      <c r="E6" s="1150"/>
      <c r="F6" s="1150"/>
      <c r="G6" s="1150"/>
      <c r="H6" s="1151"/>
    </row>
    <row r="7" spans="1:23" ht="14.4" thickBot="1">
      <c r="A7" s="1247" t="s">
        <v>1548</v>
      </c>
      <c r="B7" s="1248"/>
      <c r="C7" s="1248"/>
      <c r="D7" s="1248"/>
      <c r="E7" s="1248"/>
      <c r="F7" s="1248"/>
      <c r="G7" s="1248"/>
      <c r="H7" s="1249"/>
    </row>
    <row r="8" spans="1:23" ht="14.4" thickBot="1">
      <c r="A8" s="554"/>
      <c r="B8" s="555"/>
      <c r="C8" s="555"/>
      <c r="D8" s="555"/>
      <c r="E8" s="555"/>
      <c r="F8" s="555"/>
      <c r="G8" s="555"/>
      <c r="H8" s="556"/>
    </row>
    <row r="9" spans="1:23" ht="24.75" customHeight="1" thickBot="1">
      <c r="A9" s="541" t="s">
        <v>1549</v>
      </c>
      <c r="B9" s="542" t="s">
        <v>1383</v>
      </c>
      <c r="C9" s="542" t="s">
        <v>1497</v>
      </c>
      <c r="D9" s="543" t="s">
        <v>1550</v>
      </c>
      <c r="E9" s="542" t="s">
        <v>1551</v>
      </c>
      <c r="F9" s="542" t="s">
        <v>1552</v>
      </c>
      <c r="G9" s="542" t="s">
        <v>1553</v>
      </c>
      <c r="H9" s="557" t="s">
        <v>1554</v>
      </c>
      <c r="W9" s="670"/>
    </row>
    <row r="10" spans="1:23" ht="16.5" customHeight="1" thickTop="1">
      <c r="A10" s="1250">
        <v>0</v>
      </c>
      <c r="B10" s="539" t="s">
        <v>1342</v>
      </c>
      <c r="C10" s="534">
        <f>C11*0.1</f>
        <v>0</v>
      </c>
      <c r="D10" s="535"/>
      <c r="E10" s="534"/>
      <c r="G10" s="536"/>
      <c r="H10" s="558">
        <f>C10</f>
        <v>0</v>
      </c>
    </row>
    <row r="11" spans="1:23" ht="16.5" customHeight="1">
      <c r="A11" s="1250"/>
      <c r="B11" s="539" t="s">
        <v>1318</v>
      </c>
      <c r="C11" s="534">
        <f>2*1*A10</f>
        <v>0</v>
      </c>
      <c r="D11" s="535"/>
      <c r="E11" s="534"/>
      <c r="G11" s="536" t="s">
        <v>1303</v>
      </c>
      <c r="H11" s="558">
        <f>C11</f>
        <v>0</v>
      </c>
    </row>
    <row r="12" spans="1:23" ht="16.5" customHeight="1">
      <c r="A12" s="1250"/>
      <c r="B12" s="539" t="s">
        <v>1320</v>
      </c>
      <c r="C12" s="534">
        <f>2*1*A10</f>
        <v>0</v>
      </c>
      <c r="D12" s="535"/>
      <c r="E12" s="534"/>
      <c r="G12" s="536" t="s">
        <v>1303</v>
      </c>
      <c r="H12" s="558">
        <f>C12</f>
        <v>0</v>
      </c>
    </row>
    <row r="13" spans="1:23" ht="16.5" customHeight="1">
      <c r="A13" s="1250"/>
      <c r="B13" s="540" t="s">
        <v>1555</v>
      </c>
      <c r="C13" s="534">
        <v>1.75</v>
      </c>
      <c r="D13" s="535">
        <f>C13*$A$10</f>
        <v>0</v>
      </c>
      <c r="E13" s="534">
        <v>1</v>
      </c>
      <c r="F13" s="537"/>
      <c r="G13" s="538" t="s">
        <v>1303</v>
      </c>
      <c r="H13" s="559">
        <f>D13</f>
        <v>0</v>
      </c>
    </row>
    <row r="14" spans="1:23" ht="16.5" customHeight="1">
      <c r="A14" s="1250"/>
      <c r="B14" s="539" t="s">
        <v>1556</v>
      </c>
      <c r="C14" s="534">
        <v>0.13</v>
      </c>
      <c r="D14" s="535">
        <f>C14*$A$10</f>
        <v>0</v>
      </c>
      <c r="E14" s="534">
        <v>1</v>
      </c>
      <c r="F14" s="537"/>
      <c r="G14" s="538" t="s">
        <v>1303</v>
      </c>
      <c r="H14" s="559">
        <f>D14</f>
        <v>0</v>
      </c>
    </row>
    <row r="15" spans="1:23" ht="16.5" customHeight="1" thickBot="1">
      <c r="A15" s="1251"/>
      <c r="B15" s="544" t="s">
        <v>1327</v>
      </c>
      <c r="C15" s="545">
        <v>200.58</v>
      </c>
      <c r="D15" s="546">
        <f>C15*$A$10</f>
        <v>0</v>
      </c>
      <c r="E15" s="547">
        <v>1</v>
      </c>
      <c r="F15" s="548"/>
      <c r="G15" s="549" t="s">
        <v>1557</v>
      </c>
      <c r="H15" s="560">
        <f>ROUND(D15,2)</f>
        <v>0</v>
      </c>
    </row>
    <row r="16" spans="1:23" ht="15" customHeight="1">
      <c r="A16" s="1237"/>
      <c r="B16" s="1238"/>
      <c r="C16" s="1238"/>
      <c r="D16" s="1238"/>
      <c r="E16" s="1238"/>
      <c r="F16" s="1238"/>
      <c r="G16" s="1238"/>
      <c r="H16" s="1239"/>
    </row>
    <row r="17" spans="1:8" ht="15" customHeight="1">
      <c r="A17" s="1237"/>
      <c r="B17" s="1238"/>
      <c r="C17" s="1238"/>
      <c r="D17" s="1238"/>
      <c r="E17" s="1238"/>
      <c r="F17" s="1238"/>
      <c r="G17" s="1238"/>
      <c r="H17" s="1239"/>
    </row>
    <row r="18" spans="1:8" ht="15" customHeight="1">
      <c r="A18" s="1237"/>
      <c r="B18" s="1238"/>
      <c r="C18" s="1238"/>
      <c r="D18" s="1238"/>
      <c r="E18" s="1238"/>
      <c r="F18" s="1238"/>
      <c r="G18" s="1238"/>
      <c r="H18" s="1239"/>
    </row>
    <row r="19" spans="1:8" ht="15" customHeight="1">
      <c r="A19" s="1237"/>
      <c r="B19" s="1238"/>
      <c r="C19" s="1238"/>
      <c r="D19" s="1238"/>
      <c r="E19" s="1238"/>
      <c r="F19" s="1238"/>
      <c r="G19" s="1238"/>
      <c r="H19" s="1239"/>
    </row>
    <row r="20" spans="1:8" ht="15" customHeight="1">
      <c r="A20" s="1237"/>
      <c r="B20" s="1238"/>
      <c r="C20" s="1238"/>
      <c r="D20" s="1238"/>
      <c r="E20" s="1238"/>
      <c r="F20" s="1238"/>
      <c r="G20" s="1238"/>
      <c r="H20" s="1239"/>
    </row>
    <row r="21" spans="1:8" ht="15" customHeight="1">
      <c r="A21" s="1237"/>
      <c r="B21" s="1238"/>
      <c r="C21" s="1238"/>
      <c r="D21" s="1238"/>
      <c r="E21" s="1238"/>
      <c r="F21" s="1238"/>
      <c r="G21" s="1238"/>
      <c r="H21" s="1239"/>
    </row>
    <row r="22" spans="1:8" ht="15" customHeight="1">
      <c r="A22" s="1237"/>
      <c r="B22" s="1238"/>
      <c r="C22" s="1238"/>
      <c r="D22" s="1238"/>
      <c r="E22" s="1238"/>
      <c r="F22" s="1238"/>
      <c r="G22" s="1238"/>
      <c r="H22" s="1239"/>
    </row>
    <row r="23" spans="1:8" ht="15" customHeight="1">
      <c r="A23" s="1237"/>
      <c r="B23" s="1238"/>
      <c r="C23" s="1238"/>
      <c r="D23" s="1238"/>
      <c r="E23" s="1238"/>
      <c r="F23" s="1238"/>
      <c r="G23" s="1238"/>
      <c r="H23" s="1239"/>
    </row>
    <row r="24" spans="1:8" ht="15" customHeight="1">
      <c r="A24" s="1237"/>
      <c r="B24" s="1238"/>
      <c r="C24" s="1238"/>
      <c r="D24" s="1238"/>
      <c r="E24" s="1238"/>
      <c r="F24" s="1238"/>
      <c r="G24" s="1238"/>
      <c r="H24" s="1239"/>
    </row>
    <row r="25" spans="1:8" ht="15" customHeight="1">
      <c r="A25" s="1237"/>
      <c r="B25" s="1238"/>
      <c r="C25" s="1238"/>
      <c r="D25" s="1238"/>
      <c r="E25" s="1238"/>
      <c r="F25" s="1238"/>
      <c r="G25" s="1238"/>
      <c r="H25" s="1239"/>
    </row>
    <row r="26" spans="1:8" ht="15" customHeight="1">
      <c r="A26" s="1237"/>
      <c r="B26" s="1238"/>
      <c r="C26" s="1238"/>
      <c r="D26" s="1238"/>
      <c r="E26" s="1238"/>
      <c r="F26" s="1238"/>
      <c r="G26" s="1238"/>
      <c r="H26" s="1239"/>
    </row>
    <row r="27" spans="1:8" ht="15" customHeight="1">
      <c r="A27" s="1237"/>
      <c r="B27" s="1238"/>
      <c r="C27" s="1238"/>
      <c r="D27" s="1238"/>
      <c r="E27" s="1238"/>
      <c r="F27" s="1238"/>
      <c r="G27" s="1238"/>
      <c r="H27" s="1239"/>
    </row>
    <row r="28" spans="1:8" ht="15" customHeight="1">
      <c r="A28" s="1237"/>
      <c r="B28" s="1238"/>
      <c r="C28" s="1238"/>
      <c r="D28" s="1238"/>
      <c r="E28" s="1238"/>
      <c r="F28" s="1238"/>
      <c r="G28" s="1238"/>
      <c r="H28" s="1239"/>
    </row>
    <row r="29" spans="1:8" ht="15" customHeight="1">
      <c r="A29" s="1237"/>
      <c r="B29" s="1238"/>
      <c r="C29" s="1238"/>
      <c r="D29" s="1238"/>
      <c r="E29" s="1238"/>
      <c r="F29" s="1238"/>
      <c r="G29" s="1238"/>
      <c r="H29" s="1239"/>
    </row>
    <row r="30" spans="1:8" ht="15" customHeight="1">
      <c r="A30" s="1237"/>
      <c r="B30" s="1238"/>
      <c r="C30" s="1238"/>
      <c r="D30" s="1238"/>
      <c r="E30" s="1238"/>
      <c r="F30" s="1238"/>
      <c r="G30" s="1238"/>
      <c r="H30" s="1239"/>
    </row>
    <row r="31" spans="1:8" ht="15" customHeight="1">
      <c r="A31" s="1237"/>
      <c r="B31" s="1238"/>
      <c r="C31" s="1238"/>
      <c r="D31" s="1238"/>
      <c r="E31" s="1238"/>
      <c r="F31" s="1238"/>
      <c r="G31" s="1238"/>
      <c r="H31" s="1239"/>
    </row>
    <row r="32" spans="1:8" ht="15" customHeight="1">
      <c r="A32" s="1237"/>
      <c r="B32" s="1238"/>
      <c r="C32" s="1238"/>
      <c r="D32" s="1238"/>
      <c r="E32" s="1238"/>
      <c r="F32" s="1238"/>
      <c r="G32" s="1238"/>
      <c r="H32" s="1239"/>
    </row>
    <row r="33" spans="1:8" ht="15" customHeight="1">
      <c r="A33" s="1237"/>
      <c r="B33" s="1238"/>
      <c r="C33" s="1238"/>
      <c r="D33" s="1238"/>
      <c r="E33" s="1238"/>
      <c r="F33" s="1238"/>
      <c r="G33" s="1238"/>
      <c r="H33" s="1239"/>
    </row>
    <row r="34" spans="1:8" ht="15" customHeight="1">
      <c r="A34" s="1237"/>
      <c r="B34" s="1238"/>
      <c r="C34" s="1238"/>
      <c r="D34" s="1238"/>
      <c r="E34" s="1238"/>
      <c r="F34" s="1238"/>
      <c r="G34" s="1238"/>
      <c r="H34" s="1239"/>
    </row>
    <row r="35" spans="1:8" ht="15" customHeight="1">
      <c r="A35" s="1237"/>
      <c r="B35" s="1238"/>
      <c r="C35" s="1238"/>
      <c r="D35" s="1238"/>
      <c r="E35" s="1238"/>
      <c r="F35" s="1238"/>
      <c r="G35" s="1238"/>
      <c r="H35" s="1239"/>
    </row>
    <row r="36" spans="1:8" ht="15" customHeight="1">
      <c r="A36" s="1237"/>
      <c r="B36" s="1238"/>
      <c r="C36" s="1238"/>
      <c r="D36" s="1238"/>
      <c r="E36" s="1238"/>
      <c r="F36" s="1238"/>
      <c r="G36" s="1238"/>
      <c r="H36" s="1239"/>
    </row>
    <row r="37" spans="1:8" ht="15" customHeight="1">
      <c r="A37" s="1237"/>
      <c r="B37" s="1238"/>
      <c r="C37" s="1238"/>
      <c r="D37" s="1238"/>
      <c r="E37" s="1238"/>
      <c r="F37" s="1238"/>
      <c r="G37" s="1238"/>
      <c r="H37" s="1239"/>
    </row>
    <row r="38" spans="1:8" ht="15" customHeight="1">
      <c r="A38" s="1237"/>
      <c r="B38" s="1238"/>
      <c r="C38" s="1238"/>
      <c r="D38" s="1238"/>
      <c r="E38" s="1238"/>
      <c r="F38" s="1238"/>
      <c r="G38" s="1238"/>
      <c r="H38" s="1239"/>
    </row>
    <row r="39" spans="1:8" ht="15" customHeight="1">
      <c r="A39" s="1237"/>
      <c r="B39" s="1238"/>
      <c r="C39" s="1238"/>
      <c r="D39" s="1238"/>
      <c r="E39" s="1238"/>
      <c r="F39" s="1238"/>
      <c r="G39" s="1238"/>
      <c r="H39" s="1239"/>
    </row>
    <row r="40" spans="1:8" ht="15" customHeight="1">
      <c r="A40" s="1237"/>
      <c r="B40" s="1238"/>
      <c r="C40" s="1238"/>
      <c r="D40" s="1238"/>
      <c r="E40" s="1238"/>
      <c r="F40" s="1238"/>
      <c r="G40" s="1238"/>
      <c r="H40" s="1239"/>
    </row>
    <row r="41" spans="1:8" ht="15" customHeight="1">
      <c r="A41" s="1237"/>
      <c r="B41" s="1238"/>
      <c r="C41" s="1238"/>
      <c r="D41" s="1238"/>
      <c r="E41" s="1238"/>
      <c r="F41" s="1238"/>
      <c r="G41" s="1238"/>
      <c r="H41" s="1239"/>
    </row>
    <row r="42" spans="1:8" ht="15" customHeight="1" thickBot="1">
      <c r="A42" s="1240"/>
      <c r="B42" s="1241"/>
      <c r="C42" s="1241"/>
      <c r="D42" s="1241"/>
      <c r="E42" s="1241"/>
      <c r="F42" s="1241"/>
      <c r="G42" s="1241"/>
      <c r="H42" s="1242"/>
    </row>
  </sheetData>
  <mergeCells count="6">
    <mergeCell ref="A16:H42"/>
    <mergeCell ref="A2:H5"/>
    <mergeCell ref="D1:G1"/>
    <mergeCell ref="A6:H6"/>
    <mergeCell ref="A7:H7"/>
    <mergeCell ref="A10:A15"/>
  </mergeCells>
  <phoneticPr fontId="43" type="noConversion"/>
  <printOptions horizontalCentered="1"/>
  <pageMargins left="0.70866141732283472" right="0.70866141732283472" top="0.74803149606299213" bottom="0.74803149606299213" header="0.31496062992125984" footer="0.31496062992125984"/>
  <pageSetup scale="5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4D7D2-B4AF-4E2D-89A8-1454E06B0D20}">
  <sheetPr>
    <tabColor theme="4" tint="-0.249977111117893"/>
  </sheetPr>
  <dimension ref="A1:K53"/>
  <sheetViews>
    <sheetView view="pageBreakPreview" zoomScale="60" zoomScaleNormal="85" workbookViewId="0">
      <selection activeCell="E13" sqref="E13"/>
    </sheetView>
  </sheetViews>
  <sheetFormatPr baseColWidth="10" defaultColWidth="11.44140625" defaultRowHeight="13.8"/>
  <cols>
    <col min="1" max="1" width="2.6640625" style="446" customWidth="1"/>
    <col min="2" max="2" width="23.44140625" style="446" customWidth="1"/>
    <col min="3" max="3" width="17.6640625" style="446" customWidth="1"/>
    <col min="4" max="4" width="17.33203125" style="446" bestFit="1" customWidth="1"/>
    <col min="5" max="5" width="13.88671875" style="446" customWidth="1"/>
    <col min="6" max="6" width="17" style="446" customWidth="1"/>
    <col min="7" max="7" width="15.5546875" style="446" customWidth="1"/>
    <col min="8" max="8" width="16" style="446" customWidth="1"/>
    <col min="9" max="9" width="17" style="446" customWidth="1"/>
    <col min="10" max="10" width="9" style="446" customWidth="1"/>
    <col min="11" max="11" width="2.6640625" style="446" customWidth="1"/>
    <col min="12" max="239" width="11.44140625" style="446"/>
    <col min="240" max="242" width="2.6640625" style="446" customWidth="1"/>
    <col min="243" max="243" width="20.6640625" style="446" customWidth="1"/>
    <col min="244" max="244" width="15.6640625" style="446" customWidth="1"/>
    <col min="245" max="245" width="17.33203125" style="446" bestFit="1" customWidth="1"/>
    <col min="246" max="246" width="13.88671875" style="446" customWidth="1"/>
    <col min="247" max="247" width="17" style="446" customWidth="1"/>
    <col min="248" max="248" width="17.109375" style="446" bestFit="1" customWidth="1"/>
    <col min="249" max="249" width="11" style="446" customWidth="1"/>
    <col min="250" max="250" width="14.5546875" style="446" bestFit="1" customWidth="1"/>
    <col min="251" max="251" width="9" style="446" customWidth="1"/>
    <col min="252" max="253" width="2.6640625" style="446" customWidth="1"/>
    <col min="254" max="254" width="27.109375" style="446" customWidth="1"/>
    <col min="255" max="256" width="22.6640625" style="446" customWidth="1"/>
    <col min="257" max="257" width="11.44140625" style="446"/>
    <col min="258" max="258" width="14" style="446" customWidth="1"/>
    <col min="259" max="259" width="11.44140625" style="446"/>
    <col min="260" max="260" width="49" style="446" customWidth="1"/>
    <col min="261" max="261" width="11.5546875" style="446" customWidth="1"/>
    <col min="262" max="262" width="11.44140625" style="446"/>
    <col min="263" max="263" width="13.33203125" style="446" bestFit="1" customWidth="1"/>
    <col min="264" max="495" width="11.44140625" style="446"/>
    <col min="496" max="498" width="2.6640625" style="446" customWidth="1"/>
    <col min="499" max="499" width="20.6640625" style="446" customWidth="1"/>
    <col min="500" max="500" width="15.6640625" style="446" customWidth="1"/>
    <col min="501" max="501" width="17.33203125" style="446" bestFit="1" customWidth="1"/>
    <col min="502" max="502" width="13.88671875" style="446" customWidth="1"/>
    <col min="503" max="503" width="17" style="446" customWidth="1"/>
    <col min="504" max="504" width="17.109375" style="446" bestFit="1" customWidth="1"/>
    <col min="505" max="505" width="11" style="446" customWidth="1"/>
    <col min="506" max="506" width="14.5546875" style="446" bestFit="1" customWidth="1"/>
    <col min="507" max="507" width="9" style="446" customWidth="1"/>
    <col min="508" max="509" width="2.6640625" style="446" customWidth="1"/>
    <col min="510" max="510" width="27.109375" style="446" customWidth="1"/>
    <col min="511" max="512" width="22.6640625" style="446" customWidth="1"/>
    <col min="513" max="513" width="11.44140625" style="446"/>
    <col min="514" max="514" width="14" style="446" customWidth="1"/>
    <col min="515" max="515" width="11.44140625" style="446"/>
    <col min="516" max="516" width="49" style="446" customWidth="1"/>
    <col min="517" max="517" width="11.5546875" style="446" customWidth="1"/>
    <col min="518" max="518" width="11.44140625" style="446"/>
    <col min="519" max="519" width="13.33203125" style="446" bestFit="1" customWidth="1"/>
    <col min="520" max="751" width="11.44140625" style="446"/>
    <col min="752" max="754" width="2.6640625" style="446" customWidth="1"/>
    <col min="755" max="755" width="20.6640625" style="446" customWidth="1"/>
    <col min="756" max="756" width="15.6640625" style="446" customWidth="1"/>
    <col min="757" max="757" width="17.33203125" style="446" bestFit="1" customWidth="1"/>
    <col min="758" max="758" width="13.88671875" style="446" customWidth="1"/>
    <col min="759" max="759" width="17" style="446" customWidth="1"/>
    <col min="760" max="760" width="17.109375" style="446" bestFit="1" customWidth="1"/>
    <col min="761" max="761" width="11" style="446" customWidth="1"/>
    <col min="762" max="762" width="14.5546875" style="446" bestFit="1" customWidth="1"/>
    <col min="763" max="763" width="9" style="446" customWidth="1"/>
    <col min="764" max="765" width="2.6640625" style="446" customWidth="1"/>
    <col min="766" max="766" width="27.109375" style="446" customWidth="1"/>
    <col min="767" max="768" width="22.6640625" style="446" customWidth="1"/>
    <col min="769" max="769" width="11.44140625" style="446"/>
    <col min="770" max="770" width="14" style="446" customWidth="1"/>
    <col min="771" max="771" width="11.44140625" style="446"/>
    <col min="772" max="772" width="49" style="446" customWidth="1"/>
    <col min="773" max="773" width="11.5546875" style="446" customWidth="1"/>
    <col min="774" max="774" width="11.44140625" style="446"/>
    <col min="775" max="775" width="13.33203125" style="446" bestFit="1" customWidth="1"/>
    <col min="776" max="1007" width="11.44140625" style="446"/>
    <col min="1008" max="1010" width="2.6640625" style="446" customWidth="1"/>
    <col min="1011" max="1011" width="20.6640625" style="446" customWidth="1"/>
    <col min="1012" max="1012" width="15.6640625" style="446" customWidth="1"/>
    <col min="1013" max="1013" width="17.33203125" style="446" bestFit="1" customWidth="1"/>
    <col min="1014" max="1014" width="13.88671875" style="446" customWidth="1"/>
    <col min="1015" max="1015" width="17" style="446" customWidth="1"/>
    <col min="1016" max="1016" width="17.109375" style="446" bestFit="1" customWidth="1"/>
    <col min="1017" max="1017" width="11" style="446" customWidth="1"/>
    <col min="1018" max="1018" width="14.5546875" style="446" bestFit="1" customWidth="1"/>
    <col min="1019" max="1019" width="9" style="446" customWidth="1"/>
    <col min="1020" max="1021" width="2.6640625" style="446" customWidth="1"/>
    <col min="1022" max="1022" width="27.109375" style="446" customWidth="1"/>
    <col min="1023" max="1024" width="22.6640625" style="446" customWidth="1"/>
    <col min="1025" max="1025" width="11.44140625" style="446"/>
    <col min="1026" max="1026" width="14" style="446" customWidth="1"/>
    <col min="1027" max="1027" width="11.44140625" style="446"/>
    <col min="1028" max="1028" width="49" style="446" customWidth="1"/>
    <col min="1029" max="1029" width="11.5546875" style="446" customWidth="1"/>
    <col min="1030" max="1030" width="11.44140625" style="446"/>
    <col min="1031" max="1031" width="13.33203125" style="446" bestFit="1" customWidth="1"/>
    <col min="1032" max="1263" width="11.44140625" style="446"/>
    <col min="1264" max="1266" width="2.6640625" style="446" customWidth="1"/>
    <col min="1267" max="1267" width="20.6640625" style="446" customWidth="1"/>
    <col min="1268" max="1268" width="15.6640625" style="446" customWidth="1"/>
    <col min="1269" max="1269" width="17.33203125" style="446" bestFit="1" customWidth="1"/>
    <col min="1270" max="1270" width="13.88671875" style="446" customWidth="1"/>
    <col min="1271" max="1271" width="17" style="446" customWidth="1"/>
    <col min="1272" max="1272" width="17.109375" style="446" bestFit="1" customWidth="1"/>
    <col min="1273" max="1273" width="11" style="446" customWidth="1"/>
    <col min="1274" max="1274" width="14.5546875" style="446" bestFit="1" customWidth="1"/>
    <col min="1275" max="1275" width="9" style="446" customWidth="1"/>
    <col min="1276" max="1277" width="2.6640625" style="446" customWidth="1"/>
    <col min="1278" max="1278" width="27.109375" style="446" customWidth="1"/>
    <col min="1279" max="1280" width="22.6640625" style="446" customWidth="1"/>
    <col min="1281" max="1281" width="11.44140625" style="446"/>
    <col min="1282" max="1282" width="14" style="446" customWidth="1"/>
    <col min="1283" max="1283" width="11.44140625" style="446"/>
    <col min="1284" max="1284" width="49" style="446" customWidth="1"/>
    <col min="1285" max="1285" width="11.5546875" style="446" customWidth="1"/>
    <col min="1286" max="1286" width="11.44140625" style="446"/>
    <col min="1287" max="1287" width="13.33203125" style="446" bestFit="1" customWidth="1"/>
    <col min="1288" max="1519" width="11.44140625" style="446"/>
    <col min="1520" max="1522" width="2.6640625" style="446" customWidth="1"/>
    <col min="1523" max="1523" width="20.6640625" style="446" customWidth="1"/>
    <col min="1524" max="1524" width="15.6640625" style="446" customWidth="1"/>
    <col min="1525" max="1525" width="17.33203125" style="446" bestFit="1" customWidth="1"/>
    <col min="1526" max="1526" width="13.88671875" style="446" customWidth="1"/>
    <col min="1527" max="1527" width="17" style="446" customWidth="1"/>
    <col min="1528" max="1528" width="17.109375" style="446" bestFit="1" customWidth="1"/>
    <col min="1529" max="1529" width="11" style="446" customWidth="1"/>
    <col min="1530" max="1530" width="14.5546875" style="446" bestFit="1" customWidth="1"/>
    <col min="1531" max="1531" width="9" style="446" customWidth="1"/>
    <col min="1532" max="1533" width="2.6640625" style="446" customWidth="1"/>
    <col min="1534" max="1534" width="27.109375" style="446" customWidth="1"/>
    <col min="1535" max="1536" width="22.6640625" style="446" customWidth="1"/>
    <col min="1537" max="1537" width="11.44140625" style="446"/>
    <col min="1538" max="1538" width="14" style="446" customWidth="1"/>
    <col min="1539" max="1539" width="11.44140625" style="446"/>
    <col min="1540" max="1540" width="49" style="446" customWidth="1"/>
    <col min="1541" max="1541" width="11.5546875" style="446" customWidth="1"/>
    <col min="1542" max="1542" width="11.44140625" style="446"/>
    <col min="1543" max="1543" width="13.33203125" style="446" bestFit="1" customWidth="1"/>
    <col min="1544" max="1775" width="11.44140625" style="446"/>
    <col min="1776" max="1778" width="2.6640625" style="446" customWidth="1"/>
    <col min="1779" max="1779" width="20.6640625" style="446" customWidth="1"/>
    <col min="1780" max="1780" width="15.6640625" style="446" customWidth="1"/>
    <col min="1781" max="1781" width="17.33203125" style="446" bestFit="1" customWidth="1"/>
    <col min="1782" max="1782" width="13.88671875" style="446" customWidth="1"/>
    <col min="1783" max="1783" width="17" style="446" customWidth="1"/>
    <col min="1784" max="1784" width="17.109375" style="446" bestFit="1" customWidth="1"/>
    <col min="1785" max="1785" width="11" style="446" customWidth="1"/>
    <col min="1786" max="1786" width="14.5546875" style="446" bestFit="1" customWidth="1"/>
    <col min="1787" max="1787" width="9" style="446" customWidth="1"/>
    <col min="1788" max="1789" width="2.6640625" style="446" customWidth="1"/>
    <col min="1790" max="1790" width="27.109375" style="446" customWidth="1"/>
    <col min="1791" max="1792" width="22.6640625" style="446" customWidth="1"/>
    <col min="1793" max="1793" width="11.44140625" style="446"/>
    <col min="1794" max="1794" width="14" style="446" customWidth="1"/>
    <col min="1795" max="1795" width="11.44140625" style="446"/>
    <col min="1796" max="1796" width="49" style="446" customWidth="1"/>
    <col min="1797" max="1797" width="11.5546875" style="446" customWidth="1"/>
    <col min="1798" max="1798" width="11.44140625" style="446"/>
    <col min="1799" max="1799" width="13.33203125" style="446" bestFit="1" customWidth="1"/>
    <col min="1800" max="2031" width="11.44140625" style="446"/>
    <col min="2032" max="2034" width="2.6640625" style="446" customWidth="1"/>
    <col min="2035" max="2035" width="20.6640625" style="446" customWidth="1"/>
    <col min="2036" max="2036" width="15.6640625" style="446" customWidth="1"/>
    <col min="2037" max="2037" width="17.33203125" style="446" bestFit="1" customWidth="1"/>
    <col min="2038" max="2038" width="13.88671875" style="446" customWidth="1"/>
    <col min="2039" max="2039" width="17" style="446" customWidth="1"/>
    <col min="2040" max="2040" width="17.109375" style="446" bestFit="1" customWidth="1"/>
    <col min="2041" max="2041" width="11" style="446" customWidth="1"/>
    <col min="2042" max="2042" width="14.5546875" style="446" bestFit="1" customWidth="1"/>
    <col min="2043" max="2043" width="9" style="446" customWidth="1"/>
    <col min="2044" max="2045" width="2.6640625" style="446" customWidth="1"/>
    <col min="2046" max="2046" width="27.109375" style="446" customWidth="1"/>
    <col min="2047" max="2048" width="22.6640625" style="446" customWidth="1"/>
    <col min="2049" max="2049" width="11.44140625" style="446"/>
    <col min="2050" max="2050" width="14" style="446" customWidth="1"/>
    <col min="2051" max="2051" width="11.44140625" style="446"/>
    <col min="2052" max="2052" width="49" style="446" customWidth="1"/>
    <col min="2053" max="2053" width="11.5546875" style="446" customWidth="1"/>
    <col min="2054" max="2054" width="11.44140625" style="446"/>
    <col min="2055" max="2055" width="13.33203125" style="446" bestFit="1" customWidth="1"/>
    <col min="2056" max="2287" width="11.44140625" style="446"/>
    <col min="2288" max="2290" width="2.6640625" style="446" customWidth="1"/>
    <col min="2291" max="2291" width="20.6640625" style="446" customWidth="1"/>
    <col min="2292" max="2292" width="15.6640625" style="446" customWidth="1"/>
    <col min="2293" max="2293" width="17.33203125" style="446" bestFit="1" customWidth="1"/>
    <col min="2294" max="2294" width="13.88671875" style="446" customWidth="1"/>
    <col min="2295" max="2295" width="17" style="446" customWidth="1"/>
    <col min="2296" max="2296" width="17.109375" style="446" bestFit="1" customWidth="1"/>
    <col min="2297" max="2297" width="11" style="446" customWidth="1"/>
    <col min="2298" max="2298" width="14.5546875" style="446" bestFit="1" customWidth="1"/>
    <col min="2299" max="2299" width="9" style="446" customWidth="1"/>
    <col min="2300" max="2301" width="2.6640625" style="446" customWidth="1"/>
    <col min="2302" max="2302" width="27.109375" style="446" customWidth="1"/>
    <col min="2303" max="2304" width="22.6640625" style="446" customWidth="1"/>
    <col min="2305" max="2305" width="11.44140625" style="446"/>
    <col min="2306" max="2306" width="14" style="446" customWidth="1"/>
    <col min="2307" max="2307" width="11.44140625" style="446"/>
    <col min="2308" max="2308" width="49" style="446" customWidth="1"/>
    <col min="2309" max="2309" width="11.5546875" style="446" customWidth="1"/>
    <col min="2310" max="2310" width="11.44140625" style="446"/>
    <col min="2311" max="2311" width="13.33203125" style="446" bestFit="1" customWidth="1"/>
    <col min="2312" max="2543" width="11.44140625" style="446"/>
    <col min="2544" max="2546" width="2.6640625" style="446" customWidth="1"/>
    <col min="2547" max="2547" width="20.6640625" style="446" customWidth="1"/>
    <col min="2548" max="2548" width="15.6640625" style="446" customWidth="1"/>
    <col min="2549" max="2549" width="17.33203125" style="446" bestFit="1" customWidth="1"/>
    <col min="2550" max="2550" width="13.88671875" style="446" customWidth="1"/>
    <col min="2551" max="2551" width="17" style="446" customWidth="1"/>
    <col min="2552" max="2552" width="17.109375" style="446" bestFit="1" customWidth="1"/>
    <col min="2553" max="2553" width="11" style="446" customWidth="1"/>
    <col min="2554" max="2554" width="14.5546875" style="446" bestFit="1" customWidth="1"/>
    <col min="2555" max="2555" width="9" style="446" customWidth="1"/>
    <col min="2556" max="2557" width="2.6640625" style="446" customWidth="1"/>
    <col min="2558" max="2558" width="27.109375" style="446" customWidth="1"/>
    <col min="2559" max="2560" width="22.6640625" style="446" customWidth="1"/>
    <col min="2561" max="2561" width="11.44140625" style="446"/>
    <col min="2562" max="2562" width="14" style="446" customWidth="1"/>
    <col min="2563" max="2563" width="11.44140625" style="446"/>
    <col min="2564" max="2564" width="49" style="446" customWidth="1"/>
    <col min="2565" max="2565" width="11.5546875" style="446" customWidth="1"/>
    <col min="2566" max="2566" width="11.44140625" style="446"/>
    <col min="2567" max="2567" width="13.33203125" style="446" bestFit="1" customWidth="1"/>
    <col min="2568" max="2799" width="11.44140625" style="446"/>
    <col min="2800" max="2802" width="2.6640625" style="446" customWidth="1"/>
    <col min="2803" max="2803" width="20.6640625" style="446" customWidth="1"/>
    <col min="2804" max="2804" width="15.6640625" style="446" customWidth="1"/>
    <col min="2805" max="2805" width="17.33203125" style="446" bestFit="1" customWidth="1"/>
    <col min="2806" max="2806" width="13.88671875" style="446" customWidth="1"/>
    <col min="2807" max="2807" width="17" style="446" customWidth="1"/>
    <col min="2808" max="2808" width="17.109375" style="446" bestFit="1" customWidth="1"/>
    <col min="2809" max="2809" width="11" style="446" customWidth="1"/>
    <col min="2810" max="2810" width="14.5546875" style="446" bestFit="1" customWidth="1"/>
    <col min="2811" max="2811" width="9" style="446" customWidth="1"/>
    <col min="2812" max="2813" width="2.6640625" style="446" customWidth="1"/>
    <col min="2814" max="2814" width="27.109375" style="446" customWidth="1"/>
    <col min="2815" max="2816" width="22.6640625" style="446" customWidth="1"/>
    <col min="2817" max="2817" width="11.44140625" style="446"/>
    <col min="2818" max="2818" width="14" style="446" customWidth="1"/>
    <col min="2819" max="2819" width="11.44140625" style="446"/>
    <col min="2820" max="2820" width="49" style="446" customWidth="1"/>
    <col min="2821" max="2821" width="11.5546875" style="446" customWidth="1"/>
    <col min="2822" max="2822" width="11.44140625" style="446"/>
    <col min="2823" max="2823" width="13.33203125" style="446" bestFit="1" customWidth="1"/>
    <col min="2824" max="3055" width="11.44140625" style="446"/>
    <col min="3056" max="3058" width="2.6640625" style="446" customWidth="1"/>
    <col min="3059" max="3059" width="20.6640625" style="446" customWidth="1"/>
    <col min="3060" max="3060" width="15.6640625" style="446" customWidth="1"/>
    <col min="3061" max="3061" width="17.33203125" style="446" bestFit="1" customWidth="1"/>
    <col min="3062" max="3062" width="13.88671875" style="446" customWidth="1"/>
    <col min="3063" max="3063" width="17" style="446" customWidth="1"/>
    <col min="3064" max="3064" width="17.109375" style="446" bestFit="1" customWidth="1"/>
    <col min="3065" max="3065" width="11" style="446" customWidth="1"/>
    <col min="3066" max="3066" width="14.5546875" style="446" bestFit="1" customWidth="1"/>
    <col min="3067" max="3067" width="9" style="446" customWidth="1"/>
    <col min="3068" max="3069" width="2.6640625" style="446" customWidth="1"/>
    <col min="3070" max="3070" width="27.109375" style="446" customWidth="1"/>
    <col min="3071" max="3072" width="22.6640625" style="446" customWidth="1"/>
    <col min="3073" max="3073" width="11.44140625" style="446"/>
    <col min="3074" max="3074" width="14" style="446" customWidth="1"/>
    <col min="3075" max="3075" width="11.44140625" style="446"/>
    <col min="3076" max="3076" width="49" style="446" customWidth="1"/>
    <col min="3077" max="3077" width="11.5546875" style="446" customWidth="1"/>
    <col min="3078" max="3078" width="11.44140625" style="446"/>
    <col min="3079" max="3079" width="13.33203125" style="446" bestFit="1" customWidth="1"/>
    <col min="3080" max="3311" width="11.44140625" style="446"/>
    <col min="3312" max="3314" width="2.6640625" style="446" customWidth="1"/>
    <col min="3315" max="3315" width="20.6640625" style="446" customWidth="1"/>
    <col min="3316" max="3316" width="15.6640625" style="446" customWidth="1"/>
    <col min="3317" max="3317" width="17.33203125" style="446" bestFit="1" customWidth="1"/>
    <col min="3318" max="3318" width="13.88671875" style="446" customWidth="1"/>
    <col min="3319" max="3319" width="17" style="446" customWidth="1"/>
    <col min="3320" max="3320" width="17.109375" style="446" bestFit="1" customWidth="1"/>
    <col min="3321" max="3321" width="11" style="446" customWidth="1"/>
    <col min="3322" max="3322" width="14.5546875" style="446" bestFit="1" customWidth="1"/>
    <col min="3323" max="3323" width="9" style="446" customWidth="1"/>
    <col min="3324" max="3325" width="2.6640625" style="446" customWidth="1"/>
    <col min="3326" max="3326" width="27.109375" style="446" customWidth="1"/>
    <col min="3327" max="3328" width="22.6640625" style="446" customWidth="1"/>
    <col min="3329" max="3329" width="11.44140625" style="446"/>
    <col min="3330" max="3330" width="14" style="446" customWidth="1"/>
    <col min="3331" max="3331" width="11.44140625" style="446"/>
    <col min="3332" max="3332" width="49" style="446" customWidth="1"/>
    <col min="3333" max="3333" width="11.5546875" style="446" customWidth="1"/>
    <col min="3334" max="3334" width="11.44140625" style="446"/>
    <col min="3335" max="3335" width="13.33203125" style="446" bestFit="1" customWidth="1"/>
    <col min="3336" max="3567" width="11.44140625" style="446"/>
    <col min="3568" max="3570" width="2.6640625" style="446" customWidth="1"/>
    <col min="3571" max="3571" width="20.6640625" style="446" customWidth="1"/>
    <col min="3572" max="3572" width="15.6640625" style="446" customWidth="1"/>
    <col min="3573" max="3573" width="17.33203125" style="446" bestFit="1" customWidth="1"/>
    <col min="3574" max="3574" width="13.88671875" style="446" customWidth="1"/>
    <col min="3575" max="3575" width="17" style="446" customWidth="1"/>
    <col min="3576" max="3576" width="17.109375" style="446" bestFit="1" customWidth="1"/>
    <col min="3577" max="3577" width="11" style="446" customWidth="1"/>
    <col min="3578" max="3578" width="14.5546875" style="446" bestFit="1" customWidth="1"/>
    <col min="3579" max="3579" width="9" style="446" customWidth="1"/>
    <col min="3580" max="3581" width="2.6640625" style="446" customWidth="1"/>
    <col min="3582" max="3582" width="27.109375" style="446" customWidth="1"/>
    <col min="3583" max="3584" width="22.6640625" style="446" customWidth="1"/>
    <col min="3585" max="3585" width="11.44140625" style="446"/>
    <col min="3586" max="3586" width="14" style="446" customWidth="1"/>
    <col min="3587" max="3587" width="11.44140625" style="446"/>
    <col min="3588" max="3588" width="49" style="446" customWidth="1"/>
    <col min="3589" max="3589" width="11.5546875" style="446" customWidth="1"/>
    <col min="3590" max="3590" width="11.44140625" style="446"/>
    <col min="3591" max="3591" width="13.33203125" style="446" bestFit="1" customWidth="1"/>
    <col min="3592" max="3823" width="11.44140625" style="446"/>
    <col min="3824" max="3826" width="2.6640625" style="446" customWidth="1"/>
    <col min="3827" max="3827" width="20.6640625" style="446" customWidth="1"/>
    <col min="3828" max="3828" width="15.6640625" style="446" customWidth="1"/>
    <col min="3829" max="3829" width="17.33203125" style="446" bestFit="1" customWidth="1"/>
    <col min="3830" max="3830" width="13.88671875" style="446" customWidth="1"/>
    <col min="3831" max="3831" width="17" style="446" customWidth="1"/>
    <col min="3832" max="3832" width="17.109375" style="446" bestFit="1" customWidth="1"/>
    <col min="3833" max="3833" width="11" style="446" customWidth="1"/>
    <col min="3834" max="3834" width="14.5546875" style="446" bestFit="1" customWidth="1"/>
    <col min="3835" max="3835" width="9" style="446" customWidth="1"/>
    <col min="3836" max="3837" width="2.6640625" style="446" customWidth="1"/>
    <col min="3838" max="3838" width="27.109375" style="446" customWidth="1"/>
    <col min="3839" max="3840" width="22.6640625" style="446" customWidth="1"/>
    <col min="3841" max="3841" width="11.44140625" style="446"/>
    <col min="3842" max="3842" width="14" style="446" customWidth="1"/>
    <col min="3843" max="3843" width="11.44140625" style="446"/>
    <col min="3844" max="3844" width="49" style="446" customWidth="1"/>
    <col min="3845" max="3845" width="11.5546875" style="446" customWidth="1"/>
    <col min="3846" max="3846" width="11.44140625" style="446"/>
    <col min="3847" max="3847" width="13.33203125" style="446" bestFit="1" customWidth="1"/>
    <col min="3848" max="4079" width="11.44140625" style="446"/>
    <col min="4080" max="4082" width="2.6640625" style="446" customWidth="1"/>
    <col min="4083" max="4083" width="20.6640625" style="446" customWidth="1"/>
    <col min="4084" max="4084" width="15.6640625" style="446" customWidth="1"/>
    <col min="4085" max="4085" width="17.33203125" style="446" bestFit="1" customWidth="1"/>
    <col min="4086" max="4086" width="13.88671875" style="446" customWidth="1"/>
    <col min="4087" max="4087" width="17" style="446" customWidth="1"/>
    <col min="4088" max="4088" width="17.109375" style="446" bestFit="1" customWidth="1"/>
    <col min="4089" max="4089" width="11" style="446" customWidth="1"/>
    <col min="4090" max="4090" width="14.5546875" style="446" bestFit="1" customWidth="1"/>
    <col min="4091" max="4091" width="9" style="446" customWidth="1"/>
    <col min="4092" max="4093" width="2.6640625" style="446" customWidth="1"/>
    <col min="4094" max="4094" width="27.109375" style="446" customWidth="1"/>
    <col min="4095" max="4096" width="22.6640625" style="446" customWidth="1"/>
    <col min="4097" max="4097" width="11.44140625" style="446"/>
    <col min="4098" max="4098" width="14" style="446" customWidth="1"/>
    <col min="4099" max="4099" width="11.44140625" style="446"/>
    <col min="4100" max="4100" width="49" style="446" customWidth="1"/>
    <col min="4101" max="4101" width="11.5546875" style="446" customWidth="1"/>
    <col min="4102" max="4102" width="11.44140625" style="446"/>
    <col min="4103" max="4103" width="13.33203125" style="446" bestFit="1" customWidth="1"/>
    <col min="4104" max="4335" width="11.44140625" style="446"/>
    <col min="4336" max="4338" width="2.6640625" style="446" customWidth="1"/>
    <col min="4339" max="4339" width="20.6640625" style="446" customWidth="1"/>
    <col min="4340" max="4340" width="15.6640625" style="446" customWidth="1"/>
    <col min="4341" max="4341" width="17.33203125" style="446" bestFit="1" customWidth="1"/>
    <col min="4342" max="4342" width="13.88671875" style="446" customWidth="1"/>
    <col min="4343" max="4343" width="17" style="446" customWidth="1"/>
    <col min="4344" max="4344" width="17.109375" style="446" bestFit="1" customWidth="1"/>
    <col min="4345" max="4345" width="11" style="446" customWidth="1"/>
    <col min="4346" max="4346" width="14.5546875" style="446" bestFit="1" customWidth="1"/>
    <col min="4347" max="4347" width="9" style="446" customWidth="1"/>
    <col min="4348" max="4349" width="2.6640625" style="446" customWidth="1"/>
    <col min="4350" max="4350" width="27.109375" style="446" customWidth="1"/>
    <col min="4351" max="4352" width="22.6640625" style="446" customWidth="1"/>
    <col min="4353" max="4353" width="11.44140625" style="446"/>
    <col min="4354" max="4354" width="14" style="446" customWidth="1"/>
    <col min="4355" max="4355" width="11.44140625" style="446"/>
    <col min="4356" max="4356" width="49" style="446" customWidth="1"/>
    <col min="4357" max="4357" width="11.5546875" style="446" customWidth="1"/>
    <col min="4358" max="4358" width="11.44140625" style="446"/>
    <col min="4359" max="4359" width="13.33203125" style="446" bestFit="1" customWidth="1"/>
    <col min="4360" max="4591" width="11.44140625" style="446"/>
    <col min="4592" max="4594" width="2.6640625" style="446" customWidth="1"/>
    <col min="4595" max="4595" width="20.6640625" style="446" customWidth="1"/>
    <col min="4596" max="4596" width="15.6640625" style="446" customWidth="1"/>
    <col min="4597" max="4597" width="17.33203125" style="446" bestFit="1" customWidth="1"/>
    <col min="4598" max="4598" width="13.88671875" style="446" customWidth="1"/>
    <col min="4599" max="4599" width="17" style="446" customWidth="1"/>
    <col min="4600" max="4600" width="17.109375" style="446" bestFit="1" customWidth="1"/>
    <col min="4601" max="4601" width="11" style="446" customWidth="1"/>
    <col min="4602" max="4602" width="14.5546875" style="446" bestFit="1" customWidth="1"/>
    <col min="4603" max="4603" width="9" style="446" customWidth="1"/>
    <col min="4604" max="4605" width="2.6640625" style="446" customWidth="1"/>
    <col min="4606" max="4606" width="27.109375" style="446" customWidth="1"/>
    <col min="4607" max="4608" width="22.6640625" style="446" customWidth="1"/>
    <col min="4609" max="4609" width="11.44140625" style="446"/>
    <col min="4610" max="4610" width="14" style="446" customWidth="1"/>
    <col min="4611" max="4611" width="11.44140625" style="446"/>
    <col min="4612" max="4612" width="49" style="446" customWidth="1"/>
    <col min="4613" max="4613" width="11.5546875" style="446" customWidth="1"/>
    <col min="4614" max="4614" width="11.44140625" style="446"/>
    <col min="4615" max="4615" width="13.33203125" style="446" bestFit="1" customWidth="1"/>
    <col min="4616" max="4847" width="11.44140625" style="446"/>
    <col min="4848" max="4850" width="2.6640625" style="446" customWidth="1"/>
    <col min="4851" max="4851" width="20.6640625" style="446" customWidth="1"/>
    <col min="4852" max="4852" width="15.6640625" style="446" customWidth="1"/>
    <col min="4853" max="4853" width="17.33203125" style="446" bestFit="1" customWidth="1"/>
    <col min="4854" max="4854" width="13.88671875" style="446" customWidth="1"/>
    <col min="4855" max="4855" width="17" style="446" customWidth="1"/>
    <col min="4856" max="4856" width="17.109375" style="446" bestFit="1" customWidth="1"/>
    <col min="4857" max="4857" width="11" style="446" customWidth="1"/>
    <col min="4858" max="4858" width="14.5546875" style="446" bestFit="1" customWidth="1"/>
    <col min="4859" max="4859" width="9" style="446" customWidth="1"/>
    <col min="4860" max="4861" width="2.6640625" style="446" customWidth="1"/>
    <col min="4862" max="4862" width="27.109375" style="446" customWidth="1"/>
    <col min="4863" max="4864" width="22.6640625" style="446" customWidth="1"/>
    <col min="4865" max="4865" width="11.44140625" style="446"/>
    <col min="4866" max="4866" width="14" style="446" customWidth="1"/>
    <col min="4867" max="4867" width="11.44140625" style="446"/>
    <col min="4868" max="4868" width="49" style="446" customWidth="1"/>
    <col min="4869" max="4869" width="11.5546875" style="446" customWidth="1"/>
    <col min="4870" max="4870" width="11.44140625" style="446"/>
    <col min="4871" max="4871" width="13.33203125" style="446" bestFit="1" customWidth="1"/>
    <col min="4872" max="5103" width="11.44140625" style="446"/>
    <col min="5104" max="5106" width="2.6640625" style="446" customWidth="1"/>
    <col min="5107" max="5107" width="20.6640625" style="446" customWidth="1"/>
    <col min="5108" max="5108" width="15.6640625" style="446" customWidth="1"/>
    <col min="5109" max="5109" width="17.33203125" style="446" bestFit="1" customWidth="1"/>
    <col min="5110" max="5110" width="13.88671875" style="446" customWidth="1"/>
    <col min="5111" max="5111" width="17" style="446" customWidth="1"/>
    <col min="5112" max="5112" width="17.109375" style="446" bestFit="1" customWidth="1"/>
    <col min="5113" max="5113" width="11" style="446" customWidth="1"/>
    <col min="5114" max="5114" width="14.5546875" style="446" bestFit="1" customWidth="1"/>
    <col min="5115" max="5115" width="9" style="446" customWidth="1"/>
    <col min="5116" max="5117" width="2.6640625" style="446" customWidth="1"/>
    <col min="5118" max="5118" width="27.109375" style="446" customWidth="1"/>
    <col min="5119" max="5120" width="22.6640625" style="446" customWidth="1"/>
    <col min="5121" max="5121" width="11.44140625" style="446"/>
    <col min="5122" max="5122" width="14" style="446" customWidth="1"/>
    <col min="5123" max="5123" width="11.44140625" style="446"/>
    <col min="5124" max="5124" width="49" style="446" customWidth="1"/>
    <col min="5125" max="5125" width="11.5546875" style="446" customWidth="1"/>
    <col min="5126" max="5126" width="11.44140625" style="446"/>
    <col min="5127" max="5127" width="13.33203125" style="446" bestFit="1" customWidth="1"/>
    <col min="5128" max="5359" width="11.44140625" style="446"/>
    <col min="5360" max="5362" width="2.6640625" style="446" customWidth="1"/>
    <col min="5363" max="5363" width="20.6640625" style="446" customWidth="1"/>
    <col min="5364" max="5364" width="15.6640625" style="446" customWidth="1"/>
    <col min="5365" max="5365" width="17.33203125" style="446" bestFit="1" customWidth="1"/>
    <col min="5366" max="5366" width="13.88671875" style="446" customWidth="1"/>
    <col min="5367" max="5367" width="17" style="446" customWidth="1"/>
    <col min="5368" max="5368" width="17.109375" style="446" bestFit="1" customWidth="1"/>
    <col min="5369" max="5369" width="11" style="446" customWidth="1"/>
    <col min="5370" max="5370" width="14.5546875" style="446" bestFit="1" customWidth="1"/>
    <col min="5371" max="5371" width="9" style="446" customWidth="1"/>
    <col min="5372" max="5373" width="2.6640625" style="446" customWidth="1"/>
    <col min="5374" max="5374" width="27.109375" style="446" customWidth="1"/>
    <col min="5375" max="5376" width="22.6640625" style="446" customWidth="1"/>
    <col min="5377" max="5377" width="11.44140625" style="446"/>
    <col min="5378" max="5378" width="14" style="446" customWidth="1"/>
    <col min="5379" max="5379" width="11.44140625" style="446"/>
    <col min="5380" max="5380" width="49" style="446" customWidth="1"/>
    <col min="5381" max="5381" width="11.5546875" style="446" customWidth="1"/>
    <col min="5382" max="5382" width="11.44140625" style="446"/>
    <col min="5383" max="5383" width="13.33203125" style="446" bestFit="1" customWidth="1"/>
    <col min="5384" max="5615" width="11.44140625" style="446"/>
    <col min="5616" max="5618" width="2.6640625" style="446" customWidth="1"/>
    <col min="5619" max="5619" width="20.6640625" style="446" customWidth="1"/>
    <col min="5620" max="5620" width="15.6640625" style="446" customWidth="1"/>
    <col min="5621" max="5621" width="17.33203125" style="446" bestFit="1" customWidth="1"/>
    <col min="5622" max="5622" width="13.88671875" style="446" customWidth="1"/>
    <col min="5623" max="5623" width="17" style="446" customWidth="1"/>
    <col min="5624" max="5624" width="17.109375" style="446" bestFit="1" customWidth="1"/>
    <col min="5625" max="5625" width="11" style="446" customWidth="1"/>
    <col min="5626" max="5626" width="14.5546875" style="446" bestFit="1" customWidth="1"/>
    <col min="5627" max="5627" width="9" style="446" customWidth="1"/>
    <col min="5628" max="5629" width="2.6640625" style="446" customWidth="1"/>
    <col min="5630" max="5630" width="27.109375" style="446" customWidth="1"/>
    <col min="5631" max="5632" width="22.6640625" style="446" customWidth="1"/>
    <col min="5633" max="5633" width="11.44140625" style="446"/>
    <col min="5634" max="5634" width="14" style="446" customWidth="1"/>
    <col min="5635" max="5635" width="11.44140625" style="446"/>
    <col min="5636" max="5636" width="49" style="446" customWidth="1"/>
    <col min="5637" max="5637" width="11.5546875" style="446" customWidth="1"/>
    <col min="5638" max="5638" width="11.44140625" style="446"/>
    <col min="5639" max="5639" width="13.33203125" style="446" bestFit="1" customWidth="1"/>
    <col min="5640" max="5871" width="11.44140625" style="446"/>
    <col min="5872" max="5874" width="2.6640625" style="446" customWidth="1"/>
    <col min="5875" max="5875" width="20.6640625" style="446" customWidth="1"/>
    <col min="5876" max="5876" width="15.6640625" style="446" customWidth="1"/>
    <col min="5877" max="5877" width="17.33203125" style="446" bestFit="1" customWidth="1"/>
    <col min="5878" max="5878" width="13.88671875" style="446" customWidth="1"/>
    <col min="5879" max="5879" width="17" style="446" customWidth="1"/>
    <col min="5880" max="5880" width="17.109375" style="446" bestFit="1" customWidth="1"/>
    <col min="5881" max="5881" width="11" style="446" customWidth="1"/>
    <col min="5882" max="5882" width="14.5546875" style="446" bestFit="1" customWidth="1"/>
    <col min="5883" max="5883" width="9" style="446" customWidth="1"/>
    <col min="5884" max="5885" width="2.6640625" style="446" customWidth="1"/>
    <col min="5886" max="5886" width="27.109375" style="446" customWidth="1"/>
    <col min="5887" max="5888" width="22.6640625" style="446" customWidth="1"/>
    <col min="5889" max="5889" width="11.44140625" style="446"/>
    <col min="5890" max="5890" width="14" style="446" customWidth="1"/>
    <col min="5891" max="5891" width="11.44140625" style="446"/>
    <col min="5892" max="5892" width="49" style="446" customWidth="1"/>
    <col min="5893" max="5893" width="11.5546875" style="446" customWidth="1"/>
    <col min="5894" max="5894" width="11.44140625" style="446"/>
    <col min="5895" max="5895" width="13.33203125" style="446" bestFit="1" customWidth="1"/>
    <col min="5896" max="6127" width="11.44140625" style="446"/>
    <col min="6128" max="6130" width="2.6640625" style="446" customWidth="1"/>
    <col min="6131" max="6131" width="20.6640625" style="446" customWidth="1"/>
    <col min="6132" max="6132" width="15.6640625" style="446" customWidth="1"/>
    <col min="6133" max="6133" width="17.33203125" style="446" bestFit="1" customWidth="1"/>
    <col min="6134" max="6134" width="13.88671875" style="446" customWidth="1"/>
    <col min="6135" max="6135" width="17" style="446" customWidth="1"/>
    <col min="6136" max="6136" width="17.109375" style="446" bestFit="1" customWidth="1"/>
    <col min="6137" max="6137" width="11" style="446" customWidth="1"/>
    <col min="6138" max="6138" width="14.5546875" style="446" bestFit="1" customWidth="1"/>
    <col min="6139" max="6139" width="9" style="446" customWidth="1"/>
    <col min="6140" max="6141" width="2.6640625" style="446" customWidth="1"/>
    <col min="6142" max="6142" width="27.109375" style="446" customWidth="1"/>
    <col min="6143" max="6144" width="22.6640625" style="446" customWidth="1"/>
    <col min="6145" max="6145" width="11.44140625" style="446"/>
    <col min="6146" max="6146" width="14" style="446" customWidth="1"/>
    <col min="6147" max="6147" width="11.44140625" style="446"/>
    <col min="6148" max="6148" width="49" style="446" customWidth="1"/>
    <col min="6149" max="6149" width="11.5546875" style="446" customWidth="1"/>
    <col min="6150" max="6150" width="11.44140625" style="446"/>
    <col min="6151" max="6151" width="13.33203125" style="446" bestFit="1" customWidth="1"/>
    <col min="6152" max="6383" width="11.44140625" style="446"/>
    <col min="6384" max="6386" width="2.6640625" style="446" customWidth="1"/>
    <col min="6387" max="6387" width="20.6640625" style="446" customWidth="1"/>
    <col min="6388" max="6388" width="15.6640625" style="446" customWidth="1"/>
    <col min="6389" max="6389" width="17.33203125" style="446" bestFit="1" customWidth="1"/>
    <col min="6390" max="6390" width="13.88671875" style="446" customWidth="1"/>
    <col min="6391" max="6391" width="17" style="446" customWidth="1"/>
    <col min="6392" max="6392" width="17.109375" style="446" bestFit="1" customWidth="1"/>
    <col min="6393" max="6393" width="11" style="446" customWidth="1"/>
    <col min="6394" max="6394" width="14.5546875" style="446" bestFit="1" customWidth="1"/>
    <col min="6395" max="6395" width="9" style="446" customWidth="1"/>
    <col min="6396" max="6397" width="2.6640625" style="446" customWidth="1"/>
    <col min="6398" max="6398" width="27.109375" style="446" customWidth="1"/>
    <col min="6399" max="6400" width="22.6640625" style="446" customWidth="1"/>
    <col min="6401" max="6401" width="11.44140625" style="446"/>
    <col min="6402" max="6402" width="14" style="446" customWidth="1"/>
    <col min="6403" max="6403" width="11.44140625" style="446"/>
    <col min="6404" max="6404" width="49" style="446" customWidth="1"/>
    <col min="6405" max="6405" width="11.5546875" style="446" customWidth="1"/>
    <col min="6406" max="6406" width="11.44140625" style="446"/>
    <col min="6407" max="6407" width="13.33203125" style="446" bestFit="1" customWidth="1"/>
    <col min="6408" max="6639" width="11.44140625" style="446"/>
    <col min="6640" max="6642" width="2.6640625" style="446" customWidth="1"/>
    <col min="6643" max="6643" width="20.6640625" style="446" customWidth="1"/>
    <col min="6644" max="6644" width="15.6640625" style="446" customWidth="1"/>
    <col min="6645" max="6645" width="17.33203125" style="446" bestFit="1" customWidth="1"/>
    <col min="6646" max="6646" width="13.88671875" style="446" customWidth="1"/>
    <col min="6647" max="6647" width="17" style="446" customWidth="1"/>
    <col min="6648" max="6648" width="17.109375" style="446" bestFit="1" customWidth="1"/>
    <col min="6649" max="6649" width="11" style="446" customWidth="1"/>
    <col min="6650" max="6650" width="14.5546875" style="446" bestFit="1" customWidth="1"/>
    <col min="6651" max="6651" width="9" style="446" customWidth="1"/>
    <col min="6652" max="6653" width="2.6640625" style="446" customWidth="1"/>
    <col min="6654" max="6654" width="27.109375" style="446" customWidth="1"/>
    <col min="6655" max="6656" width="22.6640625" style="446" customWidth="1"/>
    <col min="6657" max="6657" width="11.44140625" style="446"/>
    <col min="6658" max="6658" width="14" style="446" customWidth="1"/>
    <col min="6659" max="6659" width="11.44140625" style="446"/>
    <col min="6660" max="6660" width="49" style="446" customWidth="1"/>
    <col min="6661" max="6661" width="11.5546875" style="446" customWidth="1"/>
    <col min="6662" max="6662" width="11.44140625" style="446"/>
    <col min="6663" max="6663" width="13.33203125" style="446" bestFit="1" customWidth="1"/>
    <col min="6664" max="6895" width="11.44140625" style="446"/>
    <col min="6896" max="6898" width="2.6640625" style="446" customWidth="1"/>
    <col min="6899" max="6899" width="20.6640625" style="446" customWidth="1"/>
    <col min="6900" max="6900" width="15.6640625" style="446" customWidth="1"/>
    <col min="6901" max="6901" width="17.33203125" style="446" bestFit="1" customWidth="1"/>
    <col min="6902" max="6902" width="13.88671875" style="446" customWidth="1"/>
    <col min="6903" max="6903" width="17" style="446" customWidth="1"/>
    <col min="6904" max="6904" width="17.109375" style="446" bestFit="1" customWidth="1"/>
    <col min="6905" max="6905" width="11" style="446" customWidth="1"/>
    <col min="6906" max="6906" width="14.5546875" style="446" bestFit="1" customWidth="1"/>
    <col min="6907" max="6907" width="9" style="446" customWidth="1"/>
    <col min="6908" max="6909" width="2.6640625" style="446" customWidth="1"/>
    <col min="6910" max="6910" width="27.109375" style="446" customWidth="1"/>
    <col min="6911" max="6912" width="22.6640625" style="446" customWidth="1"/>
    <col min="6913" max="6913" width="11.44140625" style="446"/>
    <col min="6914" max="6914" width="14" style="446" customWidth="1"/>
    <col min="6915" max="6915" width="11.44140625" style="446"/>
    <col min="6916" max="6916" width="49" style="446" customWidth="1"/>
    <col min="6917" max="6917" width="11.5546875" style="446" customWidth="1"/>
    <col min="6918" max="6918" width="11.44140625" style="446"/>
    <col min="6919" max="6919" width="13.33203125" style="446" bestFit="1" customWidth="1"/>
    <col min="6920" max="7151" width="11.44140625" style="446"/>
    <col min="7152" max="7154" width="2.6640625" style="446" customWidth="1"/>
    <col min="7155" max="7155" width="20.6640625" style="446" customWidth="1"/>
    <col min="7156" max="7156" width="15.6640625" style="446" customWidth="1"/>
    <col min="7157" max="7157" width="17.33203125" style="446" bestFit="1" customWidth="1"/>
    <col min="7158" max="7158" width="13.88671875" style="446" customWidth="1"/>
    <col min="7159" max="7159" width="17" style="446" customWidth="1"/>
    <col min="7160" max="7160" width="17.109375" style="446" bestFit="1" customWidth="1"/>
    <col min="7161" max="7161" width="11" style="446" customWidth="1"/>
    <col min="7162" max="7162" width="14.5546875" style="446" bestFit="1" customWidth="1"/>
    <col min="7163" max="7163" width="9" style="446" customWidth="1"/>
    <col min="7164" max="7165" width="2.6640625" style="446" customWidth="1"/>
    <col min="7166" max="7166" width="27.109375" style="446" customWidth="1"/>
    <col min="7167" max="7168" width="22.6640625" style="446" customWidth="1"/>
    <col min="7169" max="7169" width="11.44140625" style="446"/>
    <col min="7170" max="7170" width="14" style="446" customWidth="1"/>
    <col min="7171" max="7171" width="11.44140625" style="446"/>
    <col min="7172" max="7172" width="49" style="446" customWidth="1"/>
    <col min="7173" max="7173" width="11.5546875" style="446" customWidth="1"/>
    <col min="7174" max="7174" width="11.44140625" style="446"/>
    <col min="7175" max="7175" width="13.33203125" style="446" bestFit="1" customWidth="1"/>
    <col min="7176" max="7407" width="11.44140625" style="446"/>
    <col min="7408" max="7410" width="2.6640625" style="446" customWidth="1"/>
    <col min="7411" max="7411" width="20.6640625" style="446" customWidth="1"/>
    <col min="7412" max="7412" width="15.6640625" style="446" customWidth="1"/>
    <col min="7413" max="7413" width="17.33203125" style="446" bestFit="1" customWidth="1"/>
    <col min="7414" max="7414" width="13.88671875" style="446" customWidth="1"/>
    <col min="7415" max="7415" width="17" style="446" customWidth="1"/>
    <col min="7416" max="7416" width="17.109375" style="446" bestFit="1" customWidth="1"/>
    <col min="7417" max="7417" width="11" style="446" customWidth="1"/>
    <col min="7418" max="7418" width="14.5546875" style="446" bestFit="1" customWidth="1"/>
    <col min="7419" max="7419" width="9" style="446" customWidth="1"/>
    <col min="7420" max="7421" width="2.6640625" style="446" customWidth="1"/>
    <col min="7422" max="7422" width="27.109375" style="446" customWidth="1"/>
    <col min="7423" max="7424" width="22.6640625" style="446" customWidth="1"/>
    <col min="7425" max="7425" width="11.44140625" style="446"/>
    <col min="7426" max="7426" width="14" style="446" customWidth="1"/>
    <col min="7427" max="7427" width="11.44140625" style="446"/>
    <col min="7428" max="7428" width="49" style="446" customWidth="1"/>
    <col min="7429" max="7429" width="11.5546875" style="446" customWidth="1"/>
    <col min="7430" max="7430" width="11.44140625" style="446"/>
    <col min="7431" max="7431" width="13.33203125" style="446" bestFit="1" customWidth="1"/>
    <col min="7432" max="7663" width="11.44140625" style="446"/>
    <col min="7664" max="7666" width="2.6640625" style="446" customWidth="1"/>
    <col min="7667" max="7667" width="20.6640625" style="446" customWidth="1"/>
    <col min="7668" max="7668" width="15.6640625" style="446" customWidth="1"/>
    <col min="7669" max="7669" width="17.33203125" style="446" bestFit="1" customWidth="1"/>
    <col min="7670" max="7670" width="13.88671875" style="446" customWidth="1"/>
    <col min="7671" max="7671" width="17" style="446" customWidth="1"/>
    <col min="7672" max="7672" width="17.109375" style="446" bestFit="1" customWidth="1"/>
    <col min="7673" max="7673" width="11" style="446" customWidth="1"/>
    <col min="7674" max="7674" width="14.5546875" style="446" bestFit="1" customWidth="1"/>
    <col min="7675" max="7675" width="9" style="446" customWidth="1"/>
    <col min="7676" max="7677" width="2.6640625" style="446" customWidth="1"/>
    <col min="7678" max="7678" width="27.109375" style="446" customWidth="1"/>
    <col min="7679" max="7680" width="22.6640625" style="446" customWidth="1"/>
    <col min="7681" max="7681" width="11.44140625" style="446"/>
    <col min="7682" max="7682" width="14" style="446" customWidth="1"/>
    <col min="7683" max="7683" width="11.44140625" style="446"/>
    <col min="7684" max="7684" width="49" style="446" customWidth="1"/>
    <col min="7685" max="7685" width="11.5546875" style="446" customWidth="1"/>
    <col min="7686" max="7686" width="11.44140625" style="446"/>
    <col min="7687" max="7687" width="13.33203125" style="446" bestFit="1" customWidth="1"/>
    <col min="7688" max="7919" width="11.44140625" style="446"/>
    <col min="7920" max="7922" width="2.6640625" style="446" customWidth="1"/>
    <col min="7923" max="7923" width="20.6640625" style="446" customWidth="1"/>
    <col min="7924" max="7924" width="15.6640625" style="446" customWidth="1"/>
    <col min="7925" max="7925" width="17.33203125" style="446" bestFit="1" customWidth="1"/>
    <col min="7926" max="7926" width="13.88671875" style="446" customWidth="1"/>
    <col min="7927" max="7927" width="17" style="446" customWidth="1"/>
    <col min="7928" max="7928" width="17.109375" style="446" bestFit="1" customWidth="1"/>
    <col min="7929" max="7929" width="11" style="446" customWidth="1"/>
    <col min="7930" max="7930" width="14.5546875" style="446" bestFit="1" customWidth="1"/>
    <col min="7931" max="7931" width="9" style="446" customWidth="1"/>
    <col min="7932" max="7933" width="2.6640625" style="446" customWidth="1"/>
    <col min="7934" max="7934" width="27.109375" style="446" customWidth="1"/>
    <col min="7935" max="7936" width="22.6640625" style="446" customWidth="1"/>
    <col min="7937" max="7937" width="11.44140625" style="446"/>
    <col min="7938" max="7938" width="14" style="446" customWidth="1"/>
    <col min="7939" max="7939" width="11.44140625" style="446"/>
    <col min="7940" max="7940" width="49" style="446" customWidth="1"/>
    <col min="7941" max="7941" width="11.5546875" style="446" customWidth="1"/>
    <col min="7942" max="7942" width="11.44140625" style="446"/>
    <col min="7943" max="7943" width="13.33203125" style="446" bestFit="1" customWidth="1"/>
    <col min="7944" max="8175" width="11.44140625" style="446"/>
    <col min="8176" max="8178" width="2.6640625" style="446" customWidth="1"/>
    <col min="8179" max="8179" width="20.6640625" style="446" customWidth="1"/>
    <col min="8180" max="8180" width="15.6640625" style="446" customWidth="1"/>
    <col min="8181" max="8181" width="17.33203125" style="446" bestFit="1" customWidth="1"/>
    <col min="8182" max="8182" width="13.88671875" style="446" customWidth="1"/>
    <col min="8183" max="8183" width="17" style="446" customWidth="1"/>
    <col min="8184" max="8184" width="17.109375" style="446" bestFit="1" customWidth="1"/>
    <col min="8185" max="8185" width="11" style="446" customWidth="1"/>
    <col min="8186" max="8186" width="14.5546875" style="446" bestFit="1" customWidth="1"/>
    <col min="8187" max="8187" width="9" style="446" customWidth="1"/>
    <col min="8188" max="8189" width="2.6640625" style="446" customWidth="1"/>
    <col min="8190" max="8190" width="27.109375" style="446" customWidth="1"/>
    <col min="8191" max="8192" width="22.6640625" style="446" customWidth="1"/>
    <col min="8193" max="8193" width="11.44140625" style="446"/>
    <col min="8194" max="8194" width="14" style="446" customWidth="1"/>
    <col min="8195" max="8195" width="11.44140625" style="446"/>
    <col min="8196" max="8196" width="49" style="446" customWidth="1"/>
    <col min="8197" max="8197" width="11.5546875" style="446" customWidth="1"/>
    <col min="8198" max="8198" width="11.44140625" style="446"/>
    <col min="8199" max="8199" width="13.33203125" style="446" bestFit="1" customWidth="1"/>
    <col min="8200" max="8431" width="11.44140625" style="446"/>
    <col min="8432" max="8434" width="2.6640625" style="446" customWidth="1"/>
    <col min="8435" max="8435" width="20.6640625" style="446" customWidth="1"/>
    <col min="8436" max="8436" width="15.6640625" style="446" customWidth="1"/>
    <col min="8437" max="8437" width="17.33203125" style="446" bestFit="1" customWidth="1"/>
    <col min="8438" max="8438" width="13.88671875" style="446" customWidth="1"/>
    <col min="8439" max="8439" width="17" style="446" customWidth="1"/>
    <col min="8440" max="8440" width="17.109375" style="446" bestFit="1" customWidth="1"/>
    <col min="8441" max="8441" width="11" style="446" customWidth="1"/>
    <col min="8442" max="8442" width="14.5546875" style="446" bestFit="1" customWidth="1"/>
    <col min="8443" max="8443" width="9" style="446" customWidth="1"/>
    <col min="8444" max="8445" width="2.6640625" style="446" customWidth="1"/>
    <col min="8446" max="8446" width="27.109375" style="446" customWidth="1"/>
    <col min="8447" max="8448" width="22.6640625" style="446" customWidth="1"/>
    <col min="8449" max="8449" width="11.44140625" style="446"/>
    <col min="8450" max="8450" width="14" style="446" customWidth="1"/>
    <col min="8451" max="8451" width="11.44140625" style="446"/>
    <col min="8452" max="8452" width="49" style="446" customWidth="1"/>
    <col min="8453" max="8453" width="11.5546875" style="446" customWidth="1"/>
    <col min="8454" max="8454" width="11.44140625" style="446"/>
    <col min="8455" max="8455" width="13.33203125" style="446" bestFit="1" customWidth="1"/>
    <col min="8456" max="8687" width="11.44140625" style="446"/>
    <col min="8688" max="8690" width="2.6640625" style="446" customWidth="1"/>
    <col min="8691" max="8691" width="20.6640625" style="446" customWidth="1"/>
    <col min="8692" max="8692" width="15.6640625" style="446" customWidth="1"/>
    <col min="8693" max="8693" width="17.33203125" style="446" bestFit="1" customWidth="1"/>
    <col min="8694" max="8694" width="13.88671875" style="446" customWidth="1"/>
    <col min="8695" max="8695" width="17" style="446" customWidth="1"/>
    <col min="8696" max="8696" width="17.109375" style="446" bestFit="1" customWidth="1"/>
    <col min="8697" max="8697" width="11" style="446" customWidth="1"/>
    <col min="8698" max="8698" width="14.5546875" style="446" bestFit="1" customWidth="1"/>
    <col min="8699" max="8699" width="9" style="446" customWidth="1"/>
    <col min="8700" max="8701" width="2.6640625" style="446" customWidth="1"/>
    <col min="8702" max="8702" width="27.109375" style="446" customWidth="1"/>
    <col min="8703" max="8704" width="22.6640625" style="446" customWidth="1"/>
    <col min="8705" max="8705" width="11.44140625" style="446"/>
    <col min="8706" max="8706" width="14" style="446" customWidth="1"/>
    <col min="8707" max="8707" width="11.44140625" style="446"/>
    <col min="8708" max="8708" width="49" style="446" customWidth="1"/>
    <col min="8709" max="8709" width="11.5546875" style="446" customWidth="1"/>
    <col min="8710" max="8710" width="11.44140625" style="446"/>
    <col min="8711" max="8711" width="13.33203125" style="446" bestFit="1" customWidth="1"/>
    <col min="8712" max="8943" width="11.44140625" style="446"/>
    <col min="8944" max="8946" width="2.6640625" style="446" customWidth="1"/>
    <col min="8947" max="8947" width="20.6640625" style="446" customWidth="1"/>
    <col min="8948" max="8948" width="15.6640625" style="446" customWidth="1"/>
    <col min="8949" max="8949" width="17.33203125" style="446" bestFit="1" customWidth="1"/>
    <col min="8950" max="8950" width="13.88671875" style="446" customWidth="1"/>
    <col min="8951" max="8951" width="17" style="446" customWidth="1"/>
    <col min="8952" max="8952" width="17.109375" style="446" bestFit="1" customWidth="1"/>
    <col min="8953" max="8953" width="11" style="446" customWidth="1"/>
    <col min="8954" max="8954" width="14.5546875" style="446" bestFit="1" customWidth="1"/>
    <col min="8955" max="8955" width="9" style="446" customWidth="1"/>
    <col min="8956" max="8957" width="2.6640625" style="446" customWidth="1"/>
    <col min="8958" max="8958" width="27.109375" style="446" customWidth="1"/>
    <col min="8959" max="8960" width="22.6640625" style="446" customWidth="1"/>
    <col min="8961" max="8961" width="11.44140625" style="446"/>
    <col min="8962" max="8962" width="14" style="446" customWidth="1"/>
    <col min="8963" max="8963" width="11.44140625" style="446"/>
    <col min="8964" max="8964" width="49" style="446" customWidth="1"/>
    <col min="8965" max="8965" width="11.5546875" style="446" customWidth="1"/>
    <col min="8966" max="8966" width="11.44140625" style="446"/>
    <col min="8967" max="8967" width="13.33203125" style="446" bestFit="1" customWidth="1"/>
    <col min="8968" max="9199" width="11.44140625" style="446"/>
    <col min="9200" max="9202" width="2.6640625" style="446" customWidth="1"/>
    <col min="9203" max="9203" width="20.6640625" style="446" customWidth="1"/>
    <col min="9204" max="9204" width="15.6640625" style="446" customWidth="1"/>
    <col min="9205" max="9205" width="17.33203125" style="446" bestFit="1" customWidth="1"/>
    <col min="9206" max="9206" width="13.88671875" style="446" customWidth="1"/>
    <col min="9207" max="9207" width="17" style="446" customWidth="1"/>
    <col min="9208" max="9208" width="17.109375" style="446" bestFit="1" customWidth="1"/>
    <col min="9209" max="9209" width="11" style="446" customWidth="1"/>
    <col min="9210" max="9210" width="14.5546875" style="446" bestFit="1" customWidth="1"/>
    <col min="9211" max="9211" width="9" style="446" customWidth="1"/>
    <col min="9212" max="9213" width="2.6640625" style="446" customWidth="1"/>
    <col min="9214" max="9214" width="27.109375" style="446" customWidth="1"/>
    <col min="9215" max="9216" width="22.6640625" style="446" customWidth="1"/>
    <col min="9217" max="9217" width="11.44140625" style="446"/>
    <col min="9218" max="9218" width="14" style="446" customWidth="1"/>
    <col min="9219" max="9219" width="11.44140625" style="446"/>
    <col min="9220" max="9220" width="49" style="446" customWidth="1"/>
    <col min="9221" max="9221" width="11.5546875" style="446" customWidth="1"/>
    <col min="9222" max="9222" width="11.44140625" style="446"/>
    <col min="9223" max="9223" width="13.33203125" style="446" bestFit="1" customWidth="1"/>
    <col min="9224" max="9455" width="11.44140625" style="446"/>
    <col min="9456" max="9458" width="2.6640625" style="446" customWidth="1"/>
    <col min="9459" max="9459" width="20.6640625" style="446" customWidth="1"/>
    <col min="9460" max="9460" width="15.6640625" style="446" customWidth="1"/>
    <col min="9461" max="9461" width="17.33203125" style="446" bestFit="1" customWidth="1"/>
    <col min="9462" max="9462" width="13.88671875" style="446" customWidth="1"/>
    <col min="9463" max="9463" width="17" style="446" customWidth="1"/>
    <col min="9464" max="9464" width="17.109375" style="446" bestFit="1" customWidth="1"/>
    <col min="9465" max="9465" width="11" style="446" customWidth="1"/>
    <col min="9466" max="9466" width="14.5546875" style="446" bestFit="1" customWidth="1"/>
    <col min="9467" max="9467" width="9" style="446" customWidth="1"/>
    <col min="9468" max="9469" width="2.6640625" style="446" customWidth="1"/>
    <col min="9470" max="9470" width="27.109375" style="446" customWidth="1"/>
    <col min="9471" max="9472" width="22.6640625" style="446" customWidth="1"/>
    <col min="9473" max="9473" width="11.44140625" style="446"/>
    <col min="9474" max="9474" width="14" style="446" customWidth="1"/>
    <col min="9475" max="9475" width="11.44140625" style="446"/>
    <col min="9476" max="9476" width="49" style="446" customWidth="1"/>
    <col min="9477" max="9477" width="11.5546875" style="446" customWidth="1"/>
    <col min="9478" max="9478" width="11.44140625" style="446"/>
    <col min="9479" max="9479" width="13.33203125" style="446" bestFit="1" customWidth="1"/>
    <col min="9480" max="9711" width="11.44140625" style="446"/>
    <col min="9712" max="9714" width="2.6640625" style="446" customWidth="1"/>
    <col min="9715" max="9715" width="20.6640625" style="446" customWidth="1"/>
    <col min="9716" max="9716" width="15.6640625" style="446" customWidth="1"/>
    <col min="9717" max="9717" width="17.33203125" style="446" bestFit="1" customWidth="1"/>
    <col min="9718" max="9718" width="13.88671875" style="446" customWidth="1"/>
    <col min="9719" max="9719" width="17" style="446" customWidth="1"/>
    <col min="9720" max="9720" width="17.109375" style="446" bestFit="1" customWidth="1"/>
    <col min="9721" max="9721" width="11" style="446" customWidth="1"/>
    <col min="9722" max="9722" width="14.5546875" style="446" bestFit="1" customWidth="1"/>
    <col min="9723" max="9723" width="9" style="446" customWidth="1"/>
    <col min="9724" max="9725" width="2.6640625" style="446" customWidth="1"/>
    <col min="9726" max="9726" width="27.109375" style="446" customWidth="1"/>
    <col min="9727" max="9728" width="22.6640625" style="446" customWidth="1"/>
    <col min="9729" max="9729" width="11.44140625" style="446"/>
    <col min="9730" max="9730" width="14" style="446" customWidth="1"/>
    <col min="9731" max="9731" width="11.44140625" style="446"/>
    <col min="9732" max="9732" width="49" style="446" customWidth="1"/>
    <col min="9733" max="9733" width="11.5546875" style="446" customWidth="1"/>
    <col min="9734" max="9734" width="11.44140625" style="446"/>
    <col min="9735" max="9735" width="13.33203125" style="446" bestFit="1" customWidth="1"/>
    <col min="9736" max="9967" width="11.44140625" style="446"/>
    <col min="9968" max="9970" width="2.6640625" style="446" customWidth="1"/>
    <col min="9971" max="9971" width="20.6640625" style="446" customWidth="1"/>
    <col min="9972" max="9972" width="15.6640625" style="446" customWidth="1"/>
    <col min="9973" max="9973" width="17.33203125" style="446" bestFit="1" customWidth="1"/>
    <col min="9974" max="9974" width="13.88671875" style="446" customWidth="1"/>
    <col min="9975" max="9975" width="17" style="446" customWidth="1"/>
    <col min="9976" max="9976" width="17.109375" style="446" bestFit="1" customWidth="1"/>
    <col min="9977" max="9977" width="11" style="446" customWidth="1"/>
    <col min="9978" max="9978" width="14.5546875" style="446" bestFit="1" customWidth="1"/>
    <col min="9979" max="9979" width="9" style="446" customWidth="1"/>
    <col min="9980" max="9981" width="2.6640625" style="446" customWidth="1"/>
    <col min="9982" max="9982" width="27.109375" style="446" customWidth="1"/>
    <col min="9983" max="9984" width="22.6640625" style="446" customWidth="1"/>
    <col min="9985" max="9985" width="11.44140625" style="446"/>
    <col min="9986" max="9986" width="14" style="446" customWidth="1"/>
    <col min="9987" max="9987" width="11.44140625" style="446"/>
    <col min="9988" max="9988" width="49" style="446" customWidth="1"/>
    <col min="9989" max="9989" width="11.5546875" style="446" customWidth="1"/>
    <col min="9990" max="9990" width="11.44140625" style="446"/>
    <col min="9991" max="9991" width="13.33203125" style="446" bestFit="1" customWidth="1"/>
    <col min="9992" max="10223" width="11.44140625" style="446"/>
    <col min="10224" max="10226" width="2.6640625" style="446" customWidth="1"/>
    <col min="10227" max="10227" width="20.6640625" style="446" customWidth="1"/>
    <col min="10228" max="10228" width="15.6640625" style="446" customWidth="1"/>
    <col min="10229" max="10229" width="17.33203125" style="446" bestFit="1" customWidth="1"/>
    <col min="10230" max="10230" width="13.88671875" style="446" customWidth="1"/>
    <col min="10231" max="10231" width="17" style="446" customWidth="1"/>
    <col min="10232" max="10232" width="17.109375" style="446" bestFit="1" customWidth="1"/>
    <col min="10233" max="10233" width="11" style="446" customWidth="1"/>
    <col min="10234" max="10234" width="14.5546875" style="446" bestFit="1" customWidth="1"/>
    <col min="10235" max="10235" width="9" style="446" customWidth="1"/>
    <col min="10236" max="10237" width="2.6640625" style="446" customWidth="1"/>
    <col min="10238" max="10238" width="27.109375" style="446" customWidth="1"/>
    <col min="10239" max="10240" width="22.6640625" style="446" customWidth="1"/>
    <col min="10241" max="10241" width="11.44140625" style="446"/>
    <col min="10242" max="10242" width="14" style="446" customWidth="1"/>
    <col min="10243" max="10243" width="11.44140625" style="446"/>
    <col min="10244" max="10244" width="49" style="446" customWidth="1"/>
    <col min="10245" max="10245" width="11.5546875" style="446" customWidth="1"/>
    <col min="10246" max="10246" width="11.44140625" style="446"/>
    <col min="10247" max="10247" width="13.33203125" style="446" bestFit="1" customWidth="1"/>
    <col min="10248" max="10479" width="11.44140625" style="446"/>
    <col min="10480" max="10482" width="2.6640625" style="446" customWidth="1"/>
    <col min="10483" max="10483" width="20.6640625" style="446" customWidth="1"/>
    <col min="10484" max="10484" width="15.6640625" style="446" customWidth="1"/>
    <col min="10485" max="10485" width="17.33203125" style="446" bestFit="1" customWidth="1"/>
    <col min="10486" max="10486" width="13.88671875" style="446" customWidth="1"/>
    <col min="10487" max="10487" width="17" style="446" customWidth="1"/>
    <col min="10488" max="10488" width="17.109375" style="446" bestFit="1" customWidth="1"/>
    <col min="10489" max="10489" width="11" style="446" customWidth="1"/>
    <col min="10490" max="10490" width="14.5546875" style="446" bestFit="1" customWidth="1"/>
    <col min="10491" max="10491" width="9" style="446" customWidth="1"/>
    <col min="10492" max="10493" width="2.6640625" style="446" customWidth="1"/>
    <col min="10494" max="10494" width="27.109375" style="446" customWidth="1"/>
    <col min="10495" max="10496" width="22.6640625" style="446" customWidth="1"/>
    <col min="10497" max="10497" width="11.44140625" style="446"/>
    <col min="10498" max="10498" width="14" style="446" customWidth="1"/>
    <col min="10499" max="10499" width="11.44140625" style="446"/>
    <col min="10500" max="10500" width="49" style="446" customWidth="1"/>
    <col min="10501" max="10501" width="11.5546875" style="446" customWidth="1"/>
    <col min="10502" max="10502" width="11.44140625" style="446"/>
    <col min="10503" max="10503" width="13.33203125" style="446" bestFit="1" customWidth="1"/>
    <col min="10504" max="10735" width="11.44140625" style="446"/>
    <col min="10736" max="10738" width="2.6640625" style="446" customWidth="1"/>
    <col min="10739" max="10739" width="20.6640625" style="446" customWidth="1"/>
    <col min="10740" max="10740" width="15.6640625" style="446" customWidth="1"/>
    <col min="10741" max="10741" width="17.33203125" style="446" bestFit="1" customWidth="1"/>
    <col min="10742" max="10742" width="13.88671875" style="446" customWidth="1"/>
    <col min="10743" max="10743" width="17" style="446" customWidth="1"/>
    <col min="10744" max="10744" width="17.109375" style="446" bestFit="1" customWidth="1"/>
    <col min="10745" max="10745" width="11" style="446" customWidth="1"/>
    <col min="10746" max="10746" width="14.5546875" style="446" bestFit="1" customWidth="1"/>
    <col min="10747" max="10747" width="9" style="446" customWidth="1"/>
    <col min="10748" max="10749" width="2.6640625" style="446" customWidth="1"/>
    <col min="10750" max="10750" width="27.109375" style="446" customWidth="1"/>
    <col min="10751" max="10752" width="22.6640625" style="446" customWidth="1"/>
    <col min="10753" max="10753" width="11.44140625" style="446"/>
    <col min="10754" max="10754" width="14" style="446" customWidth="1"/>
    <col min="10755" max="10755" width="11.44140625" style="446"/>
    <col min="10756" max="10756" width="49" style="446" customWidth="1"/>
    <col min="10757" max="10757" width="11.5546875" style="446" customWidth="1"/>
    <col min="10758" max="10758" width="11.44140625" style="446"/>
    <col min="10759" max="10759" width="13.33203125" style="446" bestFit="1" customWidth="1"/>
    <col min="10760" max="10991" width="11.44140625" style="446"/>
    <col min="10992" max="10994" width="2.6640625" style="446" customWidth="1"/>
    <col min="10995" max="10995" width="20.6640625" style="446" customWidth="1"/>
    <col min="10996" max="10996" width="15.6640625" style="446" customWidth="1"/>
    <col min="10997" max="10997" width="17.33203125" style="446" bestFit="1" customWidth="1"/>
    <col min="10998" max="10998" width="13.88671875" style="446" customWidth="1"/>
    <col min="10999" max="10999" width="17" style="446" customWidth="1"/>
    <col min="11000" max="11000" width="17.109375" style="446" bestFit="1" customWidth="1"/>
    <col min="11001" max="11001" width="11" style="446" customWidth="1"/>
    <col min="11002" max="11002" width="14.5546875" style="446" bestFit="1" customWidth="1"/>
    <col min="11003" max="11003" width="9" style="446" customWidth="1"/>
    <col min="11004" max="11005" width="2.6640625" style="446" customWidth="1"/>
    <col min="11006" max="11006" width="27.109375" style="446" customWidth="1"/>
    <col min="11007" max="11008" width="22.6640625" style="446" customWidth="1"/>
    <col min="11009" max="11009" width="11.44140625" style="446"/>
    <col min="11010" max="11010" width="14" style="446" customWidth="1"/>
    <col min="11011" max="11011" width="11.44140625" style="446"/>
    <col min="11012" max="11012" width="49" style="446" customWidth="1"/>
    <col min="11013" max="11013" width="11.5546875" style="446" customWidth="1"/>
    <col min="11014" max="11014" width="11.44140625" style="446"/>
    <col min="11015" max="11015" width="13.33203125" style="446" bestFit="1" customWidth="1"/>
    <col min="11016" max="11247" width="11.44140625" style="446"/>
    <col min="11248" max="11250" width="2.6640625" style="446" customWidth="1"/>
    <col min="11251" max="11251" width="20.6640625" style="446" customWidth="1"/>
    <col min="11252" max="11252" width="15.6640625" style="446" customWidth="1"/>
    <col min="11253" max="11253" width="17.33203125" style="446" bestFit="1" customWidth="1"/>
    <col min="11254" max="11254" width="13.88671875" style="446" customWidth="1"/>
    <col min="11255" max="11255" width="17" style="446" customWidth="1"/>
    <col min="11256" max="11256" width="17.109375" style="446" bestFit="1" customWidth="1"/>
    <col min="11257" max="11257" width="11" style="446" customWidth="1"/>
    <col min="11258" max="11258" width="14.5546875" style="446" bestFit="1" customWidth="1"/>
    <col min="11259" max="11259" width="9" style="446" customWidth="1"/>
    <col min="11260" max="11261" width="2.6640625" style="446" customWidth="1"/>
    <col min="11262" max="11262" width="27.109375" style="446" customWidth="1"/>
    <col min="11263" max="11264" width="22.6640625" style="446" customWidth="1"/>
    <col min="11265" max="11265" width="11.44140625" style="446"/>
    <col min="11266" max="11266" width="14" style="446" customWidth="1"/>
    <col min="11267" max="11267" width="11.44140625" style="446"/>
    <col min="11268" max="11268" width="49" style="446" customWidth="1"/>
    <col min="11269" max="11269" width="11.5546875" style="446" customWidth="1"/>
    <col min="11270" max="11270" width="11.44140625" style="446"/>
    <col min="11271" max="11271" width="13.33203125" style="446" bestFit="1" customWidth="1"/>
    <col min="11272" max="11503" width="11.44140625" style="446"/>
    <col min="11504" max="11506" width="2.6640625" style="446" customWidth="1"/>
    <col min="11507" max="11507" width="20.6640625" style="446" customWidth="1"/>
    <col min="11508" max="11508" width="15.6640625" style="446" customWidth="1"/>
    <col min="11509" max="11509" width="17.33203125" style="446" bestFit="1" customWidth="1"/>
    <col min="11510" max="11510" width="13.88671875" style="446" customWidth="1"/>
    <col min="11511" max="11511" width="17" style="446" customWidth="1"/>
    <col min="11512" max="11512" width="17.109375" style="446" bestFit="1" customWidth="1"/>
    <col min="11513" max="11513" width="11" style="446" customWidth="1"/>
    <col min="11514" max="11514" width="14.5546875" style="446" bestFit="1" customWidth="1"/>
    <col min="11515" max="11515" width="9" style="446" customWidth="1"/>
    <col min="11516" max="11517" width="2.6640625" style="446" customWidth="1"/>
    <col min="11518" max="11518" width="27.109375" style="446" customWidth="1"/>
    <col min="11519" max="11520" width="22.6640625" style="446" customWidth="1"/>
    <col min="11521" max="11521" width="11.44140625" style="446"/>
    <col min="11522" max="11522" width="14" style="446" customWidth="1"/>
    <col min="11523" max="11523" width="11.44140625" style="446"/>
    <col min="11524" max="11524" width="49" style="446" customWidth="1"/>
    <col min="11525" max="11525" width="11.5546875" style="446" customWidth="1"/>
    <col min="11526" max="11526" width="11.44140625" style="446"/>
    <col min="11527" max="11527" width="13.33203125" style="446" bestFit="1" customWidth="1"/>
    <col min="11528" max="11759" width="11.44140625" style="446"/>
    <col min="11760" max="11762" width="2.6640625" style="446" customWidth="1"/>
    <col min="11763" max="11763" width="20.6640625" style="446" customWidth="1"/>
    <col min="11764" max="11764" width="15.6640625" style="446" customWidth="1"/>
    <col min="11765" max="11765" width="17.33203125" style="446" bestFit="1" customWidth="1"/>
    <col min="11766" max="11766" width="13.88671875" style="446" customWidth="1"/>
    <col min="11767" max="11767" width="17" style="446" customWidth="1"/>
    <col min="11768" max="11768" width="17.109375" style="446" bestFit="1" customWidth="1"/>
    <col min="11769" max="11769" width="11" style="446" customWidth="1"/>
    <col min="11770" max="11770" width="14.5546875" style="446" bestFit="1" customWidth="1"/>
    <col min="11771" max="11771" width="9" style="446" customWidth="1"/>
    <col min="11772" max="11773" width="2.6640625" style="446" customWidth="1"/>
    <col min="11774" max="11774" width="27.109375" style="446" customWidth="1"/>
    <col min="11775" max="11776" width="22.6640625" style="446" customWidth="1"/>
    <col min="11777" max="11777" width="11.44140625" style="446"/>
    <col min="11778" max="11778" width="14" style="446" customWidth="1"/>
    <col min="11779" max="11779" width="11.44140625" style="446"/>
    <col min="11780" max="11780" width="49" style="446" customWidth="1"/>
    <col min="11781" max="11781" width="11.5546875" style="446" customWidth="1"/>
    <col min="11782" max="11782" width="11.44140625" style="446"/>
    <col min="11783" max="11783" width="13.33203125" style="446" bestFit="1" customWidth="1"/>
    <col min="11784" max="12015" width="11.44140625" style="446"/>
    <col min="12016" max="12018" width="2.6640625" style="446" customWidth="1"/>
    <col min="12019" max="12019" width="20.6640625" style="446" customWidth="1"/>
    <col min="12020" max="12020" width="15.6640625" style="446" customWidth="1"/>
    <col min="12021" max="12021" width="17.33203125" style="446" bestFit="1" customWidth="1"/>
    <col min="12022" max="12022" width="13.88671875" style="446" customWidth="1"/>
    <col min="12023" max="12023" width="17" style="446" customWidth="1"/>
    <col min="12024" max="12024" width="17.109375" style="446" bestFit="1" customWidth="1"/>
    <col min="12025" max="12025" width="11" style="446" customWidth="1"/>
    <col min="12026" max="12026" width="14.5546875" style="446" bestFit="1" customWidth="1"/>
    <col min="12027" max="12027" width="9" style="446" customWidth="1"/>
    <col min="12028" max="12029" width="2.6640625" style="446" customWidth="1"/>
    <col min="12030" max="12030" width="27.109375" style="446" customWidth="1"/>
    <col min="12031" max="12032" width="22.6640625" style="446" customWidth="1"/>
    <col min="12033" max="12033" width="11.44140625" style="446"/>
    <col min="12034" max="12034" width="14" style="446" customWidth="1"/>
    <col min="12035" max="12035" width="11.44140625" style="446"/>
    <col min="12036" max="12036" width="49" style="446" customWidth="1"/>
    <col min="12037" max="12037" width="11.5546875" style="446" customWidth="1"/>
    <col min="12038" max="12038" width="11.44140625" style="446"/>
    <col min="12039" max="12039" width="13.33203125" style="446" bestFit="1" customWidth="1"/>
    <col min="12040" max="12271" width="11.44140625" style="446"/>
    <col min="12272" max="12274" width="2.6640625" style="446" customWidth="1"/>
    <col min="12275" max="12275" width="20.6640625" style="446" customWidth="1"/>
    <col min="12276" max="12276" width="15.6640625" style="446" customWidth="1"/>
    <col min="12277" max="12277" width="17.33203125" style="446" bestFit="1" customWidth="1"/>
    <col min="12278" max="12278" width="13.88671875" style="446" customWidth="1"/>
    <col min="12279" max="12279" width="17" style="446" customWidth="1"/>
    <col min="12280" max="12280" width="17.109375" style="446" bestFit="1" customWidth="1"/>
    <col min="12281" max="12281" width="11" style="446" customWidth="1"/>
    <col min="12282" max="12282" width="14.5546875" style="446" bestFit="1" customWidth="1"/>
    <col min="12283" max="12283" width="9" style="446" customWidth="1"/>
    <col min="12284" max="12285" width="2.6640625" style="446" customWidth="1"/>
    <col min="12286" max="12286" width="27.109375" style="446" customWidth="1"/>
    <col min="12287" max="12288" width="22.6640625" style="446" customWidth="1"/>
    <col min="12289" max="12289" width="11.44140625" style="446"/>
    <col min="12290" max="12290" width="14" style="446" customWidth="1"/>
    <col min="12291" max="12291" width="11.44140625" style="446"/>
    <col min="12292" max="12292" width="49" style="446" customWidth="1"/>
    <col min="12293" max="12293" width="11.5546875" style="446" customWidth="1"/>
    <col min="12294" max="12294" width="11.44140625" style="446"/>
    <col min="12295" max="12295" width="13.33203125" style="446" bestFit="1" customWidth="1"/>
    <col min="12296" max="12527" width="11.44140625" style="446"/>
    <col min="12528" max="12530" width="2.6640625" style="446" customWidth="1"/>
    <col min="12531" max="12531" width="20.6640625" style="446" customWidth="1"/>
    <col min="12532" max="12532" width="15.6640625" style="446" customWidth="1"/>
    <col min="12533" max="12533" width="17.33203125" style="446" bestFit="1" customWidth="1"/>
    <col min="12534" max="12534" width="13.88671875" style="446" customWidth="1"/>
    <col min="12535" max="12535" width="17" style="446" customWidth="1"/>
    <col min="12536" max="12536" width="17.109375" style="446" bestFit="1" customWidth="1"/>
    <col min="12537" max="12537" width="11" style="446" customWidth="1"/>
    <col min="12538" max="12538" width="14.5546875" style="446" bestFit="1" customWidth="1"/>
    <col min="12539" max="12539" width="9" style="446" customWidth="1"/>
    <col min="12540" max="12541" width="2.6640625" style="446" customWidth="1"/>
    <col min="12542" max="12542" width="27.109375" style="446" customWidth="1"/>
    <col min="12543" max="12544" width="22.6640625" style="446" customWidth="1"/>
    <col min="12545" max="12545" width="11.44140625" style="446"/>
    <col min="12546" max="12546" width="14" style="446" customWidth="1"/>
    <col min="12547" max="12547" width="11.44140625" style="446"/>
    <col min="12548" max="12548" width="49" style="446" customWidth="1"/>
    <col min="12549" max="12549" width="11.5546875" style="446" customWidth="1"/>
    <col min="12550" max="12550" width="11.44140625" style="446"/>
    <col min="12551" max="12551" width="13.33203125" style="446" bestFit="1" customWidth="1"/>
    <col min="12552" max="12783" width="11.44140625" style="446"/>
    <col min="12784" max="12786" width="2.6640625" style="446" customWidth="1"/>
    <col min="12787" max="12787" width="20.6640625" style="446" customWidth="1"/>
    <col min="12788" max="12788" width="15.6640625" style="446" customWidth="1"/>
    <col min="12789" max="12789" width="17.33203125" style="446" bestFit="1" customWidth="1"/>
    <col min="12790" max="12790" width="13.88671875" style="446" customWidth="1"/>
    <col min="12791" max="12791" width="17" style="446" customWidth="1"/>
    <col min="12792" max="12792" width="17.109375" style="446" bestFit="1" customWidth="1"/>
    <col min="12793" max="12793" width="11" style="446" customWidth="1"/>
    <col min="12794" max="12794" width="14.5546875" style="446" bestFit="1" customWidth="1"/>
    <col min="12795" max="12795" width="9" style="446" customWidth="1"/>
    <col min="12796" max="12797" width="2.6640625" style="446" customWidth="1"/>
    <col min="12798" max="12798" width="27.109375" style="446" customWidth="1"/>
    <col min="12799" max="12800" width="22.6640625" style="446" customWidth="1"/>
    <col min="12801" max="12801" width="11.44140625" style="446"/>
    <col min="12802" max="12802" width="14" style="446" customWidth="1"/>
    <col min="12803" max="12803" width="11.44140625" style="446"/>
    <col min="12804" max="12804" width="49" style="446" customWidth="1"/>
    <col min="12805" max="12805" width="11.5546875" style="446" customWidth="1"/>
    <col min="12806" max="12806" width="11.44140625" style="446"/>
    <col min="12807" max="12807" width="13.33203125" style="446" bestFit="1" customWidth="1"/>
    <col min="12808" max="13039" width="11.44140625" style="446"/>
    <col min="13040" max="13042" width="2.6640625" style="446" customWidth="1"/>
    <col min="13043" max="13043" width="20.6640625" style="446" customWidth="1"/>
    <col min="13044" max="13044" width="15.6640625" style="446" customWidth="1"/>
    <col min="13045" max="13045" width="17.33203125" style="446" bestFit="1" customWidth="1"/>
    <col min="13046" max="13046" width="13.88671875" style="446" customWidth="1"/>
    <col min="13047" max="13047" width="17" style="446" customWidth="1"/>
    <col min="13048" max="13048" width="17.109375" style="446" bestFit="1" customWidth="1"/>
    <col min="13049" max="13049" width="11" style="446" customWidth="1"/>
    <col min="13050" max="13050" width="14.5546875" style="446" bestFit="1" customWidth="1"/>
    <col min="13051" max="13051" width="9" style="446" customWidth="1"/>
    <col min="13052" max="13053" width="2.6640625" style="446" customWidth="1"/>
    <col min="13054" max="13054" width="27.109375" style="446" customWidth="1"/>
    <col min="13055" max="13056" width="22.6640625" style="446" customWidth="1"/>
    <col min="13057" max="13057" width="11.44140625" style="446"/>
    <col min="13058" max="13058" width="14" style="446" customWidth="1"/>
    <col min="13059" max="13059" width="11.44140625" style="446"/>
    <col min="13060" max="13060" width="49" style="446" customWidth="1"/>
    <col min="13061" max="13061" width="11.5546875" style="446" customWidth="1"/>
    <col min="13062" max="13062" width="11.44140625" style="446"/>
    <col min="13063" max="13063" width="13.33203125" style="446" bestFit="1" customWidth="1"/>
    <col min="13064" max="13295" width="11.44140625" style="446"/>
    <col min="13296" max="13298" width="2.6640625" style="446" customWidth="1"/>
    <col min="13299" max="13299" width="20.6640625" style="446" customWidth="1"/>
    <col min="13300" max="13300" width="15.6640625" style="446" customWidth="1"/>
    <col min="13301" max="13301" width="17.33203125" style="446" bestFit="1" customWidth="1"/>
    <col min="13302" max="13302" width="13.88671875" style="446" customWidth="1"/>
    <col min="13303" max="13303" width="17" style="446" customWidth="1"/>
    <col min="13304" max="13304" width="17.109375" style="446" bestFit="1" customWidth="1"/>
    <col min="13305" max="13305" width="11" style="446" customWidth="1"/>
    <col min="13306" max="13306" width="14.5546875" style="446" bestFit="1" customWidth="1"/>
    <col min="13307" max="13307" width="9" style="446" customWidth="1"/>
    <col min="13308" max="13309" width="2.6640625" style="446" customWidth="1"/>
    <col min="13310" max="13310" width="27.109375" style="446" customWidth="1"/>
    <col min="13311" max="13312" width="22.6640625" style="446" customWidth="1"/>
    <col min="13313" max="13313" width="11.44140625" style="446"/>
    <col min="13314" max="13314" width="14" style="446" customWidth="1"/>
    <col min="13315" max="13315" width="11.44140625" style="446"/>
    <col min="13316" max="13316" width="49" style="446" customWidth="1"/>
    <col min="13317" max="13317" width="11.5546875" style="446" customWidth="1"/>
    <col min="13318" max="13318" width="11.44140625" style="446"/>
    <col min="13319" max="13319" width="13.33203125" style="446" bestFit="1" customWidth="1"/>
    <col min="13320" max="13551" width="11.44140625" style="446"/>
    <col min="13552" max="13554" width="2.6640625" style="446" customWidth="1"/>
    <col min="13555" max="13555" width="20.6640625" style="446" customWidth="1"/>
    <col min="13556" max="13556" width="15.6640625" style="446" customWidth="1"/>
    <col min="13557" max="13557" width="17.33203125" style="446" bestFit="1" customWidth="1"/>
    <col min="13558" max="13558" width="13.88671875" style="446" customWidth="1"/>
    <col min="13559" max="13559" width="17" style="446" customWidth="1"/>
    <col min="13560" max="13560" width="17.109375" style="446" bestFit="1" customWidth="1"/>
    <col min="13561" max="13561" width="11" style="446" customWidth="1"/>
    <col min="13562" max="13562" width="14.5546875" style="446" bestFit="1" customWidth="1"/>
    <col min="13563" max="13563" width="9" style="446" customWidth="1"/>
    <col min="13564" max="13565" width="2.6640625" style="446" customWidth="1"/>
    <col min="13566" max="13566" width="27.109375" style="446" customWidth="1"/>
    <col min="13567" max="13568" width="22.6640625" style="446" customWidth="1"/>
    <col min="13569" max="13569" width="11.44140625" style="446"/>
    <col min="13570" max="13570" width="14" style="446" customWidth="1"/>
    <col min="13571" max="13571" width="11.44140625" style="446"/>
    <col min="13572" max="13572" width="49" style="446" customWidth="1"/>
    <col min="13573" max="13573" width="11.5546875" style="446" customWidth="1"/>
    <col min="13574" max="13574" width="11.44140625" style="446"/>
    <col min="13575" max="13575" width="13.33203125" style="446" bestFit="1" customWidth="1"/>
    <col min="13576" max="13807" width="11.44140625" style="446"/>
    <col min="13808" max="13810" width="2.6640625" style="446" customWidth="1"/>
    <col min="13811" max="13811" width="20.6640625" style="446" customWidth="1"/>
    <col min="13812" max="13812" width="15.6640625" style="446" customWidth="1"/>
    <col min="13813" max="13813" width="17.33203125" style="446" bestFit="1" customWidth="1"/>
    <col min="13814" max="13814" width="13.88671875" style="446" customWidth="1"/>
    <col min="13815" max="13815" width="17" style="446" customWidth="1"/>
    <col min="13816" max="13816" width="17.109375" style="446" bestFit="1" customWidth="1"/>
    <col min="13817" max="13817" width="11" style="446" customWidth="1"/>
    <col min="13818" max="13818" width="14.5546875" style="446" bestFit="1" customWidth="1"/>
    <col min="13819" max="13819" width="9" style="446" customWidth="1"/>
    <col min="13820" max="13821" width="2.6640625" style="446" customWidth="1"/>
    <col min="13822" max="13822" width="27.109375" style="446" customWidth="1"/>
    <col min="13823" max="13824" width="22.6640625" style="446" customWidth="1"/>
    <col min="13825" max="13825" width="11.44140625" style="446"/>
    <col min="13826" max="13826" width="14" style="446" customWidth="1"/>
    <col min="13827" max="13827" width="11.44140625" style="446"/>
    <col min="13828" max="13828" width="49" style="446" customWidth="1"/>
    <col min="13829" max="13829" width="11.5546875" style="446" customWidth="1"/>
    <col min="13830" max="13830" width="11.44140625" style="446"/>
    <col min="13831" max="13831" width="13.33203125" style="446" bestFit="1" customWidth="1"/>
    <col min="13832" max="14063" width="11.44140625" style="446"/>
    <col min="14064" max="14066" width="2.6640625" style="446" customWidth="1"/>
    <col min="14067" max="14067" width="20.6640625" style="446" customWidth="1"/>
    <col min="14068" max="14068" width="15.6640625" style="446" customWidth="1"/>
    <col min="14069" max="14069" width="17.33203125" style="446" bestFit="1" customWidth="1"/>
    <col min="14070" max="14070" width="13.88671875" style="446" customWidth="1"/>
    <col min="14071" max="14071" width="17" style="446" customWidth="1"/>
    <col min="14072" max="14072" width="17.109375" style="446" bestFit="1" customWidth="1"/>
    <col min="14073" max="14073" width="11" style="446" customWidth="1"/>
    <col min="14074" max="14074" width="14.5546875" style="446" bestFit="1" customWidth="1"/>
    <col min="14075" max="14075" width="9" style="446" customWidth="1"/>
    <col min="14076" max="14077" width="2.6640625" style="446" customWidth="1"/>
    <col min="14078" max="14078" width="27.109375" style="446" customWidth="1"/>
    <col min="14079" max="14080" width="22.6640625" style="446" customWidth="1"/>
    <col min="14081" max="14081" width="11.44140625" style="446"/>
    <col min="14082" max="14082" width="14" style="446" customWidth="1"/>
    <col min="14083" max="14083" width="11.44140625" style="446"/>
    <col min="14084" max="14084" width="49" style="446" customWidth="1"/>
    <col min="14085" max="14085" width="11.5546875" style="446" customWidth="1"/>
    <col min="14086" max="14086" width="11.44140625" style="446"/>
    <col min="14087" max="14087" width="13.33203125" style="446" bestFit="1" customWidth="1"/>
    <col min="14088" max="14319" width="11.44140625" style="446"/>
    <col min="14320" max="14322" width="2.6640625" style="446" customWidth="1"/>
    <col min="14323" max="14323" width="20.6640625" style="446" customWidth="1"/>
    <col min="14324" max="14324" width="15.6640625" style="446" customWidth="1"/>
    <col min="14325" max="14325" width="17.33203125" style="446" bestFit="1" customWidth="1"/>
    <col min="14326" max="14326" width="13.88671875" style="446" customWidth="1"/>
    <col min="14327" max="14327" width="17" style="446" customWidth="1"/>
    <col min="14328" max="14328" width="17.109375" style="446" bestFit="1" customWidth="1"/>
    <col min="14329" max="14329" width="11" style="446" customWidth="1"/>
    <col min="14330" max="14330" width="14.5546875" style="446" bestFit="1" customWidth="1"/>
    <col min="14331" max="14331" width="9" style="446" customWidth="1"/>
    <col min="14332" max="14333" width="2.6640625" style="446" customWidth="1"/>
    <col min="14334" max="14334" width="27.109375" style="446" customWidth="1"/>
    <col min="14335" max="14336" width="22.6640625" style="446" customWidth="1"/>
    <col min="14337" max="14337" width="11.44140625" style="446"/>
    <col min="14338" max="14338" width="14" style="446" customWidth="1"/>
    <col min="14339" max="14339" width="11.44140625" style="446"/>
    <col min="14340" max="14340" width="49" style="446" customWidth="1"/>
    <col min="14341" max="14341" width="11.5546875" style="446" customWidth="1"/>
    <col min="14342" max="14342" width="11.44140625" style="446"/>
    <col min="14343" max="14343" width="13.33203125" style="446" bestFit="1" customWidth="1"/>
    <col min="14344" max="14575" width="11.44140625" style="446"/>
    <col min="14576" max="14578" width="2.6640625" style="446" customWidth="1"/>
    <col min="14579" max="14579" width="20.6640625" style="446" customWidth="1"/>
    <col min="14580" max="14580" width="15.6640625" style="446" customWidth="1"/>
    <col min="14581" max="14581" width="17.33203125" style="446" bestFit="1" customWidth="1"/>
    <col min="14582" max="14582" width="13.88671875" style="446" customWidth="1"/>
    <col min="14583" max="14583" width="17" style="446" customWidth="1"/>
    <col min="14584" max="14584" width="17.109375" style="446" bestFit="1" customWidth="1"/>
    <col min="14585" max="14585" width="11" style="446" customWidth="1"/>
    <col min="14586" max="14586" width="14.5546875" style="446" bestFit="1" customWidth="1"/>
    <col min="14587" max="14587" width="9" style="446" customWidth="1"/>
    <col min="14588" max="14589" width="2.6640625" style="446" customWidth="1"/>
    <col min="14590" max="14590" width="27.109375" style="446" customWidth="1"/>
    <col min="14591" max="14592" width="22.6640625" style="446" customWidth="1"/>
    <col min="14593" max="14593" width="11.44140625" style="446"/>
    <col min="14594" max="14594" width="14" style="446" customWidth="1"/>
    <col min="14595" max="14595" width="11.44140625" style="446"/>
    <col min="14596" max="14596" width="49" style="446" customWidth="1"/>
    <col min="14597" max="14597" width="11.5546875" style="446" customWidth="1"/>
    <col min="14598" max="14598" width="11.44140625" style="446"/>
    <col min="14599" max="14599" width="13.33203125" style="446" bestFit="1" customWidth="1"/>
    <col min="14600" max="14831" width="11.44140625" style="446"/>
    <col min="14832" max="14834" width="2.6640625" style="446" customWidth="1"/>
    <col min="14835" max="14835" width="20.6640625" style="446" customWidth="1"/>
    <col min="14836" max="14836" width="15.6640625" style="446" customWidth="1"/>
    <col min="14837" max="14837" width="17.33203125" style="446" bestFit="1" customWidth="1"/>
    <col min="14838" max="14838" width="13.88671875" style="446" customWidth="1"/>
    <col min="14839" max="14839" width="17" style="446" customWidth="1"/>
    <col min="14840" max="14840" width="17.109375" style="446" bestFit="1" customWidth="1"/>
    <col min="14841" max="14841" width="11" style="446" customWidth="1"/>
    <col min="14842" max="14842" width="14.5546875" style="446" bestFit="1" customWidth="1"/>
    <col min="14843" max="14843" width="9" style="446" customWidth="1"/>
    <col min="14844" max="14845" width="2.6640625" style="446" customWidth="1"/>
    <col min="14846" max="14846" width="27.109375" style="446" customWidth="1"/>
    <col min="14847" max="14848" width="22.6640625" style="446" customWidth="1"/>
    <col min="14849" max="14849" width="11.44140625" style="446"/>
    <col min="14850" max="14850" width="14" style="446" customWidth="1"/>
    <col min="14851" max="14851" width="11.44140625" style="446"/>
    <col min="14852" max="14852" width="49" style="446" customWidth="1"/>
    <col min="14853" max="14853" width="11.5546875" style="446" customWidth="1"/>
    <col min="14854" max="14854" width="11.44140625" style="446"/>
    <col min="14855" max="14855" width="13.33203125" style="446" bestFit="1" customWidth="1"/>
    <col min="14856" max="15087" width="11.44140625" style="446"/>
    <col min="15088" max="15090" width="2.6640625" style="446" customWidth="1"/>
    <col min="15091" max="15091" width="20.6640625" style="446" customWidth="1"/>
    <col min="15092" max="15092" width="15.6640625" style="446" customWidth="1"/>
    <col min="15093" max="15093" width="17.33203125" style="446" bestFit="1" customWidth="1"/>
    <col min="15094" max="15094" width="13.88671875" style="446" customWidth="1"/>
    <col min="15095" max="15095" width="17" style="446" customWidth="1"/>
    <col min="15096" max="15096" width="17.109375" style="446" bestFit="1" customWidth="1"/>
    <col min="15097" max="15097" width="11" style="446" customWidth="1"/>
    <col min="15098" max="15098" width="14.5546875" style="446" bestFit="1" customWidth="1"/>
    <col min="15099" max="15099" width="9" style="446" customWidth="1"/>
    <col min="15100" max="15101" width="2.6640625" style="446" customWidth="1"/>
    <col min="15102" max="15102" width="27.109375" style="446" customWidth="1"/>
    <col min="15103" max="15104" width="22.6640625" style="446" customWidth="1"/>
    <col min="15105" max="15105" width="11.44140625" style="446"/>
    <col min="15106" max="15106" width="14" style="446" customWidth="1"/>
    <col min="15107" max="15107" width="11.44140625" style="446"/>
    <col min="15108" max="15108" width="49" style="446" customWidth="1"/>
    <col min="15109" max="15109" width="11.5546875" style="446" customWidth="1"/>
    <col min="15110" max="15110" width="11.44140625" style="446"/>
    <col min="15111" max="15111" width="13.33203125" style="446" bestFit="1" customWidth="1"/>
    <col min="15112" max="15343" width="11.44140625" style="446"/>
    <col min="15344" max="15346" width="2.6640625" style="446" customWidth="1"/>
    <col min="15347" max="15347" width="20.6640625" style="446" customWidth="1"/>
    <col min="15348" max="15348" width="15.6640625" style="446" customWidth="1"/>
    <col min="15349" max="15349" width="17.33203125" style="446" bestFit="1" customWidth="1"/>
    <col min="15350" max="15350" width="13.88671875" style="446" customWidth="1"/>
    <col min="15351" max="15351" width="17" style="446" customWidth="1"/>
    <col min="15352" max="15352" width="17.109375" style="446" bestFit="1" customWidth="1"/>
    <col min="15353" max="15353" width="11" style="446" customWidth="1"/>
    <col min="15354" max="15354" width="14.5546875" style="446" bestFit="1" customWidth="1"/>
    <col min="15355" max="15355" width="9" style="446" customWidth="1"/>
    <col min="15356" max="15357" width="2.6640625" style="446" customWidth="1"/>
    <col min="15358" max="15358" width="27.109375" style="446" customWidth="1"/>
    <col min="15359" max="15360" width="22.6640625" style="446" customWidth="1"/>
    <col min="15361" max="15361" width="11.44140625" style="446"/>
    <col min="15362" max="15362" width="14" style="446" customWidth="1"/>
    <col min="15363" max="15363" width="11.44140625" style="446"/>
    <col min="15364" max="15364" width="49" style="446" customWidth="1"/>
    <col min="15365" max="15365" width="11.5546875" style="446" customWidth="1"/>
    <col min="15366" max="15366" width="11.44140625" style="446"/>
    <col min="15367" max="15367" width="13.33203125" style="446" bestFit="1" customWidth="1"/>
    <col min="15368" max="15599" width="11.44140625" style="446"/>
    <col min="15600" max="15602" width="2.6640625" style="446" customWidth="1"/>
    <col min="15603" max="15603" width="20.6640625" style="446" customWidth="1"/>
    <col min="15604" max="15604" width="15.6640625" style="446" customWidth="1"/>
    <col min="15605" max="15605" width="17.33203125" style="446" bestFit="1" customWidth="1"/>
    <col min="15606" max="15606" width="13.88671875" style="446" customWidth="1"/>
    <col min="15607" max="15607" width="17" style="446" customWidth="1"/>
    <col min="15608" max="15608" width="17.109375" style="446" bestFit="1" customWidth="1"/>
    <col min="15609" max="15609" width="11" style="446" customWidth="1"/>
    <col min="15610" max="15610" width="14.5546875" style="446" bestFit="1" customWidth="1"/>
    <col min="15611" max="15611" width="9" style="446" customWidth="1"/>
    <col min="15612" max="15613" width="2.6640625" style="446" customWidth="1"/>
    <col min="15614" max="15614" width="27.109375" style="446" customWidth="1"/>
    <col min="15615" max="15616" width="22.6640625" style="446" customWidth="1"/>
    <col min="15617" max="15617" width="11.44140625" style="446"/>
    <col min="15618" max="15618" width="14" style="446" customWidth="1"/>
    <col min="15619" max="15619" width="11.44140625" style="446"/>
    <col min="15620" max="15620" width="49" style="446" customWidth="1"/>
    <col min="15621" max="15621" width="11.5546875" style="446" customWidth="1"/>
    <col min="15622" max="15622" width="11.44140625" style="446"/>
    <col min="15623" max="15623" width="13.33203125" style="446" bestFit="1" customWidth="1"/>
    <col min="15624" max="15855" width="11.44140625" style="446"/>
    <col min="15856" max="15858" width="2.6640625" style="446" customWidth="1"/>
    <col min="15859" max="15859" width="20.6640625" style="446" customWidth="1"/>
    <col min="15860" max="15860" width="15.6640625" style="446" customWidth="1"/>
    <col min="15861" max="15861" width="17.33203125" style="446" bestFit="1" customWidth="1"/>
    <col min="15862" max="15862" width="13.88671875" style="446" customWidth="1"/>
    <col min="15863" max="15863" width="17" style="446" customWidth="1"/>
    <col min="15864" max="15864" width="17.109375" style="446" bestFit="1" customWidth="1"/>
    <col min="15865" max="15865" width="11" style="446" customWidth="1"/>
    <col min="15866" max="15866" width="14.5546875" style="446" bestFit="1" customWidth="1"/>
    <col min="15867" max="15867" width="9" style="446" customWidth="1"/>
    <col min="15868" max="15869" width="2.6640625" style="446" customWidth="1"/>
    <col min="15870" max="15870" width="27.109375" style="446" customWidth="1"/>
    <col min="15871" max="15872" width="22.6640625" style="446" customWidth="1"/>
    <col min="15873" max="15873" width="11.44140625" style="446"/>
    <col min="15874" max="15874" width="14" style="446" customWidth="1"/>
    <col min="15875" max="15875" width="11.44140625" style="446"/>
    <col min="15876" max="15876" width="49" style="446" customWidth="1"/>
    <col min="15877" max="15877" width="11.5546875" style="446" customWidth="1"/>
    <col min="15878" max="15878" width="11.44140625" style="446"/>
    <col min="15879" max="15879" width="13.33203125" style="446" bestFit="1" customWidth="1"/>
    <col min="15880" max="16111" width="11.44140625" style="446"/>
    <col min="16112" max="16114" width="2.6640625" style="446" customWidth="1"/>
    <col min="16115" max="16115" width="20.6640625" style="446" customWidth="1"/>
    <col min="16116" max="16116" width="15.6640625" style="446" customWidth="1"/>
    <col min="16117" max="16117" width="17.33203125" style="446" bestFit="1" customWidth="1"/>
    <col min="16118" max="16118" width="13.88671875" style="446" customWidth="1"/>
    <col min="16119" max="16119" width="17" style="446" customWidth="1"/>
    <col min="16120" max="16120" width="17.109375" style="446" bestFit="1" customWidth="1"/>
    <col min="16121" max="16121" width="11" style="446" customWidth="1"/>
    <col min="16122" max="16122" width="14.5546875" style="446" bestFit="1" customWidth="1"/>
    <col min="16123" max="16123" width="9" style="446" customWidth="1"/>
    <col min="16124" max="16125" width="2.6640625" style="446" customWidth="1"/>
    <col min="16126" max="16126" width="27.109375" style="446" customWidth="1"/>
    <col min="16127" max="16128" width="22.6640625" style="446" customWidth="1"/>
    <col min="16129" max="16129" width="11.44140625" style="446"/>
    <col min="16130" max="16130" width="14" style="446" customWidth="1"/>
    <col min="16131" max="16131" width="11.44140625" style="446"/>
    <col min="16132" max="16132" width="49" style="446" customWidth="1"/>
    <col min="16133" max="16133" width="11.5546875" style="446" customWidth="1"/>
    <col min="16134" max="16134" width="11.44140625" style="446"/>
    <col min="16135" max="16135" width="13.33203125" style="446" bestFit="1" customWidth="1"/>
    <col min="16136" max="16384" width="11.44140625" style="446"/>
  </cols>
  <sheetData>
    <row r="1" spans="1:11" ht="98.25" customHeight="1" thickBot="1">
      <c r="A1" s="1253"/>
      <c r="B1" s="1254"/>
      <c r="C1" s="1255"/>
      <c r="D1" s="1256"/>
      <c r="E1" s="1254"/>
      <c r="F1" s="1254"/>
      <c r="G1" s="1254"/>
      <c r="H1" s="1256"/>
      <c r="I1" s="1254"/>
      <c r="J1" s="1254"/>
      <c r="K1" s="1257"/>
    </row>
    <row r="2" spans="1:11" ht="15" customHeight="1">
      <c r="A2" s="1258" t="s">
        <v>1395</v>
      </c>
      <c r="B2" s="1259"/>
      <c r="C2" s="1259"/>
      <c r="D2" s="1259"/>
      <c r="E2" s="1259"/>
      <c r="F2" s="1259"/>
      <c r="G2" s="1259"/>
      <c r="H2" s="1259"/>
      <c r="I2" s="1259"/>
      <c r="J2" s="1259"/>
      <c r="K2" s="1260"/>
    </row>
    <row r="3" spans="1:11" ht="12" customHeight="1">
      <c r="A3" s="1243"/>
      <c r="B3" s="1244"/>
      <c r="C3" s="1244"/>
      <c r="D3" s="1244"/>
      <c r="E3" s="1244"/>
      <c r="F3" s="1244"/>
      <c r="G3" s="1244"/>
      <c r="H3" s="1244"/>
      <c r="I3" s="1244"/>
      <c r="J3" s="1244"/>
      <c r="K3" s="1245"/>
    </row>
    <row r="4" spans="1:11" ht="18.75" customHeight="1">
      <c r="A4" s="1243"/>
      <c r="B4" s="1244"/>
      <c r="C4" s="1244"/>
      <c r="D4" s="1244"/>
      <c r="E4" s="1244"/>
      <c r="F4" s="1244"/>
      <c r="G4" s="1244"/>
      <c r="H4" s="1244"/>
      <c r="I4" s="1244"/>
      <c r="J4" s="1244"/>
      <c r="K4" s="1245"/>
    </row>
    <row r="5" spans="1:11" ht="14.4" thickBot="1">
      <c r="A5" s="1261"/>
      <c r="B5" s="1262"/>
      <c r="C5" s="1262"/>
      <c r="D5" s="1262"/>
      <c r="E5" s="1262"/>
      <c r="F5" s="1262"/>
      <c r="G5" s="1262"/>
      <c r="H5" s="1262"/>
      <c r="I5" s="1262"/>
      <c r="J5" s="1262"/>
      <c r="K5" s="1263"/>
    </row>
    <row r="6" spans="1:11" ht="23.25" customHeight="1">
      <c r="A6" s="1149" t="s">
        <v>1298</v>
      </c>
      <c r="B6" s="1150"/>
      <c r="C6" s="1150"/>
      <c r="D6" s="1150"/>
      <c r="E6" s="1150"/>
      <c r="F6" s="1150"/>
      <c r="G6" s="1150"/>
      <c r="H6" s="1150"/>
      <c r="I6" s="1150"/>
      <c r="J6" s="1150"/>
      <c r="K6" s="1151"/>
    </row>
    <row r="7" spans="1:11" ht="18" customHeight="1">
      <c r="A7" s="1264" t="s">
        <v>1558</v>
      </c>
      <c r="B7" s="1265"/>
      <c r="C7" s="1265"/>
      <c r="D7" s="1265"/>
      <c r="E7" s="1265"/>
      <c r="F7" s="1265"/>
      <c r="G7" s="1265"/>
      <c r="H7" s="1265"/>
      <c r="I7" s="1265"/>
      <c r="J7" s="1265"/>
      <c r="K7" s="1266"/>
    </row>
    <row r="8" spans="1:11">
      <c r="A8" s="448"/>
      <c r="K8" s="449"/>
    </row>
    <row r="9" spans="1:11" ht="15.75" customHeight="1">
      <c r="A9" s="448"/>
      <c r="B9" s="685" t="s">
        <v>1384</v>
      </c>
      <c r="C9" s="689" t="s">
        <v>1559</v>
      </c>
      <c r="D9" s="457"/>
      <c r="G9" s="1252" t="s">
        <v>1560</v>
      </c>
      <c r="H9" s="1252"/>
      <c r="I9" s="1252"/>
      <c r="K9" s="449"/>
    </row>
    <row r="10" spans="1:11" ht="15.75" customHeight="1">
      <c r="A10" s="448"/>
      <c r="B10" s="685"/>
      <c r="C10" s="685"/>
      <c r="D10" s="457"/>
      <c r="G10" s="1252"/>
      <c r="H10" s="1252"/>
      <c r="I10" s="1252"/>
      <c r="K10" s="449"/>
    </row>
    <row r="11" spans="1:11" ht="19.5" customHeight="1">
      <c r="A11" s="448"/>
      <c r="B11" s="685" t="s">
        <v>1561</v>
      </c>
      <c r="C11" s="690">
        <v>0</v>
      </c>
      <c r="D11" s="457"/>
      <c r="G11" s="1252"/>
      <c r="H11" s="1252"/>
      <c r="I11" s="1252"/>
      <c r="K11" s="449"/>
    </row>
    <row r="12" spans="1:11" ht="19.5" customHeight="1">
      <c r="A12" s="448"/>
      <c r="B12" s="685" t="s">
        <v>1562</v>
      </c>
      <c r="C12" s="690">
        <v>0</v>
      </c>
      <c r="D12" s="457"/>
      <c r="G12" s="693"/>
      <c r="H12" s="693"/>
      <c r="I12" s="693"/>
      <c r="K12" s="449"/>
    </row>
    <row r="13" spans="1:11" ht="19.5" customHeight="1">
      <c r="A13" s="448"/>
      <c r="B13" s="685" t="s">
        <v>1563</v>
      </c>
      <c r="C13" s="690">
        <v>0</v>
      </c>
      <c r="D13" s="457"/>
      <c r="G13" s="693"/>
      <c r="H13" s="693"/>
      <c r="I13" s="693"/>
      <c r="K13" s="449"/>
    </row>
    <row r="14" spans="1:11" ht="19.5" customHeight="1">
      <c r="A14" s="448"/>
      <c r="B14" s="685" t="s">
        <v>1564</v>
      </c>
      <c r="C14" s="457">
        <f>+C11/C40</f>
        <v>0</v>
      </c>
      <c r="K14" s="449"/>
    </row>
    <row r="15" spans="1:11">
      <c r="A15" s="448"/>
      <c r="K15" s="449"/>
    </row>
    <row r="16" spans="1:11" s="457" customFormat="1" ht="24.75" customHeight="1">
      <c r="A16" s="458"/>
      <c r="B16" s="686" t="s">
        <v>1565</v>
      </c>
      <c r="C16" s="687"/>
      <c r="D16" s="687" t="s">
        <v>1462</v>
      </c>
      <c r="E16" s="687" t="s">
        <v>142</v>
      </c>
      <c r="K16" s="459"/>
    </row>
    <row r="17" spans="1:11" s="457" customFormat="1" ht="27" customHeight="1">
      <c r="A17" s="458"/>
      <c r="B17" s="682" t="s">
        <v>1280</v>
      </c>
      <c r="C17" s="679" t="s">
        <v>1566</v>
      </c>
      <c r="D17" s="682" t="s">
        <v>1435</v>
      </c>
      <c r="E17" s="679" t="s">
        <v>1438</v>
      </c>
      <c r="F17" s="682" t="s">
        <v>1252</v>
      </c>
      <c r="K17" s="459"/>
    </row>
    <row r="18" spans="1:11" s="457" customFormat="1" ht="24" customHeight="1">
      <c r="A18" s="458"/>
      <c r="B18" s="681">
        <v>1</v>
      </c>
      <c r="C18" s="680">
        <f>+C11</f>
        <v>0</v>
      </c>
      <c r="D18" s="681">
        <f>+C12+0.8</f>
        <v>0.8</v>
      </c>
      <c r="E18" s="680">
        <f>+C13</f>
        <v>0</v>
      </c>
      <c r="F18" s="681">
        <f>+C18*E18*D18</f>
        <v>0</v>
      </c>
      <c r="K18" s="459"/>
    </row>
    <row r="19" spans="1:11" s="457" customFormat="1" ht="18.75" customHeight="1">
      <c r="A19" s="458"/>
      <c r="E19" s="683" t="s">
        <v>1189</v>
      </c>
      <c r="F19" s="683">
        <f>+SUM(F18:F18)</f>
        <v>0</v>
      </c>
      <c r="K19" s="459"/>
    </row>
    <row r="20" spans="1:11" s="457" customFormat="1" ht="18.75" customHeight="1">
      <c r="A20" s="458"/>
      <c r="D20" s="687"/>
      <c r="E20" s="687"/>
      <c r="K20" s="459"/>
    </row>
    <row r="21" spans="1:11" s="457" customFormat="1" ht="19.5" customHeight="1">
      <c r="A21" s="458"/>
      <c r="B21" s="686" t="s">
        <v>1567</v>
      </c>
      <c r="C21" s="687"/>
      <c r="D21" s="687"/>
      <c r="E21" s="687" t="s">
        <v>1462</v>
      </c>
      <c r="F21" s="687" t="s">
        <v>139</v>
      </c>
      <c r="K21" s="459"/>
    </row>
    <row r="22" spans="1:11" s="457" customFormat="1" ht="19.5" customHeight="1">
      <c r="A22" s="458"/>
      <c r="B22" s="682" t="s">
        <v>1383</v>
      </c>
      <c r="C22" s="679" t="s">
        <v>1566</v>
      </c>
      <c r="D22" s="682" t="s">
        <v>1435</v>
      </c>
      <c r="E22" s="679" t="s">
        <v>1438</v>
      </c>
      <c r="F22" s="682" t="s">
        <v>1252</v>
      </c>
      <c r="K22" s="459"/>
    </row>
    <row r="23" spans="1:11" s="457" customFormat="1" ht="19.5" customHeight="1">
      <c r="A23" s="458"/>
      <c r="B23" s="681" t="s">
        <v>1568</v>
      </c>
      <c r="C23" s="680">
        <f>+C11</f>
        <v>0</v>
      </c>
      <c r="D23" s="681"/>
      <c r="E23" s="680">
        <f>+C13</f>
        <v>0</v>
      </c>
      <c r="F23" s="681">
        <f>+C23*E23</f>
        <v>0</v>
      </c>
      <c r="K23" s="459"/>
    </row>
    <row r="24" spans="1:11" s="457" customFormat="1" ht="19.5" customHeight="1">
      <c r="A24" s="458"/>
      <c r="B24" s="681" t="s">
        <v>1569</v>
      </c>
      <c r="C24" s="680">
        <f>+C13*2</f>
        <v>0</v>
      </c>
      <c r="D24" s="681">
        <f>C12</f>
        <v>0</v>
      </c>
      <c r="E24" s="680"/>
      <c r="F24" s="681">
        <f>+C24*D24</f>
        <v>0</v>
      </c>
      <c r="K24" s="459"/>
    </row>
    <row r="25" spans="1:11" s="457" customFormat="1" ht="19.5" customHeight="1">
      <c r="A25" s="458"/>
      <c r="E25" s="683" t="s">
        <v>1189</v>
      </c>
      <c r="F25" s="683">
        <f>+SUM(F23:F24)</f>
        <v>0</v>
      </c>
      <c r="K25" s="459"/>
    </row>
    <row r="26" spans="1:11" s="457" customFormat="1" ht="19.5" customHeight="1">
      <c r="A26" s="458"/>
      <c r="K26" s="459"/>
    </row>
    <row r="27" spans="1:11" s="457" customFormat="1" ht="19.5" customHeight="1">
      <c r="A27" s="458"/>
      <c r="B27" s="686" t="s">
        <v>1570</v>
      </c>
      <c r="E27" s="687" t="s">
        <v>1462</v>
      </c>
      <c r="F27" s="687" t="s">
        <v>142</v>
      </c>
      <c r="K27" s="459"/>
    </row>
    <row r="28" spans="1:11" s="457" customFormat="1" ht="19.5" customHeight="1">
      <c r="A28" s="458"/>
      <c r="B28" s="682" t="s">
        <v>1383</v>
      </c>
      <c r="C28" s="679" t="s">
        <v>1566</v>
      </c>
      <c r="D28" s="679" t="s">
        <v>1435</v>
      </c>
      <c r="E28" s="679" t="s">
        <v>1438</v>
      </c>
      <c r="F28" s="679" t="s">
        <v>1466</v>
      </c>
      <c r="K28" s="459"/>
    </row>
    <row r="29" spans="1:11" s="457" customFormat="1" ht="19.5" customHeight="1">
      <c r="A29" s="458"/>
      <c r="B29" s="681" t="s">
        <v>1571</v>
      </c>
      <c r="C29" s="684">
        <f>+C11</f>
        <v>0</v>
      </c>
      <c r="D29" s="684">
        <f>+C12</f>
        <v>0</v>
      </c>
      <c r="E29" s="684">
        <v>0.05</v>
      </c>
      <c r="F29" s="681">
        <f>+C29*D29*E29</f>
        <v>0</v>
      </c>
      <c r="K29" s="459"/>
    </row>
    <row r="30" spans="1:11" s="457" customFormat="1" ht="19.5" customHeight="1">
      <c r="A30" s="458"/>
      <c r="C30" s="685"/>
      <c r="E30" s="683" t="s">
        <v>1189</v>
      </c>
      <c r="F30" s="683">
        <f>+SUM(F28:F29)</f>
        <v>0</v>
      </c>
      <c r="K30" s="459"/>
    </row>
    <row r="31" spans="1:11" s="457" customFormat="1" ht="19.5" customHeight="1">
      <c r="A31" s="458"/>
      <c r="C31" s="685"/>
      <c r="E31" s="687"/>
      <c r="F31" s="687"/>
      <c r="K31" s="459"/>
    </row>
    <row r="32" spans="1:11" s="457" customFormat="1" ht="19.5" customHeight="1">
      <c r="A32" s="458"/>
      <c r="B32" s="686" t="s">
        <v>1572</v>
      </c>
      <c r="C32" s="687"/>
      <c r="E32" s="687" t="s">
        <v>1462</v>
      </c>
      <c r="F32" s="687" t="s">
        <v>142</v>
      </c>
      <c r="K32" s="459"/>
    </row>
    <row r="33" spans="1:11" s="457" customFormat="1" ht="19.5" customHeight="1">
      <c r="A33" s="458"/>
      <c r="B33" s="682" t="s">
        <v>1383</v>
      </c>
      <c r="C33" s="679" t="s">
        <v>1566</v>
      </c>
      <c r="D33" s="679" t="s">
        <v>1435</v>
      </c>
      <c r="E33" s="679" t="s">
        <v>1438</v>
      </c>
      <c r="F33" s="679" t="s">
        <v>1466</v>
      </c>
      <c r="K33" s="459"/>
    </row>
    <row r="34" spans="1:11" s="457" customFormat="1" ht="19.5" customHeight="1">
      <c r="A34" s="458"/>
      <c r="B34" s="681" t="s">
        <v>1568</v>
      </c>
      <c r="C34" s="692">
        <f>+C11</f>
        <v>0</v>
      </c>
      <c r="D34" s="692">
        <v>0.5</v>
      </c>
      <c r="E34" s="692">
        <f>+C13</f>
        <v>0</v>
      </c>
      <c r="F34" s="691">
        <f>+C34*D34*E34</f>
        <v>0</v>
      </c>
      <c r="K34" s="459"/>
    </row>
    <row r="35" spans="1:11" s="457" customFormat="1" ht="19.5" customHeight="1">
      <c r="A35" s="458"/>
      <c r="B35" s="681" t="s">
        <v>1569</v>
      </c>
      <c r="C35" s="692"/>
      <c r="D35" s="692">
        <f>+C12</f>
        <v>0</v>
      </c>
      <c r="E35" s="692">
        <f>+C13</f>
        <v>0</v>
      </c>
      <c r="F35" s="691">
        <f>(((D35*E35)/2)*0.5)*2</f>
        <v>0</v>
      </c>
      <c r="K35" s="459"/>
    </row>
    <row r="36" spans="1:11" s="457" customFormat="1" ht="19.5" customHeight="1">
      <c r="A36" s="458"/>
      <c r="C36" s="685"/>
      <c r="E36" s="688" t="s">
        <v>1189</v>
      </c>
      <c r="F36" s="688">
        <f>SUM(F34:F35)</f>
        <v>0</v>
      </c>
      <c r="K36" s="459"/>
    </row>
    <row r="37" spans="1:11" s="457" customFormat="1" ht="19.5" customHeight="1">
      <c r="A37" s="458"/>
      <c r="B37" s="685"/>
      <c r="K37" s="459"/>
    </row>
    <row r="38" spans="1:11" s="457" customFormat="1" ht="19.5" customHeight="1">
      <c r="A38" s="458"/>
      <c r="B38" s="686" t="s">
        <v>1573</v>
      </c>
      <c r="C38" s="687"/>
      <c r="E38" s="687" t="s">
        <v>1462</v>
      </c>
      <c r="F38" s="687" t="s">
        <v>142</v>
      </c>
      <c r="K38" s="459"/>
    </row>
    <row r="39" spans="1:11" s="457" customFormat="1" ht="19.5" customHeight="1">
      <c r="A39" s="458"/>
      <c r="B39" s="682" t="s">
        <v>1280</v>
      </c>
      <c r="C39" s="679" t="s">
        <v>1566</v>
      </c>
      <c r="D39" s="682" t="s">
        <v>1435</v>
      </c>
      <c r="E39" s="679" t="s">
        <v>1438</v>
      </c>
      <c r="F39" s="679" t="s">
        <v>1466</v>
      </c>
      <c r="K39" s="459"/>
    </row>
    <row r="40" spans="1:11" s="457" customFormat="1" ht="19.5" customHeight="1">
      <c r="A40" s="458"/>
      <c r="B40" s="681">
        <f>+C14+(C14*2)+(C14*3)+(C14*4)+(C14*4)</f>
        <v>0</v>
      </c>
      <c r="C40" s="684">
        <v>2</v>
      </c>
      <c r="D40" s="684">
        <v>1</v>
      </c>
      <c r="E40" s="684">
        <v>1</v>
      </c>
      <c r="F40" s="681">
        <f>+C40*D40*E40*B40</f>
        <v>0</v>
      </c>
      <c r="K40" s="459"/>
    </row>
    <row r="41" spans="1:11" s="457" customFormat="1" ht="19.5" customHeight="1">
      <c r="A41" s="458"/>
      <c r="C41" s="685"/>
      <c r="E41" s="683" t="s">
        <v>1189</v>
      </c>
      <c r="F41" s="683">
        <f>+SUM(F39:F40)</f>
        <v>0</v>
      </c>
      <c r="K41" s="459"/>
    </row>
    <row r="42" spans="1:11" s="457" customFormat="1" ht="19.5" customHeight="1">
      <c r="A42" s="458"/>
      <c r="K42" s="459"/>
    </row>
    <row r="43" spans="1:11" s="457" customFormat="1" ht="19.5" customHeight="1">
      <c r="A43" s="458"/>
      <c r="B43" s="686" t="s">
        <v>1574</v>
      </c>
      <c r="E43" s="687" t="s">
        <v>1462</v>
      </c>
      <c r="F43" s="687" t="s">
        <v>1291</v>
      </c>
      <c r="K43" s="459"/>
    </row>
    <row r="44" spans="1:11" s="457" customFormat="1" ht="19.5" customHeight="1">
      <c r="A44" s="458"/>
      <c r="B44" s="682" t="s">
        <v>1280</v>
      </c>
      <c r="C44" s="679" t="s">
        <v>1566</v>
      </c>
      <c r="D44" s="682" t="s">
        <v>1435</v>
      </c>
      <c r="E44" s="679" t="s">
        <v>1438</v>
      </c>
      <c r="F44" s="679" t="s">
        <v>1466</v>
      </c>
      <c r="K44" s="459"/>
    </row>
    <row r="45" spans="1:11" s="457" customFormat="1" ht="23.25" customHeight="1">
      <c r="A45" s="458"/>
      <c r="B45" s="681">
        <f>+C14</f>
        <v>0</v>
      </c>
      <c r="C45" s="684"/>
      <c r="D45" s="684">
        <f>+C12+0.2</f>
        <v>0.2</v>
      </c>
      <c r="E45" s="684"/>
      <c r="F45" s="681">
        <f>+D45*B45</f>
        <v>0</v>
      </c>
      <c r="K45" s="459"/>
    </row>
    <row r="46" spans="1:11" s="457" customFormat="1" ht="19.5" customHeight="1">
      <c r="A46" s="458"/>
      <c r="C46" s="685"/>
      <c r="E46" s="683" t="s">
        <v>1189</v>
      </c>
      <c r="F46" s="683">
        <f>+SUM(F45:F45)</f>
        <v>0</v>
      </c>
      <c r="K46" s="459"/>
    </row>
    <row r="47" spans="1:11" s="457" customFormat="1" ht="19.5" customHeight="1">
      <c r="A47" s="458"/>
      <c r="K47" s="459"/>
    </row>
    <row r="48" spans="1:11" ht="19.5" customHeight="1">
      <c r="A48" s="448"/>
      <c r="B48" s="686" t="s">
        <v>1575</v>
      </c>
      <c r="C48" s="457"/>
      <c r="D48" s="457"/>
      <c r="E48" s="687" t="s">
        <v>1462</v>
      </c>
      <c r="F48" s="687" t="s">
        <v>142</v>
      </c>
      <c r="K48" s="449"/>
    </row>
    <row r="49" spans="1:11" ht="19.5" customHeight="1">
      <c r="A49" s="448"/>
      <c r="B49" s="682" t="s">
        <v>1383</v>
      </c>
      <c r="C49" s="679" t="s">
        <v>1566</v>
      </c>
      <c r="D49" s="679" t="s">
        <v>1435</v>
      </c>
      <c r="E49" s="679" t="s">
        <v>1438</v>
      </c>
      <c r="F49" s="679" t="s">
        <v>1466</v>
      </c>
      <c r="K49" s="449"/>
    </row>
    <row r="50" spans="1:11" ht="19.5" customHeight="1">
      <c r="A50" s="448"/>
      <c r="B50" s="681" t="s">
        <v>1576</v>
      </c>
      <c r="C50" s="684">
        <f>+C11</f>
        <v>0</v>
      </c>
      <c r="D50" s="684">
        <v>0.3</v>
      </c>
      <c r="E50" s="684">
        <f>+C13</f>
        <v>0</v>
      </c>
      <c r="F50" s="681">
        <f>+C50*D50*E50</f>
        <v>0</v>
      </c>
      <c r="K50" s="449"/>
    </row>
    <row r="51" spans="1:11" ht="19.5" customHeight="1">
      <c r="A51" s="448"/>
      <c r="B51" s="457"/>
      <c r="C51" s="685"/>
      <c r="D51" s="457"/>
      <c r="E51" s="683" t="s">
        <v>1189</v>
      </c>
      <c r="F51" s="683">
        <f>+SUM(F49:F50)</f>
        <v>0</v>
      </c>
      <c r="K51" s="449"/>
    </row>
    <row r="52" spans="1:11">
      <c r="A52" s="448"/>
      <c r="K52" s="449"/>
    </row>
    <row r="53" spans="1:11" ht="14.4" thickBot="1">
      <c r="A53" s="561"/>
      <c r="B53" s="562"/>
      <c r="C53" s="562"/>
      <c r="D53" s="562"/>
      <c r="E53" s="562"/>
      <c r="F53" s="562"/>
      <c r="G53" s="562"/>
      <c r="H53" s="562"/>
      <c r="I53" s="562"/>
      <c r="J53" s="562"/>
      <c r="K53" s="550"/>
    </row>
  </sheetData>
  <mergeCells count="7">
    <mergeCell ref="G9:I11"/>
    <mergeCell ref="A1:C1"/>
    <mergeCell ref="D1:G1"/>
    <mergeCell ref="H1:K1"/>
    <mergeCell ref="A2:K5"/>
    <mergeCell ref="A6:K6"/>
    <mergeCell ref="A7:K7"/>
  </mergeCells>
  <printOptions horizontalCentered="1"/>
  <pageMargins left="0.38" right="0.28999999999999998" top="1.01" bottom="0.74803149606299213" header="0.31496062992125984" footer="0.31496062992125984"/>
  <pageSetup scale="58"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CCE3F-892A-4613-8AF8-B3BDF8F5AA9A}">
  <sheetPr>
    <tabColor rgb="FF33CCCC"/>
    <pageSetUpPr fitToPage="1"/>
  </sheetPr>
  <dimension ref="A1:O106"/>
  <sheetViews>
    <sheetView showGridLines="0" topLeftCell="A32" zoomScale="90" zoomScaleNormal="90" workbookViewId="0">
      <selection activeCell="L85" sqref="L85"/>
    </sheetView>
  </sheetViews>
  <sheetFormatPr baseColWidth="10" defaultColWidth="0" defaultRowHeight="13.8"/>
  <cols>
    <col min="1" max="1" width="3" style="264" customWidth="1"/>
    <col min="2" max="2" width="14.33203125" style="264" customWidth="1"/>
    <col min="3" max="3" width="11.5546875" style="264" customWidth="1"/>
    <col min="4" max="4" width="17" style="264" customWidth="1"/>
    <col min="5" max="5" width="12.5546875" style="264" customWidth="1"/>
    <col min="6" max="6" width="8" style="264" customWidth="1"/>
    <col min="7" max="7" width="8.88671875" style="264" customWidth="1"/>
    <col min="8" max="8" width="10.5546875" style="264" customWidth="1"/>
    <col min="9" max="9" width="14.5546875" style="264" customWidth="1"/>
    <col min="10" max="10" width="23.44140625" style="264" customWidth="1"/>
    <col min="11" max="11" width="18" style="264" customWidth="1"/>
    <col min="12" max="12" width="11.44140625" style="264" customWidth="1"/>
    <col min="13" max="13" width="12.88671875" style="264" customWidth="1"/>
    <col min="14" max="14" width="21.5546875" style="264" customWidth="1"/>
    <col min="15" max="15" width="13.33203125" style="247" customWidth="1"/>
    <col min="16" max="16384" width="8.5546875" style="247" hidden="1"/>
  </cols>
  <sheetData>
    <row r="1" spans="1:14" ht="13.95" customHeight="1">
      <c r="A1" s="2"/>
      <c r="B1" s="1353"/>
      <c r="C1" s="1354"/>
      <c r="D1" s="1355"/>
      <c r="E1" s="1362" t="s">
        <v>1577</v>
      </c>
      <c r="F1" s="1363"/>
      <c r="G1" s="1363"/>
      <c r="H1" s="1363"/>
      <c r="I1" s="1363"/>
      <c r="J1" s="1363"/>
      <c r="K1" s="1364"/>
      <c r="L1" s="1368"/>
      <c r="M1" s="1369"/>
      <c r="N1" s="1370"/>
    </row>
    <row r="2" spans="1:14" ht="14.25" customHeight="1">
      <c r="A2" s="2"/>
      <c r="B2" s="1356"/>
      <c r="C2" s="1357"/>
      <c r="D2" s="1358"/>
      <c r="E2" s="1365"/>
      <c r="F2" s="1366"/>
      <c r="G2" s="1366"/>
      <c r="H2" s="1366"/>
      <c r="I2" s="1366"/>
      <c r="J2" s="1366"/>
      <c r="K2" s="1367"/>
      <c r="L2" s="1368"/>
      <c r="M2" s="1369"/>
      <c r="N2" s="1370"/>
    </row>
    <row r="3" spans="1:14" ht="14.25" customHeight="1">
      <c r="A3" s="2"/>
      <c r="B3" s="1356"/>
      <c r="C3" s="1357"/>
      <c r="D3" s="1358"/>
      <c r="E3" s="1365"/>
      <c r="F3" s="1366"/>
      <c r="G3" s="1366"/>
      <c r="H3" s="1366"/>
      <c r="I3" s="1366"/>
      <c r="J3" s="1366"/>
      <c r="K3" s="1367"/>
      <c r="L3" s="1368"/>
      <c r="M3" s="1369"/>
      <c r="N3" s="1370"/>
    </row>
    <row r="4" spans="1:14" ht="17.399999999999999" customHeight="1">
      <c r="A4" s="2"/>
      <c r="B4" s="1356"/>
      <c r="C4" s="1357"/>
      <c r="D4" s="1358"/>
      <c r="E4" s="1374" t="s">
        <v>1578</v>
      </c>
      <c r="F4" s="1375"/>
      <c r="G4" s="1375"/>
      <c r="H4" s="1375"/>
      <c r="I4" s="1375"/>
      <c r="J4" s="1375"/>
      <c r="K4" s="1376"/>
      <c r="L4" s="1368"/>
      <c r="M4" s="1369"/>
      <c r="N4" s="1370"/>
    </row>
    <row r="5" spans="1:14" ht="2.25" customHeight="1">
      <c r="A5" s="2"/>
      <c r="B5" s="1356"/>
      <c r="C5" s="1357"/>
      <c r="D5" s="1358"/>
      <c r="E5" s="282"/>
      <c r="F5" s="283"/>
      <c r="G5" s="283"/>
      <c r="H5" s="283"/>
      <c r="I5" s="283"/>
      <c r="J5" s="283"/>
      <c r="K5" s="261"/>
      <c r="L5" s="1368"/>
      <c r="M5" s="1369"/>
      <c r="N5" s="1370"/>
    </row>
    <row r="6" spans="1:14" ht="14.25" customHeight="1">
      <c r="A6" s="2"/>
      <c r="B6" s="1359"/>
      <c r="C6" s="1360"/>
      <c r="D6" s="1361"/>
      <c r="E6" s="1377" t="s">
        <v>1579</v>
      </c>
      <c r="F6" s="1378"/>
      <c r="G6" s="1378"/>
      <c r="H6" s="1378"/>
      <c r="I6" s="1378"/>
      <c r="J6" s="1378"/>
      <c r="K6" s="1379"/>
      <c r="L6" s="1371"/>
      <c r="M6" s="1372"/>
      <c r="N6" s="1373"/>
    </row>
    <row r="7" spans="1:14" ht="14.25" customHeight="1">
      <c r="A7" s="146"/>
      <c r="B7" s="284"/>
      <c r="C7" s="285"/>
      <c r="D7" s="285"/>
      <c r="E7" s="285"/>
      <c r="F7" s="1380"/>
      <c r="G7" s="1380"/>
      <c r="H7" s="1380"/>
      <c r="I7" s="1380"/>
      <c r="J7" s="285"/>
      <c r="K7" s="286" t="s">
        <v>1580</v>
      </c>
      <c r="L7" s="4"/>
      <c r="M7" s="695" t="s">
        <v>1581</v>
      </c>
      <c r="N7" s="5">
        <v>2023</v>
      </c>
    </row>
    <row r="8" spans="1:14" ht="12" customHeight="1">
      <c r="A8" s="146"/>
      <c r="B8" s="6"/>
      <c r="C8" s="7"/>
      <c r="D8" s="7"/>
      <c r="E8" s="7"/>
      <c r="F8" s="1381"/>
      <c r="G8" s="1381"/>
      <c r="H8" s="1381"/>
      <c r="I8" s="1381"/>
      <c r="J8" s="7"/>
      <c r="K8" s="8"/>
      <c r="L8" s="9" t="s">
        <v>1582</v>
      </c>
      <c r="M8" s="9" t="s">
        <v>1583</v>
      </c>
      <c r="N8" s="10" t="s">
        <v>1584</v>
      </c>
    </row>
    <row r="9" spans="1:14" ht="21.75" customHeight="1">
      <c r="A9" s="146"/>
      <c r="B9" s="1382" t="s">
        <v>1585</v>
      </c>
      <c r="C9" s="1383"/>
      <c r="D9" s="1383"/>
      <c r="E9" s="11" t="s">
        <v>1586</v>
      </c>
      <c r="F9" s="1384"/>
      <c r="G9" s="1384"/>
      <c r="H9" s="1385"/>
      <c r="I9" s="1385"/>
      <c r="J9" s="7"/>
      <c r="K9" s="12"/>
      <c r="L9" s="9"/>
      <c r="M9" s="9"/>
      <c r="N9" s="10"/>
    </row>
    <row r="10" spans="1:14" ht="5.4" customHeight="1">
      <c r="A10" s="146"/>
      <c r="B10" s="13"/>
      <c r="C10" s="14"/>
      <c r="D10" s="14"/>
      <c r="E10" s="15"/>
      <c r="F10" s="7"/>
      <c r="G10" s="7"/>
      <c r="H10" s="16"/>
      <c r="I10" s="7"/>
      <c r="J10" s="7"/>
      <c r="K10" s="12"/>
      <c r="L10" s="9"/>
      <c r="M10" s="9"/>
      <c r="N10" s="10"/>
    </row>
    <row r="11" spans="1:14" ht="18" customHeight="1">
      <c r="A11" s="146"/>
      <c r="B11" s="17" t="s">
        <v>1587</v>
      </c>
      <c r="C11" s="18"/>
      <c r="D11" s="1386" t="s">
        <v>1588</v>
      </c>
      <c r="E11" s="1386"/>
      <c r="F11" s="1386"/>
      <c r="G11" s="1386"/>
      <c r="H11" s="18"/>
      <c r="I11" s="20"/>
      <c r="J11" s="21" t="s">
        <v>1589</v>
      </c>
      <c r="K11" s="22" t="str">
        <f>+Presupuesto!I7</f>
        <v>CAUCA</v>
      </c>
      <c r="L11" s="19"/>
      <c r="M11" s="19"/>
      <c r="N11" s="23"/>
    </row>
    <row r="12" spans="1:14" ht="14.25" customHeight="1">
      <c r="A12" s="146"/>
      <c r="B12" s="24"/>
      <c r="C12" s="25"/>
      <c r="D12" s="26"/>
      <c r="E12" s="26"/>
      <c r="F12" s="26"/>
      <c r="G12" s="26"/>
      <c r="H12" s="25"/>
      <c r="I12" s="26"/>
      <c r="J12" s="25"/>
      <c r="K12" s="26"/>
      <c r="L12" s="1387"/>
      <c r="M12" s="1387"/>
      <c r="N12" s="1388"/>
    </row>
    <row r="13" spans="1:14" ht="8.4" customHeight="1">
      <c r="A13" s="146"/>
      <c r="B13" s="27"/>
      <c r="C13" s="28"/>
      <c r="D13" s="28"/>
      <c r="E13" s="28"/>
      <c r="F13" s="28"/>
      <c r="G13" s="28"/>
      <c r="H13" s="28"/>
      <c r="I13" s="28"/>
      <c r="J13" s="28"/>
      <c r="K13" s="28"/>
      <c r="L13" s="28"/>
      <c r="M13" s="28"/>
      <c r="N13" s="29"/>
    </row>
    <row r="14" spans="1:14" s="263" customFormat="1" ht="18" customHeight="1">
      <c r="A14" s="170"/>
      <c r="B14" s="31" t="s">
        <v>1590</v>
      </c>
      <c r="C14" s="32"/>
      <c r="D14" s="287" t="s">
        <v>1591</v>
      </c>
      <c r="E14" s="34"/>
      <c r="F14" s="288"/>
      <c r="G14" s="288"/>
      <c r="H14" s="288"/>
      <c r="I14" s="288"/>
      <c r="J14" s="288"/>
      <c r="K14" s="288"/>
      <c r="L14" s="288"/>
      <c r="M14" s="288"/>
      <c r="N14" s="36"/>
    </row>
    <row r="15" spans="1:14" s="263" customFormat="1" ht="24" customHeight="1">
      <c r="A15" s="170"/>
      <c r="B15" s="38" t="s">
        <v>1592</v>
      </c>
      <c r="C15" s="28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263" customFormat="1" ht="20.25" customHeight="1">
      <c r="A16" s="170"/>
      <c r="B16" s="41"/>
      <c r="C16" s="289"/>
      <c r="D16" s="1351"/>
      <c r="E16" s="1351"/>
      <c r="F16" s="1351"/>
      <c r="G16" s="1351"/>
      <c r="H16" s="1351"/>
      <c r="I16" s="1351"/>
      <c r="J16" s="1351"/>
      <c r="K16" s="1351"/>
      <c r="L16" s="1351"/>
      <c r="M16" s="1351"/>
      <c r="N16" s="1352"/>
    </row>
    <row r="17" spans="1:14" s="263" customFormat="1" ht="11.25" customHeight="1">
      <c r="A17" s="170"/>
      <c r="B17" s="41"/>
      <c r="C17" s="289"/>
      <c r="D17" s="290"/>
      <c r="E17" s="290"/>
      <c r="F17" s="290"/>
      <c r="G17" s="290"/>
      <c r="H17" s="290"/>
      <c r="I17" s="290"/>
      <c r="J17" s="290"/>
      <c r="K17" s="290"/>
      <c r="L17" s="290"/>
      <c r="M17" s="290"/>
      <c r="N17" s="43"/>
    </row>
    <row r="18" spans="1:14" s="263" customFormat="1">
      <c r="A18" s="170"/>
      <c r="B18" s="41"/>
      <c r="C18" s="289"/>
      <c r="D18" s="290"/>
      <c r="E18" s="290"/>
      <c r="F18" s="290"/>
      <c r="G18" s="290"/>
      <c r="H18" s="290"/>
      <c r="I18" s="290"/>
      <c r="J18" s="290"/>
      <c r="K18" s="290"/>
      <c r="L18" s="290"/>
      <c r="M18" s="290"/>
      <c r="N18" s="43"/>
    </row>
    <row r="19" spans="1:14" s="263" customFormat="1">
      <c r="A19" s="170"/>
      <c r="B19" s="41" t="s">
        <v>1593</v>
      </c>
      <c r="C19" s="44"/>
      <c r="D19" s="40"/>
      <c r="E19" s="40"/>
      <c r="F19" s="40"/>
      <c r="G19" s="40"/>
      <c r="H19" s="40"/>
      <c r="I19" s="40"/>
      <c r="J19" s="40"/>
      <c r="K19" s="40"/>
      <c r="L19" s="40"/>
      <c r="M19" s="40"/>
      <c r="N19" s="45"/>
    </row>
    <row r="20" spans="1:14" s="263" customFormat="1">
      <c r="A20" s="170"/>
      <c r="B20" s="41"/>
      <c r="C20" s="289"/>
      <c r="D20" s="290"/>
      <c r="E20" s="290"/>
      <c r="F20" s="290"/>
      <c r="G20" s="290"/>
      <c r="H20" s="290"/>
      <c r="I20" s="290"/>
      <c r="J20" s="290"/>
      <c r="K20" s="290"/>
      <c r="L20" s="290"/>
      <c r="M20" s="290"/>
      <c r="N20" s="43"/>
    </row>
    <row r="21" spans="1:14" s="263" customFormat="1">
      <c r="A21" s="170"/>
      <c r="B21" s="41" t="s">
        <v>1594</v>
      </c>
      <c r="C21" s="44"/>
      <c r="D21" s="40"/>
      <c r="E21" s="40"/>
      <c r="F21" s="40"/>
      <c r="G21" s="40"/>
      <c r="H21" s="40"/>
      <c r="I21" s="40"/>
      <c r="J21" s="40"/>
      <c r="K21" s="291" t="s">
        <v>1595</v>
      </c>
      <c r="L21" s="47"/>
      <c r="M21" s="292" t="s">
        <v>1591</v>
      </c>
      <c r="N21" s="49" t="s">
        <v>1596</v>
      </c>
    </row>
    <row r="22" spans="1:14" s="263" customFormat="1" ht="12" customHeight="1">
      <c r="A22" s="170"/>
      <c r="B22" s="41"/>
      <c r="C22" s="289"/>
      <c r="D22" s="290"/>
      <c r="E22" s="290"/>
      <c r="F22" s="290"/>
      <c r="G22" s="290"/>
      <c r="H22" s="290"/>
      <c r="I22" s="290"/>
      <c r="J22" s="290"/>
      <c r="K22" s="290"/>
      <c r="L22" s="290"/>
      <c r="M22" s="290"/>
      <c r="N22" s="43"/>
    </row>
    <row r="23" spans="1:14" ht="4.5" customHeight="1">
      <c r="A23" s="146"/>
      <c r="B23" s="50"/>
      <c r="C23" s="293"/>
      <c r="D23" s="293"/>
      <c r="E23" s="293"/>
      <c r="F23" s="293"/>
      <c r="G23" s="293"/>
      <c r="H23" s="293"/>
      <c r="I23" s="293"/>
      <c r="J23" s="293"/>
      <c r="K23" s="293"/>
      <c r="L23" s="293"/>
      <c r="M23" s="293"/>
      <c r="N23" s="52"/>
    </row>
    <row r="24" spans="1:14" s="263" customFormat="1" ht="25.5" customHeight="1">
      <c r="A24" s="37"/>
      <c r="B24" s="1342" t="s">
        <v>1597</v>
      </c>
      <c r="C24" s="1343"/>
      <c r="D24" s="1343"/>
      <c r="E24" s="1343"/>
      <c r="F24" s="1343"/>
      <c r="G24" s="1343"/>
      <c r="H24" s="1343"/>
      <c r="I24" s="1343"/>
      <c r="J24" s="1343"/>
      <c r="K24" s="1343"/>
      <c r="L24" s="1343"/>
      <c r="M24" s="1343"/>
      <c r="N24" s="1344"/>
    </row>
    <row r="25" spans="1:14" ht="5.25" customHeight="1">
      <c r="A25" s="2"/>
      <c r="B25" s="54"/>
      <c r="C25" s="294"/>
      <c r="D25" s="294"/>
      <c r="E25" s="294"/>
      <c r="F25" s="294"/>
      <c r="G25" s="294"/>
      <c r="H25" s="294"/>
      <c r="I25" s="294"/>
      <c r="J25" s="294"/>
      <c r="K25" s="294"/>
      <c r="L25" s="294"/>
      <c r="M25" s="294"/>
      <c r="N25" s="56"/>
    </row>
    <row r="26" spans="1:14" ht="25.5" customHeight="1">
      <c r="A26" s="2"/>
      <c r="B26" s="57" t="s">
        <v>1175</v>
      </c>
      <c r="C26" s="1345" t="s">
        <v>1278</v>
      </c>
      <c r="D26" s="1346"/>
      <c r="E26" s="1346"/>
      <c r="F26" s="1346"/>
      <c r="G26" s="1346"/>
      <c r="H26" s="1346"/>
      <c r="I26" s="1346"/>
      <c r="J26" s="1346"/>
      <c r="K26" s="1347"/>
      <c r="L26" s="1348" t="s">
        <v>81</v>
      </c>
      <c r="M26" s="1348"/>
      <c r="N26" s="58" t="s">
        <v>1280</v>
      </c>
    </row>
    <row r="27" spans="1:14">
      <c r="A27" s="146"/>
      <c r="B27" s="295" t="str">
        <f>+Presupuesto!B17</f>
        <v>200.2</v>
      </c>
      <c r="C27" s="1333" t="s">
        <v>1296</v>
      </c>
      <c r="D27" s="1334"/>
      <c r="E27" s="1334"/>
      <c r="F27" s="1334"/>
      <c r="G27" s="1334"/>
      <c r="H27" s="1334"/>
      <c r="I27" s="1334"/>
      <c r="J27" s="1334"/>
      <c r="K27" s="1335"/>
      <c r="L27" s="1336" t="str">
        <f>+Presupuesto!G17</f>
        <v>Ha</v>
      </c>
      <c r="M27" s="1337"/>
      <c r="N27" s="60"/>
    </row>
    <row r="28" spans="1:14" ht="4.5" customHeight="1">
      <c r="A28" s="2"/>
      <c r="B28" s="61"/>
      <c r="C28" s="296"/>
      <c r="D28" s="296"/>
      <c r="E28" s="296"/>
      <c r="F28" s="296"/>
      <c r="G28" s="296"/>
      <c r="H28" s="296"/>
      <c r="I28" s="296"/>
      <c r="J28" s="296"/>
      <c r="K28" s="296"/>
      <c r="L28" s="296"/>
      <c r="M28" s="296"/>
      <c r="N28" s="63"/>
    </row>
    <row r="29" spans="1:14" ht="19.95" customHeight="1">
      <c r="A29" s="2"/>
      <c r="B29" s="1316" t="s">
        <v>1598</v>
      </c>
      <c r="C29" s="1317"/>
      <c r="D29" s="1317"/>
      <c r="E29" s="1317"/>
      <c r="F29" s="1317"/>
      <c r="G29" s="1317"/>
      <c r="H29" s="1317"/>
      <c r="I29" s="1317"/>
      <c r="J29" s="1317"/>
      <c r="K29" s="1317"/>
      <c r="L29" s="1317"/>
      <c r="M29" s="1317"/>
      <c r="N29" s="1318"/>
    </row>
    <row r="30" spans="1:14" ht="5.25" customHeight="1">
      <c r="A30" s="2"/>
      <c r="B30" s="1338"/>
      <c r="C30" s="1339"/>
      <c r="D30" s="1339"/>
      <c r="E30" s="1339"/>
      <c r="F30" s="1339"/>
      <c r="G30" s="1339"/>
      <c r="H30" s="1339"/>
      <c r="I30" s="1339"/>
      <c r="J30" s="1339"/>
      <c r="K30" s="1339"/>
      <c r="L30" s="1339"/>
      <c r="M30" s="1339"/>
      <c r="N30" s="1340"/>
    </row>
    <row r="31" spans="1:14" ht="21" customHeight="1">
      <c r="A31" s="2"/>
      <c r="B31" s="64" t="s">
        <v>1599</v>
      </c>
      <c r="C31" s="1289" t="s">
        <v>1278</v>
      </c>
      <c r="D31" s="1289"/>
      <c r="E31" s="1289"/>
      <c r="F31" s="1289"/>
      <c r="G31" s="1289"/>
      <c r="H31" s="1289"/>
      <c r="I31" s="1289"/>
      <c r="J31" s="65" t="s">
        <v>1506</v>
      </c>
      <c r="K31" s="65" t="s">
        <v>1600</v>
      </c>
      <c r="L31" s="1289" t="s">
        <v>1152</v>
      </c>
      <c r="M31" s="1289"/>
      <c r="N31" s="66" t="s">
        <v>1601</v>
      </c>
    </row>
    <row r="32" spans="1:14" ht="17.25" customHeight="1">
      <c r="A32" s="146"/>
      <c r="B32" s="67" t="s">
        <v>1033</v>
      </c>
      <c r="C32" s="1325" t="s">
        <v>1034</v>
      </c>
      <c r="D32" s="1325"/>
      <c r="E32" s="1325"/>
      <c r="F32" s="1325"/>
      <c r="G32" s="1325"/>
      <c r="H32" s="1325"/>
      <c r="I32" s="1325"/>
      <c r="J32" s="68"/>
      <c r="K32" s="794">
        <f>+Equipos!G83</f>
        <v>8212</v>
      </c>
      <c r="L32" s="1341">
        <f>1/0.36</f>
        <v>2.7777777777777777</v>
      </c>
      <c r="M32" s="1341"/>
      <c r="N32" s="70">
        <f t="shared" ref="N32:N39" si="0">K32*L32</f>
        <v>22811.111111111109</v>
      </c>
    </row>
    <row r="33" spans="1:14" ht="17.25" customHeight="1">
      <c r="A33" s="146"/>
      <c r="B33" s="71" t="s">
        <v>1061</v>
      </c>
      <c r="C33" s="1322" t="s">
        <v>1062</v>
      </c>
      <c r="D33" s="1322"/>
      <c r="E33" s="1322"/>
      <c r="F33" s="1322"/>
      <c r="G33" s="1322"/>
      <c r="H33" s="1322"/>
      <c r="I33" s="1322"/>
      <c r="J33" s="72"/>
      <c r="K33" s="794">
        <f>+Equipos!G97</f>
        <v>9591</v>
      </c>
      <c r="L33" s="1328">
        <f>1/0.103</f>
        <v>9.7087378640776709</v>
      </c>
      <c r="M33" s="1328"/>
      <c r="N33" s="70">
        <f t="shared" si="0"/>
        <v>93116.504854368948</v>
      </c>
    </row>
    <row r="34" spans="1:14">
      <c r="A34" s="146"/>
      <c r="B34" s="71"/>
      <c r="C34" s="1322"/>
      <c r="D34" s="1322"/>
      <c r="E34" s="1322"/>
      <c r="F34" s="1322"/>
      <c r="G34" s="1322"/>
      <c r="H34" s="1322"/>
      <c r="I34" s="1322"/>
      <c r="J34" s="72"/>
      <c r="K34" s="73"/>
      <c r="L34" s="1328"/>
      <c r="M34" s="1328"/>
      <c r="N34" s="70">
        <f t="shared" si="0"/>
        <v>0</v>
      </c>
    </row>
    <row r="35" spans="1:14">
      <c r="A35" s="146"/>
      <c r="B35" s="71"/>
      <c r="C35" s="1322"/>
      <c r="D35" s="1322"/>
      <c r="E35" s="1322"/>
      <c r="F35" s="1322"/>
      <c r="G35" s="1322"/>
      <c r="H35" s="1322"/>
      <c r="I35" s="1322"/>
      <c r="J35" s="72"/>
      <c r="K35" s="73"/>
      <c r="L35" s="1328"/>
      <c r="M35" s="1328"/>
      <c r="N35" s="70">
        <f t="shared" si="0"/>
        <v>0</v>
      </c>
    </row>
    <row r="36" spans="1:14">
      <c r="A36" s="146"/>
      <c r="B36" s="71"/>
      <c r="C36" s="1322"/>
      <c r="D36" s="1322"/>
      <c r="E36" s="1322"/>
      <c r="F36" s="1322"/>
      <c r="G36" s="1322"/>
      <c r="H36" s="1322"/>
      <c r="I36" s="1322"/>
      <c r="J36" s="72"/>
      <c r="K36" s="73"/>
      <c r="L36" s="1328"/>
      <c r="M36" s="1328"/>
      <c r="N36" s="70">
        <f t="shared" si="0"/>
        <v>0</v>
      </c>
    </row>
    <row r="37" spans="1:14">
      <c r="A37" s="146"/>
      <c r="B37" s="71"/>
      <c r="C37" s="1322"/>
      <c r="D37" s="1322"/>
      <c r="E37" s="1322"/>
      <c r="F37" s="1322"/>
      <c r="G37" s="1322"/>
      <c r="H37" s="1322"/>
      <c r="I37" s="1322"/>
      <c r="J37" s="72"/>
      <c r="K37" s="73"/>
      <c r="L37" s="1328"/>
      <c r="M37" s="1328"/>
      <c r="N37" s="70">
        <f t="shared" si="0"/>
        <v>0</v>
      </c>
    </row>
    <row r="38" spans="1:14">
      <c r="A38" s="146"/>
      <c r="B38" s="71"/>
      <c r="C38" s="1322"/>
      <c r="D38" s="1322"/>
      <c r="E38" s="1322"/>
      <c r="F38" s="1322"/>
      <c r="G38" s="1322"/>
      <c r="H38" s="1322"/>
      <c r="I38" s="1322"/>
      <c r="J38" s="72"/>
      <c r="K38" s="73"/>
      <c r="L38" s="1328"/>
      <c r="M38" s="1328"/>
      <c r="N38" s="70">
        <f t="shared" si="0"/>
        <v>0</v>
      </c>
    </row>
    <row r="39" spans="1:14">
      <c r="A39" s="146"/>
      <c r="B39" s="71"/>
      <c r="C39" s="1322"/>
      <c r="D39" s="1322"/>
      <c r="E39" s="1322"/>
      <c r="F39" s="1322"/>
      <c r="G39" s="1322"/>
      <c r="H39" s="1322"/>
      <c r="I39" s="1322"/>
      <c r="J39" s="72"/>
      <c r="K39" s="73"/>
      <c r="L39" s="1328"/>
      <c r="M39" s="1328"/>
      <c r="N39" s="70">
        <f t="shared" si="0"/>
        <v>0</v>
      </c>
    </row>
    <row r="40" spans="1:14" ht="15.75" customHeight="1" thickBot="1">
      <c r="A40" s="146"/>
      <c r="B40" s="75"/>
      <c r="C40" s="1319"/>
      <c r="D40" s="1319"/>
      <c r="E40" s="1319"/>
      <c r="F40" s="1319"/>
      <c r="G40" s="1319"/>
      <c r="H40" s="1319"/>
      <c r="I40" s="1319"/>
      <c r="J40" s="76"/>
      <c r="K40" s="77"/>
      <c r="L40" s="1329"/>
      <c r="M40" s="1329"/>
      <c r="N40" s="78"/>
    </row>
    <row r="41" spans="1:14">
      <c r="A41" s="2"/>
      <c r="B41" s="1297" t="s">
        <v>1602</v>
      </c>
      <c r="C41" s="1298"/>
      <c r="D41" s="1298"/>
      <c r="E41" s="1298"/>
      <c r="F41" s="1298"/>
      <c r="G41" s="1298"/>
      <c r="H41" s="1298"/>
      <c r="I41" s="1298"/>
      <c r="J41" s="1298"/>
      <c r="K41" s="1298"/>
      <c r="L41" s="1298"/>
      <c r="M41" s="1299"/>
      <c r="N41" s="79">
        <f>SUM(N32:N40)</f>
        <v>115927.61596548006</v>
      </c>
    </row>
    <row r="42" spans="1:14" ht="3" customHeight="1">
      <c r="A42" s="2"/>
      <c r="B42" s="80"/>
      <c r="C42" s="294"/>
      <c r="D42" s="294"/>
      <c r="E42" s="294"/>
      <c r="F42" s="294"/>
      <c r="G42" s="294"/>
      <c r="H42" s="294"/>
      <c r="I42" s="294"/>
      <c r="J42" s="294"/>
      <c r="K42" s="294"/>
      <c r="L42" s="294"/>
      <c r="M42" s="294"/>
      <c r="N42" s="56"/>
    </row>
    <row r="43" spans="1:14" ht="19.95" customHeight="1">
      <c r="A43" s="2"/>
      <c r="B43" s="1300" t="s">
        <v>1603</v>
      </c>
      <c r="C43" s="1301"/>
      <c r="D43" s="1301"/>
      <c r="E43" s="1301"/>
      <c r="F43" s="1301"/>
      <c r="G43" s="1301"/>
      <c r="H43" s="1301"/>
      <c r="I43" s="1301"/>
      <c r="J43" s="1301"/>
      <c r="K43" s="1301"/>
      <c r="L43" s="1301"/>
      <c r="M43" s="1301"/>
      <c r="N43" s="1302"/>
    </row>
    <row r="44" spans="1:14" ht="6.75" customHeight="1">
      <c r="A44" s="2"/>
      <c r="B44" s="1330"/>
      <c r="C44" s="1331"/>
      <c r="D44" s="1331"/>
      <c r="E44" s="1331"/>
      <c r="F44" s="1331"/>
      <c r="G44" s="1331"/>
      <c r="H44" s="1331"/>
      <c r="I44" s="1331"/>
      <c r="J44" s="1331"/>
      <c r="K44" s="1331"/>
      <c r="L44" s="1331"/>
      <c r="M44" s="1331"/>
      <c r="N44" s="1332"/>
    </row>
    <row r="45" spans="1:14" ht="21" customHeight="1">
      <c r="A45" s="2"/>
      <c r="B45" s="64" t="s">
        <v>1599</v>
      </c>
      <c r="C45" s="1289" t="s">
        <v>1278</v>
      </c>
      <c r="D45" s="1289"/>
      <c r="E45" s="1289"/>
      <c r="F45" s="1289"/>
      <c r="G45" s="1289"/>
      <c r="H45" s="1289"/>
      <c r="I45" s="1289"/>
      <c r="J45" s="65" t="s">
        <v>81</v>
      </c>
      <c r="K45" s="65" t="s">
        <v>1280</v>
      </c>
      <c r="L45" s="1289" t="s">
        <v>1604</v>
      </c>
      <c r="M45" s="1289"/>
      <c r="N45" s="66" t="s">
        <v>1601</v>
      </c>
    </row>
    <row r="46" spans="1:14">
      <c r="A46" s="146"/>
      <c r="B46" s="67"/>
      <c r="C46" s="1325"/>
      <c r="D46" s="1325"/>
      <c r="E46" s="1325"/>
      <c r="F46" s="1325"/>
      <c r="G46" s="1325"/>
      <c r="H46" s="1325"/>
      <c r="I46" s="1325"/>
      <c r="J46" s="81"/>
      <c r="K46" s="82"/>
      <c r="L46" s="1326"/>
      <c r="M46" s="1327"/>
      <c r="N46" s="70">
        <f t="shared" ref="N46:N55" si="1">K46*L46</f>
        <v>0</v>
      </c>
    </row>
    <row r="47" spans="1:14">
      <c r="A47" s="146"/>
      <c r="B47" s="71"/>
      <c r="C47" s="1322"/>
      <c r="D47" s="1322"/>
      <c r="E47" s="1322"/>
      <c r="F47" s="1322"/>
      <c r="G47" s="1322"/>
      <c r="H47" s="1322"/>
      <c r="I47" s="1322"/>
      <c r="J47" s="83"/>
      <c r="K47" s="84"/>
      <c r="L47" s="1323"/>
      <c r="M47" s="1324"/>
      <c r="N47" s="70">
        <f t="shared" si="1"/>
        <v>0</v>
      </c>
    </row>
    <row r="48" spans="1:14">
      <c r="A48" s="146"/>
      <c r="B48" s="71"/>
      <c r="C48" s="1322"/>
      <c r="D48" s="1322"/>
      <c r="E48" s="1322"/>
      <c r="F48" s="1322"/>
      <c r="G48" s="1322"/>
      <c r="H48" s="1322"/>
      <c r="I48" s="1322"/>
      <c r="J48" s="83"/>
      <c r="K48" s="84"/>
      <c r="L48" s="1323"/>
      <c r="M48" s="1324"/>
      <c r="N48" s="70">
        <f t="shared" si="1"/>
        <v>0</v>
      </c>
    </row>
    <row r="49" spans="1:15">
      <c r="A49" s="146"/>
      <c r="B49" s="71"/>
      <c r="C49" s="1322"/>
      <c r="D49" s="1322"/>
      <c r="E49" s="1322"/>
      <c r="F49" s="1322"/>
      <c r="G49" s="1322"/>
      <c r="H49" s="1322"/>
      <c r="I49" s="1322"/>
      <c r="J49" s="83"/>
      <c r="K49" s="84"/>
      <c r="L49" s="1323"/>
      <c r="M49" s="1324"/>
      <c r="N49" s="70">
        <f t="shared" si="1"/>
        <v>0</v>
      </c>
      <c r="O49" s="1"/>
    </row>
    <row r="50" spans="1:15">
      <c r="A50" s="146"/>
      <c r="B50" s="71"/>
      <c r="C50" s="1322"/>
      <c r="D50" s="1322"/>
      <c r="E50" s="1322"/>
      <c r="F50" s="1322"/>
      <c r="G50" s="1322"/>
      <c r="H50" s="1322"/>
      <c r="I50" s="1322"/>
      <c r="J50" s="83"/>
      <c r="K50" s="84"/>
      <c r="L50" s="1323"/>
      <c r="M50" s="1324"/>
      <c r="N50" s="70">
        <f t="shared" si="1"/>
        <v>0</v>
      </c>
      <c r="O50" s="1"/>
    </row>
    <row r="51" spans="1:15">
      <c r="A51" s="146"/>
      <c r="B51" s="71"/>
      <c r="C51" s="1322"/>
      <c r="D51" s="1322"/>
      <c r="E51" s="1322"/>
      <c r="F51" s="1322"/>
      <c r="G51" s="1322"/>
      <c r="H51" s="1322"/>
      <c r="I51" s="1322"/>
      <c r="J51" s="83"/>
      <c r="K51" s="84"/>
      <c r="L51" s="1323"/>
      <c r="M51" s="1324"/>
      <c r="N51" s="70">
        <f t="shared" si="1"/>
        <v>0</v>
      </c>
      <c r="O51" s="1"/>
    </row>
    <row r="52" spans="1:15">
      <c r="A52" s="146"/>
      <c r="B52" s="71"/>
      <c r="C52" s="1322"/>
      <c r="D52" s="1322"/>
      <c r="E52" s="1322"/>
      <c r="F52" s="1322"/>
      <c r="G52" s="1322"/>
      <c r="H52" s="1322"/>
      <c r="I52" s="1322"/>
      <c r="J52" s="83"/>
      <c r="K52" s="84"/>
      <c r="L52" s="1323"/>
      <c r="M52" s="1324"/>
      <c r="N52" s="70">
        <f t="shared" si="1"/>
        <v>0</v>
      </c>
      <c r="O52" s="1"/>
    </row>
    <row r="53" spans="1:15">
      <c r="A53" s="146"/>
      <c r="B53" s="71"/>
      <c r="C53" s="1322"/>
      <c r="D53" s="1322"/>
      <c r="E53" s="1322"/>
      <c r="F53" s="1322"/>
      <c r="G53" s="1322"/>
      <c r="H53" s="1322"/>
      <c r="I53" s="1322"/>
      <c r="J53" s="83"/>
      <c r="K53" s="84"/>
      <c r="L53" s="1323"/>
      <c r="M53" s="1324"/>
      <c r="N53" s="70">
        <f t="shared" si="1"/>
        <v>0</v>
      </c>
      <c r="O53" s="1"/>
    </row>
    <row r="54" spans="1:15">
      <c r="A54" s="146"/>
      <c r="B54" s="71"/>
      <c r="C54" s="1322"/>
      <c r="D54" s="1322"/>
      <c r="E54" s="1322"/>
      <c r="F54" s="1322"/>
      <c r="G54" s="1322"/>
      <c r="H54" s="1322"/>
      <c r="I54" s="1322"/>
      <c r="J54" s="83"/>
      <c r="K54" s="84"/>
      <c r="L54" s="1323"/>
      <c r="M54" s="1324"/>
      <c r="N54" s="70">
        <f t="shared" si="1"/>
        <v>0</v>
      </c>
      <c r="O54" s="1"/>
    </row>
    <row r="55" spans="1:15">
      <c r="A55" s="146"/>
      <c r="B55" s="85"/>
      <c r="C55" s="1319"/>
      <c r="D55" s="1319"/>
      <c r="E55" s="1319"/>
      <c r="F55" s="1319"/>
      <c r="G55" s="1319"/>
      <c r="H55" s="1319"/>
      <c r="I55" s="1319"/>
      <c r="J55" s="76"/>
      <c r="K55" s="86"/>
      <c r="L55" s="1320"/>
      <c r="M55" s="1321"/>
      <c r="N55" s="87">
        <f t="shared" si="1"/>
        <v>0</v>
      </c>
      <c r="O55" s="1"/>
    </row>
    <row r="56" spans="1:15">
      <c r="A56" s="2"/>
      <c r="B56" s="1297" t="s">
        <v>1602</v>
      </c>
      <c r="C56" s="1298"/>
      <c r="D56" s="1298"/>
      <c r="E56" s="1298"/>
      <c r="F56" s="1298"/>
      <c r="G56" s="1298"/>
      <c r="H56" s="1298"/>
      <c r="I56" s="1298"/>
      <c r="J56" s="1298"/>
      <c r="K56" s="1298"/>
      <c r="L56" s="1298"/>
      <c r="M56" s="1299"/>
      <c r="N56" s="88">
        <f>SUM(N46:N55)</f>
        <v>0</v>
      </c>
      <c r="O56" s="1"/>
    </row>
    <row r="57" spans="1:15" ht="4.5" customHeight="1">
      <c r="A57" s="2"/>
      <c r="B57" s="54"/>
      <c r="C57" s="294"/>
      <c r="D57" s="294"/>
      <c r="E57" s="294"/>
      <c r="F57" s="294"/>
      <c r="G57" s="294"/>
      <c r="H57" s="294"/>
      <c r="I57" s="294"/>
      <c r="J57" s="294"/>
      <c r="K57" s="294"/>
      <c r="L57" s="294"/>
      <c r="M57" s="294"/>
      <c r="N57" s="56"/>
      <c r="O57" s="1"/>
    </row>
    <row r="58" spans="1:15" s="263" customFormat="1" ht="19.2" customHeight="1">
      <c r="A58" s="37"/>
      <c r="B58" s="1300" t="s">
        <v>1605</v>
      </c>
      <c r="C58" s="1301"/>
      <c r="D58" s="1301"/>
      <c r="E58" s="1301"/>
      <c r="F58" s="1301"/>
      <c r="G58" s="1301"/>
      <c r="H58" s="1301"/>
      <c r="I58" s="1301"/>
      <c r="J58" s="1301"/>
      <c r="K58" s="1301"/>
      <c r="L58" s="1301"/>
      <c r="M58" s="1301"/>
      <c r="N58" s="1302"/>
      <c r="O58" s="53"/>
    </row>
    <row r="59" spans="1:15" ht="6.75" customHeight="1">
      <c r="A59" s="2"/>
      <c r="B59" s="1303"/>
      <c r="C59" s="1304"/>
      <c r="D59" s="1304"/>
      <c r="E59" s="1304"/>
      <c r="F59" s="1304"/>
      <c r="G59" s="1304"/>
      <c r="H59" s="1304"/>
      <c r="I59" s="1304"/>
      <c r="J59" s="1304"/>
      <c r="K59" s="1304"/>
      <c r="L59" s="1304"/>
      <c r="M59" s="1304"/>
      <c r="N59" s="1305"/>
      <c r="O59" s="1"/>
    </row>
    <row r="60" spans="1:15" ht="21" customHeight="1">
      <c r="A60" s="2"/>
      <c r="B60" s="89" t="s">
        <v>1599</v>
      </c>
      <c r="C60" s="1306" t="s">
        <v>1278</v>
      </c>
      <c r="D60" s="1306"/>
      <c r="E60" s="1306"/>
      <c r="F60" s="1306"/>
      <c r="G60" s="1306"/>
      <c r="H60" s="1306"/>
      <c r="I60" s="90" t="s">
        <v>81</v>
      </c>
      <c r="J60" s="90" t="s">
        <v>1606</v>
      </c>
      <c r="K60" s="90" t="s">
        <v>1607</v>
      </c>
      <c r="L60" s="90" t="s">
        <v>1608</v>
      </c>
      <c r="M60" s="90" t="s">
        <v>1609</v>
      </c>
      <c r="N60" s="91" t="s">
        <v>1601</v>
      </c>
      <c r="O60" s="1"/>
    </row>
    <row r="61" spans="1:15">
      <c r="A61" s="146"/>
      <c r="B61" s="157" t="s">
        <v>45</v>
      </c>
      <c r="C61" s="1307" t="s">
        <v>46</v>
      </c>
      <c r="D61" s="1308"/>
      <c r="E61" s="1308"/>
      <c r="F61" s="1308"/>
      <c r="G61" s="1308"/>
      <c r="H61" s="1309"/>
      <c r="I61" s="93" t="s">
        <v>14</v>
      </c>
      <c r="J61" s="94">
        <v>1</v>
      </c>
      <c r="K61" s="94">
        <f>+'Distancia Fuentes Materiales'!D20</f>
        <v>5</v>
      </c>
      <c r="L61" s="94">
        <f>J61*K61</f>
        <v>5</v>
      </c>
      <c r="M61" s="95">
        <f>VLOOKUP(B61,TRANSPORTE!$C$6:$F$40,4,FALSE)</f>
        <v>1300</v>
      </c>
      <c r="N61" s="96">
        <f>L61*M61</f>
        <v>6500</v>
      </c>
      <c r="O61" s="866">
        <v>1075.0589933444785</v>
      </c>
    </row>
    <row r="62" spans="1:15">
      <c r="A62" s="146"/>
      <c r="B62" s="97"/>
      <c r="C62" s="1310"/>
      <c r="D62" s="1311"/>
      <c r="E62" s="1311"/>
      <c r="F62" s="1311"/>
      <c r="G62" s="1311"/>
      <c r="H62" s="1312"/>
      <c r="I62" s="98"/>
      <c r="J62" s="99"/>
      <c r="K62" s="99"/>
      <c r="L62" s="99"/>
      <c r="M62" s="3"/>
      <c r="N62" s="96">
        <f>L62*O61</f>
        <v>0</v>
      </c>
      <c r="O62" s="1"/>
    </row>
    <row r="63" spans="1:15">
      <c r="A63" s="146"/>
      <c r="B63" s="97"/>
      <c r="C63" s="1310"/>
      <c r="D63" s="1311"/>
      <c r="E63" s="1311"/>
      <c r="F63" s="1311"/>
      <c r="G63" s="1311"/>
      <c r="H63" s="1312"/>
      <c r="I63" s="98"/>
      <c r="J63" s="99"/>
      <c r="K63" s="99"/>
      <c r="L63" s="99"/>
      <c r="M63" s="100"/>
      <c r="N63" s="96">
        <f>L63*M63</f>
        <v>0</v>
      </c>
      <c r="O63" s="1"/>
    </row>
    <row r="64" spans="1:15">
      <c r="A64" s="146"/>
      <c r="B64" s="97"/>
      <c r="C64" s="1310"/>
      <c r="D64" s="1311"/>
      <c r="E64" s="1311"/>
      <c r="F64" s="1311"/>
      <c r="G64" s="1311"/>
      <c r="H64" s="1312"/>
      <c r="I64" s="98"/>
      <c r="J64" s="99"/>
      <c r="K64" s="99"/>
      <c r="L64" s="99"/>
      <c r="M64" s="100"/>
      <c r="N64" s="96">
        <f>L64*M64</f>
        <v>0</v>
      </c>
      <c r="O64" s="1"/>
    </row>
    <row r="65" spans="1:14" ht="15.75" customHeight="1">
      <c r="A65" s="146"/>
      <c r="B65" s="75"/>
      <c r="C65" s="1313"/>
      <c r="D65" s="1314"/>
      <c r="E65" s="1314"/>
      <c r="F65" s="1314"/>
      <c r="G65" s="1314"/>
      <c r="H65" s="1315"/>
      <c r="I65" s="101"/>
      <c r="J65" s="102"/>
      <c r="K65" s="102"/>
      <c r="L65" s="102"/>
      <c r="M65" s="103"/>
      <c r="N65" s="104">
        <f>L65*M65</f>
        <v>0</v>
      </c>
    </row>
    <row r="66" spans="1:14">
      <c r="A66" s="2"/>
      <c r="B66" s="1297" t="s">
        <v>1602</v>
      </c>
      <c r="C66" s="1298"/>
      <c r="D66" s="1298"/>
      <c r="E66" s="1298"/>
      <c r="F66" s="1298"/>
      <c r="G66" s="1298"/>
      <c r="H66" s="1298"/>
      <c r="I66" s="1298"/>
      <c r="J66" s="1298"/>
      <c r="K66" s="1298"/>
      <c r="L66" s="1298"/>
      <c r="M66" s="1299"/>
      <c r="N66" s="88">
        <f>SUM(N61:N65)</f>
        <v>6500</v>
      </c>
    </row>
    <row r="67" spans="1:14" ht="3.75" customHeight="1">
      <c r="A67" s="2"/>
      <c r="B67" s="54"/>
      <c r="C67" s="294"/>
      <c r="D67" s="294"/>
      <c r="E67" s="294"/>
      <c r="F67" s="294"/>
      <c r="G67" s="294"/>
      <c r="H67" s="294"/>
      <c r="I67" s="294"/>
      <c r="J67" s="294"/>
      <c r="K67" s="294"/>
      <c r="L67" s="294"/>
      <c r="M67" s="294"/>
      <c r="N67" s="56"/>
    </row>
    <row r="68" spans="1:14" ht="19.95" customHeight="1">
      <c r="A68" s="2"/>
      <c r="B68" s="1316" t="s">
        <v>1610</v>
      </c>
      <c r="C68" s="1317"/>
      <c r="D68" s="1317"/>
      <c r="E68" s="1317"/>
      <c r="F68" s="1317"/>
      <c r="G68" s="1317"/>
      <c r="H68" s="1317"/>
      <c r="I68" s="1317"/>
      <c r="J68" s="1317"/>
      <c r="K68" s="1317"/>
      <c r="L68" s="1317"/>
      <c r="M68" s="1317"/>
      <c r="N68" s="1318"/>
    </row>
    <row r="69" spans="1:14" ht="5.25" customHeight="1">
      <c r="A69" s="2"/>
      <c r="B69" s="1294"/>
      <c r="C69" s="1295"/>
      <c r="D69" s="1295"/>
      <c r="E69" s="1295"/>
      <c r="F69" s="1295"/>
      <c r="G69" s="1295"/>
      <c r="H69" s="1295"/>
      <c r="I69" s="1295"/>
      <c r="J69" s="1295"/>
      <c r="K69" s="1295"/>
      <c r="L69" s="1295"/>
      <c r="M69" s="1295"/>
      <c r="N69" s="1296"/>
    </row>
    <row r="70" spans="1:14" ht="21" customHeight="1">
      <c r="A70" s="2"/>
      <c r="B70" s="64" t="s">
        <v>1599</v>
      </c>
      <c r="C70" s="1289" t="s">
        <v>1278</v>
      </c>
      <c r="D70" s="1289"/>
      <c r="E70" s="1289"/>
      <c r="F70" s="1289"/>
      <c r="G70" s="1289"/>
      <c r="H70" s="1289"/>
      <c r="I70" s="65" t="s">
        <v>1611</v>
      </c>
      <c r="J70" s="65" t="s">
        <v>1612</v>
      </c>
      <c r="K70" s="65" t="s">
        <v>1613</v>
      </c>
      <c r="L70" s="1289" t="s">
        <v>1152</v>
      </c>
      <c r="M70" s="1289"/>
      <c r="N70" s="66" t="s">
        <v>1601</v>
      </c>
    </row>
    <row r="71" spans="1:14">
      <c r="A71" s="146"/>
      <c r="B71" s="270" t="s">
        <v>1614</v>
      </c>
      <c r="C71" s="1290" t="s">
        <v>1615</v>
      </c>
      <c r="D71" s="1291"/>
      <c r="E71" s="1291"/>
      <c r="F71" s="1291"/>
      <c r="G71" s="1291"/>
      <c r="H71" s="1291"/>
      <c r="I71" s="271">
        <f>+'Mano de Obra'!C6*2</f>
        <v>86708</v>
      </c>
      <c r="J71" s="273">
        <v>1.85</v>
      </c>
      <c r="K71" s="272">
        <f>+I71*J71</f>
        <v>160409.80000000002</v>
      </c>
      <c r="L71" s="1292">
        <v>2.88</v>
      </c>
      <c r="M71" s="1293"/>
      <c r="N71" s="107">
        <f>K71/L71</f>
        <v>55697.847222222234</v>
      </c>
    </row>
    <row r="72" spans="1:14">
      <c r="A72" s="146"/>
      <c r="B72" s="108"/>
      <c r="C72" s="1270"/>
      <c r="D72" s="1271"/>
      <c r="E72" s="1271"/>
      <c r="F72" s="1271"/>
      <c r="G72" s="1271"/>
      <c r="H72" s="1272"/>
      <c r="I72" s="100"/>
      <c r="J72" s="298"/>
      <c r="K72" s="299"/>
      <c r="L72" s="1273"/>
      <c r="M72" s="1274"/>
      <c r="N72" s="107"/>
    </row>
    <row r="73" spans="1:14">
      <c r="A73" s="146"/>
      <c r="B73" s="108"/>
      <c r="C73" s="1270"/>
      <c r="D73" s="1271"/>
      <c r="E73" s="1271"/>
      <c r="F73" s="1271"/>
      <c r="G73" s="1271"/>
      <c r="H73" s="1272"/>
      <c r="I73" s="100"/>
      <c r="J73" s="298"/>
      <c r="K73" s="299"/>
      <c r="L73" s="1273"/>
      <c r="M73" s="1274"/>
      <c r="N73" s="111"/>
    </row>
    <row r="74" spans="1:14">
      <c r="A74" s="146"/>
      <c r="B74" s="108"/>
      <c r="C74" s="1270"/>
      <c r="D74" s="1271"/>
      <c r="E74" s="1271"/>
      <c r="F74" s="1271"/>
      <c r="G74" s="1271"/>
      <c r="H74" s="1272"/>
      <c r="I74" s="100"/>
      <c r="J74" s="298"/>
      <c r="K74" s="299"/>
      <c r="L74" s="1273"/>
      <c r="M74" s="1274"/>
      <c r="N74" s="111"/>
    </row>
    <row r="75" spans="1:14" ht="15.75" customHeight="1">
      <c r="A75" s="146"/>
      <c r="B75" s="112"/>
      <c r="C75" s="1275"/>
      <c r="D75" s="1276"/>
      <c r="E75" s="1276"/>
      <c r="F75" s="1276"/>
      <c r="G75" s="1276"/>
      <c r="H75" s="1277"/>
      <c r="I75" s="113"/>
      <c r="J75" s="114"/>
      <c r="K75" s="113"/>
      <c r="L75" s="1278"/>
      <c r="M75" s="1279"/>
      <c r="N75" s="115"/>
    </row>
    <row r="76" spans="1:14">
      <c r="A76" s="2"/>
      <c r="B76" s="1280" t="s">
        <v>1602</v>
      </c>
      <c r="C76" s="1281"/>
      <c r="D76" s="1281"/>
      <c r="E76" s="1281"/>
      <c r="F76" s="1281"/>
      <c r="G76" s="1281"/>
      <c r="H76" s="1281"/>
      <c r="I76" s="1281"/>
      <c r="J76" s="1281"/>
      <c r="K76" s="1281"/>
      <c r="L76" s="1281"/>
      <c r="M76" s="1282"/>
      <c r="N76" s="116">
        <f>SUM(N71:N75)</f>
        <v>55697.847222222234</v>
      </c>
    </row>
    <row r="77" spans="1:14" ht="5.0999999999999996" customHeight="1">
      <c r="A77" s="2"/>
      <c r="B77" s="54"/>
      <c r="C77" s="294"/>
      <c r="D77" s="294"/>
      <c r="E77" s="294"/>
      <c r="F77" s="294"/>
      <c r="G77" s="294"/>
      <c r="H77" s="294"/>
      <c r="I77" s="294"/>
      <c r="J77" s="294"/>
      <c r="K77" s="294"/>
      <c r="L77" s="294"/>
      <c r="M77" s="294"/>
      <c r="N77" s="56"/>
    </row>
    <row r="78" spans="1:14">
      <c r="A78" s="2"/>
      <c r="B78" s="1283" t="s">
        <v>1616</v>
      </c>
      <c r="C78" s="1284"/>
      <c r="D78" s="1284"/>
      <c r="E78" s="1284"/>
      <c r="F78" s="1284"/>
      <c r="G78" s="1284"/>
      <c r="H78" s="1284"/>
      <c r="I78" s="1284"/>
      <c r="J78" s="1284"/>
      <c r="K78" s="1284"/>
      <c r="L78" s="1284"/>
      <c r="M78" s="1285"/>
      <c r="N78" s="116">
        <f>N41+N56+N66+N76</f>
        <v>178125.46318770229</v>
      </c>
    </row>
    <row r="79" spans="1:14" ht="5.0999999999999996" customHeight="1">
      <c r="A79" s="2"/>
      <c r="B79" s="54"/>
      <c r="C79" s="294"/>
      <c r="D79" s="294"/>
      <c r="E79" s="294"/>
      <c r="F79" s="294"/>
      <c r="G79" s="294"/>
      <c r="H79" s="294"/>
      <c r="I79" s="294"/>
      <c r="J79" s="294"/>
      <c r="K79" s="294"/>
      <c r="L79" s="294"/>
      <c r="M79" s="294"/>
      <c r="N79" s="56"/>
    </row>
    <row r="80" spans="1:14" ht="7.5" customHeight="1">
      <c r="A80" s="146"/>
      <c r="B80" s="27"/>
      <c r="C80" s="28"/>
      <c r="D80" s="28"/>
      <c r="E80" s="28"/>
      <c r="F80" s="28"/>
      <c r="G80" s="28"/>
      <c r="H80" s="28"/>
      <c r="I80" s="28"/>
      <c r="J80" s="28"/>
      <c r="K80" s="28"/>
      <c r="L80" s="28"/>
      <c r="M80" s="28"/>
      <c r="N80" s="29"/>
    </row>
    <row r="81" spans="1:14" ht="7.5" customHeight="1">
      <c r="A81" s="146"/>
      <c r="B81" s="50"/>
      <c r="C81" s="51"/>
      <c r="D81" s="51"/>
      <c r="E81" s="51"/>
      <c r="F81" s="51"/>
      <c r="G81" s="51"/>
      <c r="H81" s="51"/>
      <c r="I81" s="51"/>
      <c r="J81" s="51"/>
      <c r="K81" s="51"/>
      <c r="L81" s="51"/>
      <c r="M81" s="51"/>
      <c r="N81" s="52"/>
    </row>
    <row r="82" spans="1:14" ht="10.5" customHeight="1">
      <c r="A82" s="146"/>
      <c r="B82" s="50"/>
      <c r="C82" s="51"/>
      <c r="D82" s="51"/>
      <c r="E82" s="51"/>
      <c r="F82" s="51"/>
      <c r="G82" s="51"/>
      <c r="H82" s="51"/>
      <c r="I82" s="51"/>
      <c r="J82" s="51"/>
      <c r="K82" s="51"/>
      <c r="L82" s="51"/>
      <c r="M82" s="51"/>
      <c r="N82" s="52"/>
    </row>
    <row r="83" spans="1:14" ht="12" customHeight="1">
      <c r="A83" s="146"/>
      <c r="B83" s="50"/>
      <c r="C83" s="51"/>
      <c r="D83" s="51"/>
      <c r="E83" s="51"/>
      <c r="F83" s="51"/>
      <c r="G83" s="51"/>
      <c r="H83" s="51"/>
      <c r="I83" s="51"/>
      <c r="J83" s="51"/>
      <c r="K83" s="51"/>
      <c r="L83" s="51"/>
      <c r="M83" s="51"/>
      <c r="N83" s="52"/>
    </row>
    <row r="84" spans="1:14" ht="28.5" customHeight="1">
      <c r="A84" s="146"/>
      <c r="B84" s="50"/>
      <c r="C84" s="117" t="s">
        <v>1617</v>
      </c>
      <c r="D84" s="117"/>
      <c r="E84" s="117"/>
      <c r="F84" s="117"/>
      <c r="G84" s="117"/>
      <c r="H84" s="117"/>
      <c r="I84" s="3"/>
      <c r="J84" s="117" t="s">
        <v>1618</v>
      </c>
      <c r="K84" s="117"/>
      <c r="L84" s="117"/>
      <c r="M84" s="117"/>
      <c r="N84" s="52"/>
    </row>
    <row r="85" spans="1:14">
      <c r="A85" s="146"/>
      <c r="B85" s="50"/>
      <c r="C85" s="51" t="s">
        <v>1619</v>
      </c>
      <c r="D85" s="51"/>
      <c r="E85" s="51"/>
      <c r="F85" s="51"/>
      <c r="G85" s="51"/>
      <c r="H85" s="51"/>
      <c r="I85" s="3"/>
      <c r="J85" s="51" t="s">
        <v>1619</v>
      </c>
      <c r="K85" s="51"/>
      <c r="L85" s="51"/>
      <c r="M85" s="51"/>
      <c r="N85" s="52"/>
    </row>
    <row r="86" spans="1:14">
      <c r="A86" s="146"/>
      <c r="B86" s="50"/>
      <c r="C86" s="51" t="s">
        <v>1620</v>
      </c>
      <c r="D86" s="51"/>
      <c r="E86" s="51"/>
      <c r="F86" s="51"/>
      <c r="G86" s="51"/>
      <c r="H86" s="51"/>
      <c r="I86" s="3"/>
      <c r="J86" s="51" t="s">
        <v>1621</v>
      </c>
      <c r="K86" s="51"/>
      <c r="L86" s="51"/>
      <c r="M86" s="51"/>
      <c r="N86" s="52"/>
    </row>
    <row r="87" spans="1:14">
      <c r="A87" s="146"/>
      <c r="B87" s="50"/>
      <c r="C87" s="51" t="s">
        <v>1622</v>
      </c>
      <c r="D87" s="51"/>
      <c r="E87" s="51"/>
      <c r="F87" s="51"/>
      <c r="G87" s="51"/>
      <c r="H87" s="51"/>
      <c r="I87" s="3"/>
      <c r="J87" s="51" t="s">
        <v>1622</v>
      </c>
      <c r="K87" s="51"/>
      <c r="L87" s="51"/>
      <c r="M87" s="51"/>
      <c r="N87" s="52"/>
    </row>
    <row r="88" spans="1:14" ht="10.5" customHeight="1">
      <c r="A88" s="146"/>
      <c r="B88" s="50"/>
      <c r="C88" s="51"/>
      <c r="D88" s="51"/>
      <c r="E88" s="51"/>
      <c r="F88" s="51" t="s">
        <v>1623</v>
      </c>
      <c r="G88" s="51"/>
      <c r="H88" s="51"/>
      <c r="I88" s="51"/>
      <c r="J88" s="51"/>
      <c r="K88" s="51"/>
      <c r="L88" s="51"/>
      <c r="M88" s="51"/>
      <c r="N88" s="52"/>
    </row>
    <row r="89" spans="1:14">
      <c r="A89" s="146"/>
      <c r="B89" s="118" t="s">
        <v>1624</v>
      </c>
      <c r="C89" s="119"/>
      <c r="D89" s="119"/>
      <c r="E89" s="119"/>
      <c r="F89" s="119"/>
      <c r="G89" s="119"/>
      <c r="H89" s="119"/>
      <c r="I89" s="119"/>
      <c r="J89" s="119"/>
      <c r="K89" s="119"/>
      <c r="L89" s="119"/>
      <c r="M89" s="119"/>
      <c r="N89" s="120"/>
    </row>
    <row r="90" spans="1:14">
      <c r="A90" s="146"/>
      <c r="B90" s="300"/>
      <c r="C90" s="301"/>
      <c r="D90" s="301"/>
      <c r="E90" s="301"/>
      <c r="F90" s="301"/>
      <c r="G90" s="301"/>
      <c r="H90" s="301"/>
      <c r="I90" s="301"/>
      <c r="J90" s="301"/>
      <c r="K90" s="301"/>
      <c r="L90" s="301"/>
      <c r="M90" s="301"/>
      <c r="N90" s="302"/>
    </row>
    <row r="91" spans="1:14">
      <c r="A91" s="146"/>
      <c r="B91" s="300"/>
      <c r="C91" s="301"/>
      <c r="D91" s="301"/>
      <c r="E91" s="301"/>
      <c r="F91" s="301"/>
      <c r="G91" s="301"/>
      <c r="H91" s="301"/>
      <c r="I91" s="301"/>
      <c r="J91" s="301"/>
      <c r="K91" s="301"/>
      <c r="L91" s="301"/>
      <c r="M91" s="301"/>
      <c r="N91" s="302"/>
    </row>
    <row r="92" spans="1:14">
      <c r="A92" s="146"/>
      <c r="B92" s="303"/>
      <c r="C92" s="304"/>
      <c r="D92" s="304"/>
      <c r="E92" s="304"/>
      <c r="F92" s="304"/>
      <c r="G92" s="304"/>
      <c r="H92" s="304"/>
      <c r="I92" s="304"/>
      <c r="J92" s="304"/>
      <c r="K92" s="304"/>
      <c r="L92" s="304"/>
      <c r="M92" s="304"/>
      <c r="N92" s="305"/>
    </row>
    <row r="93" spans="1:14" ht="7.5" customHeight="1">
      <c r="A93" s="2"/>
      <c r="B93" s="306"/>
      <c r="C93" s="307"/>
      <c r="D93" s="307"/>
      <c r="E93" s="307"/>
      <c r="F93" s="307"/>
      <c r="G93" s="307"/>
      <c r="H93" s="307"/>
      <c r="I93" s="307"/>
      <c r="J93" s="307"/>
      <c r="K93" s="307"/>
      <c r="L93" s="307"/>
      <c r="M93" s="307"/>
      <c r="N93" s="308"/>
    </row>
    <row r="94" spans="1:14" ht="18" customHeight="1">
      <c r="A94" s="2"/>
      <c r="B94" s="127"/>
      <c r="C94" s="128"/>
      <c r="D94" s="128"/>
      <c r="E94" s="128"/>
      <c r="F94" s="128"/>
      <c r="G94" s="128"/>
      <c r="H94" s="128"/>
      <c r="I94" s="128"/>
      <c r="J94" s="128"/>
      <c r="K94" s="128"/>
      <c r="L94" s="128"/>
      <c r="M94" s="128"/>
      <c r="N94" s="129"/>
    </row>
    <row r="95" spans="1:14" ht="14.25" customHeight="1">
      <c r="A95" s="2"/>
      <c r="B95" s="31" t="s">
        <v>1625</v>
      </c>
      <c r="C95" s="130"/>
      <c r="D95" s="130"/>
      <c r="E95" s="130"/>
      <c r="F95" s="130"/>
      <c r="G95" s="130"/>
      <c r="H95" s="130"/>
      <c r="I95" s="130"/>
      <c r="J95" s="130"/>
      <c r="K95" s="130"/>
      <c r="L95" s="130"/>
      <c r="M95" s="130"/>
      <c r="N95" s="131"/>
    </row>
    <row r="96" spans="1:14" ht="19.5" customHeight="1">
      <c r="A96" s="2"/>
      <c r="B96" s="132"/>
      <c r="C96" s="133"/>
      <c r="D96" s="133"/>
      <c r="E96" s="133"/>
      <c r="F96" s="133"/>
      <c r="G96" s="133"/>
      <c r="H96" s="133"/>
      <c r="I96" s="133"/>
      <c r="J96" s="133"/>
      <c r="K96" s="133"/>
      <c r="L96" s="133"/>
      <c r="M96" s="133"/>
      <c r="N96" s="134"/>
    </row>
    <row r="97" spans="1:14" ht="21" customHeight="1">
      <c r="A97" s="2"/>
      <c r="B97" s="135"/>
      <c r="C97" s="136"/>
      <c r="D97" s="136"/>
      <c r="E97" s="136"/>
      <c r="F97" s="136"/>
      <c r="G97" s="136"/>
      <c r="H97" s="136"/>
      <c r="I97" s="136"/>
      <c r="J97" s="136"/>
      <c r="K97" s="136"/>
      <c r="L97" s="136"/>
      <c r="M97" s="136"/>
      <c r="N97" s="137"/>
    </row>
    <row r="98" spans="1:14" ht="17.25" customHeight="1">
      <c r="A98" s="2"/>
      <c r="B98" s="50"/>
      <c r="C98" s="51"/>
      <c r="D98" s="51"/>
      <c r="E98" s="51" t="s">
        <v>1617</v>
      </c>
      <c r="F98" s="117"/>
      <c r="G98" s="117"/>
      <c r="H98" s="51"/>
      <c r="I98" s="51"/>
      <c r="J98" s="51"/>
      <c r="K98" s="51"/>
      <c r="L98" s="51"/>
      <c r="M98" s="51"/>
      <c r="N98" s="52"/>
    </row>
    <row r="99" spans="1:14" ht="14.25" customHeight="1">
      <c r="A99" s="2"/>
      <c r="B99" s="50"/>
      <c r="C99" s="51"/>
      <c r="D99" s="51"/>
      <c r="E99" s="138" t="s">
        <v>1619</v>
      </c>
      <c r="F99" s="51"/>
      <c r="G99" s="51"/>
      <c r="H99" s="138"/>
      <c r="I99" s="138"/>
      <c r="J99" s="138"/>
      <c r="K99" s="51"/>
      <c r="L99" s="51"/>
      <c r="M99" s="51"/>
      <c r="N99" s="52"/>
    </row>
    <row r="100" spans="1:14" ht="17.25" customHeight="1">
      <c r="A100" s="146"/>
      <c r="B100" s="50"/>
      <c r="C100" s="51"/>
      <c r="D100" s="51"/>
      <c r="E100" s="139" t="s">
        <v>1626</v>
      </c>
      <c r="F100" s="51"/>
      <c r="G100" s="51"/>
      <c r="H100" s="139"/>
      <c r="I100" s="139"/>
      <c r="J100" s="139"/>
      <c r="K100" s="51"/>
      <c r="L100" s="51"/>
      <c r="M100" s="51"/>
      <c r="N100" s="52"/>
    </row>
    <row r="101" spans="1:14" ht="17.25" customHeight="1">
      <c r="A101" s="146"/>
      <c r="B101" s="140"/>
      <c r="C101" s="136"/>
      <c r="D101" s="136"/>
      <c r="E101" s="51" t="s">
        <v>1622</v>
      </c>
      <c r="F101" s="51"/>
      <c r="G101" s="51"/>
      <c r="H101" s="51"/>
      <c r="I101" s="51"/>
      <c r="J101" s="51"/>
      <c r="K101" s="136"/>
      <c r="L101" s="136"/>
      <c r="M101" s="136"/>
      <c r="N101" s="137"/>
    </row>
    <row r="102" spans="1:14">
      <c r="A102" s="146"/>
      <c r="B102" s="140"/>
      <c r="C102" s="136"/>
      <c r="D102" s="136"/>
      <c r="E102" s="136"/>
      <c r="F102" s="51"/>
      <c r="G102" s="51"/>
      <c r="H102" s="51"/>
      <c r="I102" s="51"/>
      <c r="J102" s="51"/>
      <c r="K102" s="136"/>
      <c r="L102" s="136"/>
      <c r="M102" s="136"/>
      <c r="N102" s="137"/>
    </row>
    <row r="103" spans="1:14" ht="26.25" customHeight="1">
      <c r="A103" s="146"/>
      <c r="B103" s="1286" t="s">
        <v>1627</v>
      </c>
      <c r="C103" s="1287"/>
      <c r="D103" s="1287"/>
      <c r="E103" s="1287"/>
      <c r="F103" s="1287"/>
      <c r="G103" s="1287"/>
      <c r="H103" s="1287"/>
      <c r="I103" s="1287"/>
      <c r="J103" s="1287"/>
      <c r="K103" s="1287"/>
      <c r="L103" s="1287"/>
      <c r="M103" s="1287"/>
      <c r="N103" s="1288"/>
    </row>
    <row r="104" spans="1:14">
      <c r="A104" s="146"/>
      <c r="B104" s="1286"/>
      <c r="C104" s="1287"/>
      <c r="D104" s="1287"/>
      <c r="E104" s="1287"/>
      <c r="F104" s="1287"/>
      <c r="G104" s="1287"/>
      <c r="H104" s="1287"/>
      <c r="I104" s="1287"/>
      <c r="J104" s="1287"/>
      <c r="K104" s="1287"/>
      <c r="L104" s="1287"/>
      <c r="M104" s="1287"/>
      <c r="N104" s="1288"/>
    </row>
    <row r="105" spans="1:14" ht="14.25" customHeight="1">
      <c r="A105" s="146"/>
      <c r="B105" s="1267" t="s">
        <v>1628</v>
      </c>
      <c r="C105" s="1268"/>
      <c r="D105" s="1268"/>
      <c r="E105" s="1268"/>
      <c r="F105" s="1268"/>
      <c r="G105" s="1268"/>
      <c r="H105" s="1268"/>
      <c r="I105" s="1268"/>
      <c r="J105" s="1268"/>
      <c r="K105" s="1268"/>
      <c r="L105" s="1268"/>
      <c r="M105" s="1268"/>
      <c r="N105" s="1269"/>
    </row>
    <row r="106" spans="1:14" ht="7.5" customHeight="1" thickBot="1">
      <c r="A106" s="146"/>
      <c r="B106" s="141"/>
      <c r="C106" s="142"/>
      <c r="D106" s="142"/>
      <c r="E106" s="143"/>
      <c r="F106" s="143"/>
      <c r="G106" s="143"/>
      <c r="H106" s="143"/>
      <c r="I106" s="143"/>
      <c r="J106" s="143"/>
      <c r="K106" s="143"/>
      <c r="L106" s="143"/>
      <c r="M106" s="143"/>
      <c r="N106" s="309"/>
    </row>
  </sheetData>
  <mergeCells count="92">
    <mergeCell ref="B24:N24"/>
    <mergeCell ref="C26:K26"/>
    <mergeCell ref="L26:M26"/>
    <mergeCell ref="D15:N16"/>
    <mergeCell ref="B1:D6"/>
    <mergeCell ref="E1:K3"/>
    <mergeCell ref="L1:N6"/>
    <mergeCell ref="E4:K4"/>
    <mergeCell ref="E6:K6"/>
    <mergeCell ref="F7:I8"/>
    <mergeCell ref="B9:D9"/>
    <mergeCell ref="F9:G9"/>
    <mergeCell ref="H9:I9"/>
    <mergeCell ref="D11:G11"/>
    <mergeCell ref="L12:N12"/>
    <mergeCell ref="C33:I33"/>
    <mergeCell ref="L33:M33"/>
    <mergeCell ref="C27:K27"/>
    <mergeCell ref="L27:M27"/>
    <mergeCell ref="B29:N29"/>
    <mergeCell ref="B30:N30"/>
    <mergeCell ref="C31:I31"/>
    <mergeCell ref="L31:M31"/>
    <mergeCell ref="C32:I32"/>
    <mergeCell ref="L32:M32"/>
    <mergeCell ref="C34:I34"/>
    <mergeCell ref="L34:M34"/>
    <mergeCell ref="C35:I35"/>
    <mergeCell ref="L35:M35"/>
    <mergeCell ref="C36:I36"/>
    <mergeCell ref="L36:M36"/>
    <mergeCell ref="C45:I45"/>
    <mergeCell ref="L45:M45"/>
    <mergeCell ref="C37:I37"/>
    <mergeCell ref="L37:M37"/>
    <mergeCell ref="C38:I38"/>
    <mergeCell ref="L38:M38"/>
    <mergeCell ref="C39:I39"/>
    <mergeCell ref="L39:M39"/>
    <mergeCell ref="C40:I40"/>
    <mergeCell ref="L40:M40"/>
    <mergeCell ref="B41:M41"/>
    <mergeCell ref="B43:N43"/>
    <mergeCell ref="B44:N44"/>
    <mergeCell ref="C46:I46"/>
    <mergeCell ref="L46:M46"/>
    <mergeCell ref="C47:I47"/>
    <mergeCell ref="L47:M47"/>
    <mergeCell ref="C48:I48"/>
    <mergeCell ref="L48:M48"/>
    <mergeCell ref="C49:I49"/>
    <mergeCell ref="L49:M49"/>
    <mergeCell ref="C50:I50"/>
    <mergeCell ref="L50:M50"/>
    <mergeCell ref="C51:I51"/>
    <mergeCell ref="L51:M51"/>
    <mergeCell ref="C55:I55"/>
    <mergeCell ref="L55:M55"/>
    <mergeCell ref="C52:I52"/>
    <mergeCell ref="L52:M52"/>
    <mergeCell ref="C53:I53"/>
    <mergeCell ref="L53:M53"/>
    <mergeCell ref="C54:I54"/>
    <mergeCell ref="L54:M54"/>
    <mergeCell ref="B69:N69"/>
    <mergeCell ref="B56:M56"/>
    <mergeCell ref="B58:N58"/>
    <mergeCell ref="B59:N59"/>
    <mergeCell ref="C60:H60"/>
    <mergeCell ref="C61:H61"/>
    <mergeCell ref="C62:H62"/>
    <mergeCell ref="C63:H63"/>
    <mergeCell ref="C64:H64"/>
    <mergeCell ref="C65:H65"/>
    <mergeCell ref="B66:M66"/>
    <mergeCell ref="B68:N68"/>
    <mergeCell ref="C70:H70"/>
    <mergeCell ref="L70:M70"/>
    <mergeCell ref="C71:H71"/>
    <mergeCell ref="L71:M71"/>
    <mergeCell ref="C72:H72"/>
    <mergeCell ref="L72:M72"/>
    <mergeCell ref="B105:N105"/>
    <mergeCell ref="C73:H73"/>
    <mergeCell ref="L73:M73"/>
    <mergeCell ref="C74:H74"/>
    <mergeCell ref="L74:M74"/>
    <mergeCell ref="C75:H75"/>
    <mergeCell ref="L75:M75"/>
    <mergeCell ref="B76:M76"/>
    <mergeCell ref="B78:M78"/>
    <mergeCell ref="B103:N104"/>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ignoredErrors>
    <ignoredError sqref="M7" numberStoredAsText="1"/>
  </ignoredError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DB6B6-2AFF-4EB4-AEC4-A9F889287D39}">
  <sheetPr>
    <tabColor rgb="FF33CCCC"/>
    <pageSetUpPr fitToPage="1"/>
  </sheetPr>
  <dimension ref="A1:O105"/>
  <sheetViews>
    <sheetView showGridLines="0" topLeftCell="A26" zoomScale="90" zoomScaleNormal="90" workbookViewId="0">
      <selection activeCell="C49" sqref="C49:I49"/>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11.33203125" style="2" customWidth="1"/>
    <col min="16" max="16384" width="10.5546875" style="2" hidden="1"/>
  </cols>
  <sheetData>
    <row r="1" spans="1:14" ht="13.95" customHeight="1">
      <c r="A1" s="1"/>
      <c r="B1" s="1353"/>
      <c r="C1" s="1354"/>
      <c r="D1" s="1389"/>
      <c r="E1" s="1362" t="s">
        <v>1577</v>
      </c>
      <c r="F1" s="1363"/>
      <c r="G1" s="1363"/>
      <c r="H1" s="1363"/>
      <c r="I1" s="1363"/>
      <c r="J1" s="1363"/>
      <c r="K1" s="1364"/>
      <c r="L1" s="1368"/>
      <c r="M1" s="1369"/>
      <c r="N1" s="1370"/>
    </row>
    <row r="2" spans="1:14" ht="14.25" customHeight="1">
      <c r="A2" s="1"/>
      <c r="B2" s="1356"/>
      <c r="C2" s="1357"/>
      <c r="D2" s="1390"/>
      <c r="E2" s="1365"/>
      <c r="F2" s="1366"/>
      <c r="G2" s="1366"/>
      <c r="H2" s="1366"/>
      <c r="I2" s="1366"/>
      <c r="J2" s="1366"/>
      <c r="K2" s="1367"/>
      <c r="L2" s="1368"/>
      <c r="M2" s="1369"/>
      <c r="N2" s="1370"/>
    </row>
    <row r="3" spans="1:14" ht="14.25" customHeight="1">
      <c r="A3" s="1"/>
      <c r="B3" s="1356"/>
      <c r="C3" s="1357"/>
      <c r="D3" s="1390"/>
      <c r="E3" s="1365"/>
      <c r="F3" s="1366"/>
      <c r="G3" s="1366"/>
      <c r="H3" s="1366"/>
      <c r="I3" s="1366"/>
      <c r="J3" s="1366"/>
      <c r="K3" s="1367"/>
      <c r="L3" s="1368"/>
      <c r="M3" s="1369"/>
      <c r="N3" s="1370"/>
    </row>
    <row r="4" spans="1:14" ht="17.399999999999999" customHeight="1">
      <c r="A4" s="1"/>
      <c r="B4" s="1356"/>
      <c r="C4" s="1357"/>
      <c r="D4" s="1390"/>
      <c r="E4" s="1374" t="s">
        <v>1578</v>
      </c>
      <c r="F4" s="1375"/>
      <c r="G4" s="1375"/>
      <c r="H4" s="1375"/>
      <c r="I4" s="1375"/>
      <c r="J4" s="1375"/>
      <c r="K4" s="1376"/>
      <c r="L4" s="1368"/>
      <c r="M4" s="1369"/>
      <c r="N4" s="1370"/>
    </row>
    <row r="5" spans="1:14" ht="2.25" customHeight="1">
      <c r="A5" s="1"/>
      <c r="B5" s="1356"/>
      <c r="C5" s="1357"/>
      <c r="D5" s="1390"/>
      <c r="E5" s="282"/>
      <c r="F5" s="283"/>
      <c r="G5" s="283"/>
      <c r="H5" s="283"/>
      <c r="I5" s="283"/>
      <c r="J5" s="283"/>
      <c r="K5" s="261"/>
      <c r="L5" s="1368"/>
      <c r="M5" s="1369"/>
      <c r="N5" s="1370"/>
    </row>
    <row r="6" spans="1:14" ht="14.25" customHeight="1">
      <c r="A6" s="1"/>
      <c r="B6" s="1359"/>
      <c r="C6" s="1360"/>
      <c r="D6" s="1391"/>
      <c r="E6" s="1377" t="s">
        <v>1579</v>
      </c>
      <c r="F6" s="1378"/>
      <c r="G6" s="1378"/>
      <c r="H6" s="1378"/>
      <c r="I6" s="1378"/>
      <c r="J6" s="1378"/>
      <c r="K6" s="1379"/>
      <c r="L6" s="1371"/>
      <c r="M6" s="1372"/>
      <c r="N6" s="1373"/>
    </row>
    <row r="7" spans="1:14" ht="14.25" customHeight="1">
      <c r="A7" s="3"/>
      <c r="B7" s="6"/>
      <c r="C7" s="7"/>
      <c r="D7" s="7"/>
      <c r="E7" s="7"/>
      <c r="F7" s="1381"/>
      <c r="G7" s="1381"/>
      <c r="H7" s="1381"/>
      <c r="I7" s="1381"/>
      <c r="J7" s="7"/>
      <c r="K7" s="260" t="s">
        <v>1580</v>
      </c>
      <c r="L7" s="4"/>
      <c r="M7" s="695" t="s">
        <v>1581</v>
      </c>
      <c r="N7" s="5">
        <v>2023</v>
      </c>
    </row>
    <row r="8" spans="1:14" ht="12" customHeight="1">
      <c r="A8" s="3"/>
      <c r="B8" s="6"/>
      <c r="C8" s="7"/>
      <c r="D8" s="7"/>
      <c r="E8" s="7"/>
      <c r="F8" s="1381"/>
      <c r="G8" s="1381"/>
      <c r="H8" s="1381"/>
      <c r="I8" s="1381"/>
      <c r="J8" s="7"/>
      <c r="K8" s="8"/>
      <c r="L8" s="9" t="s">
        <v>1582</v>
      </c>
      <c r="M8" s="9" t="s">
        <v>1583</v>
      </c>
      <c r="N8" s="10" t="s">
        <v>1584</v>
      </c>
    </row>
    <row r="9" spans="1:14" ht="21.75" customHeight="1">
      <c r="A9" s="3"/>
      <c r="B9" s="1382" t="s">
        <v>1585</v>
      </c>
      <c r="C9" s="1383"/>
      <c r="D9" s="1383"/>
      <c r="E9" s="11" t="s">
        <v>1586</v>
      </c>
      <c r="F9" s="1384"/>
      <c r="G9" s="1384"/>
      <c r="H9" s="1385"/>
      <c r="I9" s="1385"/>
      <c r="J9" s="7"/>
      <c r="K9" s="12"/>
      <c r="L9" s="9"/>
      <c r="M9" s="9"/>
      <c r="N9" s="10"/>
    </row>
    <row r="10" spans="1:14" ht="5.4" customHeight="1">
      <c r="A10" s="3"/>
      <c r="B10" s="13"/>
      <c r="C10" s="14"/>
      <c r="D10" s="14"/>
      <c r="E10" s="15"/>
      <c r="F10" s="7"/>
      <c r="G10" s="7"/>
      <c r="H10" s="16"/>
      <c r="I10" s="7"/>
      <c r="J10" s="7"/>
      <c r="K10" s="12"/>
      <c r="L10" s="9"/>
      <c r="M10" s="9"/>
      <c r="N10" s="10"/>
    </row>
    <row r="11" spans="1:14" ht="18" customHeight="1">
      <c r="A11" s="3"/>
      <c r="B11" s="17" t="s">
        <v>1587</v>
      </c>
      <c r="C11" s="18"/>
      <c r="D11" s="1386" t="s">
        <v>1588</v>
      </c>
      <c r="E11" s="1386"/>
      <c r="F11" s="1386"/>
      <c r="G11" s="1386"/>
      <c r="H11" s="18"/>
      <c r="I11" s="20"/>
      <c r="J11" s="21" t="s">
        <v>1589</v>
      </c>
      <c r="K11" s="22" t="str">
        <f>+Presupuesto!I7</f>
        <v>CAUCA</v>
      </c>
      <c r="L11" s="19"/>
      <c r="M11" s="19"/>
      <c r="N11" s="23"/>
    </row>
    <row r="12" spans="1:14" ht="14.25" customHeight="1" thickBot="1">
      <c r="A12" s="3"/>
      <c r="B12" s="24"/>
      <c r="C12" s="25"/>
      <c r="D12" s="26"/>
      <c r="E12" s="26"/>
      <c r="F12" s="26"/>
      <c r="G12" s="26"/>
      <c r="H12" s="25"/>
      <c r="I12" s="26"/>
      <c r="J12" s="25"/>
      <c r="K12" s="26"/>
      <c r="L12" s="1387"/>
      <c r="M12" s="1387"/>
      <c r="N12" s="1388"/>
    </row>
    <row r="13" spans="1:14" ht="8.4" customHeight="1">
      <c r="A13" s="3"/>
      <c r="B13" s="27"/>
      <c r="C13" s="28"/>
      <c r="D13" s="28"/>
      <c r="E13" s="28"/>
      <c r="F13" s="28"/>
      <c r="G13" s="28"/>
      <c r="H13" s="28"/>
      <c r="I13" s="28"/>
      <c r="J13" s="28"/>
      <c r="K13" s="28"/>
      <c r="L13" s="28"/>
      <c r="M13" s="28"/>
      <c r="N13" s="29"/>
    </row>
    <row r="14" spans="1:14" s="37" customFormat="1" ht="18" customHeight="1">
      <c r="A14" s="30"/>
      <c r="B14" s="31" t="s">
        <v>1590</v>
      </c>
      <c r="C14" s="32"/>
      <c r="D14" s="33" t="s">
        <v>1591</v>
      </c>
      <c r="E14" s="34"/>
      <c r="F14" s="35"/>
      <c r="G14" s="35"/>
      <c r="H14" s="35"/>
      <c r="I14" s="35"/>
      <c r="J14" s="35"/>
      <c r="K14" s="35"/>
      <c r="L14" s="35"/>
      <c r="M14" s="35"/>
      <c r="N14" s="36"/>
    </row>
    <row r="15" spans="1:14" s="37"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37" customFormat="1" ht="20.25" customHeight="1">
      <c r="A16" s="30"/>
      <c r="B16" s="41"/>
      <c r="C16" s="39"/>
      <c r="D16" s="1351"/>
      <c r="E16" s="1351"/>
      <c r="F16" s="1351"/>
      <c r="G16" s="1351"/>
      <c r="H16" s="1351"/>
      <c r="I16" s="1351"/>
      <c r="J16" s="1351"/>
      <c r="K16" s="1351"/>
      <c r="L16" s="1351"/>
      <c r="M16" s="1351"/>
      <c r="N16" s="1352"/>
    </row>
    <row r="17" spans="1:14" s="37" customFormat="1" ht="11.25" customHeight="1">
      <c r="A17" s="30"/>
      <c r="B17" s="41"/>
      <c r="C17" s="39"/>
      <c r="D17" s="42"/>
      <c r="E17" s="42"/>
      <c r="F17" s="42"/>
      <c r="G17" s="42"/>
      <c r="H17" s="42"/>
      <c r="I17" s="42"/>
      <c r="J17" s="42"/>
      <c r="K17" s="42"/>
      <c r="L17" s="42"/>
      <c r="M17" s="42"/>
      <c r="N17" s="43"/>
    </row>
    <row r="18" spans="1:14" s="37" customFormat="1">
      <c r="A18" s="30"/>
      <c r="B18" s="41"/>
      <c r="C18" s="39"/>
      <c r="D18" s="42"/>
      <c r="E18" s="42"/>
      <c r="F18" s="42"/>
      <c r="G18" s="42"/>
      <c r="H18" s="42"/>
      <c r="I18" s="42"/>
      <c r="J18" s="42"/>
      <c r="K18" s="42"/>
      <c r="L18" s="42"/>
      <c r="M18" s="42"/>
      <c r="N18" s="43"/>
    </row>
    <row r="19" spans="1:14" s="37" customFormat="1">
      <c r="A19" s="30"/>
      <c r="B19" s="41" t="s">
        <v>1593</v>
      </c>
      <c r="C19" s="44"/>
      <c r="D19" s="40"/>
      <c r="E19" s="40"/>
      <c r="F19" s="40"/>
      <c r="G19" s="40"/>
      <c r="H19" s="40"/>
      <c r="I19" s="40"/>
      <c r="J19" s="40"/>
      <c r="K19" s="40"/>
      <c r="L19" s="40"/>
      <c r="M19" s="40"/>
      <c r="N19" s="45"/>
    </row>
    <row r="20" spans="1:14" s="37" customFormat="1">
      <c r="A20" s="30"/>
      <c r="B20" s="41"/>
      <c r="C20" s="39"/>
      <c r="D20" s="42"/>
      <c r="E20" s="42"/>
      <c r="F20" s="42"/>
      <c r="G20" s="42"/>
      <c r="H20" s="42"/>
      <c r="I20" s="42"/>
      <c r="J20" s="42"/>
      <c r="K20" s="42"/>
      <c r="L20" s="42"/>
      <c r="M20" s="42"/>
      <c r="N20" s="43"/>
    </row>
    <row r="21" spans="1:14" s="37" customFormat="1">
      <c r="A21" s="30"/>
      <c r="B21" s="41" t="s">
        <v>1594</v>
      </c>
      <c r="C21" s="44"/>
      <c r="D21" s="40"/>
      <c r="E21" s="40"/>
      <c r="F21" s="40"/>
      <c r="G21" s="40"/>
      <c r="H21" s="40"/>
      <c r="I21" s="40"/>
      <c r="J21" s="40"/>
      <c r="K21" s="46" t="s">
        <v>1595</v>
      </c>
      <c r="L21" s="47"/>
      <c r="M21" s="48" t="s">
        <v>1591</v>
      </c>
      <c r="N21" s="49" t="s">
        <v>1596</v>
      </c>
    </row>
    <row r="22" spans="1:14" s="37" customFormat="1" ht="12" customHeight="1">
      <c r="A22" s="30"/>
      <c r="B22" s="41"/>
      <c r="C22" s="39"/>
      <c r="D22" s="42"/>
      <c r="E22" s="42"/>
      <c r="F22" s="42"/>
      <c r="G22" s="42"/>
      <c r="H22" s="42"/>
      <c r="I22" s="42"/>
      <c r="J22" s="42"/>
      <c r="K22" s="42"/>
      <c r="L22" s="42"/>
      <c r="M22" s="42"/>
      <c r="N22" s="43"/>
    </row>
    <row r="23" spans="1:14" ht="4.5" customHeight="1" thickBot="1">
      <c r="A23" s="3"/>
      <c r="B23" s="50"/>
      <c r="C23" s="51"/>
      <c r="D23" s="51"/>
      <c r="E23" s="51"/>
      <c r="F23" s="51"/>
      <c r="G23" s="51"/>
      <c r="H23" s="51"/>
      <c r="I23" s="51"/>
      <c r="J23" s="51"/>
      <c r="K23" s="51"/>
      <c r="L23" s="51"/>
      <c r="M23" s="51"/>
      <c r="N23" s="52"/>
    </row>
    <row r="24" spans="1:14" s="37" customFormat="1" ht="25.5" customHeight="1" thickBot="1">
      <c r="A24" s="53"/>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A27" s="3"/>
      <c r="B27" s="59" t="s">
        <v>1321</v>
      </c>
      <c r="C27" s="1333" t="s">
        <v>1629</v>
      </c>
      <c r="D27" s="1334"/>
      <c r="E27" s="1334"/>
      <c r="F27" s="1334"/>
      <c r="G27" s="1334"/>
      <c r="H27" s="1334"/>
      <c r="I27" s="1334"/>
      <c r="J27" s="1334"/>
      <c r="K27" s="1335"/>
      <c r="L27" s="1337" t="s">
        <v>142</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338"/>
      <c r="C30" s="1339"/>
      <c r="D30" s="1339"/>
      <c r="E30" s="1339"/>
      <c r="F30" s="1339"/>
      <c r="G30" s="1339"/>
      <c r="H30" s="1339"/>
      <c r="I30" s="1339"/>
      <c r="J30" s="1339"/>
      <c r="K30" s="1339"/>
      <c r="L30" s="1339"/>
      <c r="M30" s="1339"/>
      <c r="N30" s="1340"/>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c r="A32" s="3"/>
      <c r="B32" s="67" t="s">
        <v>1105</v>
      </c>
      <c r="C32" s="1325" t="s">
        <v>1106</v>
      </c>
      <c r="D32" s="1325"/>
      <c r="E32" s="1325"/>
      <c r="F32" s="1325"/>
      <c r="G32" s="1325"/>
      <c r="H32" s="1325"/>
      <c r="I32" s="1325"/>
      <c r="J32" s="68"/>
      <c r="K32" s="69">
        <f>VLOOKUP(B32,Equipos!$C$6:$G$137,5,0)</f>
        <v>141000</v>
      </c>
      <c r="L32" s="1341">
        <f>1/2.5</f>
        <v>0.4</v>
      </c>
      <c r="M32" s="1341"/>
      <c r="N32" s="70">
        <f>K32*L32</f>
        <v>56400</v>
      </c>
    </row>
    <row r="33" spans="1:14">
      <c r="A33" s="3"/>
      <c r="B33" s="71" t="s">
        <v>955</v>
      </c>
      <c r="C33" s="1322" t="s">
        <v>956</v>
      </c>
      <c r="D33" s="1322"/>
      <c r="E33" s="1322"/>
      <c r="F33" s="1322"/>
      <c r="G33" s="1322"/>
      <c r="H33" s="1322"/>
      <c r="I33" s="1322"/>
      <c r="J33" s="72"/>
      <c r="K33" s="73">
        <f>VLOOKUP(B33,Equipos!$C$6:$G$137,5,0)</f>
        <v>83650</v>
      </c>
      <c r="L33" s="1341">
        <f>1/2.5</f>
        <v>0.4</v>
      </c>
      <c r="M33" s="1341"/>
      <c r="N33" s="70">
        <f t="shared" ref="N33:N39" si="0">K33*L33</f>
        <v>33460</v>
      </c>
    </row>
    <row r="34" spans="1:14">
      <c r="A34" s="3"/>
      <c r="B34" s="71" t="s">
        <v>976</v>
      </c>
      <c r="C34" s="1322" t="s">
        <v>977</v>
      </c>
      <c r="D34" s="1322"/>
      <c r="E34" s="1322"/>
      <c r="F34" s="1322"/>
      <c r="G34" s="1322"/>
      <c r="H34" s="1322"/>
      <c r="I34" s="1322"/>
      <c r="J34" s="72"/>
      <c r="K34" s="73">
        <f>VLOOKUP(B34,Equipos!$C$6:$G$137,5,0)</f>
        <v>15000</v>
      </c>
      <c r="L34" s="1341">
        <f>1/2.5</f>
        <v>0.4</v>
      </c>
      <c r="M34" s="1341"/>
      <c r="N34" s="70">
        <f t="shared" si="0"/>
        <v>6000</v>
      </c>
    </row>
    <row r="35" spans="1:14">
      <c r="A35" s="3"/>
      <c r="B35" s="71"/>
      <c r="C35" s="1322"/>
      <c r="D35" s="1322"/>
      <c r="E35" s="1322"/>
      <c r="F35" s="1322"/>
      <c r="G35" s="1322"/>
      <c r="H35" s="1322"/>
      <c r="I35" s="1322"/>
      <c r="J35" s="72"/>
      <c r="K35" s="73"/>
      <c r="L35" s="1328"/>
      <c r="M35" s="1328"/>
      <c r="N35" s="70">
        <f t="shared" si="0"/>
        <v>0</v>
      </c>
    </row>
    <row r="36" spans="1:14">
      <c r="A36" s="3"/>
      <c r="B36" s="71"/>
      <c r="C36" s="1322"/>
      <c r="D36" s="1322"/>
      <c r="E36" s="1322"/>
      <c r="F36" s="1322"/>
      <c r="G36" s="1322"/>
      <c r="H36" s="1322"/>
      <c r="I36" s="1322"/>
      <c r="J36" s="72"/>
      <c r="K36" s="73"/>
      <c r="L36" s="1328"/>
      <c r="M36" s="1328"/>
      <c r="N36" s="70">
        <f t="shared" si="0"/>
        <v>0</v>
      </c>
    </row>
    <row r="37" spans="1:14">
      <c r="A37" s="3"/>
      <c r="B37" s="71"/>
      <c r="C37" s="1322"/>
      <c r="D37" s="1322"/>
      <c r="E37" s="1322"/>
      <c r="F37" s="1322"/>
      <c r="G37" s="1322"/>
      <c r="H37" s="1322"/>
      <c r="I37" s="1322"/>
      <c r="J37" s="72"/>
      <c r="K37" s="73"/>
      <c r="L37" s="1328"/>
      <c r="M37" s="1328"/>
      <c r="N37" s="70">
        <f t="shared" si="0"/>
        <v>0</v>
      </c>
    </row>
    <row r="38" spans="1:14">
      <c r="A38" s="3"/>
      <c r="B38" s="71"/>
      <c r="C38" s="1322"/>
      <c r="D38" s="1322"/>
      <c r="E38" s="1322"/>
      <c r="F38" s="1322"/>
      <c r="G38" s="1322"/>
      <c r="H38" s="1322"/>
      <c r="I38" s="1322"/>
      <c r="J38" s="72"/>
      <c r="K38" s="73"/>
      <c r="L38" s="1328"/>
      <c r="M38" s="1328"/>
      <c r="N38" s="70">
        <f t="shared" si="0"/>
        <v>0</v>
      </c>
    </row>
    <row r="39" spans="1:14">
      <c r="A39" s="3"/>
      <c r="B39" s="71"/>
      <c r="C39" s="1322"/>
      <c r="D39" s="1322"/>
      <c r="E39" s="1322"/>
      <c r="F39" s="1322"/>
      <c r="G39" s="1322"/>
      <c r="H39" s="1322"/>
      <c r="I39" s="1322"/>
      <c r="J39" s="72"/>
      <c r="K39" s="73"/>
      <c r="L39" s="1328"/>
      <c r="M39" s="1328"/>
      <c r="N39" s="70">
        <f t="shared" si="0"/>
        <v>0</v>
      </c>
    </row>
    <row r="40" spans="1:14" ht="15.75" customHeight="1" thickBot="1">
      <c r="A40" s="3"/>
      <c r="B40" s="75"/>
      <c r="C40" s="1319"/>
      <c r="D40" s="1319"/>
      <c r="E40" s="1319"/>
      <c r="F40" s="1319"/>
      <c r="G40" s="1319"/>
      <c r="H40" s="1319"/>
      <c r="I40" s="1319"/>
      <c r="J40" s="76"/>
      <c r="K40" s="77"/>
      <c r="L40" s="1392"/>
      <c r="M40" s="1392"/>
      <c r="N40" s="78"/>
    </row>
    <row r="41" spans="1:14" ht="14.4" thickBot="1">
      <c r="A41" s="1"/>
      <c r="B41" s="1297" t="s">
        <v>1602</v>
      </c>
      <c r="C41" s="1298"/>
      <c r="D41" s="1298"/>
      <c r="E41" s="1298"/>
      <c r="F41" s="1298"/>
      <c r="G41" s="1298"/>
      <c r="H41" s="1298"/>
      <c r="I41" s="1298"/>
      <c r="J41" s="1298"/>
      <c r="K41" s="1298"/>
      <c r="L41" s="1298"/>
      <c r="M41" s="1299"/>
      <c r="N41" s="79">
        <f>SUM(N32:N40)</f>
        <v>95860</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330"/>
      <c r="C44" s="1331"/>
      <c r="D44" s="1331"/>
      <c r="E44" s="1331"/>
      <c r="F44" s="1331"/>
      <c r="G44" s="1331"/>
      <c r="H44" s="1331"/>
      <c r="I44" s="1331"/>
      <c r="J44" s="1331"/>
      <c r="K44" s="1331"/>
      <c r="L44" s="1331"/>
      <c r="M44" s="1331"/>
      <c r="N44" s="1332"/>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ht="26.4" customHeight="1">
      <c r="A46" s="3"/>
      <c r="B46" s="871" t="s">
        <v>387</v>
      </c>
      <c r="C46" s="1393" t="s">
        <v>388</v>
      </c>
      <c r="D46" s="1394"/>
      <c r="E46" s="1394"/>
      <c r="F46" s="1394"/>
      <c r="G46" s="1394"/>
      <c r="H46" s="1394"/>
      <c r="I46" s="1395"/>
      <c r="J46" s="81" t="s">
        <v>142</v>
      </c>
      <c r="K46" s="82">
        <v>1.4</v>
      </c>
      <c r="L46" s="1326">
        <f>VLOOKUP(B46,Materiales!$C$6:$F$373,4,0)</f>
        <v>6456</v>
      </c>
      <c r="M46" s="1327"/>
      <c r="N46" s="70">
        <f>K46*L46</f>
        <v>9038.4</v>
      </c>
    </row>
    <row r="47" spans="1:14">
      <c r="A47" s="3"/>
      <c r="B47" s="71"/>
      <c r="C47" s="1322"/>
      <c r="D47" s="1322"/>
      <c r="E47" s="1322"/>
      <c r="F47" s="1322"/>
      <c r="G47" s="1322"/>
      <c r="H47" s="1322"/>
      <c r="I47" s="1322"/>
      <c r="J47" s="83"/>
      <c r="K47" s="84"/>
      <c r="L47" s="1323"/>
      <c r="M47" s="1324"/>
      <c r="N47" s="70">
        <f t="shared" ref="N47:N55" si="1">K47*L47</f>
        <v>0</v>
      </c>
    </row>
    <row r="48" spans="1:14">
      <c r="A48" s="3"/>
      <c r="B48" s="71"/>
      <c r="C48" s="1322"/>
      <c r="D48" s="1322"/>
      <c r="E48" s="1322"/>
      <c r="F48" s="1322"/>
      <c r="G48" s="1322"/>
      <c r="H48" s="1322"/>
      <c r="I48" s="1322"/>
      <c r="J48" s="83"/>
      <c r="K48" s="84"/>
      <c r="L48" s="1323"/>
      <c r="M48" s="1324"/>
      <c r="N48" s="70">
        <f t="shared" si="1"/>
        <v>0</v>
      </c>
    </row>
    <row r="49" spans="1:15">
      <c r="A49" s="3"/>
      <c r="B49" s="71"/>
      <c r="C49" s="1322"/>
      <c r="D49" s="1322"/>
      <c r="E49" s="1322"/>
      <c r="F49" s="1322"/>
      <c r="G49" s="1322"/>
      <c r="H49" s="1322"/>
      <c r="I49" s="1322"/>
      <c r="J49" s="83"/>
      <c r="K49" s="84"/>
      <c r="L49" s="1323"/>
      <c r="M49" s="1324"/>
      <c r="N49" s="70">
        <f t="shared" si="1"/>
        <v>0</v>
      </c>
    </row>
    <row r="50" spans="1:15">
      <c r="A50" s="3"/>
      <c r="B50" s="71"/>
      <c r="C50" s="1322"/>
      <c r="D50" s="1322"/>
      <c r="E50" s="1322"/>
      <c r="F50" s="1322"/>
      <c r="G50" s="1322"/>
      <c r="H50" s="1322"/>
      <c r="I50" s="1322"/>
      <c r="J50" s="83"/>
      <c r="K50" s="84"/>
      <c r="L50" s="1323"/>
      <c r="M50" s="1324"/>
      <c r="N50" s="70">
        <f t="shared" si="1"/>
        <v>0</v>
      </c>
    </row>
    <row r="51" spans="1:15">
      <c r="A51" s="3"/>
      <c r="B51" s="71"/>
      <c r="C51" s="1322"/>
      <c r="D51" s="1322"/>
      <c r="E51" s="1322"/>
      <c r="F51" s="1322"/>
      <c r="G51" s="1322"/>
      <c r="H51" s="1322"/>
      <c r="I51" s="1322"/>
      <c r="J51" s="83"/>
      <c r="K51" s="84"/>
      <c r="L51" s="1323"/>
      <c r="M51" s="1324"/>
      <c r="N51" s="70">
        <f t="shared" si="1"/>
        <v>0</v>
      </c>
    </row>
    <row r="52" spans="1:15">
      <c r="A52" s="3"/>
      <c r="B52" s="71"/>
      <c r="C52" s="1322"/>
      <c r="D52" s="1322"/>
      <c r="E52" s="1322"/>
      <c r="F52" s="1322"/>
      <c r="G52" s="1322"/>
      <c r="H52" s="1322"/>
      <c r="I52" s="1322"/>
      <c r="J52" s="83"/>
      <c r="K52" s="84"/>
      <c r="L52" s="1323"/>
      <c r="M52" s="1324"/>
      <c r="N52" s="70">
        <f t="shared" si="1"/>
        <v>0</v>
      </c>
    </row>
    <row r="53" spans="1:15">
      <c r="A53" s="3"/>
      <c r="B53" s="71"/>
      <c r="C53" s="1322"/>
      <c r="D53" s="1322"/>
      <c r="E53" s="1322"/>
      <c r="F53" s="1322"/>
      <c r="G53" s="1322"/>
      <c r="H53" s="1322"/>
      <c r="I53" s="1322"/>
      <c r="J53" s="83"/>
      <c r="K53" s="84"/>
      <c r="L53" s="1323"/>
      <c r="M53" s="1324"/>
      <c r="N53" s="70">
        <f t="shared" si="1"/>
        <v>0</v>
      </c>
    </row>
    <row r="54" spans="1:15">
      <c r="A54" s="3"/>
      <c r="B54" s="71"/>
      <c r="C54" s="1322"/>
      <c r="D54" s="1322"/>
      <c r="E54" s="1322"/>
      <c r="F54" s="1322"/>
      <c r="G54" s="1322"/>
      <c r="H54" s="1322"/>
      <c r="I54" s="1322"/>
      <c r="J54" s="83"/>
      <c r="K54" s="84"/>
      <c r="L54" s="1323"/>
      <c r="M54" s="1324"/>
      <c r="N54" s="70">
        <f t="shared" si="1"/>
        <v>0</v>
      </c>
    </row>
    <row r="55" spans="1:15" ht="15.75" customHeight="1" thickBot="1">
      <c r="A55" s="3"/>
      <c r="B55" s="85"/>
      <c r="C55" s="1319"/>
      <c r="D55" s="1319"/>
      <c r="E55" s="1319"/>
      <c r="F55" s="1319"/>
      <c r="G55" s="1319"/>
      <c r="H55" s="1319"/>
      <c r="I55" s="1319"/>
      <c r="J55" s="76"/>
      <c r="K55" s="86"/>
      <c r="L55" s="1320"/>
      <c r="M55" s="1321"/>
      <c r="N55" s="87">
        <f t="shared" si="1"/>
        <v>0</v>
      </c>
    </row>
    <row r="56" spans="1:15" ht="14.4" thickBot="1">
      <c r="A56" s="1"/>
      <c r="B56" s="1297" t="s">
        <v>1602</v>
      </c>
      <c r="C56" s="1298"/>
      <c r="D56" s="1298"/>
      <c r="E56" s="1298"/>
      <c r="F56" s="1298"/>
      <c r="G56" s="1298"/>
      <c r="H56" s="1298"/>
      <c r="I56" s="1298"/>
      <c r="J56" s="1298"/>
      <c r="K56" s="1298"/>
      <c r="L56" s="1298"/>
      <c r="M56" s="1299"/>
      <c r="N56" s="88">
        <f>SUM(N46:N55)</f>
        <v>9038.4</v>
      </c>
    </row>
    <row r="57" spans="1:15" ht="4.5" customHeight="1">
      <c r="A57" s="1"/>
      <c r="B57" s="54"/>
      <c r="C57" s="55"/>
      <c r="D57" s="55"/>
      <c r="E57" s="55"/>
      <c r="F57" s="55"/>
      <c r="G57" s="55"/>
      <c r="H57" s="55"/>
      <c r="I57" s="55"/>
      <c r="J57" s="55"/>
      <c r="K57" s="55"/>
      <c r="L57" s="55"/>
      <c r="M57" s="55"/>
      <c r="N57" s="56"/>
    </row>
    <row r="58" spans="1:15" s="37" customFormat="1" ht="19.2" customHeight="1">
      <c r="A58" s="53"/>
      <c r="B58" s="1300" t="s">
        <v>1605</v>
      </c>
      <c r="C58" s="1301"/>
      <c r="D58" s="1301"/>
      <c r="E58" s="1301"/>
      <c r="F58" s="1301"/>
      <c r="G58" s="1301"/>
      <c r="H58" s="1301"/>
      <c r="I58" s="1301"/>
      <c r="J58" s="1301"/>
      <c r="K58" s="1301"/>
      <c r="L58" s="1301"/>
      <c r="M58" s="1301"/>
      <c r="N58" s="1302"/>
    </row>
    <row r="59" spans="1:15" ht="6.75" customHeight="1" thickBot="1">
      <c r="A59" s="1"/>
      <c r="B59" s="1303"/>
      <c r="C59" s="1304"/>
      <c r="D59" s="1304"/>
      <c r="E59" s="1304"/>
      <c r="F59" s="1304"/>
      <c r="G59" s="1304"/>
      <c r="H59" s="1304"/>
      <c r="I59" s="1304"/>
      <c r="J59" s="1304"/>
      <c r="K59" s="1304"/>
      <c r="L59" s="1304"/>
      <c r="M59" s="1304"/>
      <c r="N59" s="1305"/>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A61" s="3"/>
      <c r="B61" s="92" t="s">
        <v>43</v>
      </c>
      <c r="C61" s="1396" t="s">
        <v>44</v>
      </c>
      <c r="D61" s="1397"/>
      <c r="E61" s="1397"/>
      <c r="F61" s="1397"/>
      <c r="G61" s="1397"/>
      <c r="H61" s="1400"/>
      <c r="I61" s="93" t="s">
        <v>14</v>
      </c>
      <c r="J61" s="94">
        <v>1.4</v>
      </c>
      <c r="K61" s="94">
        <f>+'Distancia Fuentes Materiales'!D20</f>
        <v>5</v>
      </c>
      <c r="L61" s="94">
        <f>J61*K61</f>
        <v>7</v>
      </c>
      <c r="M61" s="95">
        <f>VLOOKUP(B61,TRANSPORTE!$C$6:$F$40,4,FALSE)</f>
        <v>1300</v>
      </c>
      <c r="N61" s="96">
        <f>L61*M61</f>
        <v>9100</v>
      </c>
      <c r="O61" s="810">
        <v>1026.1039373192218</v>
      </c>
    </row>
    <row r="62" spans="1:15">
      <c r="A62" s="3"/>
      <c r="B62" s="97"/>
      <c r="C62" s="1310"/>
      <c r="D62" s="1311"/>
      <c r="E62" s="1311"/>
      <c r="F62" s="1311"/>
      <c r="G62" s="1311"/>
      <c r="H62" s="1312"/>
      <c r="I62" s="98"/>
      <c r="J62" s="99"/>
      <c r="K62" s="99"/>
      <c r="L62" s="99"/>
      <c r="M62" s="100"/>
      <c r="N62" s="96">
        <f t="shared" ref="N62:N65" si="2">L62*M62</f>
        <v>0</v>
      </c>
    </row>
    <row r="63" spans="1:15">
      <c r="A63" s="3"/>
      <c r="B63" s="97"/>
      <c r="C63" s="1310"/>
      <c r="D63" s="1311"/>
      <c r="E63" s="1311"/>
      <c r="F63" s="1311"/>
      <c r="G63" s="1311"/>
      <c r="H63" s="1312"/>
      <c r="I63" s="98"/>
      <c r="J63" s="99"/>
      <c r="K63" s="99"/>
      <c r="L63" s="99"/>
      <c r="M63" s="100"/>
      <c r="N63" s="96">
        <f t="shared" si="2"/>
        <v>0</v>
      </c>
    </row>
    <row r="64" spans="1:15">
      <c r="A64" s="3"/>
      <c r="B64" s="97"/>
      <c r="C64" s="1310"/>
      <c r="D64" s="1311"/>
      <c r="E64" s="1311"/>
      <c r="F64" s="1311"/>
      <c r="G64" s="1311"/>
      <c r="H64" s="1312"/>
      <c r="I64" s="98"/>
      <c r="J64" s="99"/>
      <c r="K64" s="99"/>
      <c r="L64" s="99"/>
      <c r="M64" s="100"/>
      <c r="N64" s="96">
        <f t="shared" si="2"/>
        <v>0</v>
      </c>
    </row>
    <row r="65" spans="1:14" ht="15.75" customHeight="1" thickBot="1">
      <c r="A65" s="3"/>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9100</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294"/>
      <c r="C69" s="1295"/>
      <c r="D69" s="1295"/>
      <c r="E69" s="1295"/>
      <c r="F69" s="1295"/>
      <c r="G69" s="1295"/>
      <c r="H69" s="1295"/>
      <c r="I69" s="1295"/>
      <c r="J69" s="1295"/>
      <c r="K69" s="1295"/>
      <c r="L69" s="1295"/>
      <c r="M69" s="1295"/>
      <c r="N69" s="1296"/>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A71" s="3"/>
      <c r="B71" s="92" t="s">
        <v>1614</v>
      </c>
      <c r="C71" s="1396" t="s">
        <v>1615</v>
      </c>
      <c r="D71" s="1397"/>
      <c r="E71" s="1397"/>
      <c r="F71" s="1397"/>
      <c r="G71" s="1397"/>
      <c r="H71" s="1397"/>
      <c r="I71" s="95">
        <f>+'Mano de Obra'!C6*2</f>
        <v>86708</v>
      </c>
      <c r="J71" s="276">
        <v>1.85</v>
      </c>
      <c r="K71" s="106">
        <f>+I71*J71</f>
        <v>160409.80000000002</v>
      </c>
      <c r="L71" s="1398">
        <v>6</v>
      </c>
      <c r="M71" s="1399"/>
      <c r="N71" s="107">
        <f>K71/L71</f>
        <v>26734.966666666671</v>
      </c>
    </row>
    <row r="72" spans="1:14">
      <c r="A72" s="3"/>
      <c r="B72" s="108" t="s">
        <v>1630</v>
      </c>
      <c r="C72" s="1270" t="s">
        <v>1145</v>
      </c>
      <c r="D72" s="1271"/>
      <c r="E72" s="1271"/>
      <c r="F72" s="1271"/>
      <c r="G72" s="1271"/>
      <c r="H72" s="1272"/>
      <c r="I72" s="100">
        <f>+'Mano de Obra'!C5</f>
        <v>86708</v>
      </c>
      <c r="J72" s="280">
        <v>1.85</v>
      </c>
      <c r="K72" s="277">
        <f>+I72*J72</f>
        <v>160409.80000000002</v>
      </c>
      <c r="L72" s="1398">
        <v>6</v>
      </c>
      <c r="M72" s="1399"/>
      <c r="N72" s="107">
        <f>K72/L72</f>
        <v>26734.966666666671</v>
      </c>
    </row>
    <row r="73" spans="1:14">
      <c r="A73" s="3"/>
      <c r="B73" s="108"/>
      <c r="C73" s="1270"/>
      <c r="D73" s="1271"/>
      <c r="E73" s="1271"/>
      <c r="F73" s="1271"/>
      <c r="G73" s="1271"/>
      <c r="H73" s="1272"/>
      <c r="I73" s="100"/>
      <c r="J73" s="109"/>
      <c r="K73" s="110"/>
      <c r="L73" s="1273"/>
      <c r="M73" s="1274"/>
      <c r="N73" s="111"/>
    </row>
    <row r="74" spans="1:14">
      <c r="A74" s="3"/>
      <c r="B74" s="108"/>
      <c r="C74" s="1270"/>
      <c r="D74" s="1271"/>
      <c r="E74" s="1271"/>
      <c r="F74" s="1271"/>
      <c r="G74" s="1271"/>
      <c r="H74" s="1272"/>
      <c r="I74" s="100"/>
      <c r="J74" s="109"/>
      <c r="K74" s="110"/>
      <c r="L74" s="1273"/>
      <c r="M74" s="1274"/>
      <c r="N74" s="111"/>
    </row>
    <row r="75" spans="1:14" ht="15.75" customHeight="1" thickBot="1">
      <c r="A75" s="3"/>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53469.933333333342</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167468.33333333334</v>
      </c>
    </row>
    <row r="79" spans="1:14" ht="5.0999999999999996" customHeight="1" thickBot="1">
      <c r="A79" s="1"/>
      <c r="B79" s="54"/>
      <c r="C79" s="55"/>
      <c r="D79" s="55"/>
      <c r="E79" s="55"/>
      <c r="F79" s="55"/>
      <c r="G79" s="55"/>
      <c r="H79" s="55"/>
      <c r="I79" s="55"/>
      <c r="J79" s="55"/>
      <c r="K79" s="55"/>
      <c r="L79" s="55"/>
      <c r="M79" s="55"/>
      <c r="N79" s="56"/>
    </row>
    <row r="80" spans="1:14"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ht="14.25" customHeight="1">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92">
    <mergeCell ref="B104:N104"/>
    <mergeCell ref="C75:H75"/>
    <mergeCell ref="L75:M75"/>
    <mergeCell ref="B76:M76"/>
    <mergeCell ref="B78:M78"/>
    <mergeCell ref="B102:N103"/>
    <mergeCell ref="C72:H72"/>
    <mergeCell ref="L72:M72"/>
    <mergeCell ref="C73:H73"/>
    <mergeCell ref="L73:M73"/>
    <mergeCell ref="C74:H74"/>
    <mergeCell ref="L74:M74"/>
    <mergeCell ref="C71:H71"/>
    <mergeCell ref="L71:M71"/>
    <mergeCell ref="C61:H61"/>
    <mergeCell ref="C62:H62"/>
    <mergeCell ref="C63:H63"/>
    <mergeCell ref="C64:H64"/>
    <mergeCell ref="C65:H65"/>
    <mergeCell ref="B66:M66"/>
    <mergeCell ref="C60:H60"/>
    <mergeCell ref="B68:N68"/>
    <mergeCell ref="B69:N69"/>
    <mergeCell ref="C70:H70"/>
    <mergeCell ref="L70:M70"/>
    <mergeCell ref="C55:I55"/>
    <mergeCell ref="L55:M55"/>
    <mergeCell ref="B56:M56"/>
    <mergeCell ref="B58:N58"/>
    <mergeCell ref="B59:N59"/>
    <mergeCell ref="C54:I54"/>
    <mergeCell ref="L54:M54"/>
    <mergeCell ref="C51:I51"/>
    <mergeCell ref="L51:M51"/>
    <mergeCell ref="C52:I52"/>
    <mergeCell ref="L52:M52"/>
    <mergeCell ref="C53:I53"/>
    <mergeCell ref="L53:M53"/>
    <mergeCell ref="C49:I49"/>
    <mergeCell ref="L49:M49"/>
    <mergeCell ref="C50:I50"/>
    <mergeCell ref="L50:M50"/>
    <mergeCell ref="B44:N44"/>
    <mergeCell ref="C45:I45"/>
    <mergeCell ref="L45:M45"/>
    <mergeCell ref="C46:I46"/>
    <mergeCell ref="L46:M46"/>
    <mergeCell ref="C47:I47"/>
    <mergeCell ref="L47:M47"/>
    <mergeCell ref="C40:I40"/>
    <mergeCell ref="L40:M40"/>
    <mergeCell ref="B41:M41"/>
    <mergeCell ref="B43:N43"/>
    <mergeCell ref="C48:I48"/>
    <mergeCell ref="L48:M48"/>
    <mergeCell ref="L1:N6"/>
    <mergeCell ref="C39:I39"/>
    <mergeCell ref="L39:M39"/>
    <mergeCell ref="C36:I36"/>
    <mergeCell ref="L36:M36"/>
    <mergeCell ref="C37:I37"/>
    <mergeCell ref="L37:M37"/>
    <mergeCell ref="C38:I38"/>
    <mergeCell ref="L38:M38"/>
    <mergeCell ref="C35:I35"/>
    <mergeCell ref="L35:M35"/>
    <mergeCell ref="B29:N29"/>
    <mergeCell ref="B30:N30"/>
    <mergeCell ref="C31:I31"/>
    <mergeCell ref="L31:M31"/>
    <mergeCell ref="C32:I32"/>
    <mergeCell ref="L32:M32"/>
    <mergeCell ref="C33:I33"/>
    <mergeCell ref="L33:M33"/>
    <mergeCell ref="C34:I34"/>
    <mergeCell ref="L34:M34"/>
    <mergeCell ref="L26:M26"/>
    <mergeCell ref="L27:M27"/>
    <mergeCell ref="L12:N12"/>
    <mergeCell ref="D11:G11"/>
    <mergeCell ref="C26:K26"/>
    <mergeCell ref="C27:K27"/>
    <mergeCell ref="D15:N16"/>
    <mergeCell ref="B24:N24"/>
    <mergeCell ref="F7:I8"/>
    <mergeCell ref="B9:D9"/>
    <mergeCell ref="F9:G9"/>
    <mergeCell ref="H9:I9"/>
    <mergeCell ref="B1:D6"/>
    <mergeCell ref="E1:K3"/>
    <mergeCell ref="E4:K4"/>
    <mergeCell ref="E6:K6"/>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CF65D-BD90-4CFA-8A4D-1FB5EB206C96}">
  <sheetPr>
    <tabColor rgb="FF33CCCC"/>
    <pageSetUpPr fitToPage="1"/>
  </sheetPr>
  <dimension ref="A1:O105"/>
  <sheetViews>
    <sheetView showGridLines="0" topLeftCell="A32" zoomScale="90" zoomScaleNormal="90" workbookViewId="0">
      <selection activeCell="K46" sqref="K46"/>
    </sheetView>
  </sheetViews>
  <sheetFormatPr baseColWidth="10" defaultColWidth="0" defaultRowHeight="13.8"/>
  <cols>
    <col min="1" max="1" width="3" style="3" customWidth="1"/>
    <col min="2" max="2" width="14.33203125" style="3" customWidth="1"/>
    <col min="3" max="3" width="11.5546875" style="3" customWidth="1"/>
    <col min="4" max="4" width="17" style="3" customWidth="1"/>
    <col min="5" max="5" width="12.5546875" style="3" customWidth="1"/>
    <col min="6" max="6" width="8" style="3" customWidth="1"/>
    <col min="7" max="7" width="8.88671875" style="3" customWidth="1"/>
    <col min="8" max="8" width="10.5546875" style="3" customWidth="1"/>
    <col min="9" max="9" width="14.5546875" style="3" customWidth="1"/>
    <col min="10" max="10" width="23.44140625" style="3" customWidth="1"/>
    <col min="11" max="11" width="18" style="3" customWidth="1"/>
    <col min="12" max="12" width="11.44140625" style="3" customWidth="1"/>
    <col min="13" max="13" width="12.88671875" style="3" customWidth="1"/>
    <col min="14" max="14" width="21.5546875" style="3" customWidth="1"/>
    <col min="15" max="15" width="13.33203125" style="1" bestFit="1" customWidth="1"/>
    <col min="16" max="16384" width="11.44140625" style="1" hidden="1"/>
  </cols>
  <sheetData>
    <row r="1" spans="1:14" ht="13.95" customHeight="1">
      <c r="A1" s="1"/>
      <c r="B1" s="1353"/>
      <c r="C1" s="1354"/>
      <c r="D1" s="1389"/>
      <c r="E1" s="1362" t="s">
        <v>1577</v>
      </c>
      <c r="F1" s="1363"/>
      <c r="G1" s="1363"/>
      <c r="H1" s="1363"/>
      <c r="I1" s="1363"/>
      <c r="J1" s="1363"/>
      <c r="K1" s="1364"/>
      <c r="L1" s="1368"/>
      <c r="M1" s="1369"/>
      <c r="N1" s="1370"/>
    </row>
    <row r="2" spans="1:14" ht="14.25" customHeight="1">
      <c r="A2" s="1"/>
      <c r="B2" s="1356"/>
      <c r="C2" s="1357"/>
      <c r="D2" s="1390"/>
      <c r="E2" s="1365"/>
      <c r="F2" s="1366"/>
      <c r="G2" s="1366"/>
      <c r="H2" s="1366"/>
      <c r="I2" s="1366"/>
      <c r="J2" s="1366"/>
      <c r="K2" s="1367"/>
      <c r="L2" s="1368"/>
      <c r="M2" s="1369"/>
      <c r="N2" s="1370"/>
    </row>
    <row r="3" spans="1:14" ht="14.25" customHeight="1">
      <c r="A3" s="1"/>
      <c r="B3" s="1356"/>
      <c r="C3" s="1357"/>
      <c r="D3" s="1390"/>
      <c r="E3" s="1365"/>
      <c r="F3" s="1366"/>
      <c r="G3" s="1366"/>
      <c r="H3" s="1366"/>
      <c r="I3" s="1366"/>
      <c r="J3" s="1366"/>
      <c r="K3" s="1367"/>
      <c r="L3" s="1368"/>
      <c r="M3" s="1369"/>
      <c r="N3" s="1370"/>
    </row>
    <row r="4" spans="1:14" ht="17.399999999999999" customHeight="1">
      <c r="A4" s="1"/>
      <c r="B4" s="1356"/>
      <c r="C4" s="1357"/>
      <c r="D4" s="1390"/>
      <c r="E4" s="1374" t="s">
        <v>1578</v>
      </c>
      <c r="F4" s="1375"/>
      <c r="G4" s="1375"/>
      <c r="H4" s="1375"/>
      <c r="I4" s="1375"/>
      <c r="J4" s="1375"/>
      <c r="K4" s="1376"/>
      <c r="L4" s="1368"/>
      <c r="M4" s="1369"/>
      <c r="N4" s="1370"/>
    </row>
    <row r="5" spans="1:14" ht="2.25" customHeight="1">
      <c r="A5" s="1"/>
      <c r="B5" s="1356"/>
      <c r="C5" s="1357"/>
      <c r="D5" s="1390"/>
      <c r="E5" s="282"/>
      <c r="F5" s="283"/>
      <c r="G5" s="283"/>
      <c r="H5" s="283"/>
      <c r="I5" s="283"/>
      <c r="J5" s="283"/>
      <c r="K5" s="261"/>
      <c r="L5" s="1368"/>
      <c r="M5" s="1369"/>
      <c r="N5" s="1370"/>
    </row>
    <row r="6" spans="1:14" ht="14.25" customHeight="1" thickBot="1">
      <c r="A6" s="1"/>
      <c r="B6" s="1359"/>
      <c r="C6" s="1360"/>
      <c r="D6" s="1391"/>
      <c r="E6" s="1377" t="s">
        <v>1579</v>
      </c>
      <c r="F6" s="1378"/>
      <c r="G6" s="1378"/>
      <c r="H6" s="1378"/>
      <c r="I6" s="1378"/>
      <c r="J6" s="1378"/>
      <c r="K6" s="1379"/>
      <c r="L6" s="1371"/>
      <c r="M6" s="1372"/>
      <c r="N6" s="1373"/>
    </row>
    <row r="7" spans="1:14" ht="14.25" customHeight="1">
      <c r="B7" s="6"/>
      <c r="C7" s="7"/>
      <c r="D7" s="7"/>
      <c r="E7" s="7"/>
      <c r="F7" s="1381"/>
      <c r="G7" s="1381"/>
      <c r="H7" s="1381"/>
      <c r="I7" s="1381"/>
      <c r="J7" s="7"/>
      <c r="K7" s="260" t="s">
        <v>1580</v>
      </c>
      <c r="L7" s="4"/>
      <c r="M7" s="695" t="s">
        <v>1581</v>
      </c>
      <c r="N7" s="5">
        <v>2023</v>
      </c>
    </row>
    <row r="8" spans="1:14" ht="12" customHeight="1">
      <c r="B8" s="6"/>
      <c r="C8" s="7"/>
      <c r="D8" s="7"/>
      <c r="E8" s="7"/>
      <c r="F8" s="1381"/>
      <c r="G8" s="1381"/>
      <c r="H8" s="1381"/>
      <c r="I8" s="1381"/>
      <c r="J8" s="7"/>
      <c r="K8" s="8"/>
      <c r="L8" s="9" t="s">
        <v>1582</v>
      </c>
      <c r="M8" s="9" t="s">
        <v>1583</v>
      </c>
      <c r="N8" s="10" t="s">
        <v>1584</v>
      </c>
    </row>
    <row r="9" spans="1:14" ht="21.75" customHeight="1">
      <c r="B9" s="1382" t="s">
        <v>1585</v>
      </c>
      <c r="C9" s="1383"/>
      <c r="D9" s="1383"/>
      <c r="E9" s="11" t="s">
        <v>1586</v>
      </c>
      <c r="F9" s="1384"/>
      <c r="G9" s="1384"/>
      <c r="H9" s="1385"/>
      <c r="I9" s="1385"/>
      <c r="J9" s="7"/>
      <c r="K9" s="12"/>
      <c r="L9" s="9"/>
      <c r="M9" s="9"/>
      <c r="N9" s="10"/>
    </row>
    <row r="10" spans="1:14" ht="5.4" customHeight="1">
      <c r="B10" s="13"/>
      <c r="C10" s="14"/>
      <c r="D10" s="14"/>
      <c r="E10" s="15"/>
      <c r="F10" s="7"/>
      <c r="G10" s="7"/>
      <c r="H10" s="16"/>
      <c r="I10" s="7"/>
      <c r="J10" s="7"/>
      <c r="K10" s="12"/>
      <c r="L10" s="9"/>
      <c r="M10" s="9"/>
      <c r="N10" s="10"/>
    </row>
    <row r="11" spans="1:14" ht="18" customHeight="1">
      <c r="B11" s="17" t="s">
        <v>1587</v>
      </c>
      <c r="C11" s="18"/>
      <c r="D11" s="1386" t="s">
        <v>1588</v>
      </c>
      <c r="E11" s="1386"/>
      <c r="F11" s="1386"/>
      <c r="G11" s="1386"/>
      <c r="H11" s="18"/>
      <c r="I11" s="20"/>
      <c r="J11" s="21" t="s">
        <v>1589</v>
      </c>
      <c r="K11" s="22" t="str">
        <f>+Presupuesto!I7</f>
        <v>CAUCA</v>
      </c>
      <c r="L11" s="19"/>
      <c r="M11" s="19"/>
      <c r="N11" s="23"/>
    </row>
    <row r="12" spans="1:14" ht="14.25" customHeight="1" thickBot="1">
      <c r="B12" s="24"/>
      <c r="C12" s="25"/>
      <c r="D12" s="26"/>
      <c r="E12" s="26"/>
      <c r="F12" s="26"/>
      <c r="G12" s="26"/>
      <c r="H12" s="25"/>
      <c r="I12" s="26"/>
      <c r="J12" s="25"/>
      <c r="K12" s="26"/>
      <c r="L12" s="1387"/>
      <c r="M12" s="1387"/>
      <c r="N12" s="1388"/>
    </row>
    <row r="13" spans="1:14" ht="8.4" customHeight="1">
      <c r="B13" s="27"/>
      <c r="C13" s="28"/>
      <c r="D13" s="28"/>
      <c r="E13" s="28"/>
      <c r="F13" s="28"/>
      <c r="G13" s="28"/>
      <c r="H13" s="28"/>
      <c r="I13" s="28"/>
      <c r="J13" s="28"/>
      <c r="K13" s="28"/>
      <c r="L13" s="28"/>
      <c r="M13" s="28"/>
      <c r="N13" s="29"/>
    </row>
    <row r="14" spans="1:14" s="53" customFormat="1" ht="18" customHeight="1">
      <c r="A14" s="30"/>
      <c r="B14" s="31" t="s">
        <v>1590</v>
      </c>
      <c r="C14" s="32"/>
      <c r="D14" s="33" t="s">
        <v>1591</v>
      </c>
      <c r="E14" s="34"/>
      <c r="F14" s="35"/>
      <c r="G14" s="35"/>
      <c r="H14" s="35"/>
      <c r="I14" s="35"/>
      <c r="J14" s="35"/>
      <c r="K14" s="35"/>
      <c r="L14" s="35"/>
      <c r="M14" s="35"/>
      <c r="N14" s="36"/>
    </row>
    <row r="15" spans="1:14" s="53"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53" customFormat="1" ht="20.25" customHeight="1">
      <c r="A16" s="30"/>
      <c r="B16" s="41"/>
      <c r="C16" s="39"/>
      <c r="D16" s="1351"/>
      <c r="E16" s="1351"/>
      <c r="F16" s="1351"/>
      <c r="G16" s="1351"/>
      <c r="H16" s="1351"/>
      <c r="I16" s="1351"/>
      <c r="J16" s="1351"/>
      <c r="K16" s="1351"/>
      <c r="L16" s="1351"/>
      <c r="M16" s="1351"/>
      <c r="N16" s="1352"/>
    </row>
    <row r="17" spans="1:14" s="53" customFormat="1" ht="11.25" customHeight="1">
      <c r="A17" s="30"/>
      <c r="B17" s="41"/>
      <c r="C17" s="39"/>
      <c r="D17" s="42"/>
      <c r="E17" s="42"/>
      <c r="F17" s="42"/>
      <c r="G17" s="42"/>
      <c r="H17" s="42"/>
      <c r="I17" s="42"/>
      <c r="J17" s="42"/>
      <c r="K17" s="42"/>
      <c r="L17" s="42"/>
      <c r="M17" s="42"/>
      <c r="N17" s="43"/>
    </row>
    <row r="18" spans="1:14" s="53" customFormat="1">
      <c r="A18" s="30"/>
      <c r="B18" s="41"/>
      <c r="C18" s="39"/>
      <c r="D18" s="42"/>
      <c r="E18" s="42"/>
      <c r="F18" s="42"/>
      <c r="G18" s="42"/>
      <c r="H18" s="42"/>
      <c r="I18" s="42"/>
      <c r="J18" s="42"/>
      <c r="K18" s="42"/>
      <c r="L18" s="42"/>
      <c r="M18" s="42"/>
      <c r="N18" s="43"/>
    </row>
    <row r="19" spans="1:14" s="53" customFormat="1">
      <c r="A19" s="30"/>
      <c r="B19" s="41" t="s">
        <v>1593</v>
      </c>
      <c r="C19" s="44"/>
      <c r="D19" s="40"/>
      <c r="E19" s="40"/>
      <c r="F19" s="40"/>
      <c r="G19" s="40"/>
      <c r="H19" s="40"/>
      <c r="I19" s="40"/>
      <c r="J19" s="40"/>
      <c r="K19" s="40"/>
      <c r="L19" s="40"/>
      <c r="M19" s="40"/>
      <c r="N19" s="45"/>
    </row>
    <row r="20" spans="1:14" s="53" customFormat="1">
      <c r="A20" s="30"/>
      <c r="B20" s="41"/>
      <c r="C20" s="39"/>
      <c r="D20" s="42"/>
      <c r="E20" s="42"/>
      <c r="F20" s="42"/>
      <c r="G20" s="42"/>
      <c r="H20" s="42"/>
      <c r="I20" s="42"/>
      <c r="J20" s="42"/>
      <c r="K20" s="42"/>
      <c r="L20" s="42"/>
      <c r="M20" s="42"/>
      <c r="N20" s="43"/>
    </row>
    <row r="21" spans="1:14" s="53" customFormat="1">
      <c r="A21" s="30"/>
      <c r="B21" s="41" t="s">
        <v>1594</v>
      </c>
      <c r="C21" s="44"/>
      <c r="D21" s="40"/>
      <c r="E21" s="40"/>
      <c r="F21" s="40"/>
      <c r="G21" s="40"/>
      <c r="H21" s="40"/>
      <c r="I21" s="40"/>
      <c r="J21" s="40"/>
      <c r="K21" s="46" t="s">
        <v>1595</v>
      </c>
      <c r="L21" s="47"/>
      <c r="M21" s="48" t="s">
        <v>1591</v>
      </c>
      <c r="N21" s="49" t="s">
        <v>1596</v>
      </c>
    </row>
    <row r="22" spans="1:14" s="53" customFormat="1" ht="12" customHeight="1">
      <c r="A22" s="30"/>
      <c r="B22" s="41"/>
      <c r="C22" s="39"/>
      <c r="D22" s="42"/>
      <c r="E22" s="42"/>
      <c r="F22" s="42"/>
      <c r="G22" s="42"/>
      <c r="H22" s="42"/>
      <c r="I22" s="42"/>
      <c r="J22" s="42"/>
      <c r="K22" s="42"/>
      <c r="L22" s="42"/>
      <c r="M22" s="42"/>
      <c r="N22" s="43"/>
    </row>
    <row r="23" spans="1:14" ht="4.5" customHeight="1" thickBot="1">
      <c r="B23" s="50"/>
      <c r="C23" s="51"/>
      <c r="D23" s="51"/>
      <c r="E23" s="51"/>
      <c r="F23" s="51"/>
      <c r="G23" s="51"/>
      <c r="H23" s="51"/>
      <c r="I23" s="51"/>
      <c r="J23" s="51"/>
      <c r="K23" s="51"/>
      <c r="L23" s="51"/>
      <c r="M23" s="51"/>
      <c r="N23" s="52"/>
    </row>
    <row r="24" spans="1:14" s="53" customFormat="1" ht="25.5" customHeight="1" thickBot="1">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B27" s="59">
        <v>230.1</v>
      </c>
      <c r="C27" s="1333" t="s">
        <v>1631</v>
      </c>
      <c r="D27" s="1334"/>
      <c r="E27" s="1334"/>
      <c r="F27" s="1334"/>
      <c r="G27" s="1334"/>
      <c r="H27" s="1334"/>
      <c r="I27" s="1334"/>
      <c r="J27" s="1334"/>
      <c r="K27" s="1335"/>
      <c r="L27" s="1337" t="s">
        <v>139</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47"/>
      <c r="C30" s="148"/>
      <c r="D30" s="148"/>
      <c r="E30" s="148"/>
      <c r="F30" s="148"/>
      <c r="G30" s="148"/>
      <c r="H30" s="148"/>
      <c r="I30" s="148"/>
      <c r="J30" s="148"/>
      <c r="K30" s="148"/>
      <c r="L30" s="148"/>
      <c r="M30" s="148"/>
      <c r="N30" s="149"/>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c r="B32" s="67" t="s">
        <v>1057</v>
      </c>
      <c r="C32" s="1411" t="str">
        <f>+Equipos!E95</f>
        <v>Motoniveladora potencia 215 HP, ancho de cuchilla 4,27 m, peso 18 ton</v>
      </c>
      <c r="D32" s="1325"/>
      <c r="E32" s="1325"/>
      <c r="F32" s="1325"/>
      <c r="G32" s="1325"/>
      <c r="H32" s="1325"/>
      <c r="I32" s="1325"/>
      <c r="J32" s="68"/>
      <c r="K32" s="69">
        <f>VLOOKUP(B32,Equipos!$C$6:$G$137,5,0)</f>
        <v>180000</v>
      </c>
      <c r="L32" s="1412">
        <v>2.8571428571428571E-2</v>
      </c>
      <c r="M32" s="1412"/>
      <c r="N32" s="70">
        <f>K32*L32</f>
        <v>5142.8571428571431</v>
      </c>
    </row>
    <row r="33" spans="1:14">
      <c r="B33" s="837" t="str">
        <f>+Equipos!C133</f>
        <v>C0010923</v>
      </c>
      <c r="C33" s="1410" t="str">
        <f>+Equipos!E133</f>
        <v>Vibrocompactador, potencia 153 HP, peso 10 ton</v>
      </c>
      <c r="D33" s="1322"/>
      <c r="E33" s="1322"/>
      <c r="F33" s="1322"/>
      <c r="G33" s="1322"/>
      <c r="H33" s="1322"/>
      <c r="I33" s="1322"/>
      <c r="J33" s="72"/>
      <c r="K33" s="69">
        <f>VLOOKUP(B33,Equipos!$C$6:$G$137,5,0)</f>
        <v>102367</v>
      </c>
      <c r="L33" s="1341">
        <v>2.857142857143E-2</v>
      </c>
      <c r="M33" s="1341"/>
      <c r="N33" s="70">
        <f t="shared" ref="N33:N39" si="0">K33*L33</f>
        <v>2924.7714285715747</v>
      </c>
    </row>
    <row r="34" spans="1:14">
      <c r="B34" s="837" t="str">
        <f>+Equipos!C30</f>
        <v>C0010150</v>
      </c>
      <c r="C34" s="1410" t="str">
        <f>+Equipos!E30</f>
        <v>Carrotanque de agua(1000 Galones)</v>
      </c>
      <c r="D34" s="1322"/>
      <c r="E34" s="1322"/>
      <c r="F34" s="1322"/>
      <c r="G34" s="1322"/>
      <c r="H34" s="1322"/>
      <c r="I34" s="1322"/>
      <c r="J34" s="72"/>
      <c r="K34" s="69">
        <f>VLOOKUP(B34,Equipos!$C$6:$G$137,5,0)</f>
        <v>107655</v>
      </c>
      <c r="L34" s="1341">
        <v>2.857142857143E-2</v>
      </c>
      <c r="M34" s="1341"/>
      <c r="N34" s="70">
        <f t="shared" si="0"/>
        <v>3075.8571428572968</v>
      </c>
    </row>
    <row r="35" spans="1:14">
      <c r="B35" s="71"/>
      <c r="C35" s="1322"/>
      <c r="D35" s="1322"/>
      <c r="E35" s="1322"/>
      <c r="F35" s="1322"/>
      <c r="G35" s="1322"/>
      <c r="H35" s="1322"/>
      <c r="I35" s="1322"/>
      <c r="J35" s="72"/>
      <c r="K35" s="73"/>
      <c r="L35" s="1328"/>
      <c r="M35" s="1328"/>
      <c r="N35" s="70">
        <f t="shared" si="0"/>
        <v>0</v>
      </c>
    </row>
    <row r="36" spans="1:14">
      <c r="B36" s="71"/>
      <c r="C36" s="1322"/>
      <c r="D36" s="1322"/>
      <c r="E36" s="1322"/>
      <c r="F36" s="1322"/>
      <c r="G36" s="1322"/>
      <c r="H36" s="1322"/>
      <c r="I36" s="1322"/>
      <c r="J36" s="72"/>
      <c r="K36" s="73"/>
      <c r="L36" s="1328"/>
      <c r="M36" s="1328"/>
      <c r="N36" s="70">
        <f t="shared" si="0"/>
        <v>0</v>
      </c>
    </row>
    <row r="37" spans="1:14">
      <c r="B37" s="71"/>
      <c r="C37" s="1322"/>
      <c r="D37" s="1322"/>
      <c r="E37" s="1322"/>
      <c r="F37" s="1322"/>
      <c r="G37" s="1322"/>
      <c r="H37" s="1322"/>
      <c r="I37" s="1322"/>
      <c r="J37" s="72"/>
      <c r="K37" s="73"/>
      <c r="L37" s="1328"/>
      <c r="M37" s="1328"/>
      <c r="N37" s="70">
        <f t="shared" si="0"/>
        <v>0</v>
      </c>
    </row>
    <row r="38" spans="1:14">
      <c r="B38" s="71"/>
      <c r="C38" s="1322"/>
      <c r="D38" s="1322"/>
      <c r="E38" s="1322"/>
      <c r="F38" s="1322"/>
      <c r="G38" s="1322"/>
      <c r="H38" s="1322"/>
      <c r="I38" s="1322"/>
      <c r="J38" s="72"/>
      <c r="K38" s="73"/>
      <c r="L38" s="1328"/>
      <c r="M38" s="1328"/>
      <c r="N38" s="70">
        <f t="shared" si="0"/>
        <v>0</v>
      </c>
    </row>
    <row r="39" spans="1:14">
      <c r="B39" s="71"/>
      <c r="C39" s="1322"/>
      <c r="D39" s="1322"/>
      <c r="E39" s="1322"/>
      <c r="F39" s="1322"/>
      <c r="G39" s="1322"/>
      <c r="H39" s="1322"/>
      <c r="I39" s="1322"/>
      <c r="J39" s="72"/>
      <c r="K39" s="73"/>
      <c r="L39" s="1328"/>
      <c r="M39" s="1328"/>
      <c r="N39" s="70">
        <f t="shared" si="0"/>
        <v>0</v>
      </c>
    </row>
    <row r="40" spans="1:14" ht="15.75" customHeight="1" thickBot="1">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11143.485714286015</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B46" s="67" t="str">
        <f>Materiales!$C$218</f>
        <v>B0014270</v>
      </c>
      <c r="C46" s="1325" t="str">
        <f>Materiales!$E$218</f>
        <v>Material de afirmado CBR ≥ 15%</v>
      </c>
      <c r="D46" s="1325"/>
      <c r="E46" s="1325"/>
      <c r="F46" s="1325"/>
      <c r="G46" s="1325"/>
      <c r="H46" s="1325"/>
      <c r="I46" s="1325"/>
      <c r="J46" s="81" t="s">
        <v>142</v>
      </c>
      <c r="K46" s="82">
        <v>1.25</v>
      </c>
      <c r="L46" s="1407">
        <f>VLOOKUP(B46,Materiales!$C$6:$F$373,4,0)</f>
        <v>33828.692883956093</v>
      </c>
      <c r="M46" s="1408"/>
      <c r="N46" s="70">
        <f>K46*L46</f>
        <v>42285.866104945118</v>
      </c>
    </row>
    <row r="47" spans="1:14">
      <c r="B47" s="71" t="str">
        <f>+Materiales!C44</f>
        <v>B0063200</v>
      </c>
      <c r="C47" s="1322" t="str">
        <f>+Materiales!E44</f>
        <v>Agua</v>
      </c>
      <c r="D47" s="1322"/>
      <c r="E47" s="1322"/>
      <c r="F47" s="1322"/>
      <c r="G47" s="1322"/>
      <c r="H47" s="1322"/>
      <c r="I47" s="1322"/>
      <c r="J47" s="81" t="s">
        <v>187</v>
      </c>
      <c r="K47" s="82">
        <v>25</v>
      </c>
      <c r="L47" s="1407">
        <f>VLOOKUP(B47,Materiales!$C$6:$F$373,4,0)</f>
        <v>89</v>
      </c>
      <c r="M47" s="1408"/>
      <c r="N47" s="70">
        <f t="shared" ref="N47:N55" si="1">K47*L47</f>
        <v>2225</v>
      </c>
    </row>
    <row r="48" spans="1:14">
      <c r="B48" s="71"/>
      <c r="C48" s="1322"/>
      <c r="D48" s="1322"/>
      <c r="E48" s="1322"/>
      <c r="F48" s="1322"/>
      <c r="G48" s="1322"/>
      <c r="H48" s="1322"/>
      <c r="I48" s="1322"/>
      <c r="J48" s="83"/>
      <c r="K48" s="84"/>
      <c r="L48" s="1405"/>
      <c r="M48" s="1406"/>
      <c r="N48" s="70">
        <f t="shared" si="1"/>
        <v>0</v>
      </c>
    </row>
    <row r="49" spans="1:15">
      <c r="B49" s="71"/>
      <c r="C49" s="1322"/>
      <c r="D49" s="1322"/>
      <c r="E49" s="1322"/>
      <c r="F49" s="1322"/>
      <c r="G49" s="1322"/>
      <c r="H49" s="1322"/>
      <c r="I49" s="1322"/>
      <c r="J49" s="83"/>
      <c r="K49" s="84"/>
      <c r="L49" s="1405"/>
      <c r="M49" s="1406"/>
      <c r="N49" s="70">
        <f t="shared" si="1"/>
        <v>0</v>
      </c>
    </row>
    <row r="50" spans="1:15">
      <c r="B50" s="71"/>
      <c r="C50" s="1322"/>
      <c r="D50" s="1322"/>
      <c r="E50" s="1322"/>
      <c r="F50" s="1322"/>
      <c r="G50" s="1322"/>
      <c r="H50" s="1322"/>
      <c r="I50" s="1322"/>
      <c r="J50" s="83"/>
      <c r="K50" s="84"/>
      <c r="L50" s="1405"/>
      <c r="M50" s="1406"/>
      <c r="N50" s="70">
        <f t="shared" si="1"/>
        <v>0</v>
      </c>
    </row>
    <row r="51" spans="1:15">
      <c r="B51" s="71"/>
      <c r="C51" s="1322"/>
      <c r="D51" s="1322"/>
      <c r="E51" s="1322"/>
      <c r="F51" s="1322"/>
      <c r="G51" s="1322"/>
      <c r="H51" s="1322"/>
      <c r="I51" s="1322"/>
      <c r="J51" s="83"/>
      <c r="K51" s="84"/>
      <c r="L51" s="1405"/>
      <c r="M51" s="1406"/>
      <c r="N51" s="70">
        <f t="shared" si="1"/>
        <v>0</v>
      </c>
    </row>
    <row r="52" spans="1:15">
      <c r="B52" s="71"/>
      <c r="C52" s="1322"/>
      <c r="D52" s="1322"/>
      <c r="E52" s="1322"/>
      <c r="F52" s="1322"/>
      <c r="G52" s="1322"/>
      <c r="H52" s="1322"/>
      <c r="I52" s="1322"/>
      <c r="J52" s="83"/>
      <c r="K52" s="84"/>
      <c r="L52" s="1405"/>
      <c r="M52" s="1406"/>
      <c r="N52" s="70">
        <f t="shared" si="1"/>
        <v>0</v>
      </c>
    </row>
    <row r="53" spans="1:15">
      <c r="B53" s="71"/>
      <c r="C53" s="1322"/>
      <c r="D53" s="1322"/>
      <c r="E53" s="1322"/>
      <c r="F53" s="1322"/>
      <c r="G53" s="1322"/>
      <c r="H53" s="1322"/>
      <c r="I53" s="1322"/>
      <c r="J53" s="83"/>
      <c r="K53" s="84"/>
      <c r="L53" s="1405"/>
      <c r="M53" s="1406"/>
      <c r="N53" s="70">
        <f t="shared" si="1"/>
        <v>0</v>
      </c>
    </row>
    <row r="54" spans="1:15">
      <c r="B54" s="71"/>
      <c r="C54" s="1322"/>
      <c r="D54" s="1322"/>
      <c r="E54" s="1322"/>
      <c r="F54" s="1322"/>
      <c r="G54" s="1322"/>
      <c r="H54" s="1322"/>
      <c r="I54" s="1322"/>
      <c r="J54" s="83"/>
      <c r="K54" s="84"/>
      <c r="L54" s="1405"/>
      <c r="M54" s="1406"/>
      <c r="N54" s="70">
        <f t="shared" si="1"/>
        <v>0</v>
      </c>
    </row>
    <row r="55" spans="1:15" ht="15.75" customHeight="1" thickBot="1">
      <c r="B55" s="85"/>
      <c r="C55" s="1319"/>
      <c r="D55" s="1319"/>
      <c r="E55" s="1319"/>
      <c r="F55" s="1319"/>
      <c r="G55" s="1319"/>
      <c r="H55" s="1319"/>
      <c r="I55" s="1319"/>
      <c r="J55" s="76"/>
      <c r="K55" s="86"/>
      <c r="L55" s="1320"/>
      <c r="M55" s="1321"/>
      <c r="N55" s="87">
        <f t="shared" si="1"/>
        <v>0</v>
      </c>
    </row>
    <row r="56" spans="1:15" ht="14.4" thickBot="1">
      <c r="A56" s="1"/>
      <c r="B56" s="1297" t="s">
        <v>1602</v>
      </c>
      <c r="C56" s="1298"/>
      <c r="D56" s="1298"/>
      <c r="E56" s="1298"/>
      <c r="F56" s="1298"/>
      <c r="G56" s="1298"/>
      <c r="H56" s="1298"/>
      <c r="I56" s="1298"/>
      <c r="J56" s="1298"/>
      <c r="K56" s="1298"/>
      <c r="L56" s="1298"/>
      <c r="M56" s="1299"/>
      <c r="N56" s="88">
        <f>SUM(N46:N55)</f>
        <v>44510.866104945118</v>
      </c>
    </row>
    <row r="57" spans="1:15" ht="4.5" customHeight="1">
      <c r="A57" s="1"/>
      <c r="B57" s="54"/>
      <c r="C57" s="55"/>
      <c r="D57" s="55"/>
      <c r="E57" s="55"/>
      <c r="F57" s="55"/>
      <c r="G57" s="55"/>
      <c r="H57" s="55"/>
      <c r="I57" s="55"/>
      <c r="J57" s="55"/>
      <c r="K57" s="55"/>
      <c r="L57" s="55"/>
      <c r="M57" s="55"/>
      <c r="N57" s="56"/>
    </row>
    <row r="58" spans="1:15" s="53" customFormat="1" ht="19.2" customHeight="1">
      <c r="B58" s="1300" t="s">
        <v>1605</v>
      </c>
      <c r="C58" s="1301"/>
      <c r="D58" s="1301"/>
      <c r="E58" s="1301"/>
      <c r="F58" s="1301"/>
      <c r="G58" s="1301"/>
      <c r="H58" s="1301"/>
      <c r="I58" s="1301"/>
      <c r="J58" s="1301"/>
      <c r="K58" s="1301"/>
      <c r="L58" s="1301"/>
      <c r="M58" s="1301"/>
      <c r="N58" s="1302"/>
    </row>
    <row r="59" spans="1:15" ht="6.75" customHeight="1" thickBot="1">
      <c r="A59" s="1"/>
      <c r="B59" s="154"/>
      <c r="C59" s="155"/>
      <c r="D59" s="155"/>
      <c r="E59" s="155"/>
      <c r="F59" s="155"/>
      <c r="G59" s="155"/>
      <c r="H59" s="155"/>
      <c r="I59" s="155"/>
      <c r="J59" s="155"/>
      <c r="K59" s="155"/>
      <c r="L59" s="155"/>
      <c r="M59" s="155"/>
      <c r="N59" s="156"/>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B61" s="838" t="s">
        <v>39</v>
      </c>
      <c r="C61" s="1403" t="s">
        <v>40</v>
      </c>
      <c r="D61" s="1308"/>
      <c r="E61" s="1308"/>
      <c r="F61" s="1308"/>
      <c r="G61" s="1308"/>
      <c r="H61" s="1309"/>
      <c r="I61" s="93" t="s">
        <v>14</v>
      </c>
      <c r="J61" s="94">
        <f>K46</f>
        <v>1.25</v>
      </c>
      <c r="K61" s="94">
        <f>+'Distancia Fuentes Materiales'!D9</f>
        <v>10</v>
      </c>
      <c r="L61" s="94">
        <f>J61*K61</f>
        <v>12.5</v>
      </c>
      <c r="M61" s="95">
        <f>VLOOKUP(B61,TRANSPORTE!$C$6:$F$40,4,FALSE)</f>
        <v>1300</v>
      </c>
      <c r="N61" s="96">
        <f>L61*M61</f>
        <v>16250</v>
      </c>
      <c r="O61" s="811">
        <v>1075.0589933444785</v>
      </c>
    </row>
    <row r="62" spans="1:15">
      <c r="B62" s="97"/>
      <c r="C62" s="1404"/>
      <c r="D62" s="1311"/>
      <c r="E62" s="1311"/>
      <c r="F62" s="1311"/>
      <c r="G62" s="1311"/>
      <c r="H62" s="1312"/>
      <c r="I62" s="98"/>
      <c r="J62" s="99"/>
      <c r="K62" s="99"/>
      <c r="L62" s="99"/>
      <c r="M62" s="100"/>
      <c r="N62" s="96">
        <f t="shared" ref="N62:N65" si="2">L62*M62</f>
        <v>0</v>
      </c>
    </row>
    <row r="63" spans="1:15">
      <c r="B63" s="97"/>
      <c r="C63" s="1310"/>
      <c r="D63" s="1311"/>
      <c r="E63" s="1311"/>
      <c r="F63" s="1311"/>
      <c r="G63" s="1311"/>
      <c r="H63" s="1312"/>
      <c r="I63" s="98"/>
      <c r="J63" s="99"/>
      <c r="K63" s="99"/>
      <c r="L63" s="99"/>
      <c r="M63" s="100"/>
      <c r="N63" s="96">
        <f t="shared" si="2"/>
        <v>0</v>
      </c>
    </row>
    <row r="64" spans="1:15">
      <c r="B64" s="97"/>
      <c r="C64" s="1310"/>
      <c r="D64" s="1311"/>
      <c r="E64" s="1311"/>
      <c r="F64" s="1311"/>
      <c r="G64" s="1311"/>
      <c r="H64" s="1312"/>
      <c r="I64" s="98"/>
      <c r="J64" s="99"/>
      <c r="K64" s="99"/>
      <c r="L64" s="99"/>
      <c r="M64" s="100"/>
      <c r="N64" s="96">
        <f t="shared" si="2"/>
        <v>0</v>
      </c>
    </row>
    <row r="65" spans="1:14" ht="15.75" customHeight="1" thickBot="1">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16250</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B71" s="92" t="s">
        <v>1614</v>
      </c>
      <c r="C71" s="1396" t="s">
        <v>1615</v>
      </c>
      <c r="D71" s="1397"/>
      <c r="E71" s="1397"/>
      <c r="F71" s="1397"/>
      <c r="G71" s="1397"/>
      <c r="H71" s="1397"/>
      <c r="I71" s="95">
        <f>+'Mano de Obra'!C6*2</f>
        <v>86708</v>
      </c>
      <c r="J71" s="276">
        <v>1.85</v>
      </c>
      <c r="K71" s="106">
        <f>+I71*J71</f>
        <v>160409.80000000002</v>
      </c>
      <c r="L71" s="1401">
        <v>180</v>
      </c>
      <c r="M71" s="1402"/>
      <c r="N71" s="107">
        <f>K71/L71</f>
        <v>891.16555555555567</v>
      </c>
    </row>
    <row r="72" spans="1:14">
      <c r="B72" s="108" t="s">
        <v>1630</v>
      </c>
      <c r="C72" s="1270" t="s">
        <v>1145</v>
      </c>
      <c r="D72" s="1271"/>
      <c r="E72" s="1271"/>
      <c r="F72" s="1271"/>
      <c r="G72" s="1271"/>
      <c r="H72" s="1272"/>
      <c r="I72" s="100">
        <f>+'Mano de Obra'!C5</f>
        <v>86708</v>
      </c>
      <c r="J72" s="280">
        <v>1.85</v>
      </c>
      <c r="K72" s="277">
        <f>+I72*J72</f>
        <v>160409.80000000002</v>
      </c>
      <c r="L72" s="1273">
        <v>180</v>
      </c>
      <c r="M72" s="1274"/>
      <c r="N72" s="107">
        <f>K72/L72</f>
        <v>891.16555555555567</v>
      </c>
    </row>
    <row r="73" spans="1:14">
      <c r="B73" s="108"/>
      <c r="C73" s="1270"/>
      <c r="D73" s="1271"/>
      <c r="E73" s="1271"/>
      <c r="F73" s="1271"/>
      <c r="G73" s="1271"/>
      <c r="H73" s="1272"/>
      <c r="I73" s="100"/>
      <c r="J73" s="109"/>
      <c r="K73" s="110"/>
      <c r="L73" s="1273"/>
      <c r="M73" s="1274"/>
      <c r="N73" s="111"/>
    </row>
    <row r="74" spans="1:14">
      <c r="B74" s="108"/>
      <c r="C74" s="1270"/>
      <c r="D74" s="1271"/>
      <c r="E74" s="1271"/>
      <c r="F74" s="1271"/>
      <c r="G74" s="1271"/>
      <c r="H74" s="1272"/>
      <c r="I74" s="100"/>
      <c r="J74" s="109"/>
      <c r="K74" s="110"/>
      <c r="L74" s="1273"/>
      <c r="M74" s="1274"/>
      <c r="N74" s="111"/>
    </row>
    <row r="75" spans="1:14" ht="15.75" customHeight="1" thickBot="1">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1782.3311111111113</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73686.682930342242</v>
      </c>
    </row>
    <row r="79" spans="1:14" ht="5.0999999999999996" customHeight="1" thickBot="1">
      <c r="A79" s="1"/>
      <c r="B79" s="54"/>
      <c r="C79" s="55"/>
      <c r="D79" s="55"/>
      <c r="E79" s="55"/>
      <c r="F79" s="55"/>
      <c r="G79" s="55"/>
      <c r="H79" s="55"/>
      <c r="I79" s="55"/>
      <c r="J79" s="55"/>
      <c r="K79" s="55"/>
      <c r="L79" s="55"/>
      <c r="M79" s="55"/>
      <c r="N79" s="56"/>
    </row>
    <row r="80" spans="1:14" ht="7.5" customHeight="1">
      <c r="B80" s="27"/>
      <c r="C80" s="28"/>
      <c r="D80" s="28"/>
      <c r="E80" s="28"/>
      <c r="F80" s="28"/>
      <c r="G80" s="28"/>
      <c r="H80" s="28"/>
      <c r="I80" s="28"/>
      <c r="J80" s="28"/>
      <c r="K80" s="28"/>
      <c r="L80" s="28"/>
      <c r="M80" s="28"/>
      <c r="N80" s="29"/>
    </row>
    <row r="81" spans="1:15" ht="7.5" customHeight="1">
      <c r="B81" s="50"/>
      <c r="C81" s="51"/>
      <c r="D81" s="51"/>
      <c r="E81" s="51"/>
      <c r="F81" s="51"/>
      <c r="G81" s="51"/>
      <c r="H81" s="51"/>
      <c r="I81" s="51"/>
      <c r="J81" s="51"/>
      <c r="K81" s="51"/>
      <c r="L81" s="51"/>
      <c r="M81" s="51"/>
      <c r="N81" s="52"/>
    </row>
    <row r="82" spans="1:15" ht="10.5" customHeight="1">
      <c r="B82" s="50"/>
      <c r="C82" s="51"/>
      <c r="D82" s="51"/>
      <c r="E82" s="51"/>
      <c r="F82" s="51"/>
      <c r="G82" s="51"/>
      <c r="H82" s="51"/>
      <c r="I82" s="51"/>
      <c r="J82" s="51"/>
      <c r="K82" s="51"/>
      <c r="L82" s="51"/>
      <c r="M82" s="51"/>
      <c r="N82" s="52"/>
    </row>
    <row r="83" spans="1:15" ht="12" customHeight="1">
      <c r="B83" s="50"/>
      <c r="C83" s="51"/>
      <c r="D83" s="51"/>
      <c r="E83" s="51"/>
      <c r="F83" s="51"/>
      <c r="G83" s="51"/>
      <c r="H83" s="51"/>
      <c r="I83" s="51"/>
      <c r="J83" s="51"/>
      <c r="K83" s="51"/>
      <c r="L83" s="51"/>
      <c r="M83" s="51"/>
      <c r="N83" s="52"/>
      <c r="O83" s="833"/>
    </row>
    <row r="84" spans="1:15" ht="28.5" customHeight="1">
      <c r="B84" s="50"/>
      <c r="C84" s="117" t="s">
        <v>1617</v>
      </c>
      <c r="D84" s="117"/>
      <c r="E84" s="117"/>
      <c r="F84" s="117"/>
      <c r="G84" s="117"/>
      <c r="H84" s="117"/>
      <c r="J84" s="117" t="s">
        <v>1618</v>
      </c>
      <c r="K84" s="117"/>
      <c r="L84" s="117"/>
      <c r="M84" s="117"/>
      <c r="N84" s="52"/>
    </row>
    <row r="85" spans="1:15">
      <c r="B85" s="50"/>
      <c r="C85" s="51" t="s">
        <v>1619</v>
      </c>
      <c r="D85" s="51"/>
      <c r="E85" s="51"/>
      <c r="F85" s="51"/>
      <c r="G85" s="51"/>
      <c r="H85" s="51"/>
      <c r="J85" s="51" t="s">
        <v>1619</v>
      </c>
      <c r="K85" s="51"/>
      <c r="L85" s="51"/>
      <c r="M85" s="51"/>
      <c r="N85" s="52"/>
    </row>
    <row r="86" spans="1:15">
      <c r="B86" s="50"/>
      <c r="C86" s="51" t="s">
        <v>1620</v>
      </c>
      <c r="D86" s="51"/>
      <c r="E86" s="51"/>
      <c r="F86" s="51"/>
      <c r="G86" s="51"/>
      <c r="H86" s="51"/>
      <c r="J86" s="51" t="s">
        <v>1621</v>
      </c>
      <c r="K86" s="51"/>
      <c r="L86" s="51"/>
      <c r="M86" s="51"/>
      <c r="N86" s="52"/>
    </row>
    <row r="87" spans="1:15">
      <c r="B87" s="50"/>
      <c r="C87" s="51" t="s">
        <v>1622</v>
      </c>
      <c r="D87" s="51"/>
      <c r="E87" s="51"/>
      <c r="F87" s="51"/>
      <c r="G87" s="51"/>
      <c r="H87" s="51"/>
      <c r="J87" s="51" t="s">
        <v>1622</v>
      </c>
      <c r="K87" s="51"/>
      <c r="L87" s="51"/>
      <c r="M87" s="51"/>
      <c r="N87" s="52"/>
    </row>
    <row r="88" spans="1:15" ht="10.5" customHeight="1" thickBot="1">
      <c r="B88" s="50"/>
      <c r="C88" s="51"/>
      <c r="D88" s="51"/>
      <c r="E88" s="51"/>
      <c r="F88" s="51" t="s">
        <v>1623</v>
      </c>
      <c r="G88" s="51"/>
      <c r="H88" s="51"/>
      <c r="I88" s="51"/>
      <c r="J88" s="51"/>
      <c r="K88" s="51"/>
      <c r="L88" s="51"/>
      <c r="M88" s="51"/>
      <c r="N88" s="52"/>
    </row>
    <row r="89" spans="1:15">
      <c r="B89" s="118" t="s">
        <v>1624</v>
      </c>
      <c r="C89" s="119"/>
      <c r="D89" s="119"/>
      <c r="E89" s="119"/>
      <c r="F89" s="119"/>
      <c r="G89" s="119"/>
      <c r="H89" s="119"/>
      <c r="I89" s="119"/>
      <c r="J89" s="119"/>
      <c r="K89" s="119"/>
      <c r="L89" s="119"/>
      <c r="M89" s="119"/>
      <c r="N89" s="120"/>
    </row>
    <row r="90" spans="1:15">
      <c r="B90" s="121"/>
      <c r="C90" s="122"/>
      <c r="D90" s="122"/>
      <c r="E90" s="122"/>
      <c r="F90" s="122"/>
      <c r="G90" s="122"/>
      <c r="H90" s="122"/>
      <c r="I90" s="122"/>
      <c r="J90" s="122"/>
      <c r="K90" s="122"/>
      <c r="L90" s="122"/>
      <c r="M90" s="122"/>
      <c r="N90" s="123"/>
    </row>
    <row r="91" spans="1:15">
      <c r="B91" s="121"/>
      <c r="C91" s="122"/>
      <c r="D91" s="122"/>
      <c r="E91" s="122"/>
      <c r="F91" s="122"/>
      <c r="G91" s="122"/>
      <c r="H91" s="122"/>
      <c r="I91" s="122"/>
      <c r="J91" s="122"/>
      <c r="K91" s="122"/>
      <c r="L91" s="122"/>
      <c r="M91" s="122"/>
      <c r="N91" s="123"/>
    </row>
    <row r="92" spans="1:15" ht="14.4" thickBot="1">
      <c r="B92" s="124"/>
      <c r="C92" s="125"/>
      <c r="D92" s="125"/>
      <c r="E92" s="125"/>
      <c r="F92" s="125"/>
      <c r="G92" s="125"/>
      <c r="H92" s="125"/>
      <c r="I92" s="125"/>
      <c r="J92" s="125"/>
      <c r="K92" s="125"/>
      <c r="L92" s="125"/>
      <c r="M92" s="125"/>
      <c r="N92" s="126"/>
    </row>
    <row r="93" spans="1:15" ht="7.5" customHeight="1">
      <c r="A93" s="1"/>
      <c r="B93" s="127"/>
      <c r="C93" s="128"/>
      <c r="D93" s="128"/>
      <c r="E93" s="128"/>
      <c r="F93" s="128"/>
      <c r="G93" s="128"/>
      <c r="H93" s="128"/>
      <c r="I93" s="128"/>
      <c r="J93" s="128"/>
      <c r="K93" s="128"/>
      <c r="L93" s="128"/>
      <c r="M93" s="128"/>
      <c r="N93" s="129"/>
    </row>
    <row r="94" spans="1:15" ht="18" customHeight="1">
      <c r="A94" s="1"/>
      <c r="B94" s="31" t="s">
        <v>1625</v>
      </c>
      <c r="C94" s="130"/>
      <c r="D94" s="130"/>
      <c r="E94" s="130"/>
      <c r="F94" s="130"/>
      <c r="G94" s="130"/>
      <c r="H94" s="130"/>
      <c r="I94" s="130"/>
      <c r="J94" s="130"/>
      <c r="K94" s="130"/>
      <c r="L94" s="130"/>
      <c r="M94" s="130"/>
      <c r="N94" s="131"/>
    </row>
    <row r="95" spans="1:15" ht="14.25" customHeight="1">
      <c r="A95" s="1"/>
      <c r="B95" s="132"/>
      <c r="C95" s="133"/>
      <c r="D95" s="133"/>
      <c r="E95" s="133"/>
      <c r="F95" s="133"/>
      <c r="G95" s="133"/>
      <c r="H95" s="133"/>
      <c r="I95" s="133"/>
      <c r="J95" s="133"/>
      <c r="K95" s="133"/>
      <c r="L95" s="133"/>
      <c r="M95" s="133"/>
      <c r="N95" s="134"/>
    </row>
    <row r="96" spans="1:15"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B100" s="140"/>
      <c r="C100" s="136"/>
      <c r="D100" s="136"/>
      <c r="E100" s="51" t="s">
        <v>1622</v>
      </c>
      <c r="F100" s="51"/>
      <c r="G100" s="51"/>
      <c r="H100" s="51"/>
      <c r="I100" s="51"/>
      <c r="J100" s="51"/>
      <c r="K100" s="136"/>
      <c r="L100" s="136"/>
      <c r="M100" s="136"/>
      <c r="N100" s="137"/>
    </row>
    <row r="101" spans="1:14" ht="9.75" customHeight="1">
      <c r="B101" s="140"/>
      <c r="C101" s="136"/>
      <c r="D101" s="136"/>
      <c r="E101" s="136"/>
      <c r="F101" s="51"/>
      <c r="G101" s="51"/>
      <c r="H101" s="51"/>
      <c r="I101" s="51"/>
      <c r="J101" s="51"/>
      <c r="K101" s="136"/>
      <c r="L101" s="136"/>
      <c r="M101" s="136"/>
      <c r="N101" s="137"/>
    </row>
    <row r="102" spans="1:14">
      <c r="B102" s="1286" t="s">
        <v>1627</v>
      </c>
      <c r="C102" s="1287"/>
      <c r="D102" s="1287"/>
      <c r="E102" s="1287"/>
      <c r="F102" s="1287"/>
      <c r="G102" s="1287"/>
      <c r="H102" s="1287"/>
      <c r="I102" s="1287"/>
      <c r="J102" s="1287"/>
      <c r="K102" s="1287"/>
      <c r="L102" s="1287"/>
      <c r="M102" s="1287"/>
      <c r="N102" s="1288"/>
    </row>
    <row r="103" spans="1:14" ht="26.25" customHeight="1">
      <c r="B103" s="1286"/>
      <c r="C103" s="1287"/>
      <c r="D103" s="1287"/>
      <c r="E103" s="1287"/>
      <c r="F103" s="1287"/>
      <c r="G103" s="1287"/>
      <c r="H103" s="1287"/>
      <c r="I103" s="1287"/>
      <c r="J103" s="1287"/>
      <c r="K103" s="1287"/>
      <c r="L103" s="1287"/>
      <c r="M103" s="1287"/>
      <c r="N103" s="1288"/>
    </row>
    <row r="104" spans="1:14" ht="36" customHeight="1">
      <c r="B104" s="1286" t="s">
        <v>1628</v>
      </c>
      <c r="C104" s="1287"/>
      <c r="D104" s="1287"/>
      <c r="E104" s="1287"/>
      <c r="F104" s="1287"/>
      <c r="G104" s="1287"/>
      <c r="H104" s="1287"/>
      <c r="I104" s="1287"/>
      <c r="J104" s="1287"/>
      <c r="K104" s="1287"/>
      <c r="L104" s="1287"/>
      <c r="M104" s="1287"/>
      <c r="N104" s="1288"/>
    </row>
    <row r="105" spans="1:14" ht="7.5" customHeight="1" thickBot="1">
      <c r="B105" s="141"/>
      <c r="C105" s="142"/>
      <c r="D105" s="142"/>
      <c r="E105" s="143"/>
      <c r="F105" s="143"/>
      <c r="G105" s="143"/>
      <c r="H105" s="143"/>
      <c r="I105" s="143"/>
      <c r="J105" s="144"/>
      <c r="K105" s="144"/>
      <c r="L105" s="144"/>
      <c r="M105" s="144"/>
      <c r="N105" s="145"/>
    </row>
  </sheetData>
  <mergeCells count="88">
    <mergeCell ref="F7:I8"/>
    <mergeCell ref="B1:D6"/>
    <mergeCell ref="E1:K3"/>
    <mergeCell ref="L1:N6"/>
    <mergeCell ref="E4:K4"/>
    <mergeCell ref="E6:K6"/>
    <mergeCell ref="B29:N29"/>
    <mergeCell ref="B9:D9"/>
    <mergeCell ref="F9:G9"/>
    <mergeCell ref="H9:I9"/>
    <mergeCell ref="D11:G11"/>
    <mergeCell ref="L12:N12"/>
    <mergeCell ref="D15:N16"/>
    <mergeCell ref="B24:N24"/>
    <mergeCell ref="C26:K26"/>
    <mergeCell ref="L26:M26"/>
    <mergeCell ref="C27:K27"/>
    <mergeCell ref="L27:M27"/>
    <mergeCell ref="C31:I31"/>
    <mergeCell ref="L31:M31"/>
    <mergeCell ref="C32:I32"/>
    <mergeCell ref="L32:M32"/>
    <mergeCell ref="C33:I33"/>
    <mergeCell ref="L33:M33"/>
    <mergeCell ref="C34:I34"/>
    <mergeCell ref="L34:M34"/>
    <mergeCell ref="C35:I35"/>
    <mergeCell ref="L35:M35"/>
    <mergeCell ref="C36:I36"/>
    <mergeCell ref="L36:M36"/>
    <mergeCell ref="C37:I37"/>
    <mergeCell ref="L37:M37"/>
    <mergeCell ref="C38:I38"/>
    <mergeCell ref="L38:M38"/>
    <mergeCell ref="C39:I39"/>
    <mergeCell ref="L39:M39"/>
    <mergeCell ref="C40:I40"/>
    <mergeCell ref="L40:M40"/>
    <mergeCell ref="B41:M41"/>
    <mergeCell ref="B43:N43"/>
    <mergeCell ref="C45:I45"/>
    <mergeCell ref="L45:M45"/>
    <mergeCell ref="C46:I46"/>
    <mergeCell ref="L46:M46"/>
    <mergeCell ref="C47:I47"/>
    <mergeCell ref="L47:M47"/>
    <mergeCell ref="C48:I48"/>
    <mergeCell ref="L48:M48"/>
    <mergeCell ref="C49:I49"/>
    <mergeCell ref="L49:M49"/>
    <mergeCell ref="C50:I50"/>
    <mergeCell ref="L50:M50"/>
    <mergeCell ref="C51:I51"/>
    <mergeCell ref="L51:M51"/>
    <mergeCell ref="C52:I52"/>
    <mergeCell ref="L52:M52"/>
    <mergeCell ref="C53:I53"/>
    <mergeCell ref="L53:M53"/>
    <mergeCell ref="C54:I54"/>
    <mergeCell ref="L54:M54"/>
    <mergeCell ref="B68:N68"/>
    <mergeCell ref="C55:I55"/>
    <mergeCell ref="L55:M55"/>
    <mergeCell ref="B56:M56"/>
    <mergeCell ref="B58:N58"/>
    <mergeCell ref="C60:H60"/>
    <mergeCell ref="C61:H61"/>
    <mergeCell ref="C62:H62"/>
    <mergeCell ref="C63:H63"/>
    <mergeCell ref="C64:H64"/>
    <mergeCell ref="C65:H65"/>
    <mergeCell ref="B66:M66"/>
    <mergeCell ref="C70:H70"/>
    <mergeCell ref="L70:M70"/>
    <mergeCell ref="C71:H71"/>
    <mergeCell ref="L71:M71"/>
    <mergeCell ref="C72:H72"/>
    <mergeCell ref="L72:M72"/>
    <mergeCell ref="B76:M76"/>
    <mergeCell ref="B78:M78"/>
    <mergeCell ref="B102:N103"/>
    <mergeCell ref="B104:N104"/>
    <mergeCell ref="C73:H73"/>
    <mergeCell ref="L73:M73"/>
    <mergeCell ref="C74:H74"/>
    <mergeCell ref="L74:M74"/>
    <mergeCell ref="C75:H75"/>
    <mergeCell ref="L75:M75"/>
  </mergeCells>
  <phoneticPr fontId="43" type="noConversion"/>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2D2C1-FA13-470E-ADD3-1E158513CFF7}">
  <sheetPr>
    <tabColor rgb="FF33CCCC"/>
    <pageSetUpPr fitToPage="1"/>
  </sheetPr>
  <dimension ref="A1:XFD105"/>
  <sheetViews>
    <sheetView showGridLines="0" topLeftCell="A24" zoomScale="90" zoomScaleNormal="90" workbookViewId="0">
      <selection activeCell="K46" sqref="K46"/>
    </sheetView>
  </sheetViews>
  <sheetFormatPr baseColWidth="10" defaultColWidth="0" defaultRowHeight="13.8"/>
  <cols>
    <col min="1" max="1" width="3" style="3" customWidth="1"/>
    <col min="2" max="2" width="14.33203125" style="3" customWidth="1"/>
    <col min="3" max="3" width="11.5546875" style="3" customWidth="1"/>
    <col min="4" max="4" width="17" style="3" customWidth="1"/>
    <col min="5" max="5" width="12.5546875" style="3" customWidth="1"/>
    <col min="6" max="6" width="8" style="3" customWidth="1"/>
    <col min="7" max="7" width="8.88671875" style="3" customWidth="1"/>
    <col min="8" max="8" width="10.5546875" style="3" customWidth="1"/>
    <col min="9" max="9" width="14.5546875" style="3" customWidth="1"/>
    <col min="10" max="10" width="23.44140625" style="3" customWidth="1"/>
    <col min="11" max="11" width="18" style="3" customWidth="1"/>
    <col min="12" max="12" width="11.44140625" style="3" customWidth="1"/>
    <col min="13" max="13" width="12.88671875" style="3" customWidth="1"/>
    <col min="14" max="14" width="21.5546875" style="3" customWidth="1"/>
    <col min="15" max="15" width="4.44140625" style="1" customWidth="1"/>
    <col min="16" max="16383" width="11.44140625" style="1" hidden="1"/>
    <col min="16384" max="16384" width="19.109375" style="1" customWidth="1"/>
  </cols>
  <sheetData>
    <row r="1" spans="1:14" ht="13.95" customHeight="1">
      <c r="A1" s="1"/>
      <c r="B1" s="1353"/>
      <c r="C1" s="1354"/>
      <c r="D1" s="1389"/>
      <c r="E1" s="1362" t="s">
        <v>1577</v>
      </c>
      <c r="F1" s="1363"/>
      <c r="G1" s="1363"/>
      <c r="H1" s="1363"/>
      <c r="I1" s="1363"/>
      <c r="J1" s="1363"/>
      <c r="K1" s="1364"/>
      <c r="L1" s="1368"/>
      <c r="M1" s="1369"/>
      <c r="N1" s="1370"/>
    </row>
    <row r="2" spans="1:14" ht="14.25" customHeight="1">
      <c r="A2" s="1"/>
      <c r="B2" s="1356"/>
      <c r="C2" s="1357"/>
      <c r="D2" s="1390"/>
      <c r="E2" s="1365"/>
      <c r="F2" s="1366"/>
      <c r="G2" s="1366"/>
      <c r="H2" s="1366"/>
      <c r="I2" s="1366"/>
      <c r="J2" s="1366"/>
      <c r="K2" s="1367"/>
      <c r="L2" s="1368"/>
      <c r="M2" s="1369"/>
      <c r="N2" s="1370"/>
    </row>
    <row r="3" spans="1:14" ht="14.25" customHeight="1">
      <c r="A3" s="1"/>
      <c r="B3" s="1356"/>
      <c r="C3" s="1357"/>
      <c r="D3" s="1390"/>
      <c r="E3" s="1365"/>
      <c r="F3" s="1366"/>
      <c r="G3" s="1366"/>
      <c r="H3" s="1366"/>
      <c r="I3" s="1366"/>
      <c r="J3" s="1366"/>
      <c r="K3" s="1367"/>
      <c r="L3" s="1368"/>
      <c r="M3" s="1369"/>
      <c r="N3" s="1370"/>
    </row>
    <row r="4" spans="1:14" ht="17.399999999999999" customHeight="1">
      <c r="A4" s="1"/>
      <c r="B4" s="1356"/>
      <c r="C4" s="1357"/>
      <c r="D4" s="1390"/>
      <c r="E4" s="1374" t="s">
        <v>1578</v>
      </c>
      <c r="F4" s="1375"/>
      <c r="G4" s="1375"/>
      <c r="H4" s="1375"/>
      <c r="I4" s="1375"/>
      <c r="J4" s="1375"/>
      <c r="K4" s="1376"/>
      <c r="L4" s="1368"/>
      <c r="M4" s="1369"/>
      <c r="N4" s="1370"/>
    </row>
    <row r="5" spans="1:14" ht="2.25" customHeight="1">
      <c r="A5" s="1"/>
      <c r="B5" s="1356"/>
      <c r="C5" s="1357"/>
      <c r="D5" s="1390"/>
      <c r="E5" s="282"/>
      <c r="F5" s="283"/>
      <c r="G5" s="283"/>
      <c r="H5" s="283"/>
      <c r="I5" s="283"/>
      <c r="J5" s="283"/>
      <c r="K5" s="261"/>
      <c r="L5" s="1368"/>
      <c r="M5" s="1369"/>
      <c r="N5" s="1370"/>
    </row>
    <row r="6" spans="1:14" ht="14.25" customHeight="1">
      <c r="A6" s="1"/>
      <c r="B6" s="1359"/>
      <c r="C6" s="1360"/>
      <c r="D6" s="1391"/>
      <c r="E6" s="1377" t="s">
        <v>1579</v>
      </c>
      <c r="F6" s="1378"/>
      <c r="G6" s="1378"/>
      <c r="H6" s="1378"/>
      <c r="I6" s="1378"/>
      <c r="J6" s="1378"/>
      <c r="K6" s="1379"/>
      <c r="L6" s="1371"/>
      <c r="M6" s="1372"/>
      <c r="N6" s="1373"/>
    </row>
    <row r="7" spans="1:14" ht="14.25" customHeight="1">
      <c r="B7" s="6"/>
      <c r="C7" s="7"/>
      <c r="D7" s="7"/>
      <c r="E7" s="7"/>
      <c r="F7" s="1381"/>
      <c r="G7" s="1381"/>
      <c r="H7" s="1381"/>
      <c r="I7" s="1381"/>
      <c r="J7" s="7"/>
      <c r="K7" s="260" t="s">
        <v>1580</v>
      </c>
      <c r="L7" s="4"/>
      <c r="M7" s="695" t="s">
        <v>1581</v>
      </c>
      <c r="N7" s="5">
        <v>2023</v>
      </c>
    </row>
    <row r="8" spans="1:14" ht="12" customHeight="1">
      <c r="B8" s="6"/>
      <c r="C8" s="7"/>
      <c r="D8" s="7"/>
      <c r="E8" s="7"/>
      <c r="F8" s="1381"/>
      <c r="G8" s="1381"/>
      <c r="H8" s="1381"/>
      <c r="I8" s="1381"/>
      <c r="J8" s="7"/>
      <c r="K8" s="8"/>
      <c r="L8" s="9" t="s">
        <v>1582</v>
      </c>
      <c r="M8" s="9" t="s">
        <v>1583</v>
      </c>
      <c r="N8" s="10" t="s">
        <v>1584</v>
      </c>
    </row>
    <row r="9" spans="1:14" ht="21.75" customHeight="1">
      <c r="B9" s="1382" t="s">
        <v>1585</v>
      </c>
      <c r="C9" s="1383"/>
      <c r="D9" s="1383"/>
      <c r="E9" s="11" t="s">
        <v>1586</v>
      </c>
      <c r="F9" s="1384"/>
      <c r="G9" s="1384"/>
      <c r="H9" s="1385"/>
      <c r="I9" s="1385"/>
      <c r="J9" s="7"/>
      <c r="K9" s="12"/>
      <c r="L9" s="9"/>
      <c r="M9" s="9"/>
      <c r="N9" s="10"/>
    </row>
    <row r="10" spans="1:14" ht="5.4" customHeight="1">
      <c r="B10" s="13"/>
      <c r="C10" s="14"/>
      <c r="D10" s="14"/>
      <c r="E10" s="15"/>
      <c r="F10" s="7"/>
      <c r="G10" s="7"/>
      <c r="H10" s="16"/>
      <c r="I10" s="7"/>
      <c r="J10" s="7"/>
      <c r="K10" s="12"/>
      <c r="L10" s="9"/>
      <c r="M10" s="9"/>
      <c r="N10" s="10"/>
    </row>
    <row r="11" spans="1:14" ht="18" customHeight="1">
      <c r="B11" s="17" t="s">
        <v>1587</v>
      </c>
      <c r="C11" s="18"/>
      <c r="D11" s="1386" t="s">
        <v>1588</v>
      </c>
      <c r="E11" s="1386"/>
      <c r="F11" s="1386"/>
      <c r="G11" s="1386"/>
      <c r="H11" s="18"/>
      <c r="I11" s="20"/>
      <c r="J11" s="21" t="s">
        <v>1589</v>
      </c>
      <c r="K11" s="22" t="str">
        <f>+Presupuesto!I7</f>
        <v>CAUCA</v>
      </c>
      <c r="L11" s="19"/>
      <c r="M11" s="19"/>
      <c r="N11" s="23"/>
    </row>
    <row r="12" spans="1:14" ht="14.25" customHeight="1" thickBot="1">
      <c r="B12" s="24"/>
      <c r="C12" s="25"/>
      <c r="D12" s="26"/>
      <c r="E12" s="26"/>
      <c r="F12" s="26"/>
      <c r="G12" s="26"/>
      <c r="H12" s="25"/>
      <c r="I12" s="26"/>
      <c r="J12" s="25"/>
      <c r="K12" s="26"/>
      <c r="L12" s="1387"/>
      <c r="M12" s="1387"/>
      <c r="N12" s="1388"/>
    </row>
    <row r="13" spans="1:14" ht="8.4" customHeight="1">
      <c r="B13" s="27"/>
      <c r="C13" s="28"/>
      <c r="D13" s="28"/>
      <c r="E13" s="28"/>
      <c r="F13" s="28"/>
      <c r="G13" s="28"/>
      <c r="H13" s="28"/>
      <c r="I13" s="28"/>
      <c r="J13" s="28"/>
      <c r="K13" s="28"/>
      <c r="L13" s="28"/>
      <c r="M13" s="28"/>
      <c r="N13" s="29"/>
    </row>
    <row r="14" spans="1:14" s="53" customFormat="1" ht="18" customHeight="1">
      <c r="A14" s="30"/>
      <c r="B14" s="31" t="s">
        <v>1590</v>
      </c>
      <c r="C14" s="32"/>
      <c r="D14" s="33" t="s">
        <v>1591</v>
      </c>
      <c r="E14" s="34"/>
      <c r="F14" s="35"/>
      <c r="G14" s="35"/>
      <c r="H14" s="35"/>
      <c r="I14" s="35"/>
      <c r="J14" s="35"/>
      <c r="K14" s="35"/>
      <c r="L14" s="35"/>
      <c r="M14" s="35"/>
      <c r="N14" s="36"/>
    </row>
    <row r="15" spans="1:14" s="53"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53" customFormat="1" ht="20.25" customHeight="1">
      <c r="A16" s="30"/>
      <c r="B16" s="41"/>
      <c r="C16" s="39"/>
      <c r="D16" s="1351"/>
      <c r="E16" s="1351"/>
      <c r="F16" s="1351"/>
      <c r="G16" s="1351"/>
      <c r="H16" s="1351"/>
      <c r="I16" s="1351"/>
      <c r="J16" s="1351"/>
      <c r="K16" s="1351"/>
      <c r="L16" s="1351"/>
      <c r="M16" s="1351"/>
      <c r="N16" s="1352"/>
    </row>
    <row r="17" spans="1:14" s="53" customFormat="1" ht="11.25" customHeight="1">
      <c r="A17" s="30"/>
      <c r="B17" s="41"/>
      <c r="C17" s="39"/>
      <c r="D17" s="42"/>
      <c r="E17" s="42"/>
      <c r="F17" s="42"/>
      <c r="G17" s="42"/>
      <c r="H17" s="42"/>
      <c r="I17" s="42"/>
      <c r="J17" s="42"/>
      <c r="K17" s="42"/>
      <c r="L17" s="42"/>
      <c r="M17" s="42"/>
      <c r="N17" s="43"/>
    </row>
    <row r="18" spans="1:14" s="53" customFormat="1">
      <c r="A18" s="30"/>
      <c r="B18" s="41"/>
      <c r="C18" s="39"/>
      <c r="D18" s="42"/>
      <c r="E18" s="42"/>
      <c r="F18" s="42"/>
      <c r="G18" s="42"/>
      <c r="H18" s="42"/>
      <c r="I18" s="42"/>
      <c r="J18" s="42"/>
      <c r="K18" s="42"/>
      <c r="L18" s="42"/>
      <c r="M18" s="42"/>
      <c r="N18" s="43"/>
    </row>
    <row r="19" spans="1:14" s="53" customFormat="1">
      <c r="A19" s="30"/>
      <c r="B19" s="41" t="s">
        <v>1593</v>
      </c>
      <c r="C19" s="44"/>
      <c r="D19" s="40"/>
      <c r="E19" s="40"/>
      <c r="F19" s="40"/>
      <c r="G19" s="40"/>
      <c r="H19" s="40"/>
      <c r="I19" s="40"/>
      <c r="J19" s="40"/>
      <c r="K19" s="40"/>
      <c r="L19" s="40"/>
      <c r="M19" s="40"/>
      <c r="N19" s="45"/>
    </row>
    <row r="20" spans="1:14" s="53" customFormat="1">
      <c r="A20" s="30"/>
      <c r="B20" s="41"/>
      <c r="C20" s="39"/>
      <c r="D20" s="42"/>
      <c r="E20" s="42"/>
      <c r="F20" s="42"/>
      <c r="G20" s="42"/>
      <c r="H20" s="42"/>
      <c r="I20" s="42"/>
      <c r="J20" s="42"/>
      <c r="K20" s="42"/>
      <c r="L20" s="42"/>
      <c r="M20" s="42"/>
      <c r="N20" s="43"/>
    </row>
    <row r="21" spans="1:14" s="53" customFormat="1">
      <c r="A21" s="30"/>
      <c r="B21" s="41" t="s">
        <v>1594</v>
      </c>
      <c r="C21" s="44"/>
      <c r="D21" s="40"/>
      <c r="E21" s="40"/>
      <c r="F21" s="40"/>
      <c r="G21" s="40"/>
      <c r="H21" s="40"/>
      <c r="I21" s="40"/>
      <c r="J21" s="40"/>
      <c r="K21" s="46" t="s">
        <v>1595</v>
      </c>
      <c r="L21" s="47"/>
      <c r="M21" s="48" t="s">
        <v>1591</v>
      </c>
      <c r="N21" s="49" t="s">
        <v>1596</v>
      </c>
    </row>
    <row r="22" spans="1:14" s="53" customFormat="1" ht="12" customHeight="1">
      <c r="A22" s="30"/>
      <c r="B22" s="41"/>
      <c r="C22" s="39"/>
      <c r="D22" s="42"/>
      <c r="E22" s="42"/>
      <c r="F22" s="42"/>
      <c r="G22" s="42"/>
      <c r="H22" s="42"/>
      <c r="I22" s="42"/>
      <c r="J22" s="42"/>
      <c r="K22" s="42"/>
      <c r="L22" s="42"/>
      <c r="M22" s="42"/>
      <c r="N22" s="43"/>
    </row>
    <row r="23" spans="1:14" ht="4.5" customHeight="1" thickBot="1">
      <c r="B23" s="50"/>
      <c r="C23" s="51"/>
      <c r="D23" s="51"/>
      <c r="E23" s="51"/>
      <c r="F23" s="51"/>
      <c r="G23" s="51"/>
      <c r="H23" s="51"/>
      <c r="I23" s="51"/>
      <c r="J23" s="51"/>
      <c r="K23" s="51"/>
      <c r="L23" s="51"/>
      <c r="M23" s="51"/>
      <c r="N23" s="52"/>
    </row>
    <row r="24" spans="1:14" s="53" customFormat="1" ht="25.5" customHeight="1" thickBot="1">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B27" s="59" t="s">
        <v>1632</v>
      </c>
      <c r="C27" s="1333" t="s">
        <v>1633</v>
      </c>
      <c r="D27" s="1334"/>
      <c r="E27" s="1334"/>
      <c r="F27" s="1334"/>
      <c r="G27" s="1334"/>
      <c r="H27" s="1334"/>
      <c r="I27" s="1334"/>
      <c r="J27" s="1334"/>
      <c r="K27" s="1335"/>
      <c r="L27" s="1337" t="s">
        <v>139</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414"/>
      <c r="C30" s="1415"/>
      <c r="D30" s="1415"/>
      <c r="E30" s="1415"/>
      <c r="F30" s="1415"/>
      <c r="G30" s="1415"/>
      <c r="H30" s="1415"/>
      <c r="I30" s="1415"/>
      <c r="J30" s="1415"/>
      <c r="K30" s="1415"/>
      <c r="L30" s="1415"/>
      <c r="M30" s="1415"/>
      <c r="N30" s="1416"/>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c r="B32" s="67" t="s">
        <v>924</v>
      </c>
      <c r="C32" s="1325" t="s">
        <v>925</v>
      </c>
      <c r="D32" s="1325"/>
      <c r="E32" s="1325"/>
      <c r="F32" s="1325"/>
      <c r="G32" s="1325"/>
      <c r="H32" s="1325"/>
      <c r="I32" s="1325"/>
      <c r="J32" s="68"/>
      <c r="K32" s="69">
        <f>VLOOKUP(B32,Equipos!$C$6:$G$137,5,0)</f>
        <v>107655</v>
      </c>
      <c r="L32" s="1413">
        <f>1/619.375</f>
        <v>1.6145307769929364E-3</v>
      </c>
      <c r="M32" s="1413"/>
      <c r="N32" s="70">
        <f>K32*L32</f>
        <v>173.81231079717458</v>
      </c>
    </row>
    <row r="33" spans="1:14">
      <c r="B33" s="71" t="s">
        <v>1057</v>
      </c>
      <c r="C33" s="1322" t="s">
        <v>1058</v>
      </c>
      <c r="D33" s="1322"/>
      <c r="E33" s="1322"/>
      <c r="F33" s="1322"/>
      <c r="G33" s="1322"/>
      <c r="H33" s="1322"/>
      <c r="I33" s="1322"/>
      <c r="J33" s="72"/>
      <c r="K33" s="73">
        <f>VLOOKUP(B33,Equipos!$C$6:$G$137,5,0)</f>
        <v>180000</v>
      </c>
      <c r="L33" s="1413">
        <f>1/619.375</f>
        <v>1.6145307769929364E-3</v>
      </c>
      <c r="M33" s="1413"/>
      <c r="N33" s="70">
        <f t="shared" ref="N33:N39" si="0">K33*L33</f>
        <v>290.61553985872854</v>
      </c>
    </row>
    <row r="34" spans="1:14">
      <c r="B34" s="71" t="s">
        <v>1133</v>
      </c>
      <c r="C34" s="1322" t="s">
        <v>1134</v>
      </c>
      <c r="D34" s="1322"/>
      <c r="E34" s="1322"/>
      <c r="F34" s="1322"/>
      <c r="G34" s="1322"/>
      <c r="H34" s="1322"/>
      <c r="I34" s="1322"/>
      <c r="J34" s="72"/>
      <c r="K34" s="73">
        <f>VLOOKUP(B34,Equipos!$C$6:$G$137,5,0)</f>
        <v>102367</v>
      </c>
      <c r="L34" s="1413">
        <f>1/619.375</f>
        <v>1.6145307769929364E-3</v>
      </c>
      <c r="M34" s="1413"/>
      <c r="N34" s="70">
        <f t="shared" si="0"/>
        <v>165.27467204843592</v>
      </c>
    </row>
    <row r="35" spans="1:14" ht="21" customHeight="1">
      <c r="B35" s="71" t="s">
        <v>920</v>
      </c>
      <c r="C35" s="1322" t="s">
        <v>921</v>
      </c>
      <c r="D35" s="1322"/>
      <c r="E35" s="1322"/>
      <c r="F35" s="1322"/>
      <c r="G35" s="1322"/>
      <c r="H35" s="1322"/>
      <c r="I35" s="1322"/>
      <c r="J35" s="72"/>
      <c r="K35" s="73">
        <f>VLOOKUP(B35,Equipos!$C$6:$G$137,5,0)</f>
        <v>132000</v>
      </c>
      <c r="L35" s="1413">
        <f>1/619.375</f>
        <v>1.6145307769929364E-3</v>
      </c>
      <c r="M35" s="1413"/>
      <c r="N35" s="70">
        <f t="shared" si="0"/>
        <v>213.11806256306761</v>
      </c>
    </row>
    <row r="36" spans="1:14">
      <c r="B36" s="71"/>
      <c r="C36" s="1322"/>
      <c r="D36" s="1322"/>
      <c r="E36" s="1322"/>
      <c r="F36" s="1322"/>
      <c r="G36" s="1322"/>
      <c r="H36" s="1322"/>
      <c r="I36" s="1322"/>
      <c r="J36" s="72"/>
      <c r="K36" s="73"/>
      <c r="L36" s="1413"/>
      <c r="M36" s="1413"/>
      <c r="N36" s="70">
        <f t="shared" si="0"/>
        <v>0</v>
      </c>
    </row>
    <row r="37" spans="1:14">
      <c r="B37" s="74"/>
      <c r="C37" s="1417"/>
      <c r="D37" s="1417"/>
      <c r="E37" s="1417"/>
      <c r="F37" s="1417"/>
      <c r="G37" s="1417"/>
      <c r="H37" s="1417"/>
      <c r="I37" s="1417"/>
      <c r="J37" s="72"/>
      <c r="K37" s="73"/>
      <c r="L37" s="1418"/>
      <c r="M37" s="1418"/>
      <c r="N37" s="70">
        <f t="shared" si="0"/>
        <v>0</v>
      </c>
    </row>
    <row r="38" spans="1:14">
      <c r="B38" s="74"/>
      <c r="C38" s="1417"/>
      <c r="D38" s="1417"/>
      <c r="E38" s="1417"/>
      <c r="F38" s="1417"/>
      <c r="G38" s="1417"/>
      <c r="H38" s="1417"/>
      <c r="I38" s="1417"/>
      <c r="J38" s="72"/>
      <c r="K38" s="73"/>
      <c r="L38" s="1418"/>
      <c r="M38" s="1418"/>
      <c r="N38" s="70">
        <f t="shared" si="0"/>
        <v>0</v>
      </c>
    </row>
    <row r="39" spans="1:14">
      <c r="B39" s="74"/>
      <c r="C39" s="1417"/>
      <c r="D39" s="1417"/>
      <c r="E39" s="1417"/>
      <c r="F39" s="1417"/>
      <c r="G39" s="1417"/>
      <c r="H39" s="1417"/>
      <c r="I39" s="1417"/>
      <c r="J39" s="72"/>
      <c r="K39" s="73"/>
      <c r="L39" s="1418"/>
      <c r="M39" s="1418"/>
      <c r="N39" s="70">
        <f t="shared" si="0"/>
        <v>0</v>
      </c>
    </row>
    <row r="40" spans="1:14" ht="15.75" customHeight="1" thickBot="1">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842.82058526740661</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B46" s="67" t="s">
        <v>186</v>
      </c>
      <c r="C46" s="1325" t="s">
        <v>188</v>
      </c>
      <c r="D46" s="1325"/>
      <c r="E46" s="1325"/>
      <c r="F46" s="1325"/>
      <c r="G46" s="1325"/>
      <c r="H46" s="1325"/>
      <c r="I46" s="1325"/>
      <c r="J46" s="81" t="s">
        <v>187</v>
      </c>
      <c r="K46" s="82">
        <v>3</v>
      </c>
      <c r="L46" s="1407">
        <f>VLOOKUP(B46,Materiales!$C$6:$F$373,4,0)</f>
        <v>89</v>
      </c>
      <c r="M46" s="1408"/>
      <c r="N46" s="70">
        <f>K46*L46</f>
        <v>267</v>
      </c>
    </row>
    <row r="47" spans="1:14">
      <c r="B47" s="71"/>
      <c r="C47" s="1322"/>
      <c r="D47" s="1322"/>
      <c r="E47" s="1322"/>
      <c r="F47" s="1322"/>
      <c r="G47" s="1322"/>
      <c r="H47" s="1322"/>
      <c r="I47" s="1322"/>
      <c r="J47" s="83"/>
      <c r="K47" s="84"/>
      <c r="L47" s="1323"/>
      <c r="M47" s="1324"/>
      <c r="N47" s="70">
        <f t="shared" ref="N47:N55" si="1">K47*L47</f>
        <v>0</v>
      </c>
    </row>
    <row r="48" spans="1:14">
      <c r="B48" s="71"/>
      <c r="C48" s="1322"/>
      <c r="D48" s="1322"/>
      <c r="E48" s="1322"/>
      <c r="F48" s="1322"/>
      <c r="G48" s="1322"/>
      <c r="H48" s="1322"/>
      <c r="I48" s="1322"/>
      <c r="J48" s="83"/>
      <c r="K48" s="84"/>
      <c r="L48" s="1323"/>
      <c r="M48" s="1324"/>
      <c r="N48" s="70">
        <f t="shared" si="1"/>
        <v>0</v>
      </c>
    </row>
    <row r="49" spans="1:14">
      <c r="B49" s="71"/>
      <c r="C49" s="1322"/>
      <c r="D49" s="1322"/>
      <c r="E49" s="1322"/>
      <c r="F49" s="1322"/>
      <c r="G49" s="1322"/>
      <c r="H49" s="1322"/>
      <c r="I49" s="1322"/>
      <c r="J49" s="83"/>
      <c r="K49" s="84"/>
      <c r="L49" s="1323"/>
      <c r="M49" s="1324"/>
      <c r="N49" s="70">
        <f t="shared" si="1"/>
        <v>0</v>
      </c>
    </row>
    <row r="50" spans="1:14">
      <c r="B50" s="71"/>
      <c r="C50" s="1322"/>
      <c r="D50" s="1322"/>
      <c r="E50" s="1322"/>
      <c r="F50" s="1322"/>
      <c r="G50" s="1322"/>
      <c r="H50" s="1322"/>
      <c r="I50" s="1322"/>
      <c r="J50" s="83"/>
      <c r="K50" s="84"/>
      <c r="L50" s="1323"/>
      <c r="M50" s="1324"/>
      <c r="N50" s="70">
        <f t="shared" si="1"/>
        <v>0</v>
      </c>
    </row>
    <row r="51" spans="1:14">
      <c r="B51" s="71"/>
      <c r="C51" s="1322"/>
      <c r="D51" s="1322"/>
      <c r="E51" s="1322"/>
      <c r="F51" s="1322"/>
      <c r="G51" s="1322"/>
      <c r="H51" s="1322"/>
      <c r="I51" s="1322"/>
      <c r="J51" s="83"/>
      <c r="K51" s="84"/>
      <c r="L51" s="1323"/>
      <c r="M51" s="1324"/>
      <c r="N51" s="70">
        <f t="shared" si="1"/>
        <v>0</v>
      </c>
    </row>
    <row r="52" spans="1:14">
      <c r="B52" s="71"/>
      <c r="C52" s="1322"/>
      <c r="D52" s="1322"/>
      <c r="E52" s="1322"/>
      <c r="F52" s="1322"/>
      <c r="G52" s="1322"/>
      <c r="H52" s="1322"/>
      <c r="I52" s="1322"/>
      <c r="J52" s="83"/>
      <c r="K52" s="84"/>
      <c r="L52" s="1323"/>
      <c r="M52" s="1324"/>
      <c r="N52" s="70">
        <f t="shared" si="1"/>
        <v>0</v>
      </c>
    </row>
    <row r="53" spans="1:14">
      <c r="B53" s="71"/>
      <c r="C53" s="1322"/>
      <c r="D53" s="1322"/>
      <c r="E53" s="1322"/>
      <c r="F53" s="1322"/>
      <c r="G53" s="1322"/>
      <c r="H53" s="1322"/>
      <c r="I53" s="1322"/>
      <c r="J53" s="83"/>
      <c r="K53" s="84"/>
      <c r="L53" s="1323"/>
      <c r="M53" s="1324"/>
      <c r="N53" s="70">
        <f t="shared" si="1"/>
        <v>0</v>
      </c>
    </row>
    <row r="54" spans="1:14">
      <c r="B54" s="71"/>
      <c r="C54" s="1322"/>
      <c r="D54" s="1322"/>
      <c r="E54" s="1322"/>
      <c r="F54" s="1322"/>
      <c r="G54" s="1322"/>
      <c r="H54" s="1322"/>
      <c r="I54" s="1322"/>
      <c r="J54" s="83"/>
      <c r="K54" s="84"/>
      <c r="L54" s="1323"/>
      <c r="M54" s="1324"/>
      <c r="N54" s="70">
        <f t="shared" si="1"/>
        <v>0</v>
      </c>
    </row>
    <row r="55" spans="1:14" ht="14.4" thickBot="1">
      <c r="B55" s="85"/>
      <c r="C55" s="1319"/>
      <c r="D55" s="1319"/>
      <c r="E55" s="1319"/>
      <c r="F55" s="1319"/>
      <c r="G55" s="1319"/>
      <c r="H55" s="1319"/>
      <c r="I55" s="1319"/>
      <c r="J55" s="76"/>
      <c r="K55" s="86"/>
      <c r="L55" s="1320"/>
      <c r="M55" s="1321"/>
      <c r="N55" s="87">
        <f t="shared" si="1"/>
        <v>0</v>
      </c>
    </row>
    <row r="56" spans="1:14" ht="14.4" thickBot="1">
      <c r="A56" s="1"/>
      <c r="B56" s="1297" t="s">
        <v>1602</v>
      </c>
      <c r="C56" s="1298"/>
      <c r="D56" s="1298"/>
      <c r="E56" s="1298"/>
      <c r="F56" s="1298"/>
      <c r="G56" s="1298"/>
      <c r="H56" s="1298"/>
      <c r="I56" s="1298"/>
      <c r="J56" s="1298"/>
      <c r="K56" s="1298"/>
      <c r="L56" s="1298"/>
      <c r="M56" s="1299"/>
      <c r="N56" s="88">
        <f>SUM(N46:N55)</f>
        <v>267</v>
      </c>
    </row>
    <row r="57" spans="1:14" ht="4.5" customHeight="1">
      <c r="A57" s="1"/>
      <c r="B57" s="54"/>
      <c r="C57" s="55"/>
      <c r="D57" s="55"/>
      <c r="E57" s="55"/>
      <c r="F57" s="55"/>
      <c r="G57" s="55"/>
      <c r="H57" s="55"/>
      <c r="I57" s="55"/>
      <c r="J57" s="55"/>
      <c r="K57" s="55"/>
      <c r="L57" s="55"/>
      <c r="M57" s="55"/>
      <c r="N57" s="56"/>
    </row>
    <row r="58" spans="1:14" s="53" customFormat="1" ht="19.2" customHeight="1">
      <c r="B58" s="1300" t="s">
        <v>1605</v>
      </c>
      <c r="C58" s="1301"/>
      <c r="D58" s="1301"/>
      <c r="E58" s="1301"/>
      <c r="F58" s="1301"/>
      <c r="G58" s="1301"/>
      <c r="H58" s="1301"/>
      <c r="I58" s="1301"/>
      <c r="J58" s="1301"/>
      <c r="K58" s="1301"/>
      <c r="L58" s="1301"/>
      <c r="M58" s="1301"/>
      <c r="N58" s="1302"/>
    </row>
    <row r="59" spans="1:14" ht="6.75" customHeight="1" thickBot="1">
      <c r="A59" s="1"/>
      <c r="B59" s="154"/>
      <c r="C59" s="155"/>
      <c r="D59" s="155"/>
      <c r="E59" s="155"/>
      <c r="F59" s="155"/>
      <c r="G59" s="155"/>
      <c r="H59" s="155"/>
      <c r="I59" s="155"/>
      <c r="J59" s="155"/>
      <c r="K59" s="155"/>
      <c r="L59" s="155"/>
      <c r="M59" s="155"/>
      <c r="N59" s="156"/>
    </row>
    <row r="60" spans="1:14"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4">
      <c r="B61" s="157"/>
      <c r="C61" s="1307"/>
      <c r="D61" s="1308"/>
      <c r="E61" s="1308"/>
      <c r="F61" s="1308"/>
      <c r="G61" s="1308"/>
      <c r="H61" s="1309"/>
      <c r="I61" s="93"/>
      <c r="J61" s="94"/>
      <c r="K61" s="94"/>
      <c r="L61" s="94"/>
      <c r="M61" s="95"/>
      <c r="N61" s="96">
        <f>L61*M61</f>
        <v>0</v>
      </c>
    </row>
    <row r="62" spans="1:14">
      <c r="B62" s="97"/>
      <c r="C62" s="1310"/>
      <c r="D62" s="1311"/>
      <c r="E62" s="1311"/>
      <c r="F62" s="1311"/>
      <c r="G62" s="1311"/>
      <c r="H62" s="1312"/>
      <c r="I62" s="98"/>
      <c r="J62" s="99"/>
      <c r="K62" s="99"/>
      <c r="L62" s="99"/>
      <c r="M62" s="100"/>
      <c r="N62" s="96">
        <f t="shared" ref="N62:N65" si="2">L62*M62</f>
        <v>0</v>
      </c>
    </row>
    <row r="63" spans="1:14">
      <c r="B63" s="97"/>
      <c r="C63" s="1310"/>
      <c r="D63" s="1311"/>
      <c r="E63" s="1311"/>
      <c r="F63" s="1311"/>
      <c r="G63" s="1311"/>
      <c r="H63" s="1312"/>
      <c r="I63" s="98"/>
      <c r="J63" s="99"/>
      <c r="K63" s="99"/>
      <c r="L63" s="99"/>
      <c r="M63" s="100"/>
      <c r="N63" s="96">
        <f t="shared" si="2"/>
        <v>0</v>
      </c>
    </row>
    <row r="64" spans="1:14">
      <c r="B64" s="97"/>
      <c r="C64" s="1310"/>
      <c r="D64" s="1311"/>
      <c r="E64" s="1311"/>
      <c r="F64" s="1311"/>
      <c r="G64" s="1311"/>
      <c r="H64" s="1312"/>
      <c r="I64" s="98"/>
      <c r="J64" s="99"/>
      <c r="K64" s="99"/>
      <c r="L64" s="99"/>
      <c r="M64" s="100"/>
      <c r="N64" s="96">
        <f t="shared" si="2"/>
        <v>0</v>
      </c>
    </row>
    <row r="65" spans="1:14 16384:16384" ht="15.75" customHeight="1" thickBot="1">
      <c r="B65" s="75"/>
      <c r="C65" s="1313"/>
      <c r="D65" s="1314"/>
      <c r="E65" s="1314"/>
      <c r="F65" s="1314"/>
      <c r="G65" s="1314"/>
      <c r="H65" s="1315"/>
      <c r="I65" s="101"/>
      <c r="J65" s="102"/>
      <c r="K65" s="102"/>
      <c r="L65" s="102"/>
      <c r="M65" s="103"/>
      <c r="N65" s="104">
        <f t="shared" si="2"/>
        <v>0</v>
      </c>
    </row>
    <row r="66" spans="1:14 16384:16384" ht="14.4" thickBot="1">
      <c r="A66" s="1"/>
      <c r="B66" s="1297" t="s">
        <v>1602</v>
      </c>
      <c r="C66" s="1298"/>
      <c r="D66" s="1298"/>
      <c r="E66" s="1298"/>
      <c r="F66" s="1298"/>
      <c r="G66" s="1298"/>
      <c r="H66" s="1298"/>
      <c r="I66" s="1298"/>
      <c r="J66" s="1298"/>
      <c r="K66" s="1298"/>
      <c r="L66" s="1298"/>
      <c r="M66" s="1299"/>
      <c r="N66" s="88">
        <f>SUM(N61:N65)</f>
        <v>0</v>
      </c>
    </row>
    <row r="67" spans="1:14 16384:16384" ht="3.75" customHeight="1">
      <c r="A67" s="1"/>
      <c r="B67" s="54"/>
      <c r="C67" s="55"/>
      <c r="D67" s="55"/>
      <c r="E67" s="55"/>
      <c r="F67" s="55"/>
      <c r="G67" s="55"/>
      <c r="H67" s="55"/>
      <c r="I67" s="55"/>
      <c r="J67" s="55"/>
      <c r="K67" s="55"/>
      <c r="L67" s="55"/>
      <c r="M67" s="55"/>
      <c r="N67" s="56"/>
    </row>
    <row r="68" spans="1:14 16384:16384" ht="19.95" customHeight="1">
      <c r="A68" s="1"/>
      <c r="B68" s="1316" t="s">
        <v>1610</v>
      </c>
      <c r="C68" s="1317"/>
      <c r="D68" s="1317"/>
      <c r="E68" s="1317"/>
      <c r="F68" s="1317"/>
      <c r="G68" s="1317"/>
      <c r="H68" s="1317"/>
      <c r="I68" s="1317"/>
      <c r="J68" s="1317"/>
      <c r="K68" s="1317"/>
      <c r="L68" s="1317"/>
      <c r="M68" s="1317"/>
      <c r="N68" s="1318"/>
    </row>
    <row r="69" spans="1:14 16384:16384" ht="5.25" customHeight="1" thickBot="1">
      <c r="A69" s="1"/>
      <c r="B69" s="158"/>
      <c r="C69" s="159"/>
      <c r="D69" s="159"/>
      <c r="E69" s="159"/>
      <c r="F69" s="159"/>
      <c r="G69" s="159"/>
      <c r="H69" s="159"/>
      <c r="I69" s="159"/>
      <c r="J69" s="159"/>
      <c r="K69" s="159"/>
      <c r="L69" s="159"/>
      <c r="M69" s="159"/>
      <c r="N69" s="160"/>
    </row>
    <row r="70" spans="1:14 16384:1638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16384:16384" ht="15" customHeight="1">
      <c r="B71" s="92" t="s">
        <v>1630</v>
      </c>
      <c r="C71" s="1396" t="s">
        <v>1145</v>
      </c>
      <c r="D71" s="1397"/>
      <c r="E71" s="1397"/>
      <c r="F71" s="1397"/>
      <c r="G71" s="1397"/>
      <c r="H71" s="1397"/>
      <c r="I71" s="95">
        <f>+'Mano de Obra'!C5</f>
        <v>86708</v>
      </c>
      <c r="J71" s="310">
        <v>1.85</v>
      </c>
      <c r="K71" s="277">
        <f>+I71*J71</f>
        <v>160409.80000000002</v>
      </c>
      <c r="L71" s="1419">
        <v>4955</v>
      </c>
      <c r="M71" s="1420"/>
      <c r="N71" s="107">
        <f>K71/L71</f>
        <v>32.373319878910195</v>
      </c>
      <c r="XFD71" s="265"/>
    </row>
    <row r="72" spans="1:14 16384:16384" ht="15" customHeight="1">
      <c r="B72" s="108" t="s">
        <v>1614</v>
      </c>
      <c r="C72" s="1270" t="s">
        <v>1634</v>
      </c>
      <c r="D72" s="1271"/>
      <c r="E72" s="1271"/>
      <c r="F72" s="1271"/>
      <c r="G72" s="1271"/>
      <c r="H72" s="1272"/>
      <c r="I72" s="100">
        <f>+'Mano de Obra'!C6*3</f>
        <v>130062</v>
      </c>
      <c r="J72" s="266">
        <v>1.85</v>
      </c>
      <c r="K72" s="100">
        <f>+I72*J72</f>
        <v>240614.7</v>
      </c>
      <c r="L72" s="1419">
        <v>4955</v>
      </c>
      <c r="M72" s="1420"/>
      <c r="N72" s="107">
        <f>K72/L72</f>
        <v>48.559979818365292</v>
      </c>
    </row>
    <row r="73" spans="1:14 16384:16384">
      <c r="B73" s="108"/>
      <c r="C73" s="1270"/>
      <c r="D73" s="1271"/>
      <c r="E73" s="1271"/>
      <c r="F73" s="1271"/>
      <c r="G73" s="1271"/>
      <c r="H73" s="1272"/>
      <c r="I73" s="100"/>
      <c r="J73" s="109"/>
      <c r="K73" s="100"/>
      <c r="L73" s="1273"/>
      <c r="M73" s="1274"/>
      <c r="N73" s="111"/>
    </row>
    <row r="74" spans="1:14 16384:16384">
      <c r="B74" s="108"/>
      <c r="C74" s="1270"/>
      <c r="D74" s="1271"/>
      <c r="E74" s="1271"/>
      <c r="F74" s="1271"/>
      <c r="G74" s="1271"/>
      <c r="H74" s="1272"/>
      <c r="I74" s="100"/>
      <c r="J74" s="109"/>
      <c r="K74" s="100"/>
      <c r="L74" s="1273"/>
      <c r="M74" s="1274"/>
      <c r="N74" s="111"/>
    </row>
    <row r="75" spans="1:14 16384:16384" ht="15.75" customHeight="1" thickBot="1">
      <c r="B75" s="112"/>
      <c r="C75" s="1275"/>
      <c r="D75" s="1276"/>
      <c r="E75" s="1276"/>
      <c r="F75" s="1276"/>
      <c r="G75" s="1276"/>
      <c r="H75" s="1277"/>
      <c r="I75" s="113"/>
      <c r="J75" s="114"/>
      <c r="K75" s="113"/>
      <c r="L75" s="1278"/>
      <c r="M75" s="1279"/>
      <c r="N75" s="115"/>
    </row>
    <row r="76" spans="1:14 16384:16384" ht="14.4" thickBot="1">
      <c r="A76" s="1"/>
      <c r="B76" s="1280" t="s">
        <v>1602</v>
      </c>
      <c r="C76" s="1281"/>
      <c r="D76" s="1281"/>
      <c r="E76" s="1281"/>
      <c r="F76" s="1281"/>
      <c r="G76" s="1281"/>
      <c r="H76" s="1281"/>
      <c r="I76" s="1281"/>
      <c r="J76" s="1281"/>
      <c r="K76" s="1281"/>
      <c r="L76" s="1281"/>
      <c r="M76" s="1282"/>
      <c r="N76" s="116">
        <f>SUM(N71:N75)</f>
        <v>80.933299697275487</v>
      </c>
    </row>
    <row r="77" spans="1:14 16384:16384" ht="5.0999999999999996" customHeight="1" thickBot="1">
      <c r="A77" s="1"/>
      <c r="B77" s="54"/>
      <c r="C77" s="55"/>
      <c r="D77" s="55"/>
      <c r="E77" s="55"/>
      <c r="F77" s="55"/>
      <c r="G77" s="55"/>
      <c r="H77" s="55"/>
      <c r="I77" s="55"/>
      <c r="J77" s="55"/>
      <c r="K77" s="55"/>
      <c r="L77" s="55"/>
      <c r="M77" s="55"/>
      <c r="N77" s="56"/>
    </row>
    <row r="78" spans="1:14 16384:16384" ht="14.4" thickBot="1">
      <c r="A78" s="1"/>
      <c r="B78" s="1283" t="s">
        <v>1616</v>
      </c>
      <c r="C78" s="1284"/>
      <c r="D78" s="1284"/>
      <c r="E78" s="1284"/>
      <c r="F78" s="1284"/>
      <c r="G78" s="1284"/>
      <c r="H78" s="1284"/>
      <c r="I78" s="1284"/>
      <c r="J78" s="1284"/>
      <c r="K78" s="1284"/>
      <c r="L78" s="1284"/>
      <c r="M78" s="1285"/>
      <c r="N78" s="116">
        <f>N41+N56+N66+N76</f>
        <v>1190.7538849646821</v>
      </c>
    </row>
    <row r="79" spans="1:14 16384:16384" ht="5.0999999999999996" customHeight="1" thickBot="1">
      <c r="A79" s="1"/>
      <c r="B79" s="54"/>
      <c r="C79" s="55"/>
      <c r="D79" s="55"/>
      <c r="E79" s="55"/>
      <c r="F79" s="55"/>
      <c r="G79" s="55"/>
      <c r="H79" s="55"/>
      <c r="I79" s="55"/>
      <c r="J79" s="55"/>
      <c r="K79" s="55"/>
      <c r="L79" s="55"/>
      <c r="M79" s="55"/>
      <c r="N79" s="56"/>
    </row>
    <row r="80" spans="1:14 16384:16384" ht="7.5" customHeight="1">
      <c r="B80" s="27"/>
      <c r="C80" s="28"/>
      <c r="D80" s="28"/>
      <c r="E80" s="28"/>
      <c r="F80" s="28"/>
      <c r="G80" s="28"/>
      <c r="H80" s="28"/>
      <c r="I80" s="28"/>
      <c r="J80" s="28"/>
      <c r="K80" s="28"/>
      <c r="L80" s="28"/>
      <c r="M80" s="28"/>
      <c r="N80" s="29"/>
    </row>
    <row r="81" spans="1:14" ht="7.5" customHeight="1">
      <c r="B81" s="50"/>
      <c r="C81" s="51"/>
      <c r="D81" s="51"/>
      <c r="E81" s="51"/>
      <c r="F81" s="51"/>
      <c r="G81" s="51"/>
      <c r="H81" s="51"/>
      <c r="I81" s="51"/>
      <c r="J81" s="51"/>
      <c r="K81" s="51"/>
      <c r="L81" s="51"/>
      <c r="M81" s="51"/>
      <c r="N81" s="52"/>
    </row>
    <row r="82" spans="1:14" ht="10.5" customHeight="1">
      <c r="B82" s="50"/>
      <c r="C82" s="51"/>
      <c r="D82" s="51"/>
      <c r="E82" s="51"/>
      <c r="F82" s="51"/>
      <c r="G82" s="51"/>
      <c r="H82" s="51"/>
      <c r="I82" s="51"/>
      <c r="J82" s="51"/>
      <c r="K82" s="51"/>
      <c r="L82" s="51"/>
      <c r="M82" s="51"/>
      <c r="N82" s="52"/>
    </row>
    <row r="83" spans="1:14" ht="12" customHeight="1">
      <c r="B83" s="50"/>
      <c r="C83" s="51"/>
      <c r="D83" s="51"/>
      <c r="E83" s="51"/>
      <c r="F83" s="51"/>
      <c r="G83" s="51"/>
      <c r="H83" s="51"/>
      <c r="I83" s="51"/>
      <c r="J83" s="51"/>
      <c r="K83" s="51"/>
      <c r="L83" s="51"/>
      <c r="M83" s="51"/>
      <c r="N83" s="52"/>
    </row>
    <row r="84" spans="1:14" ht="28.5" customHeight="1">
      <c r="B84" s="50"/>
      <c r="C84" s="117" t="s">
        <v>1617</v>
      </c>
      <c r="D84" s="117"/>
      <c r="E84" s="117"/>
      <c r="F84" s="117"/>
      <c r="G84" s="117"/>
      <c r="H84" s="117"/>
      <c r="J84" s="117" t="s">
        <v>1618</v>
      </c>
      <c r="K84" s="117"/>
      <c r="L84" s="117"/>
      <c r="M84" s="117"/>
      <c r="N84" s="52"/>
    </row>
    <row r="85" spans="1:14">
      <c r="B85" s="50"/>
      <c r="C85" s="51" t="s">
        <v>1619</v>
      </c>
      <c r="D85" s="51"/>
      <c r="E85" s="51"/>
      <c r="F85" s="51"/>
      <c r="G85" s="51"/>
      <c r="H85" s="51"/>
      <c r="J85" s="51" t="s">
        <v>1619</v>
      </c>
      <c r="K85" s="51"/>
      <c r="L85" s="51"/>
      <c r="M85" s="51"/>
      <c r="N85" s="52"/>
    </row>
    <row r="86" spans="1:14">
      <c r="B86" s="50"/>
      <c r="C86" s="51" t="s">
        <v>1620</v>
      </c>
      <c r="D86" s="51"/>
      <c r="E86" s="51"/>
      <c r="F86" s="51"/>
      <c r="G86" s="51"/>
      <c r="H86" s="51"/>
      <c r="J86" s="51" t="s">
        <v>1621</v>
      </c>
      <c r="K86" s="51"/>
      <c r="L86" s="51"/>
      <c r="M86" s="51"/>
      <c r="N86" s="52"/>
    </row>
    <row r="87" spans="1:14">
      <c r="B87" s="50"/>
      <c r="C87" s="51" t="s">
        <v>1622</v>
      </c>
      <c r="D87" s="51"/>
      <c r="E87" s="51"/>
      <c r="F87" s="51"/>
      <c r="G87" s="51"/>
      <c r="H87" s="51"/>
      <c r="J87" s="51" t="s">
        <v>1622</v>
      </c>
      <c r="K87" s="51"/>
      <c r="L87" s="51"/>
      <c r="M87" s="51"/>
      <c r="N87" s="52"/>
    </row>
    <row r="88" spans="1:14" ht="10.5" customHeight="1" thickBot="1">
      <c r="B88" s="50"/>
      <c r="C88" s="51"/>
      <c r="D88" s="51"/>
      <c r="E88" s="51"/>
      <c r="F88" s="51" t="s">
        <v>1623</v>
      </c>
      <c r="G88" s="51"/>
      <c r="H88" s="51"/>
      <c r="I88" s="51"/>
      <c r="J88" s="51"/>
      <c r="K88" s="51"/>
      <c r="L88" s="51"/>
      <c r="M88" s="51"/>
      <c r="N88" s="52"/>
    </row>
    <row r="89" spans="1:14">
      <c r="B89" s="118" t="s">
        <v>1624</v>
      </c>
      <c r="C89" s="119"/>
      <c r="D89" s="119"/>
      <c r="E89" s="119"/>
      <c r="F89" s="119"/>
      <c r="G89" s="119"/>
      <c r="H89" s="119"/>
      <c r="I89" s="119"/>
      <c r="J89" s="119"/>
      <c r="K89" s="119"/>
      <c r="L89" s="119"/>
      <c r="M89" s="119"/>
      <c r="N89" s="120"/>
    </row>
    <row r="90" spans="1:14">
      <c r="B90" s="121"/>
      <c r="C90" s="122"/>
      <c r="D90" s="122"/>
      <c r="E90" s="122"/>
      <c r="F90" s="122"/>
      <c r="G90" s="122"/>
      <c r="H90" s="122"/>
      <c r="I90" s="122"/>
      <c r="J90" s="122"/>
      <c r="K90" s="122"/>
      <c r="L90" s="122"/>
      <c r="M90" s="122"/>
      <c r="N90" s="123"/>
    </row>
    <row r="91" spans="1:14">
      <c r="B91" s="121"/>
      <c r="C91" s="122"/>
      <c r="D91" s="122"/>
      <c r="E91" s="122"/>
      <c r="F91" s="122"/>
      <c r="G91" s="122"/>
      <c r="H91" s="122"/>
      <c r="I91" s="122"/>
      <c r="J91" s="122"/>
      <c r="K91" s="122"/>
      <c r="L91" s="122"/>
      <c r="M91" s="122"/>
      <c r="N91" s="123"/>
    </row>
    <row r="92" spans="1:14" ht="14.4" thickBot="1">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B100" s="140"/>
      <c r="C100" s="136"/>
      <c r="D100" s="136"/>
      <c r="E100" s="51" t="s">
        <v>1622</v>
      </c>
      <c r="F100" s="51"/>
      <c r="G100" s="51"/>
      <c r="H100" s="51"/>
      <c r="I100" s="51"/>
      <c r="J100" s="51"/>
      <c r="K100" s="136"/>
      <c r="L100" s="136"/>
      <c r="M100" s="136"/>
      <c r="N100" s="137"/>
    </row>
    <row r="101" spans="1:14" ht="9.75" customHeight="1">
      <c r="B101" s="140"/>
      <c r="C101" s="136"/>
      <c r="D101" s="136"/>
      <c r="E101" s="136"/>
      <c r="F101" s="51"/>
      <c r="G101" s="51"/>
      <c r="H101" s="51"/>
      <c r="I101" s="51"/>
      <c r="J101" s="51"/>
      <c r="K101" s="136"/>
      <c r="L101" s="136"/>
      <c r="M101" s="136"/>
      <c r="N101" s="137"/>
    </row>
    <row r="102" spans="1:14">
      <c r="B102" s="1286" t="s">
        <v>1627</v>
      </c>
      <c r="C102" s="1287"/>
      <c r="D102" s="1287"/>
      <c r="E102" s="1287"/>
      <c r="F102" s="1287"/>
      <c r="G102" s="1287"/>
      <c r="H102" s="1287"/>
      <c r="I102" s="1287"/>
      <c r="J102" s="1287"/>
      <c r="K102" s="1287"/>
      <c r="L102" s="1287"/>
      <c r="M102" s="1287"/>
      <c r="N102" s="1288"/>
    </row>
    <row r="103" spans="1:14" ht="26.25" customHeight="1">
      <c r="B103" s="1286"/>
      <c r="C103" s="1287"/>
      <c r="D103" s="1287"/>
      <c r="E103" s="1287"/>
      <c r="F103" s="1287"/>
      <c r="G103" s="1287"/>
      <c r="H103" s="1287"/>
      <c r="I103" s="1287"/>
      <c r="J103" s="1287"/>
      <c r="K103" s="1287"/>
      <c r="L103" s="1287"/>
      <c r="M103" s="1287"/>
      <c r="N103" s="1288"/>
    </row>
    <row r="104" spans="1:14" ht="36" customHeight="1">
      <c r="B104" s="1286" t="s">
        <v>1628</v>
      </c>
      <c r="C104" s="1287"/>
      <c r="D104" s="1287"/>
      <c r="E104" s="1287"/>
      <c r="F104" s="1287"/>
      <c r="G104" s="1287"/>
      <c r="H104" s="1287"/>
      <c r="I104" s="1287"/>
      <c r="J104" s="1287"/>
      <c r="K104" s="1287"/>
      <c r="L104" s="1287"/>
      <c r="M104" s="1287"/>
      <c r="N104" s="1288"/>
    </row>
    <row r="105" spans="1:14" ht="7.5" customHeight="1" thickBot="1">
      <c r="B105" s="141"/>
      <c r="C105" s="142"/>
      <c r="D105" s="142"/>
      <c r="E105" s="143"/>
      <c r="F105" s="143"/>
      <c r="G105" s="143"/>
      <c r="H105" s="143"/>
      <c r="I105" s="143"/>
      <c r="J105" s="144"/>
      <c r="K105" s="144"/>
      <c r="L105" s="144"/>
      <c r="M105" s="144"/>
      <c r="N105" s="145"/>
    </row>
  </sheetData>
  <mergeCells count="89">
    <mergeCell ref="C75:H75"/>
    <mergeCell ref="L75:M75"/>
    <mergeCell ref="B76:M76"/>
    <mergeCell ref="B78:M78"/>
    <mergeCell ref="C73:H73"/>
    <mergeCell ref="L73:M73"/>
    <mergeCell ref="C74:H74"/>
    <mergeCell ref="L74:M74"/>
    <mergeCell ref="C72:H72"/>
    <mergeCell ref="L72:M72"/>
    <mergeCell ref="C62:H62"/>
    <mergeCell ref="C63:H63"/>
    <mergeCell ref="C64:H64"/>
    <mergeCell ref="C65:H65"/>
    <mergeCell ref="B66:M66"/>
    <mergeCell ref="B68:N68"/>
    <mergeCell ref="C61:H61"/>
    <mergeCell ref="C70:H70"/>
    <mergeCell ref="L70:M70"/>
    <mergeCell ref="C71:H71"/>
    <mergeCell ref="L71:M71"/>
    <mergeCell ref="C55:I55"/>
    <mergeCell ref="L55:M55"/>
    <mergeCell ref="B56:M56"/>
    <mergeCell ref="B58:N58"/>
    <mergeCell ref="C60:H60"/>
    <mergeCell ref="C54:I54"/>
    <mergeCell ref="L54:M54"/>
    <mergeCell ref="C51:I51"/>
    <mergeCell ref="L51:M51"/>
    <mergeCell ref="C52:I52"/>
    <mergeCell ref="L52:M52"/>
    <mergeCell ref="C53:I53"/>
    <mergeCell ref="L53:M53"/>
    <mergeCell ref="C49:I49"/>
    <mergeCell ref="L49:M49"/>
    <mergeCell ref="C50:I50"/>
    <mergeCell ref="L50:M50"/>
    <mergeCell ref="C45:I45"/>
    <mergeCell ref="L45:M45"/>
    <mergeCell ref="C46:I46"/>
    <mergeCell ref="L46:M46"/>
    <mergeCell ref="C47:I47"/>
    <mergeCell ref="L47:M47"/>
    <mergeCell ref="C40:I40"/>
    <mergeCell ref="L40:M40"/>
    <mergeCell ref="B41:M41"/>
    <mergeCell ref="B43:N43"/>
    <mergeCell ref="C48:I48"/>
    <mergeCell ref="L48:M48"/>
    <mergeCell ref="C39:I39"/>
    <mergeCell ref="L39:M39"/>
    <mergeCell ref="C36:I36"/>
    <mergeCell ref="L36:M36"/>
    <mergeCell ref="C37:I37"/>
    <mergeCell ref="L37:M37"/>
    <mergeCell ref="C38:I38"/>
    <mergeCell ref="L38:M38"/>
    <mergeCell ref="C34:I34"/>
    <mergeCell ref="L34:M34"/>
    <mergeCell ref="C35:I35"/>
    <mergeCell ref="L35:M35"/>
    <mergeCell ref="B29:N29"/>
    <mergeCell ref="B30:N30"/>
    <mergeCell ref="C31:I31"/>
    <mergeCell ref="L31:M31"/>
    <mergeCell ref="C32:I32"/>
    <mergeCell ref="L32:M32"/>
    <mergeCell ref="C26:K26"/>
    <mergeCell ref="C27:K27"/>
    <mergeCell ref="D15:N16"/>
    <mergeCell ref="C33:I33"/>
    <mergeCell ref="L33:M33"/>
    <mergeCell ref="B102:N103"/>
    <mergeCell ref="B104:N104"/>
    <mergeCell ref="E1:K3"/>
    <mergeCell ref="E4:K4"/>
    <mergeCell ref="E6:K6"/>
    <mergeCell ref="L1:N6"/>
    <mergeCell ref="B24:N24"/>
    <mergeCell ref="B1:D6"/>
    <mergeCell ref="L26:M26"/>
    <mergeCell ref="L27:M27"/>
    <mergeCell ref="L12:N12"/>
    <mergeCell ref="F7:I8"/>
    <mergeCell ref="B9:D9"/>
    <mergeCell ref="F9:G9"/>
    <mergeCell ref="H9:I9"/>
    <mergeCell ref="D11:G11"/>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FEF2F-38DD-4BAA-AD50-986E48CB95AF}">
  <sheetPr>
    <tabColor rgb="FF33CCCC"/>
    <pageSetUpPr fitToPage="1"/>
  </sheetPr>
  <dimension ref="A1:XFC105"/>
  <sheetViews>
    <sheetView showGridLines="0" topLeftCell="A32" zoomScale="90" zoomScaleNormal="90" workbookViewId="0">
      <selection activeCell="K64" sqref="K64"/>
    </sheetView>
  </sheetViews>
  <sheetFormatPr baseColWidth="10" defaultColWidth="0" defaultRowHeight="13.8"/>
  <cols>
    <col min="1" max="1" width="3" style="3" customWidth="1"/>
    <col min="2" max="2" width="14.33203125" style="3" customWidth="1"/>
    <col min="3" max="3" width="11.5546875" style="3" customWidth="1"/>
    <col min="4" max="4" width="17" style="3" customWidth="1"/>
    <col min="5" max="5" width="12.5546875" style="3" customWidth="1"/>
    <col min="6" max="6" width="8" style="3" customWidth="1"/>
    <col min="7" max="7" width="8.88671875" style="3" customWidth="1"/>
    <col min="8" max="8" width="10.5546875" style="3" customWidth="1"/>
    <col min="9" max="9" width="14.5546875" style="3" customWidth="1"/>
    <col min="10" max="10" width="23.44140625" style="3" customWidth="1"/>
    <col min="11" max="11" width="18" style="3" customWidth="1"/>
    <col min="12" max="12" width="11.44140625" style="3" customWidth="1"/>
    <col min="13" max="13" width="12.88671875" style="3" customWidth="1"/>
    <col min="14" max="14" width="21.5546875" style="3" customWidth="1"/>
    <col min="15" max="15" width="10.88671875" style="811" customWidth="1"/>
    <col min="16" max="16383" width="11.44140625" style="1" hidden="1"/>
    <col min="16384" max="16384" width="4.109375" style="1" hidden="1" customWidth="1"/>
  </cols>
  <sheetData>
    <row r="1" spans="1:15" ht="13.95" customHeight="1">
      <c r="A1" s="1"/>
      <c r="B1" s="1353"/>
      <c r="C1" s="1354"/>
      <c r="D1" s="1389"/>
      <c r="E1" s="1362" t="s">
        <v>1577</v>
      </c>
      <c r="F1" s="1363"/>
      <c r="G1" s="1363"/>
      <c r="H1" s="1363"/>
      <c r="I1" s="1363"/>
      <c r="J1" s="1363"/>
      <c r="K1" s="1364"/>
      <c r="L1" s="1368"/>
      <c r="M1" s="1369"/>
      <c r="N1" s="1370"/>
    </row>
    <row r="2" spans="1:15" ht="14.25" customHeight="1">
      <c r="A2" s="1"/>
      <c r="B2" s="1356"/>
      <c r="C2" s="1357"/>
      <c r="D2" s="1390"/>
      <c r="E2" s="1365"/>
      <c r="F2" s="1366"/>
      <c r="G2" s="1366"/>
      <c r="H2" s="1366"/>
      <c r="I2" s="1366"/>
      <c r="J2" s="1366"/>
      <c r="K2" s="1367"/>
      <c r="L2" s="1368"/>
      <c r="M2" s="1369"/>
      <c r="N2" s="1370"/>
    </row>
    <row r="3" spans="1:15" ht="14.25" customHeight="1">
      <c r="A3" s="1"/>
      <c r="B3" s="1356"/>
      <c r="C3" s="1357"/>
      <c r="D3" s="1390"/>
      <c r="E3" s="1365"/>
      <c r="F3" s="1366"/>
      <c r="G3" s="1366"/>
      <c r="H3" s="1366"/>
      <c r="I3" s="1366"/>
      <c r="J3" s="1366"/>
      <c r="K3" s="1367"/>
      <c r="L3" s="1368"/>
      <c r="M3" s="1369"/>
      <c r="N3" s="1370"/>
    </row>
    <row r="4" spans="1:15" ht="17.399999999999999" customHeight="1">
      <c r="A4" s="1"/>
      <c r="B4" s="1356"/>
      <c r="C4" s="1357"/>
      <c r="D4" s="1390"/>
      <c r="E4" s="1374" t="s">
        <v>1578</v>
      </c>
      <c r="F4" s="1375"/>
      <c r="G4" s="1375"/>
      <c r="H4" s="1375"/>
      <c r="I4" s="1375"/>
      <c r="J4" s="1375"/>
      <c r="K4" s="1376"/>
      <c r="L4" s="1368"/>
      <c r="M4" s="1369"/>
      <c r="N4" s="1370"/>
    </row>
    <row r="5" spans="1:15" ht="2.25" customHeight="1">
      <c r="A5" s="1"/>
      <c r="B5" s="1356"/>
      <c r="C5" s="1357"/>
      <c r="D5" s="1390"/>
      <c r="E5" s="282"/>
      <c r="F5" s="283"/>
      <c r="G5" s="283"/>
      <c r="H5" s="283"/>
      <c r="I5" s="283"/>
      <c r="J5" s="283"/>
      <c r="K5" s="261"/>
      <c r="L5" s="1368"/>
      <c r="M5" s="1369"/>
      <c r="N5" s="1370"/>
    </row>
    <row r="6" spans="1:15" ht="14.25" customHeight="1">
      <c r="A6" s="1"/>
      <c r="B6" s="1359"/>
      <c r="C6" s="1360"/>
      <c r="D6" s="1391"/>
      <c r="E6" s="1377" t="s">
        <v>1579</v>
      </c>
      <c r="F6" s="1378"/>
      <c r="G6" s="1378"/>
      <c r="H6" s="1378"/>
      <c r="I6" s="1378"/>
      <c r="J6" s="1378"/>
      <c r="K6" s="1379"/>
      <c r="L6" s="1371"/>
      <c r="M6" s="1372"/>
      <c r="N6" s="1373"/>
    </row>
    <row r="7" spans="1:15" ht="14.25" customHeight="1">
      <c r="B7" s="6"/>
      <c r="C7" s="7"/>
      <c r="D7" s="7"/>
      <c r="E7" s="7"/>
      <c r="F7" s="1381"/>
      <c r="G7" s="1381"/>
      <c r="H7" s="1381"/>
      <c r="I7" s="1381"/>
      <c r="J7" s="7"/>
      <c r="K7" s="260" t="s">
        <v>1580</v>
      </c>
      <c r="L7" s="4"/>
      <c r="M7" s="695" t="s">
        <v>1581</v>
      </c>
      <c r="N7" s="5">
        <v>2023</v>
      </c>
    </row>
    <row r="8" spans="1:15" ht="12" customHeight="1">
      <c r="B8" s="6"/>
      <c r="C8" s="7"/>
      <c r="D8" s="7"/>
      <c r="E8" s="7"/>
      <c r="F8" s="1381"/>
      <c r="G8" s="1381"/>
      <c r="H8" s="1381"/>
      <c r="I8" s="1381"/>
      <c r="J8" s="7"/>
      <c r="K8" s="8"/>
      <c r="L8" s="9" t="s">
        <v>1582</v>
      </c>
      <c r="M8" s="9" t="s">
        <v>1583</v>
      </c>
      <c r="N8" s="10" t="s">
        <v>1584</v>
      </c>
    </row>
    <row r="9" spans="1:15" ht="21.75" customHeight="1">
      <c r="B9" s="1382" t="s">
        <v>1585</v>
      </c>
      <c r="C9" s="1383"/>
      <c r="D9" s="1383"/>
      <c r="E9" s="11" t="s">
        <v>1586</v>
      </c>
      <c r="F9" s="1384"/>
      <c r="G9" s="1384"/>
      <c r="H9" s="1385"/>
      <c r="I9" s="1385"/>
      <c r="J9" s="7"/>
      <c r="K9" s="12"/>
      <c r="L9" s="9"/>
      <c r="M9" s="9"/>
      <c r="N9" s="10"/>
    </row>
    <row r="10" spans="1:15" ht="5.4" customHeight="1">
      <c r="B10" s="13"/>
      <c r="C10" s="14"/>
      <c r="D10" s="14"/>
      <c r="E10" s="15"/>
      <c r="F10" s="7"/>
      <c r="G10" s="7"/>
      <c r="H10" s="16"/>
      <c r="I10" s="7"/>
      <c r="J10" s="7"/>
      <c r="K10" s="12"/>
      <c r="L10" s="9"/>
      <c r="M10" s="9"/>
      <c r="N10" s="10"/>
    </row>
    <row r="11" spans="1:15" ht="18" customHeight="1">
      <c r="B11" s="17" t="s">
        <v>1587</v>
      </c>
      <c r="C11" s="18"/>
      <c r="D11" s="1386" t="s">
        <v>1588</v>
      </c>
      <c r="E11" s="1386"/>
      <c r="F11" s="1386"/>
      <c r="G11" s="1386"/>
      <c r="H11" s="18"/>
      <c r="I11" s="20"/>
      <c r="J11" s="21" t="s">
        <v>1589</v>
      </c>
      <c r="K11" s="22" t="str">
        <f>+Presupuesto!I7</f>
        <v>CAUCA</v>
      </c>
      <c r="L11" s="19"/>
      <c r="M11" s="19"/>
      <c r="N11" s="23"/>
    </row>
    <row r="12" spans="1:15" ht="14.25" customHeight="1" thickBot="1">
      <c r="B12" s="24"/>
      <c r="C12" s="25"/>
      <c r="D12" s="26"/>
      <c r="E12" s="26"/>
      <c r="F12" s="26"/>
      <c r="G12" s="26"/>
      <c r="H12" s="25"/>
      <c r="I12" s="26"/>
      <c r="J12" s="25"/>
      <c r="K12" s="26"/>
      <c r="L12" s="1387"/>
      <c r="M12" s="1387"/>
      <c r="N12" s="1388"/>
    </row>
    <row r="13" spans="1:15" ht="8.4" customHeight="1">
      <c r="B13" s="27"/>
      <c r="C13" s="28"/>
      <c r="D13" s="28"/>
      <c r="E13" s="28"/>
      <c r="F13" s="28"/>
      <c r="G13" s="28"/>
      <c r="H13" s="28"/>
      <c r="I13" s="28"/>
      <c r="J13" s="28"/>
      <c r="K13" s="28"/>
      <c r="L13" s="28"/>
      <c r="M13" s="28"/>
      <c r="N13" s="29"/>
    </row>
    <row r="14" spans="1:15" s="53" customFormat="1" ht="18" customHeight="1">
      <c r="A14" s="30"/>
      <c r="B14" s="31" t="s">
        <v>1590</v>
      </c>
      <c r="C14" s="32"/>
      <c r="D14" s="33" t="s">
        <v>1591</v>
      </c>
      <c r="E14" s="34"/>
      <c r="F14" s="35"/>
      <c r="G14" s="35"/>
      <c r="H14" s="35"/>
      <c r="I14" s="35"/>
      <c r="J14" s="35"/>
      <c r="K14" s="35"/>
      <c r="L14" s="35"/>
      <c r="M14" s="35"/>
      <c r="N14" s="36"/>
      <c r="O14" s="812"/>
    </row>
    <row r="15" spans="1:15" s="53"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c r="O15" s="812"/>
    </row>
    <row r="16" spans="1:15" s="53" customFormat="1" ht="20.25" customHeight="1">
      <c r="A16" s="30"/>
      <c r="B16" s="41"/>
      <c r="C16" s="39"/>
      <c r="D16" s="1351"/>
      <c r="E16" s="1351"/>
      <c r="F16" s="1351"/>
      <c r="G16" s="1351"/>
      <c r="H16" s="1351"/>
      <c r="I16" s="1351"/>
      <c r="J16" s="1351"/>
      <c r="K16" s="1351"/>
      <c r="L16" s="1351"/>
      <c r="M16" s="1351"/>
      <c r="N16" s="1352"/>
      <c r="O16" s="812"/>
    </row>
    <row r="17" spans="1:15" s="53" customFormat="1" ht="11.25" customHeight="1">
      <c r="A17" s="30"/>
      <c r="B17" s="41"/>
      <c r="C17" s="39"/>
      <c r="D17" s="42"/>
      <c r="E17" s="42"/>
      <c r="F17" s="42"/>
      <c r="G17" s="42"/>
      <c r="H17" s="42"/>
      <c r="I17" s="42"/>
      <c r="J17" s="42"/>
      <c r="K17" s="42"/>
      <c r="L17" s="42"/>
      <c r="M17" s="42"/>
      <c r="N17" s="43"/>
      <c r="O17" s="812"/>
    </row>
    <row r="18" spans="1:15" s="53" customFormat="1">
      <c r="A18" s="30"/>
      <c r="B18" s="41"/>
      <c r="C18" s="39"/>
      <c r="D18" s="42"/>
      <c r="E18" s="42"/>
      <c r="F18" s="42"/>
      <c r="G18" s="42"/>
      <c r="H18" s="42"/>
      <c r="I18" s="42"/>
      <c r="J18" s="42"/>
      <c r="K18" s="42"/>
      <c r="L18" s="42"/>
      <c r="M18" s="42"/>
      <c r="N18" s="43"/>
      <c r="O18" s="812"/>
    </row>
    <row r="19" spans="1:15" s="53" customFormat="1">
      <c r="A19" s="30"/>
      <c r="B19" s="41" t="s">
        <v>1593</v>
      </c>
      <c r="C19" s="44"/>
      <c r="D19" s="40"/>
      <c r="E19" s="40"/>
      <c r="F19" s="40"/>
      <c r="G19" s="40"/>
      <c r="H19" s="40"/>
      <c r="I19" s="40"/>
      <c r="J19" s="40"/>
      <c r="K19" s="40"/>
      <c r="L19" s="40"/>
      <c r="M19" s="40"/>
      <c r="N19" s="45"/>
      <c r="O19" s="812"/>
    </row>
    <row r="20" spans="1:15" s="53" customFormat="1">
      <c r="A20" s="30"/>
      <c r="B20" s="41"/>
      <c r="C20" s="39"/>
      <c r="D20" s="42"/>
      <c r="E20" s="42"/>
      <c r="F20" s="42"/>
      <c r="G20" s="42"/>
      <c r="H20" s="42"/>
      <c r="I20" s="42"/>
      <c r="J20" s="42"/>
      <c r="K20" s="42"/>
      <c r="L20" s="42"/>
      <c r="M20" s="42"/>
      <c r="N20" s="43"/>
      <c r="O20" s="812"/>
    </row>
    <row r="21" spans="1:15" s="53" customFormat="1">
      <c r="A21" s="30"/>
      <c r="B21" s="41" t="s">
        <v>1594</v>
      </c>
      <c r="C21" s="44"/>
      <c r="D21" s="40"/>
      <c r="E21" s="40"/>
      <c r="F21" s="40"/>
      <c r="G21" s="40"/>
      <c r="H21" s="40"/>
      <c r="I21" s="40"/>
      <c r="J21" s="40"/>
      <c r="K21" s="46" t="s">
        <v>1595</v>
      </c>
      <c r="L21" s="47"/>
      <c r="M21" s="48" t="s">
        <v>1591</v>
      </c>
      <c r="N21" s="49" t="s">
        <v>1596</v>
      </c>
      <c r="O21" s="812"/>
    </row>
    <row r="22" spans="1:15" s="53" customFormat="1" ht="12" customHeight="1">
      <c r="A22" s="30"/>
      <c r="B22" s="41"/>
      <c r="C22" s="39"/>
      <c r="D22" s="42"/>
      <c r="E22" s="42"/>
      <c r="F22" s="42"/>
      <c r="G22" s="42"/>
      <c r="H22" s="42"/>
      <c r="I22" s="42"/>
      <c r="J22" s="42"/>
      <c r="K22" s="42"/>
      <c r="L22" s="42"/>
      <c r="M22" s="42"/>
      <c r="N22" s="43"/>
      <c r="O22" s="812"/>
    </row>
    <row r="23" spans="1:15" ht="4.5" customHeight="1" thickBot="1">
      <c r="B23" s="50"/>
      <c r="C23" s="51"/>
      <c r="D23" s="51"/>
      <c r="E23" s="51"/>
      <c r="F23" s="51"/>
      <c r="G23" s="51"/>
      <c r="H23" s="51"/>
      <c r="I23" s="51"/>
      <c r="J23" s="51"/>
      <c r="K23" s="51"/>
      <c r="L23" s="51"/>
      <c r="M23" s="51"/>
      <c r="N23" s="52"/>
    </row>
    <row r="24" spans="1:15" s="53" customFormat="1" ht="25.5" customHeight="1" thickBot="1">
      <c r="B24" s="1342" t="s">
        <v>1597</v>
      </c>
      <c r="C24" s="1343"/>
      <c r="D24" s="1343"/>
      <c r="E24" s="1343"/>
      <c r="F24" s="1343"/>
      <c r="G24" s="1343"/>
      <c r="H24" s="1343"/>
      <c r="I24" s="1343"/>
      <c r="J24" s="1343"/>
      <c r="K24" s="1343"/>
      <c r="L24" s="1343"/>
      <c r="M24" s="1343"/>
      <c r="N24" s="1344"/>
      <c r="O24" s="812"/>
    </row>
    <row r="25" spans="1:15" ht="5.25" customHeight="1" thickBot="1">
      <c r="A25" s="1"/>
      <c r="B25" s="54"/>
      <c r="C25" s="55"/>
      <c r="D25" s="55"/>
      <c r="E25" s="55"/>
      <c r="F25" s="55"/>
      <c r="G25" s="55"/>
      <c r="H25" s="55"/>
      <c r="I25" s="55"/>
      <c r="J25" s="55"/>
      <c r="K25" s="55"/>
      <c r="L25" s="55"/>
      <c r="M25" s="55"/>
      <c r="N25" s="56"/>
    </row>
    <row r="26" spans="1:15" ht="25.5" customHeight="1">
      <c r="A26" s="1"/>
      <c r="B26" s="57" t="s">
        <v>1175</v>
      </c>
      <c r="C26" s="1345" t="s">
        <v>1278</v>
      </c>
      <c r="D26" s="1346"/>
      <c r="E26" s="1346"/>
      <c r="F26" s="1346"/>
      <c r="G26" s="1346"/>
      <c r="H26" s="1346"/>
      <c r="I26" s="1346"/>
      <c r="J26" s="1346"/>
      <c r="K26" s="1347"/>
      <c r="L26" s="1348" t="s">
        <v>81</v>
      </c>
      <c r="M26" s="1348"/>
      <c r="N26" s="58" t="s">
        <v>1280</v>
      </c>
    </row>
    <row r="27" spans="1:15" ht="33" customHeight="1" thickBot="1">
      <c r="B27" s="59" t="s">
        <v>1635</v>
      </c>
      <c r="C27" s="1333" t="s">
        <v>1636</v>
      </c>
      <c r="D27" s="1334"/>
      <c r="E27" s="1334"/>
      <c r="F27" s="1334"/>
      <c r="G27" s="1334"/>
      <c r="H27" s="1334"/>
      <c r="I27" s="1334"/>
      <c r="J27" s="1334"/>
      <c r="K27" s="1335"/>
      <c r="L27" s="1337" t="s">
        <v>142</v>
      </c>
      <c r="M27" s="1337"/>
      <c r="N27" s="60"/>
    </row>
    <row r="28" spans="1:15" ht="4.5" customHeight="1">
      <c r="A28" s="1"/>
      <c r="B28" s="61"/>
      <c r="C28" s="62"/>
      <c r="D28" s="62"/>
      <c r="E28" s="62"/>
      <c r="F28" s="62"/>
      <c r="G28" s="62"/>
      <c r="H28" s="62"/>
      <c r="I28" s="62"/>
      <c r="J28" s="62"/>
      <c r="K28" s="62"/>
      <c r="L28" s="62"/>
      <c r="M28" s="62"/>
      <c r="N28" s="63"/>
    </row>
    <row r="29" spans="1:15" ht="19.95" customHeight="1">
      <c r="A29" s="1"/>
      <c r="B29" s="1316" t="s">
        <v>1598</v>
      </c>
      <c r="C29" s="1317"/>
      <c r="D29" s="1317"/>
      <c r="E29" s="1317"/>
      <c r="F29" s="1317"/>
      <c r="G29" s="1317"/>
      <c r="H29" s="1317"/>
      <c r="I29" s="1317"/>
      <c r="J29" s="1317"/>
      <c r="K29" s="1317"/>
      <c r="L29" s="1317"/>
      <c r="M29" s="1317"/>
      <c r="N29" s="1318"/>
    </row>
    <row r="30" spans="1:15" ht="5.25" customHeight="1" thickBot="1">
      <c r="A30" s="1"/>
      <c r="B30" s="147"/>
      <c r="C30" s="148"/>
      <c r="D30" s="148"/>
      <c r="E30" s="148"/>
      <c r="F30" s="148"/>
      <c r="G30" s="148"/>
      <c r="H30" s="148"/>
      <c r="I30" s="148"/>
      <c r="J30" s="148"/>
      <c r="K30" s="148"/>
      <c r="L30" s="148"/>
      <c r="M30" s="148"/>
      <c r="N30" s="149"/>
    </row>
    <row r="31" spans="1:15"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5">
      <c r="B32" s="67" t="s">
        <v>924</v>
      </c>
      <c r="C32" s="1325" t="str">
        <f>VLOOKUP(B32,Equipos!$C$6:$G$137,3,0)</f>
        <v>Carrotanque de agua(1000 Galones)</v>
      </c>
      <c r="D32" s="1325"/>
      <c r="E32" s="1325"/>
      <c r="F32" s="1325"/>
      <c r="G32" s="1325"/>
      <c r="H32" s="1325"/>
      <c r="I32" s="1325"/>
      <c r="J32" s="68"/>
      <c r="K32" s="69">
        <f>VLOOKUP(B32,Equipos!$C$6:$G$137,5,0)</f>
        <v>107655</v>
      </c>
      <c r="L32" s="1341">
        <f>1/45</f>
        <v>2.2222222222222223E-2</v>
      </c>
      <c r="M32" s="1341"/>
      <c r="N32" s="70">
        <f>K32*L32</f>
        <v>2392.3333333333335</v>
      </c>
    </row>
    <row r="33" spans="1:14" ht="13.95" customHeight="1">
      <c r="B33" s="71" t="s">
        <v>1057</v>
      </c>
      <c r="C33" s="1325" t="str">
        <f>VLOOKUP(B33,Equipos!$C$6:$G$137,3,0)</f>
        <v>Motoniveladora potencia 215 HP, ancho de cuchilla 4,27 m, peso 18 ton</v>
      </c>
      <c r="D33" s="1325"/>
      <c r="E33" s="1325"/>
      <c r="F33" s="1325"/>
      <c r="G33" s="1325"/>
      <c r="H33" s="1325"/>
      <c r="I33" s="1325"/>
      <c r="J33" s="72"/>
      <c r="K33" s="73">
        <f>VLOOKUP(B33,Equipos!$C$6:$G$137,5,0)</f>
        <v>180000</v>
      </c>
      <c r="L33" s="1328">
        <f>1/45</f>
        <v>2.2222222222222223E-2</v>
      </c>
      <c r="M33" s="1328"/>
      <c r="N33" s="70">
        <f t="shared" ref="N33:N39" si="0">K33*L33</f>
        <v>4000</v>
      </c>
    </row>
    <row r="34" spans="1:14" ht="13.95" customHeight="1">
      <c r="B34" s="71" t="s">
        <v>1133</v>
      </c>
      <c r="C34" s="1325" t="str">
        <f>VLOOKUP(B34,Equipos!$C$6:$G$137,3,0)</f>
        <v>Vibrocompactador, potencia 153 HP, peso 10 ton</v>
      </c>
      <c r="D34" s="1325"/>
      <c r="E34" s="1325"/>
      <c r="F34" s="1325"/>
      <c r="G34" s="1325"/>
      <c r="H34" s="1325"/>
      <c r="I34" s="1325"/>
      <c r="J34" s="72"/>
      <c r="K34" s="73">
        <f>VLOOKUP(B34,Equipos!$C$6:$G$137,5,0)</f>
        <v>102367</v>
      </c>
      <c r="L34" s="1328">
        <f>1/45</f>
        <v>2.2222222222222223E-2</v>
      </c>
      <c r="M34" s="1328"/>
      <c r="N34" s="70">
        <f t="shared" si="0"/>
        <v>2274.8222222222225</v>
      </c>
    </row>
    <row r="35" spans="1:14">
      <c r="B35" s="71"/>
      <c r="C35" s="1322"/>
      <c r="D35" s="1322"/>
      <c r="E35" s="1322"/>
      <c r="F35" s="1322"/>
      <c r="G35" s="1322"/>
      <c r="H35" s="1322"/>
      <c r="I35" s="1322"/>
      <c r="J35" s="72"/>
      <c r="K35" s="73"/>
      <c r="L35" s="1328"/>
      <c r="M35" s="1328"/>
      <c r="N35" s="70">
        <f t="shared" si="0"/>
        <v>0</v>
      </c>
    </row>
    <row r="36" spans="1:14">
      <c r="B36" s="71"/>
      <c r="C36" s="1322"/>
      <c r="D36" s="1322"/>
      <c r="E36" s="1322"/>
      <c r="F36" s="1322"/>
      <c r="G36" s="1322"/>
      <c r="H36" s="1322"/>
      <c r="I36" s="1322"/>
      <c r="J36" s="72"/>
      <c r="K36" s="73"/>
      <c r="L36" s="1328"/>
      <c r="M36" s="1328"/>
      <c r="N36" s="70">
        <f t="shared" si="0"/>
        <v>0</v>
      </c>
    </row>
    <row r="37" spans="1:14">
      <c r="B37" s="71"/>
      <c r="C37" s="1322"/>
      <c r="D37" s="1322"/>
      <c r="E37" s="1322"/>
      <c r="F37" s="1322"/>
      <c r="G37" s="1322"/>
      <c r="H37" s="1322"/>
      <c r="I37" s="1322"/>
      <c r="J37" s="72"/>
      <c r="K37" s="73"/>
      <c r="L37" s="1328"/>
      <c r="M37" s="1328"/>
      <c r="N37" s="70">
        <f t="shared" si="0"/>
        <v>0</v>
      </c>
    </row>
    <row r="38" spans="1:14">
      <c r="B38" s="71"/>
      <c r="C38" s="1322"/>
      <c r="D38" s="1322"/>
      <c r="E38" s="1322"/>
      <c r="F38" s="1322"/>
      <c r="G38" s="1322"/>
      <c r="H38" s="1322"/>
      <c r="I38" s="1322"/>
      <c r="J38" s="72"/>
      <c r="K38" s="73"/>
      <c r="L38" s="1328"/>
      <c r="M38" s="1328"/>
      <c r="N38" s="70">
        <f t="shared" si="0"/>
        <v>0</v>
      </c>
    </row>
    <row r="39" spans="1:14">
      <c r="B39" s="71"/>
      <c r="C39" s="1322"/>
      <c r="D39" s="1322"/>
      <c r="E39" s="1322"/>
      <c r="F39" s="1322"/>
      <c r="G39" s="1322"/>
      <c r="H39" s="1322"/>
      <c r="I39" s="1322"/>
      <c r="J39" s="72"/>
      <c r="K39" s="73"/>
      <c r="L39" s="1328"/>
      <c r="M39" s="1328"/>
      <c r="N39" s="70">
        <f t="shared" si="0"/>
        <v>0</v>
      </c>
    </row>
    <row r="40" spans="1:14" ht="15.75" customHeight="1" thickBot="1">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8667.1555555555569</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B46" s="67" t="s">
        <v>186</v>
      </c>
      <c r="C46" s="1325" t="s">
        <v>188</v>
      </c>
      <c r="D46" s="1325"/>
      <c r="E46" s="1325"/>
      <c r="F46" s="1325"/>
      <c r="G46" s="1325"/>
      <c r="H46" s="1325"/>
      <c r="I46" s="1325"/>
      <c r="J46" s="81" t="s">
        <v>187</v>
      </c>
      <c r="K46" s="82">
        <v>22</v>
      </c>
      <c r="L46" s="1407">
        <f>VLOOKUP(B46,Materiales!$C$6:$F$373,4,0)</f>
        <v>89</v>
      </c>
      <c r="M46" s="1408"/>
      <c r="N46" s="70">
        <f>K46*L46</f>
        <v>1958</v>
      </c>
    </row>
    <row r="47" spans="1:14">
      <c r="B47" s="71" t="s">
        <v>553</v>
      </c>
      <c r="C47" s="1322" t="s">
        <v>554</v>
      </c>
      <c r="D47" s="1322"/>
      <c r="E47" s="1322"/>
      <c r="F47" s="1322"/>
      <c r="G47" s="1322"/>
      <c r="H47" s="1322"/>
      <c r="I47" s="1322"/>
      <c r="J47" s="83" t="s">
        <v>142</v>
      </c>
      <c r="K47" s="84">
        <v>1.25</v>
      </c>
      <c r="L47" s="1405">
        <f>VLOOKUP(B47,Materiales!$C$6:$F$373,4,0)</f>
        <v>33828.692883956093</v>
      </c>
      <c r="M47" s="1406"/>
      <c r="N47" s="70">
        <f t="shared" ref="N47:N55" si="1">K47*L47</f>
        <v>42285.866104945118</v>
      </c>
    </row>
    <row r="48" spans="1:14">
      <c r="B48" s="71"/>
      <c r="C48" s="1270"/>
      <c r="D48" s="1271"/>
      <c r="E48" s="1271"/>
      <c r="F48" s="1271"/>
      <c r="G48" s="1271"/>
      <c r="H48" s="1271"/>
      <c r="I48" s="1272"/>
      <c r="J48" s="83"/>
      <c r="K48" s="84"/>
      <c r="L48" s="1405"/>
      <c r="M48" s="1406"/>
      <c r="N48" s="70">
        <f t="shared" si="1"/>
        <v>0</v>
      </c>
    </row>
    <row r="49" spans="1:15">
      <c r="B49" s="71"/>
      <c r="C49" s="1322"/>
      <c r="D49" s="1322"/>
      <c r="E49" s="1322"/>
      <c r="F49" s="1322"/>
      <c r="G49" s="1322"/>
      <c r="H49" s="1322"/>
      <c r="I49" s="1322"/>
      <c r="J49" s="83"/>
      <c r="K49" s="84"/>
      <c r="L49" s="1405"/>
      <c r="M49" s="1406"/>
      <c r="N49" s="70">
        <f t="shared" si="1"/>
        <v>0</v>
      </c>
    </row>
    <row r="50" spans="1:15">
      <c r="B50" s="71"/>
      <c r="C50" s="1322"/>
      <c r="D50" s="1322"/>
      <c r="E50" s="1322"/>
      <c r="F50" s="1322"/>
      <c r="G50" s="1322"/>
      <c r="H50" s="1322"/>
      <c r="I50" s="1322"/>
      <c r="J50" s="83"/>
      <c r="K50" s="84"/>
      <c r="L50" s="1405"/>
      <c r="M50" s="1406"/>
      <c r="N50" s="70">
        <f t="shared" si="1"/>
        <v>0</v>
      </c>
    </row>
    <row r="51" spans="1:15">
      <c r="B51" s="71"/>
      <c r="C51" s="1322"/>
      <c r="D51" s="1322"/>
      <c r="E51" s="1322"/>
      <c r="F51" s="1322"/>
      <c r="G51" s="1322"/>
      <c r="H51" s="1322"/>
      <c r="I51" s="1322"/>
      <c r="J51" s="83"/>
      <c r="K51" s="84"/>
      <c r="L51" s="1405"/>
      <c r="M51" s="1406"/>
      <c r="N51" s="70">
        <f t="shared" si="1"/>
        <v>0</v>
      </c>
    </row>
    <row r="52" spans="1:15">
      <c r="B52" s="71"/>
      <c r="C52" s="1322"/>
      <c r="D52" s="1322"/>
      <c r="E52" s="1322"/>
      <c r="F52" s="1322"/>
      <c r="G52" s="1322"/>
      <c r="H52" s="1322"/>
      <c r="I52" s="1322"/>
      <c r="J52" s="83"/>
      <c r="K52" s="84"/>
      <c r="L52" s="1405"/>
      <c r="M52" s="1406"/>
      <c r="N52" s="70">
        <f t="shared" si="1"/>
        <v>0</v>
      </c>
    </row>
    <row r="53" spans="1:15">
      <c r="B53" s="71"/>
      <c r="C53" s="1322"/>
      <c r="D53" s="1322"/>
      <c r="E53" s="1322"/>
      <c r="F53" s="1322"/>
      <c r="G53" s="1322"/>
      <c r="H53" s="1322"/>
      <c r="I53" s="1322"/>
      <c r="J53" s="83"/>
      <c r="K53" s="84"/>
      <c r="L53" s="1405"/>
      <c r="M53" s="1406"/>
      <c r="N53" s="70">
        <f t="shared" si="1"/>
        <v>0</v>
      </c>
    </row>
    <row r="54" spans="1:15">
      <c r="B54" s="71"/>
      <c r="C54" s="1322"/>
      <c r="D54" s="1322"/>
      <c r="E54" s="1322"/>
      <c r="F54" s="1322"/>
      <c r="G54" s="1322"/>
      <c r="H54" s="1322"/>
      <c r="I54" s="1322"/>
      <c r="J54" s="83"/>
      <c r="K54" s="84"/>
      <c r="L54" s="1405"/>
      <c r="M54" s="1406"/>
      <c r="N54" s="70">
        <f t="shared" si="1"/>
        <v>0</v>
      </c>
    </row>
    <row r="55" spans="1:15" ht="14.4" thickBot="1">
      <c r="B55" s="85"/>
      <c r="C55" s="1319"/>
      <c r="D55" s="1319"/>
      <c r="E55" s="1319"/>
      <c r="F55" s="1319"/>
      <c r="G55" s="1319"/>
      <c r="H55" s="1319"/>
      <c r="I55" s="1319"/>
      <c r="J55" s="76"/>
      <c r="K55" s="86"/>
      <c r="L55" s="1320"/>
      <c r="M55" s="1321"/>
      <c r="N55" s="87">
        <f t="shared" si="1"/>
        <v>0</v>
      </c>
    </row>
    <row r="56" spans="1:15" ht="14.4" thickBot="1">
      <c r="A56" s="1"/>
      <c r="B56" s="1297" t="s">
        <v>1602</v>
      </c>
      <c r="C56" s="1298"/>
      <c r="D56" s="1298"/>
      <c r="E56" s="1298"/>
      <c r="F56" s="1298"/>
      <c r="G56" s="1298"/>
      <c r="H56" s="1298"/>
      <c r="I56" s="1298"/>
      <c r="J56" s="1298"/>
      <c r="K56" s="1298"/>
      <c r="L56" s="1298"/>
      <c r="M56" s="1299"/>
      <c r="N56" s="88">
        <f>SUM(N46:N55)</f>
        <v>44243.866104945118</v>
      </c>
    </row>
    <row r="57" spans="1:15" ht="4.5" customHeight="1">
      <c r="A57" s="1"/>
      <c r="B57" s="54"/>
      <c r="C57" s="55"/>
      <c r="D57" s="55"/>
      <c r="E57" s="55"/>
      <c r="F57" s="55"/>
      <c r="G57" s="55"/>
      <c r="H57" s="55"/>
      <c r="I57" s="55"/>
      <c r="J57" s="55"/>
      <c r="K57" s="55"/>
      <c r="L57" s="55"/>
      <c r="M57" s="55"/>
      <c r="N57" s="56"/>
    </row>
    <row r="58" spans="1:15" s="53" customFormat="1" ht="19.2" customHeight="1">
      <c r="B58" s="1300" t="s">
        <v>1605</v>
      </c>
      <c r="C58" s="1301"/>
      <c r="D58" s="1301"/>
      <c r="E58" s="1301"/>
      <c r="F58" s="1301"/>
      <c r="G58" s="1301"/>
      <c r="H58" s="1301"/>
      <c r="I58" s="1301"/>
      <c r="J58" s="1301"/>
      <c r="K58" s="1301"/>
      <c r="L58" s="1301"/>
      <c r="M58" s="1301"/>
      <c r="N58" s="1302"/>
      <c r="O58" s="812"/>
    </row>
    <row r="59" spans="1:15" ht="6.75" customHeight="1" thickBot="1">
      <c r="A59" s="1"/>
      <c r="B59" s="154"/>
      <c r="C59" s="155"/>
      <c r="D59" s="155"/>
      <c r="E59" s="155"/>
      <c r="F59" s="155"/>
      <c r="G59" s="155"/>
      <c r="H59" s="155"/>
      <c r="I59" s="155"/>
      <c r="J59" s="155"/>
      <c r="K59" s="155"/>
      <c r="L59" s="155"/>
      <c r="M59" s="155"/>
      <c r="N59" s="156"/>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B61" s="157" t="s">
        <v>39</v>
      </c>
      <c r="C61" s="1307" t="s">
        <v>40</v>
      </c>
      <c r="D61" s="1308"/>
      <c r="E61" s="1308"/>
      <c r="F61" s="1308"/>
      <c r="G61" s="1308"/>
      <c r="H61" s="1309"/>
      <c r="I61" s="93" t="s">
        <v>14</v>
      </c>
      <c r="J61" s="94">
        <v>1.25</v>
      </c>
      <c r="K61" s="94">
        <f>+'Distancia Fuentes Materiales'!D9</f>
        <v>10</v>
      </c>
      <c r="L61" s="94">
        <f>J61*K61</f>
        <v>12.5</v>
      </c>
      <c r="M61" s="95">
        <f>VLOOKUP(B61,TRANSPORTE!$C$6:$F$40,4,FALSE)</f>
        <v>1300</v>
      </c>
      <c r="N61" s="96">
        <f>L61*M61</f>
        <v>16250</v>
      </c>
      <c r="O61" s="811">
        <v>1044.9953264769924</v>
      </c>
    </row>
    <row r="62" spans="1:15">
      <c r="B62" s="97"/>
      <c r="C62" s="1310"/>
      <c r="D62" s="1311"/>
      <c r="E62" s="1311"/>
      <c r="F62" s="1311"/>
      <c r="G62" s="1311"/>
      <c r="H62" s="1312"/>
      <c r="I62" s="98"/>
      <c r="J62" s="99"/>
      <c r="K62" s="99"/>
      <c r="L62" s="99"/>
      <c r="M62" s="100"/>
      <c r="N62" s="96">
        <f t="shared" ref="N62:N65" si="2">L62*M62</f>
        <v>0</v>
      </c>
    </row>
    <row r="63" spans="1:15">
      <c r="B63" s="97"/>
      <c r="C63" s="1310"/>
      <c r="D63" s="1311"/>
      <c r="E63" s="1311"/>
      <c r="F63" s="1311"/>
      <c r="G63" s="1311"/>
      <c r="H63" s="1312"/>
      <c r="I63" s="98"/>
      <c r="J63" s="99"/>
      <c r="K63" s="99"/>
      <c r="L63" s="99"/>
      <c r="M63" s="100"/>
      <c r="N63" s="96">
        <f t="shared" si="2"/>
        <v>0</v>
      </c>
    </row>
    <row r="64" spans="1:15">
      <c r="B64" s="97"/>
      <c r="C64" s="1310"/>
      <c r="D64" s="1311"/>
      <c r="E64" s="1311"/>
      <c r="F64" s="1311"/>
      <c r="G64" s="1311"/>
      <c r="H64" s="1312"/>
      <c r="I64" s="98"/>
      <c r="J64" s="99"/>
      <c r="K64" s="99"/>
      <c r="L64" s="99"/>
      <c r="M64" s="100"/>
      <c r="N64" s="96">
        <f t="shared" si="2"/>
        <v>0</v>
      </c>
    </row>
    <row r="65" spans="1:14" ht="15.75" customHeight="1" thickBot="1">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16250</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B71" s="92" t="s">
        <v>1630</v>
      </c>
      <c r="C71" s="1396" t="s">
        <v>1145</v>
      </c>
      <c r="D71" s="1397"/>
      <c r="E71" s="1397"/>
      <c r="F71" s="1397"/>
      <c r="G71" s="1397"/>
      <c r="H71" s="1397"/>
      <c r="I71" s="95">
        <f>+'Mano de Obra'!C5</f>
        <v>86708</v>
      </c>
      <c r="J71" s="276">
        <v>1.85</v>
      </c>
      <c r="K71" s="106">
        <f>+I71*J71</f>
        <v>160409.80000000002</v>
      </c>
      <c r="L71" s="1398">
        <v>50</v>
      </c>
      <c r="M71" s="1399"/>
      <c r="N71" s="107">
        <f>K71/L71</f>
        <v>3208.1960000000004</v>
      </c>
    </row>
    <row r="72" spans="1:14">
      <c r="B72" s="108" t="s">
        <v>1614</v>
      </c>
      <c r="C72" s="1270" t="s">
        <v>1615</v>
      </c>
      <c r="D72" s="1271"/>
      <c r="E72" s="1271"/>
      <c r="F72" s="1271"/>
      <c r="G72" s="1271"/>
      <c r="H72" s="1272"/>
      <c r="I72" s="100">
        <f>+'Mano de Obra'!C6*2</f>
        <v>86708</v>
      </c>
      <c r="J72" s="273">
        <v>1.85</v>
      </c>
      <c r="K72" s="277">
        <f>+I72*J72</f>
        <v>160409.80000000002</v>
      </c>
      <c r="L72" s="1419">
        <v>50</v>
      </c>
      <c r="M72" s="1420"/>
      <c r="N72" s="107">
        <f>K72/L72</f>
        <v>3208.1960000000004</v>
      </c>
    </row>
    <row r="73" spans="1:14">
      <c r="B73" s="108"/>
      <c r="C73" s="1270"/>
      <c r="D73" s="1271"/>
      <c r="E73" s="1271"/>
      <c r="F73" s="1271"/>
      <c r="G73" s="1271"/>
      <c r="H73" s="1272"/>
      <c r="I73" s="100"/>
      <c r="J73" s="109"/>
      <c r="K73" s="110"/>
      <c r="L73" s="1273"/>
      <c r="M73" s="1274"/>
      <c r="N73" s="111"/>
    </row>
    <row r="74" spans="1:14">
      <c r="B74" s="108"/>
      <c r="C74" s="1270"/>
      <c r="D74" s="1271"/>
      <c r="E74" s="1271"/>
      <c r="F74" s="1271"/>
      <c r="G74" s="1271"/>
      <c r="H74" s="1272"/>
      <c r="I74" s="100"/>
      <c r="J74" s="109"/>
      <c r="K74" s="110"/>
      <c r="L74" s="1273"/>
      <c r="M74" s="1274"/>
      <c r="N74" s="111"/>
    </row>
    <row r="75" spans="1:14" ht="15.75" customHeight="1" thickBot="1">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6416.3920000000007</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75577.413660500679</v>
      </c>
    </row>
    <row r="79" spans="1:14" ht="5.0999999999999996" customHeight="1" thickBot="1">
      <c r="A79" s="1"/>
      <c r="B79" s="54"/>
      <c r="C79" s="55"/>
      <c r="D79" s="55"/>
      <c r="E79" s="55"/>
      <c r="F79" s="55"/>
      <c r="G79" s="55"/>
      <c r="H79" s="55"/>
      <c r="I79" s="55"/>
      <c r="J79" s="55"/>
      <c r="K79" s="55"/>
      <c r="L79" s="55"/>
      <c r="M79" s="55"/>
      <c r="N79" s="56"/>
    </row>
    <row r="80" spans="1:14" ht="7.5" customHeight="1">
      <c r="B80" s="27"/>
      <c r="C80" s="28"/>
      <c r="D80" s="28"/>
      <c r="E80" s="28"/>
      <c r="F80" s="28"/>
      <c r="G80" s="28"/>
      <c r="H80" s="28"/>
      <c r="I80" s="28"/>
      <c r="J80" s="28"/>
      <c r="K80" s="28"/>
      <c r="L80" s="28"/>
      <c r="M80" s="28"/>
      <c r="N80" s="29"/>
    </row>
    <row r="81" spans="1:14" ht="7.5" customHeight="1">
      <c r="B81" s="50"/>
      <c r="C81" s="51"/>
      <c r="D81" s="51"/>
      <c r="E81" s="51"/>
      <c r="F81" s="51"/>
      <c r="G81" s="51"/>
      <c r="H81" s="51"/>
      <c r="I81" s="51"/>
      <c r="J81" s="51"/>
      <c r="K81" s="51"/>
      <c r="L81" s="51"/>
      <c r="M81" s="51"/>
      <c r="N81" s="52"/>
    </row>
    <row r="82" spans="1:14" ht="10.5" customHeight="1">
      <c r="B82" s="50"/>
      <c r="C82" s="51"/>
      <c r="D82" s="51"/>
      <c r="E82" s="51"/>
      <c r="F82" s="51"/>
      <c r="G82" s="51"/>
      <c r="H82" s="51"/>
      <c r="I82" s="51"/>
      <c r="J82" s="51"/>
      <c r="K82" s="51"/>
      <c r="L82" s="51"/>
      <c r="M82" s="51"/>
      <c r="N82" s="52"/>
    </row>
    <row r="83" spans="1:14" ht="12" customHeight="1">
      <c r="B83" s="50"/>
      <c r="C83" s="51"/>
      <c r="D83" s="51"/>
      <c r="E83" s="51"/>
      <c r="F83" s="51"/>
      <c r="G83" s="51"/>
      <c r="H83" s="51"/>
      <c r="I83" s="51"/>
      <c r="J83" s="51"/>
      <c r="K83" s="51"/>
      <c r="L83" s="51"/>
      <c r="M83" s="51"/>
      <c r="N83" s="52"/>
    </row>
    <row r="84" spans="1:14" ht="28.5" customHeight="1">
      <c r="B84" s="50"/>
      <c r="C84" s="117" t="s">
        <v>1617</v>
      </c>
      <c r="D84" s="117"/>
      <c r="E84" s="117"/>
      <c r="F84" s="117"/>
      <c r="G84" s="117"/>
      <c r="H84" s="117"/>
      <c r="J84" s="117" t="s">
        <v>1618</v>
      </c>
      <c r="K84" s="117"/>
      <c r="L84" s="117"/>
      <c r="M84" s="117"/>
      <c r="N84" s="52"/>
    </row>
    <row r="85" spans="1:14">
      <c r="B85" s="50"/>
      <c r="C85" s="51" t="s">
        <v>1619</v>
      </c>
      <c r="D85" s="51"/>
      <c r="E85" s="51"/>
      <c r="F85" s="51"/>
      <c r="G85" s="51"/>
      <c r="H85" s="51"/>
      <c r="J85" s="51" t="s">
        <v>1619</v>
      </c>
      <c r="K85" s="51"/>
      <c r="L85" s="51"/>
      <c r="M85" s="51"/>
      <c r="N85" s="52"/>
    </row>
    <row r="86" spans="1:14">
      <c r="B86" s="50"/>
      <c r="C86" s="51" t="s">
        <v>1620</v>
      </c>
      <c r="D86" s="51"/>
      <c r="E86" s="51"/>
      <c r="F86" s="51"/>
      <c r="G86" s="51"/>
      <c r="H86" s="51"/>
      <c r="J86" s="51" t="s">
        <v>1621</v>
      </c>
      <c r="K86" s="51"/>
      <c r="L86" s="51"/>
      <c r="M86" s="51"/>
      <c r="N86" s="52"/>
    </row>
    <row r="87" spans="1:14">
      <c r="B87" s="50"/>
      <c r="C87" s="51" t="s">
        <v>1622</v>
      </c>
      <c r="D87" s="51"/>
      <c r="E87" s="51"/>
      <c r="F87" s="51"/>
      <c r="G87" s="51"/>
      <c r="H87" s="51"/>
      <c r="J87" s="51" t="s">
        <v>1622</v>
      </c>
      <c r="K87" s="51"/>
      <c r="L87" s="51"/>
      <c r="M87" s="51"/>
      <c r="N87" s="52"/>
    </row>
    <row r="88" spans="1:14" ht="10.5" customHeight="1" thickBot="1">
      <c r="B88" s="50"/>
      <c r="C88" s="51"/>
      <c r="D88" s="51"/>
      <c r="E88" s="51"/>
      <c r="F88" s="51" t="s">
        <v>1623</v>
      </c>
      <c r="G88" s="51"/>
      <c r="H88" s="51"/>
      <c r="I88" s="51"/>
      <c r="J88" s="51"/>
      <c r="K88" s="51"/>
      <c r="L88" s="51"/>
      <c r="M88" s="51"/>
      <c r="N88" s="52"/>
    </row>
    <row r="89" spans="1:14">
      <c r="B89" s="118" t="s">
        <v>1624</v>
      </c>
      <c r="C89" s="119"/>
      <c r="D89" s="119"/>
      <c r="E89" s="119"/>
      <c r="F89" s="119"/>
      <c r="G89" s="119"/>
      <c r="H89" s="119"/>
      <c r="I89" s="119"/>
      <c r="J89" s="119"/>
      <c r="K89" s="119"/>
      <c r="L89" s="119"/>
      <c r="M89" s="119"/>
      <c r="N89" s="120"/>
    </row>
    <row r="90" spans="1:14">
      <c r="B90" s="121"/>
      <c r="C90" s="122"/>
      <c r="D90" s="122"/>
      <c r="E90" s="122"/>
      <c r="F90" s="122"/>
      <c r="G90" s="122"/>
      <c r="H90" s="122"/>
      <c r="I90" s="122"/>
      <c r="J90" s="122"/>
      <c r="K90" s="122"/>
      <c r="L90" s="122"/>
      <c r="M90" s="122"/>
      <c r="N90" s="123"/>
    </row>
    <row r="91" spans="1:14">
      <c r="B91" s="121"/>
      <c r="C91" s="122"/>
      <c r="D91" s="122"/>
      <c r="E91" s="122"/>
      <c r="F91" s="122"/>
      <c r="G91" s="122"/>
      <c r="H91" s="122"/>
      <c r="I91" s="122"/>
      <c r="J91" s="122"/>
      <c r="K91" s="122"/>
      <c r="L91" s="122"/>
      <c r="M91" s="122"/>
      <c r="N91" s="123"/>
    </row>
    <row r="92" spans="1:14" ht="14.4" thickBot="1">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B100" s="140"/>
      <c r="C100" s="136"/>
      <c r="D100" s="136"/>
      <c r="E100" s="51" t="s">
        <v>1622</v>
      </c>
      <c r="F100" s="51"/>
      <c r="G100" s="51"/>
      <c r="H100" s="51"/>
      <c r="I100" s="51"/>
      <c r="J100" s="51"/>
      <c r="K100" s="136"/>
      <c r="L100" s="136"/>
      <c r="M100" s="136"/>
      <c r="N100" s="137"/>
    </row>
    <row r="101" spans="1:14" ht="9.75" customHeight="1">
      <c r="B101" s="140"/>
      <c r="C101" s="136"/>
      <c r="D101" s="136"/>
      <c r="E101" s="136"/>
      <c r="F101" s="51"/>
      <c r="G101" s="51"/>
      <c r="H101" s="51"/>
      <c r="I101" s="51"/>
      <c r="J101" s="51"/>
      <c r="K101" s="136"/>
      <c r="L101" s="136"/>
      <c r="M101" s="136"/>
      <c r="N101" s="137"/>
    </row>
    <row r="102" spans="1:14">
      <c r="B102" s="1286" t="s">
        <v>1627</v>
      </c>
      <c r="C102" s="1287"/>
      <c r="D102" s="1287"/>
      <c r="E102" s="1287"/>
      <c r="F102" s="1287"/>
      <c r="G102" s="1287"/>
      <c r="H102" s="1287"/>
      <c r="I102" s="1287"/>
      <c r="J102" s="1287"/>
      <c r="K102" s="1287"/>
      <c r="L102" s="1287"/>
      <c r="M102" s="1287"/>
      <c r="N102" s="1288"/>
    </row>
    <row r="103" spans="1:14" ht="26.25" customHeight="1">
      <c r="B103" s="1286"/>
      <c r="C103" s="1287"/>
      <c r="D103" s="1287"/>
      <c r="E103" s="1287"/>
      <c r="F103" s="1287"/>
      <c r="G103" s="1287"/>
      <c r="H103" s="1287"/>
      <c r="I103" s="1287"/>
      <c r="J103" s="1287"/>
      <c r="K103" s="1287"/>
      <c r="L103" s="1287"/>
      <c r="M103" s="1287"/>
      <c r="N103" s="1288"/>
    </row>
    <row r="104" spans="1:14" ht="36" customHeight="1">
      <c r="B104" s="1286" t="s">
        <v>1628</v>
      </c>
      <c r="C104" s="1287"/>
      <c r="D104" s="1287"/>
      <c r="E104" s="1287"/>
      <c r="F104" s="1287"/>
      <c r="G104" s="1287"/>
      <c r="H104" s="1287"/>
      <c r="I104" s="1287"/>
      <c r="J104" s="1287"/>
      <c r="K104" s="1287"/>
      <c r="L104" s="1287"/>
      <c r="M104" s="1287"/>
      <c r="N104" s="1288"/>
    </row>
    <row r="105" spans="1:14" ht="7.5" customHeight="1" thickBot="1">
      <c r="B105" s="141"/>
      <c r="C105" s="142"/>
      <c r="D105" s="142"/>
      <c r="E105" s="143"/>
      <c r="F105" s="143"/>
      <c r="G105" s="143"/>
      <c r="H105" s="143"/>
      <c r="I105" s="143"/>
      <c r="J105" s="144"/>
      <c r="K105" s="144"/>
      <c r="L105" s="144"/>
      <c r="M105" s="144"/>
      <c r="N105" s="145"/>
    </row>
  </sheetData>
  <mergeCells count="88">
    <mergeCell ref="B104:N104"/>
    <mergeCell ref="C74:H74"/>
    <mergeCell ref="L74:M74"/>
    <mergeCell ref="C71:H71"/>
    <mergeCell ref="L71:M71"/>
    <mergeCell ref="C72:H72"/>
    <mergeCell ref="L72:M72"/>
    <mergeCell ref="C73:H73"/>
    <mergeCell ref="L73:M73"/>
    <mergeCell ref="C75:H75"/>
    <mergeCell ref="L75:M75"/>
    <mergeCell ref="B76:M76"/>
    <mergeCell ref="B78:M78"/>
    <mergeCell ref="B102:N103"/>
    <mergeCell ref="B68:N68"/>
    <mergeCell ref="C70:H70"/>
    <mergeCell ref="L70:M70"/>
    <mergeCell ref="B56:M56"/>
    <mergeCell ref="B58:N58"/>
    <mergeCell ref="C60:H60"/>
    <mergeCell ref="C61:H61"/>
    <mergeCell ref="C62:H62"/>
    <mergeCell ref="C63:H63"/>
    <mergeCell ref="C55:I55"/>
    <mergeCell ref="L55:M55"/>
    <mergeCell ref="C64:H64"/>
    <mergeCell ref="C65:H65"/>
    <mergeCell ref="B66:M66"/>
    <mergeCell ref="C49:I49"/>
    <mergeCell ref="L49:M49"/>
    <mergeCell ref="C50:I50"/>
    <mergeCell ref="L50:M50"/>
    <mergeCell ref="C51:I51"/>
    <mergeCell ref="L51:M51"/>
    <mergeCell ref="C52:I52"/>
    <mergeCell ref="L52:M52"/>
    <mergeCell ref="C53:I53"/>
    <mergeCell ref="L53:M53"/>
    <mergeCell ref="C54:I54"/>
    <mergeCell ref="L54:M54"/>
    <mergeCell ref="C40:I40"/>
    <mergeCell ref="L40:M40"/>
    <mergeCell ref="B41:M41"/>
    <mergeCell ref="B43:N43"/>
    <mergeCell ref="C45:I45"/>
    <mergeCell ref="L45:M45"/>
    <mergeCell ref="C46:I46"/>
    <mergeCell ref="L46:M46"/>
    <mergeCell ref="C47:I47"/>
    <mergeCell ref="L47:M47"/>
    <mergeCell ref="C48:I48"/>
    <mergeCell ref="L48:M48"/>
    <mergeCell ref="C38:I38"/>
    <mergeCell ref="L38:M38"/>
    <mergeCell ref="C39:I39"/>
    <mergeCell ref="L39:M39"/>
    <mergeCell ref="C34:I34"/>
    <mergeCell ref="L34:M34"/>
    <mergeCell ref="C35:I35"/>
    <mergeCell ref="L35:M35"/>
    <mergeCell ref="C36:I36"/>
    <mergeCell ref="L36:M36"/>
    <mergeCell ref="C26:K26"/>
    <mergeCell ref="C27:K27"/>
    <mergeCell ref="D15:N16"/>
    <mergeCell ref="C37:I37"/>
    <mergeCell ref="L37:M37"/>
    <mergeCell ref="C33:I33"/>
    <mergeCell ref="L33:M33"/>
    <mergeCell ref="L26:M26"/>
    <mergeCell ref="L27:M27"/>
    <mergeCell ref="B29:N29"/>
    <mergeCell ref="C31:I31"/>
    <mergeCell ref="L31:M31"/>
    <mergeCell ref="C32:I32"/>
    <mergeCell ref="L32:M32"/>
    <mergeCell ref="E1:K3"/>
    <mergeCell ref="E4:K4"/>
    <mergeCell ref="E6:K6"/>
    <mergeCell ref="L1:N6"/>
    <mergeCell ref="B24:N24"/>
    <mergeCell ref="L12:N12"/>
    <mergeCell ref="F7:I8"/>
    <mergeCell ref="B9:D9"/>
    <mergeCell ref="F9:G9"/>
    <mergeCell ref="H9:I9"/>
    <mergeCell ref="B1:D6"/>
    <mergeCell ref="D11:G11"/>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3B1F8-B18A-48A7-864D-6539303B94BF}">
  <sheetPr>
    <tabColor rgb="FF33CCCC"/>
    <pageSetUpPr fitToPage="1"/>
  </sheetPr>
  <dimension ref="A1:O105"/>
  <sheetViews>
    <sheetView showGridLines="0" topLeftCell="A35" zoomScale="90" zoomScaleNormal="90" workbookViewId="0">
      <selection activeCell="B78" sqref="B78:M78"/>
    </sheetView>
  </sheetViews>
  <sheetFormatPr baseColWidth="10" defaultColWidth="0" defaultRowHeight="13.8"/>
  <cols>
    <col min="1" max="1" width="3" style="3" customWidth="1"/>
    <col min="2" max="2" width="14.33203125" style="3" customWidth="1"/>
    <col min="3" max="3" width="11.5546875" style="3" customWidth="1"/>
    <col min="4" max="4" width="17" style="3" customWidth="1"/>
    <col min="5" max="5" width="12.5546875" style="3" customWidth="1"/>
    <col min="6" max="6" width="8" style="3" customWidth="1"/>
    <col min="7" max="7" width="8.88671875" style="3" customWidth="1"/>
    <col min="8" max="8" width="10.5546875" style="3" customWidth="1"/>
    <col min="9" max="9" width="14.5546875" style="3" customWidth="1"/>
    <col min="10" max="10" width="23.44140625" style="3" customWidth="1"/>
    <col min="11" max="11" width="18" style="3" customWidth="1"/>
    <col min="12" max="12" width="11.44140625" style="3" customWidth="1"/>
    <col min="13" max="13" width="12.88671875" style="3" customWidth="1"/>
    <col min="14" max="14" width="21.5546875" style="3" customWidth="1"/>
    <col min="15" max="15" width="10.44140625" style="811" customWidth="1"/>
    <col min="16" max="16384" width="11.44140625" style="1" hidden="1"/>
  </cols>
  <sheetData>
    <row r="1" spans="1:15" ht="13.95" customHeight="1">
      <c r="A1" s="1"/>
      <c r="B1" s="1353"/>
      <c r="C1" s="1354"/>
      <c r="D1" s="1389"/>
      <c r="E1" s="1362" t="s">
        <v>1577</v>
      </c>
      <c r="F1" s="1363"/>
      <c r="G1" s="1363"/>
      <c r="H1" s="1363"/>
      <c r="I1" s="1363"/>
      <c r="J1" s="1363"/>
      <c r="K1" s="1364"/>
      <c r="L1" s="1368"/>
      <c r="M1" s="1369"/>
      <c r="N1" s="1370"/>
    </row>
    <row r="2" spans="1:15" ht="14.25" customHeight="1">
      <c r="A2" s="1"/>
      <c r="B2" s="1356"/>
      <c r="C2" s="1357"/>
      <c r="D2" s="1390"/>
      <c r="E2" s="1365"/>
      <c r="F2" s="1366"/>
      <c r="G2" s="1366"/>
      <c r="H2" s="1366"/>
      <c r="I2" s="1366"/>
      <c r="J2" s="1366"/>
      <c r="K2" s="1367"/>
      <c r="L2" s="1368"/>
      <c r="M2" s="1369"/>
      <c r="N2" s="1370"/>
    </row>
    <row r="3" spans="1:15" ht="14.25" customHeight="1">
      <c r="A3" s="1"/>
      <c r="B3" s="1356"/>
      <c r="C3" s="1357"/>
      <c r="D3" s="1390"/>
      <c r="E3" s="1365"/>
      <c r="F3" s="1366"/>
      <c r="G3" s="1366"/>
      <c r="H3" s="1366"/>
      <c r="I3" s="1366"/>
      <c r="J3" s="1366"/>
      <c r="K3" s="1367"/>
      <c r="L3" s="1368"/>
      <c r="M3" s="1369"/>
      <c r="N3" s="1370"/>
    </row>
    <row r="4" spans="1:15" ht="17.399999999999999" customHeight="1">
      <c r="A4" s="1"/>
      <c r="B4" s="1356"/>
      <c r="C4" s="1357"/>
      <c r="D4" s="1390"/>
      <c r="E4" s="1374" t="s">
        <v>1578</v>
      </c>
      <c r="F4" s="1375"/>
      <c r="G4" s="1375"/>
      <c r="H4" s="1375"/>
      <c r="I4" s="1375"/>
      <c r="J4" s="1375"/>
      <c r="K4" s="1376"/>
      <c r="L4" s="1368"/>
      <c r="M4" s="1369"/>
      <c r="N4" s="1370"/>
    </row>
    <row r="5" spans="1:15" ht="2.25" customHeight="1">
      <c r="A5" s="1"/>
      <c r="B5" s="1356"/>
      <c r="C5" s="1357"/>
      <c r="D5" s="1390"/>
      <c r="E5" s="282"/>
      <c r="F5" s="283"/>
      <c r="G5" s="283"/>
      <c r="H5" s="283"/>
      <c r="I5" s="283"/>
      <c r="J5" s="283"/>
      <c r="K5" s="261"/>
      <c r="L5" s="1368"/>
      <c r="M5" s="1369"/>
      <c r="N5" s="1370"/>
    </row>
    <row r="6" spans="1:15" ht="14.25" customHeight="1">
      <c r="A6" s="1"/>
      <c r="B6" s="1359"/>
      <c r="C6" s="1360"/>
      <c r="D6" s="1391"/>
      <c r="E6" s="1377" t="s">
        <v>1579</v>
      </c>
      <c r="F6" s="1378"/>
      <c r="G6" s="1378"/>
      <c r="H6" s="1378"/>
      <c r="I6" s="1378"/>
      <c r="J6" s="1378"/>
      <c r="K6" s="1379"/>
      <c r="L6" s="1371"/>
      <c r="M6" s="1372"/>
      <c r="N6" s="1373"/>
    </row>
    <row r="7" spans="1:15" ht="14.25" customHeight="1">
      <c r="B7" s="6"/>
      <c r="C7" s="7"/>
      <c r="D7" s="7"/>
      <c r="E7" s="7"/>
      <c r="F7" s="1381"/>
      <c r="G7" s="1381"/>
      <c r="H7" s="1381"/>
      <c r="I7" s="1381"/>
      <c r="J7" s="7"/>
      <c r="K7" s="260" t="s">
        <v>1580</v>
      </c>
      <c r="L7" s="4"/>
      <c r="M7" s="695" t="s">
        <v>1581</v>
      </c>
      <c r="N7" s="5">
        <v>2023</v>
      </c>
    </row>
    <row r="8" spans="1:15" ht="12" customHeight="1">
      <c r="B8" s="6"/>
      <c r="C8" s="7"/>
      <c r="D8" s="7"/>
      <c r="E8" s="7"/>
      <c r="F8" s="1381"/>
      <c r="G8" s="1381"/>
      <c r="H8" s="1381"/>
      <c r="I8" s="1381"/>
      <c r="J8" s="7"/>
      <c r="K8" s="8"/>
      <c r="L8" s="9" t="s">
        <v>1582</v>
      </c>
      <c r="M8" s="9" t="s">
        <v>1583</v>
      </c>
      <c r="N8" s="10" t="s">
        <v>1584</v>
      </c>
    </row>
    <row r="9" spans="1:15" ht="21.75" customHeight="1">
      <c r="B9" s="1382" t="s">
        <v>1585</v>
      </c>
      <c r="C9" s="1383"/>
      <c r="D9" s="1383"/>
      <c r="E9" s="11" t="s">
        <v>1586</v>
      </c>
      <c r="F9" s="1384"/>
      <c r="G9" s="1384"/>
      <c r="H9" s="1385"/>
      <c r="I9" s="1385"/>
      <c r="J9" s="7"/>
      <c r="K9" s="12"/>
      <c r="L9" s="9"/>
      <c r="M9" s="9"/>
      <c r="N9" s="10"/>
    </row>
    <row r="10" spans="1:15" ht="5.4" customHeight="1">
      <c r="B10" s="13"/>
      <c r="C10" s="14"/>
      <c r="D10" s="14"/>
      <c r="E10" s="15"/>
      <c r="F10" s="7"/>
      <c r="G10" s="7"/>
      <c r="H10" s="16"/>
      <c r="I10" s="7"/>
      <c r="J10" s="7"/>
      <c r="K10" s="12"/>
      <c r="L10" s="9"/>
      <c r="M10" s="9"/>
      <c r="N10" s="10"/>
    </row>
    <row r="11" spans="1:15" ht="18" customHeight="1">
      <c r="B11" s="17" t="s">
        <v>1587</v>
      </c>
      <c r="C11" s="18"/>
      <c r="D11" s="1386" t="s">
        <v>1588</v>
      </c>
      <c r="E11" s="1386"/>
      <c r="F11" s="1386"/>
      <c r="G11" s="1386"/>
      <c r="H11" s="18"/>
      <c r="I11" s="20"/>
      <c r="J11" s="21" t="s">
        <v>1589</v>
      </c>
      <c r="K11" s="22" t="str">
        <f>+Presupuesto!I7</f>
        <v>CAUCA</v>
      </c>
      <c r="L11" s="19"/>
      <c r="M11" s="19"/>
      <c r="N11" s="23"/>
    </row>
    <row r="12" spans="1:15" ht="14.25" customHeight="1" thickBot="1">
      <c r="B12" s="24"/>
      <c r="C12" s="25"/>
      <c r="D12" s="26"/>
      <c r="E12" s="26"/>
      <c r="F12" s="26"/>
      <c r="G12" s="26"/>
      <c r="H12" s="25"/>
      <c r="I12" s="26"/>
      <c r="J12" s="25"/>
      <c r="K12" s="26"/>
      <c r="L12" s="1387"/>
      <c r="M12" s="1387"/>
      <c r="N12" s="1388"/>
    </row>
    <row r="13" spans="1:15" ht="8.4" customHeight="1">
      <c r="B13" s="27"/>
      <c r="C13" s="28"/>
      <c r="D13" s="28"/>
      <c r="E13" s="28"/>
      <c r="F13" s="28"/>
      <c r="G13" s="28"/>
      <c r="H13" s="28"/>
      <c r="I13" s="28"/>
      <c r="J13" s="28"/>
      <c r="K13" s="28"/>
      <c r="L13" s="28"/>
      <c r="M13" s="28"/>
      <c r="N13" s="29"/>
    </row>
    <row r="14" spans="1:15" s="53" customFormat="1" ht="18" customHeight="1">
      <c r="A14" s="30"/>
      <c r="B14" s="31" t="s">
        <v>1590</v>
      </c>
      <c r="C14" s="32"/>
      <c r="D14" s="33" t="s">
        <v>1591</v>
      </c>
      <c r="E14" s="34"/>
      <c r="F14" s="35"/>
      <c r="G14" s="35"/>
      <c r="H14" s="35"/>
      <c r="I14" s="35"/>
      <c r="J14" s="35"/>
      <c r="K14" s="35"/>
      <c r="L14" s="35"/>
      <c r="M14" s="35"/>
      <c r="N14" s="36"/>
      <c r="O14" s="812"/>
    </row>
    <row r="15" spans="1:15" s="53"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c r="O15" s="812"/>
    </row>
    <row r="16" spans="1:15" s="53" customFormat="1" ht="20.25" customHeight="1">
      <c r="A16" s="30"/>
      <c r="B16" s="41"/>
      <c r="C16" s="39"/>
      <c r="D16" s="1351"/>
      <c r="E16" s="1351"/>
      <c r="F16" s="1351"/>
      <c r="G16" s="1351"/>
      <c r="H16" s="1351"/>
      <c r="I16" s="1351"/>
      <c r="J16" s="1351"/>
      <c r="K16" s="1351"/>
      <c r="L16" s="1351"/>
      <c r="M16" s="1351"/>
      <c r="N16" s="1352"/>
      <c r="O16" s="812"/>
    </row>
    <row r="17" spans="1:15" s="53" customFormat="1" ht="11.25" customHeight="1">
      <c r="A17" s="30"/>
      <c r="B17" s="41"/>
      <c r="C17" s="39"/>
      <c r="D17" s="42"/>
      <c r="E17" s="42"/>
      <c r="F17" s="42"/>
      <c r="G17" s="42"/>
      <c r="H17" s="42"/>
      <c r="I17" s="42"/>
      <c r="J17" s="42"/>
      <c r="K17" s="42"/>
      <c r="L17" s="42"/>
      <c r="M17" s="42"/>
      <c r="N17" s="43"/>
      <c r="O17" s="812"/>
    </row>
    <row r="18" spans="1:15" s="53" customFormat="1">
      <c r="A18" s="30"/>
      <c r="B18" s="41"/>
      <c r="C18" s="39"/>
      <c r="D18" s="42"/>
      <c r="E18" s="42"/>
      <c r="F18" s="42"/>
      <c r="G18" s="42"/>
      <c r="H18" s="42"/>
      <c r="I18" s="42"/>
      <c r="J18" s="42"/>
      <c r="K18" s="42"/>
      <c r="L18" s="42"/>
      <c r="M18" s="42"/>
      <c r="N18" s="43"/>
      <c r="O18" s="812"/>
    </row>
    <row r="19" spans="1:15" s="53" customFormat="1">
      <c r="A19" s="30"/>
      <c r="B19" s="41" t="s">
        <v>1593</v>
      </c>
      <c r="C19" s="44"/>
      <c r="D19" s="40"/>
      <c r="E19" s="40"/>
      <c r="F19" s="40"/>
      <c r="G19" s="40"/>
      <c r="H19" s="40"/>
      <c r="I19" s="40"/>
      <c r="J19" s="40"/>
      <c r="K19" s="40"/>
      <c r="L19" s="40"/>
      <c r="M19" s="40"/>
      <c r="N19" s="45"/>
      <c r="O19" s="812"/>
    </row>
    <row r="20" spans="1:15" s="53" customFormat="1">
      <c r="A20" s="30"/>
      <c r="B20" s="41"/>
      <c r="C20" s="39"/>
      <c r="D20" s="42"/>
      <c r="E20" s="42"/>
      <c r="F20" s="42"/>
      <c r="G20" s="42"/>
      <c r="H20" s="42"/>
      <c r="I20" s="42"/>
      <c r="J20" s="42"/>
      <c r="K20" s="42"/>
      <c r="L20" s="42"/>
      <c r="M20" s="42"/>
      <c r="N20" s="43"/>
      <c r="O20" s="812"/>
    </row>
    <row r="21" spans="1:15" s="53" customFormat="1">
      <c r="A21" s="30"/>
      <c r="B21" s="41" t="s">
        <v>1594</v>
      </c>
      <c r="C21" s="44"/>
      <c r="D21" s="40"/>
      <c r="E21" s="40"/>
      <c r="F21" s="40"/>
      <c r="G21" s="40"/>
      <c r="H21" s="40"/>
      <c r="I21" s="40"/>
      <c r="J21" s="40"/>
      <c r="K21" s="46" t="s">
        <v>1595</v>
      </c>
      <c r="L21" s="47"/>
      <c r="M21" s="48" t="s">
        <v>1591</v>
      </c>
      <c r="N21" s="49" t="s">
        <v>1596</v>
      </c>
      <c r="O21" s="812"/>
    </row>
    <row r="22" spans="1:15" s="53" customFormat="1" ht="12" customHeight="1">
      <c r="A22" s="30"/>
      <c r="B22" s="41"/>
      <c r="C22" s="39"/>
      <c r="D22" s="42"/>
      <c r="E22" s="42"/>
      <c r="F22" s="42"/>
      <c r="G22" s="42"/>
      <c r="H22" s="42"/>
      <c r="I22" s="42"/>
      <c r="J22" s="42"/>
      <c r="K22" s="42"/>
      <c r="L22" s="42"/>
      <c r="M22" s="42"/>
      <c r="N22" s="43"/>
      <c r="O22" s="812"/>
    </row>
    <row r="23" spans="1:15" ht="4.5" customHeight="1" thickBot="1">
      <c r="B23" s="50"/>
      <c r="C23" s="51"/>
      <c r="D23" s="51"/>
      <c r="E23" s="51"/>
      <c r="F23" s="51"/>
      <c r="G23" s="51"/>
      <c r="H23" s="51"/>
      <c r="I23" s="51"/>
      <c r="J23" s="51"/>
      <c r="K23" s="51"/>
      <c r="L23" s="51"/>
      <c r="M23" s="51"/>
      <c r="N23" s="52"/>
    </row>
    <row r="24" spans="1:15" s="53" customFormat="1" ht="25.5" customHeight="1" thickBot="1">
      <c r="B24" s="1342" t="s">
        <v>1597</v>
      </c>
      <c r="C24" s="1343"/>
      <c r="D24" s="1343"/>
      <c r="E24" s="1343"/>
      <c r="F24" s="1343"/>
      <c r="G24" s="1343"/>
      <c r="H24" s="1343"/>
      <c r="I24" s="1343"/>
      <c r="J24" s="1343"/>
      <c r="K24" s="1343"/>
      <c r="L24" s="1343"/>
      <c r="M24" s="1343"/>
      <c r="N24" s="1344"/>
      <c r="O24" s="812"/>
    </row>
    <row r="25" spans="1:15" ht="5.25" customHeight="1" thickBot="1">
      <c r="A25" s="1"/>
      <c r="B25" s="54"/>
      <c r="C25" s="55"/>
      <c r="D25" s="55"/>
      <c r="E25" s="55"/>
      <c r="F25" s="55"/>
      <c r="G25" s="55"/>
      <c r="H25" s="55"/>
      <c r="I25" s="55"/>
      <c r="J25" s="55"/>
      <c r="K25" s="55"/>
      <c r="L25" s="55"/>
      <c r="M25" s="55"/>
      <c r="N25" s="56"/>
    </row>
    <row r="26" spans="1:15" ht="25.5" customHeight="1">
      <c r="A26" s="1"/>
      <c r="B26" s="57" t="s">
        <v>1175</v>
      </c>
      <c r="C26" s="1345" t="s">
        <v>1278</v>
      </c>
      <c r="D26" s="1346"/>
      <c r="E26" s="1346"/>
      <c r="F26" s="1346"/>
      <c r="G26" s="1346"/>
      <c r="H26" s="1346"/>
      <c r="I26" s="1346"/>
      <c r="J26" s="1346"/>
      <c r="K26" s="1347"/>
      <c r="L26" s="1348" t="s">
        <v>81</v>
      </c>
      <c r="M26" s="1348"/>
      <c r="N26" s="58" t="s">
        <v>1280</v>
      </c>
    </row>
    <row r="27" spans="1:15" ht="33" customHeight="1" thickBot="1">
      <c r="B27" s="59" t="s">
        <v>1637</v>
      </c>
      <c r="C27" s="1333" t="s">
        <v>1638</v>
      </c>
      <c r="D27" s="1334"/>
      <c r="E27" s="1334"/>
      <c r="F27" s="1334"/>
      <c r="G27" s="1334"/>
      <c r="H27" s="1334"/>
      <c r="I27" s="1334"/>
      <c r="J27" s="1334"/>
      <c r="K27" s="1335"/>
      <c r="L27" s="1337" t="s">
        <v>142</v>
      </c>
      <c r="M27" s="1337"/>
      <c r="N27" s="60"/>
    </row>
    <row r="28" spans="1:15" ht="4.5" customHeight="1">
      <c r="A28" s="1"/>
      <c r="B28" s="61"/>
      <c r="C28" s="62"/>
      <c r="D28" s="62"/>
      <c r="E28" s="62"/>
      <c r="F28" s="62"/>
      <c r="G28" s="62"/>
      <c r="H28" s="62"/>
      <c r="I28" s="62"/>
      <c r="J28" s="62"/>
      <c r="K28" s="62"/>
      <c r="L28" s="62"/>
      <c r="M28" s="62"/>
      <c r="N28" s="63"/>
    </row>
    <row r="29" spans="1:15" ht="19.95" customHeight="1">
      <c r="A29" s="1"/>
      <c r="B29" s="1316" t="s">
        <v>1598</v>
      </c>
      <c r="C29" s="1317"/>
      <c r="D29" s="1317"/>
      <c r="E29" s="1317"/>
      <c r="F29" s="1317"/>
      <c r="G29" s="1317"/>
      <c r="H29" s="1317"/>
      <c r="I29" s="1317"/>
      <c r="J29" s="1317"/>
      <c r="K29" s="1317"/>
      <c r="L29" s="1317"/>
      <c r="M29" s="1317"/>
      <c r="N29" s="1318"/>
    </row>
    <row r="30" spans="1:15" ht="5.25" customHeight="1" thickBot="1">
      <c r="A30" s="1"/>
      <c r="B30" s="147"/>
      <c r="C30" s="148"/>
      <c r="D30" s="148"/>
      <c r="E30" s="148"/>
      <c r="F30" s="148"/>
      <c r="G30" s="148"/>
      <c r="H30" s="148"/>
      <c r="I30" s="148"/>
      <c r="J30" s="148"/>
      <c r="K30" s="148"/>
      <c r="L30" s="148"/>
      <c r="M30" s="148"/>
      <c r="N30" s="149"/>
    </row>
    <row r="31" spans="1:15"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5">
      <c r="B32" s="67" t="s">
        <v>924</v>
      </c>
      <c r="C32" s="1325" t="s">
        <v>925</v>
      </c>
      <c r="D32" s="1325"/>
      <c r="E32" s="1325"/>
      <c r="F32" s="1325"/>
      <c r="G32" s="1325"/>
      <c r="H32" s="1325"/>
      <c r="I32" s="1325"/>
      <c r="J32" s="68"/>
      <c r="K32" s="69">
        <f>VLOOKUP(B32,Equipos!$C$6:$G$137,5,0)</f>
        <v>107655</v>
      </c>
      <c r="L32" s="1413">
        <f>1/40</f>
        <v>2.5000000000000001E-2</v>
      </c>
      <c r="M32" s="1413"/>
      <c r="N32" s="70">
        <f>K32*L32</f>
        <v>2691.375</v>
      </c>
    </row>
    <row r="33" spans="1:14">
      <c r="B33" s="71" t="s">
        <v>1057</v>
      </c>
      <c r="C33" s="1322" t="s">
        <v>1058</v>
      </c>
      <c r="D33" s="1322"/>
      <c r="E33" s="1322"/>
      <c r="F33" s="1322"/>
      <c r="G33" s="1322"/>
      <c r="H33" s="1322"/>
      <c r="I33" s="1322"/>
      <c r="J33" s="72"/>
      <c r="K33" s="73">
        <f>VLOOKUP(B33,Equipos!$C$6:$G$137,5,0)</f>
        <v>180000</v>
      </c>
      <c r="L33" s="1413">
        <f>1/40</f>
        <v>2.5000000000000001E-2</v>
      </c>
      <c r="M33" s="1413"/>
      <c r="N33" s="70">
        <f t="shared" ref="N33:N38" si="0">K33*L33</f>
        <v>4500</v>
      </c>
    </row>
    <row r="34" spans="1:14">
      <c r="B34" s="71" t="s">
        <v>1133</v>
      </c>
      <c r="C34" s="1322" t="s">
        <v>1134</v>
      </c>
      <c r="D34" s="1322"/>
      <c r="E34" s="1322"/>
      <c r="F34" s="1322"/>
      <c r="G34" s="1322"/>
      <c r="H34" s="1322"/>
      <c r="I34" s="1322"/>
      <c r="J34" s="72"/>
      <c r="K34" s="73">
        <f>VLOOKUP(B34,Equipos!$C$6:$G$137,5,0)</f>
        <v>102367</v>
      </c>
      <c r="L34" s="1413">
        <f>1/40</f>
        <v>2.5000000000000001E-2</v>
      </c>
      <c r="M34" s="1413"/>
      <c r="N34" s="70">
        <f t="shared" si="0"/>
        <v>2559.1750000000002</v>
      </c>
    </row>
    <row r="35" spans="1:14">
      <c r="B35" s="71"/>
      <c r="C35" s="1322"/>
      <c r="D35" s="1322"/>
      <c r="E35" s="1322"/>
      <c r="F35" s="1322"/>
      <c r="G35" s="1322"/>
      <c r="H35" s="1322"/>
      <c r="I35" s="1322"/>
      <c r="J35" s="72"/>
      <c r="K35" s="73"/>
      <c r="L35" s="1328"/>
      <c r="M35" s="1328"/>
      <c r="N35" s="70">
        <f t="shared" si="0"/>
        <v>0</v>
      </c>
    </row>
    <row r="36" spans="1:14">
      <c r="B36" s="71"/>
      <c r="C36" s="1322"/>
      <c r="D36" s="1322"/>
      <c r="E36" s="1322"/>
      <c r="F36" s="1322"/>
      <c r="G36" s="1322"/>
      <c r="H36" s="1322"/>
      <c r="I36" s="1322"/>
      <c r="J36" s="72"/>
      <c r="K36" s="73"/>
      <c r="L36" s="1328"/>
      <c r="M36" s="1328"/>
      <c r="N36" s="70">
        <f t="shared" si="0"/>
        <v>0</v>
      </c>
    </row>
    <row r="37" spans="1:14">
      <c r="B37" s="71"/>
      <c r="C37" s="1322"/>
      <c r="D37" s="1322"/>
      <c r="E37" s="1322"/>
      <c r="F37" s="1322"/>
      <c r="G37" s="1322"/>
      <c r="H37" s="1322"/>
      <c r="I37" s="1322"/>
      <c r="J37" s="72"/>
      <c r="K37" s="73"/>
      <c r="L37" s="1328"/>
      <c r="M37" s="1328"/>
      <c r="N37" s="70">
        <f t="shared" si="0"/>
        <v>0</v>
      </c>
    </row>
    <row r="38" spans="1:14">
      <c r="B38" s="71"/>
      <c r="C38" s="1322"/>
      <c r="D38" s="1322"/>
      <c r="E38" s="1322"/>
      <c r="F38" s="1322"/>
      <c r="G38" s="1322"/>
      <c r="H38" s="1322"/>
      <c r="I38" s="1322"/>
      <c r="J38" s="72"/>
      <c r="K38" s="73"/>
      <c r="L38" s="1328"/>
      <c r="M38" s="1328"/>
      <c r="N38" s="70">
        <f t="shared" si="0"/>
        <v>0</v>
      </c>
    </row>
    <row r="39" spans="1:14">
      <c r="B39" s="71"/>
      <c r="C39" s="1322"/>
      <c r="D39" s="1322"/>
      <c r="E39" s="1322"/>
      <c r="F39" s="1322"/>
      <c r="G39" s="1322"/>
      <c r="H39" s="1322"/>
      <c r="I39" s="1322"/>
      <c r="J39" s="72"/>
      <c r="K39" s="73"/>
      <c r="L39" s="1328"/>
      <c r="M39" s="1328"/>
      <c r="N39" s="70"/>
    </row>
    <row r="40" spans="1:14" ht="15.75" customHeight="1" thickBot="1">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9750.5499999999993</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B46" s="67" t="s">
        <v>604</v>
      </c>
      <c r="C46" s="1325" t="s">
        <v>605</v>
      </c>
      <c r="D46" s="1325"/>
      <c r="E46" s="1325"/>
      <c r="F46" s="1325"/>
      <c r="G46" s="1325"/>
      <c r="H46" s="1325"/>
      <c r="I46" s="1325"/>
      <c r="J46" s="81" t="s">
        <v>142</v>
      </c>
      <c r="K46" s="82">
        <v>1.3</v>
      </c>
      <c r="L46" s="1407">
        <f>VLOOKUP(B46,Materiales!$C$6:$F$373,4,0)</f>
        <v>54740</v>
      </c>
      <c r="M46" s="1408"/>
      <c r="N46" s="70">
        <f>K46*L46</f>
        <v>71162</v>
      </c>
    </row>
    <row r="47" spans="1:14">
      <c r="B47" s="71" t="s">
        <v>186</v>
      </c>
      <c r="C47" s="1322" t="s">
        <v>188</v>
      </c>
      <c r="D47" s="1322"/>
      <c r="E47" s="1322"/>
      <c r="F47" s="1322"/>
      <c r="G47" s="1322"/>
      <c r="H47" s="1322"/>
      <c r="I47" s="1322"/>
      <c r="J47" s="83" t="s">
        <v>187</v>
      </c>
      <c r="K47" s="84">
        <v>22</v>
      </c>
      <c r="L47" s="1405">
        <f>VLOOKUP(B47,Materiales!$C$6:$F$373,4,0)</f>
        <v>89</v>
      </c>
      <c r="M47" s="1406"/>
      <c r="N47" s="70">
        <f t="shared" ref="N47:N55" si="1">K47*L47</f>
        <v>1958</v>
      </c>
    </row>
    <row r="48" spans="1:14">
      <c r="B48" s="71"/>
      <c r="C48" s="1322"/>
      <c r="D48" s="1322"/>
      <c r="E48" s="1322"/>
      <c r="F48" s="1322"/>
      <c r="G48" s="1322"/>
      <c r="H48" s="1322"/>
      <c r="I48" s="1322"/>
      <c r="J48" s="83"/>
      <c r="K48" s="84"/>
      <c r="L48" s="1405"/>
      <c r="M48" s="1406"/>
      <c r="N48" s="70">
        <f t="shared" si="1"/>
        <v>0</v>
      </c>
    </row>
    <row r="49" spans="1:15">
      <c r="B49" s="71"/>
      <c r="C49" s="1322"/>
      <c r="D49" s="1322"/>
      <c r="E49" s="1322"/>
      <c r="F49" s="1322"/>
      <c r="G49" s="1322"/>
      <c r="H49" s="1322"/>
      <c r="I49" s="1322"/>
      <c r="J49" s="83"/>
      <c r="K49" s="84"/>
      <c r="L49" s="1405"/>
      <c r="M49" s="1406"/>
      <c r="N49" s="70">
        <f t="shared" si="1"/>
        <v>0</v>
      </c>
    </row>
    <row r="50" spans="1:15">
      <c r="B50" s="71"/>
      <c r="C50" s="1322"/>
      <c r="D50" s="1322"/>
      <c r="E50" s="1322"/>
      <c r="F50" s="1322"/>
      <c r="G50" s="1322"/>
      <c r="H50" s="1322"/>
      <c r="I50" s="1322"/>
      <c r="J50" s="83"/>
      <c r="K50" s="84"/>
      <c r="L50" s="1405"/>
      <c r="M50" s="1406"/>
      <c r="N50" s="70">
        <f t="shared" si="1"/>
        <v>0</v>
      </c>
    </row>
    <row r="51" spans="1:15">
      <c r="B51" s="71"/>
      <c r="C51" s="1322"/>
      <c r="D51" s="1322"/>
      <c r="E51" s="1322"/>
      <c r="F51" s="1322"/>
      <c r="G51" s="1322"/>
      <c r="H51" s="1322"/>
      <c r="I51" s="1322"/>
      <c r="J51" s="83"/>
      <c r="K51" s="84"/>
      <c r="L51" s="1405"/>
      <c r="M51" s="1406"/>
      <c r="N51" s="70">
        <f t="shared" si="1"/>
        <v>0</v>
      </c>
    </row>
    <row r="52" spans="1:15">
      <c r="B52" s="71"/>
      <c r="C52" s="1322"/>
      <c r="D52" s="1322"/>
      <c r="E52" s="1322"/>
      <c r="F52" s="1322"/>
      <c r="G52" s="1322"/>
      <c r="H52" s="1322"/>
      <c r="I52" s="1322"/>
      <c r="J52" s="83"/>
      <c r="K52" s="84"/>
      <c r="L52" s="1405"/>
      <c r="M52" s="1406"/>
      <c r="N52" s="70">
        <f t="shared" si="1"/>
        <v>0</v>
      </c>
    </row>
    <row r="53" spans="1:15">
      <c r="B53" s="71"/>
      <c r="C53" s="1322"/>
      <c r="D53" s="1322"/>
      <c r="E53" s="1322"/>
      <c r="F53" s="1322"/>
      <c r="G53" s="1322"/>
      <c r="H53" s="1322"/>
      <c r="I53" s="1322"/>
      <c r="J53" s="83"/>
      <c r="K53" s="84"/>
      <c r="L53" s="1405"/>
      <c r="M53" s="1406"/>
      <c r="N53" s="70">
        <f t="shared" si="1"/>
        <v>0</v>
      </c>
    </row>
    <row r="54" spans="1:15">
      <c r="B54" s="71"/>
      <c r="C54" s="1322"/>
      <c r="D54" s="1322"/>
      <c r="E54" s="1322"/>
      <c r="F54" s="1322"/>
      <c r="G54" s="1322"/>
      <c r="H54" s="1322"/>
      <c r="I54" s="1322"/>
      <c r="J54" s="83"/>
      <c r="K54" s="84"/>
      <c r="L54" s="1405"/>
      <c r="M54" s="1406"/>
      <c r="N54" s="70">
        <f t="shared" si="1"/>
        <v>0</v>
      </c>
    </row>
    <row r="55" spans="1:15" ht="14.4" thickBot="1">
      <c r="B55" s="85"/>
      <c r="C55" s="1319"/>
      <c r="D55" s="1319"/>
      <c r="E55" s="1319"/>
      <c r="F55" s="1319"/>
      <c r="G55" s="1319"/>
      <c r="H55" s="1319"/>
      <c r="I55" s="1319"/>
      <c r="J55" s="76"/>
      <c r="K55" s="86"/>
      <c r="L55" s="1320"/>
      <c r="M55" s="1321"/>
      <c r="N55" s="87">
        <f t="shared" si="1"/>
        <v>0</v>
      </c>
    </row>
    <row r="56" spans="1:15" ht="14.4" thickBot="1">
      <c r="A56" s="1"/>
      <c r="B56" s="1297" t="s">
        <v>1602</v>
      </c>
      <c r="C56" s="1298"/>
      <c r="D56" s="1298"/>
      <c r="E56" s="1298"/>
      <c r="F56" s="1298"/>
      <c r="G56" s="1298"/>
      <c r="H56" s="1298"/>
      <c r="I56" s="1298"/>
      <c r="J56" s="1298"/>
      <c r="K56" s="1298"/>
      <c r="L56" s="1298"/>
      <c r="M56" s="1299"/>
      <c r="N56" s="88">
        <f>SUM(N46:N55)</f>
        <v>73120</v>
      </c>
    </row>
    <row r="57" spans="1:15" ht="4.5" customHeight="1">
      <c r="A57" s="1"/>
      <c r="B57" s="54"/>
      <c r="C57" s="55"/>
      <c r="D57" s="55"/>
      <c r="E57" s="55"/>
      <c r="F57" s="55"/>
      <c r="G57" s="55"/>
      <c r="H57" s="55"/>
      <c r="I57" s="55"/>
      <c r="J57" s="55"/>
      <c r="K57" s="55"/>
      <c r="L57" s="55"/>
      <c r="M57" s="55"/>
      <c r="N57" s="56"/>
    </row>
    <row r="58" spans="1:15" s="53" customFormat="1" ht="19.2" customHeight="1">
      <c r="B58" s="1300" t="s">
        <v>1605</v>
      </c>
      <c r="C58" s="1301"/>
      <c r="D58" s="1301"/>
      <c r="E58" s="1301"/>
      <c r="F58" s="1301"/>
      <c r="G58" s="1301"/>
      <c r="H58" s="1301"/>
      <c r="I58" s="1301"/>
      <c r="J58" s="1301"/>
      <c r="K58" s="1301"/>
      <c r="L58" s="1301"/>
      <c r="M58" s="1301"/>
      <c r="N58" s="1302"/>
      <c r="O58" s="812"/>
    </row>
    <row r="59" spans="1:15" ht="6.75" customHeight="1" thickBot="1">
      <c r="A59" s="1"/>
      <c r="B59" s="1303"/>
      <c r="C59" s="1304"/>
      <c r="D59" s="1304"/>
      <c r="E59" s="1304"/>
      <c r="F59" s="1304"/>
      <c r="G59" s="1304"/>
      <c r="H59" s="1304"/>
      <c r="I59" s="1304"/>
      <c r="J59" s="1304"/>
      <c r="K59" s="1304"/>
      <c r="L59" s="1304"/>
      <c r="M59" s="1304"/>
      <c r="N59" s="1305"/>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B61" s="157" t="s">
        <v>51</v>
      </c>
      <c r="C61" s="1307" t="s">
        <v>52</v>
      </c>
      <c r="D61" s="1308"/>
      <c r="E61" s="1308"/>
      <c r="F61" s="1308"/>
      <c r="G61" s="1308"/>
      <c r="H61" s="1309"/>
      <c r="I61" s="93" t="s">
        <v>14</v>
      </c>
      <c r="J61" s="94">
        <f>K46</f>
        <v>1.3</v>
      </c>
      <c r="K61" s="94">
        <f>+'Distancia Fuentes Materiales'!D10</f>
        <v>33</v>
      </c>
      <c r="L61" s="94">
        <f>J61*K61</f>
        <v>42.9</v>
      </c>
      <c r="M61" s="95">
        <f>VLOOKUP(B61,TRANSPORTE!$C$6:$F$40,4,FALSE)</f>
        <v>1300</v>
      </c>
      <c r="N61" s="96">
        <f>L61*M61</f>
        <v>55770</v>
      </c>
      <c r="O61" s="811">
        <v>1073.2511484812183</v>
      </c>
    </row>
    <row r="62" spans="1:15">
      <c r="B62" s="97"/>
      <c r="C62" s="1310"/>
      <c r="D62" s="1311"/>
      <c r="E62" s="1311"/>
      <c r="F62" s="1311"/>
      <c r="G62" s="1311"/>
      <c r="H62" s="1312"/>
      <c r="I62" s="98"/>
      <c r="J62" s="99"/>
      <c r="K62" s="99"/>
      <c r="L62" s="99"/>
      <c r="M62" s="100"/>
      <c r="N62" s="96">
        <f t="shared" ref="N62:N65" si="2">L62*M62</f>
        <v>0</v>
      </c>
    </row>
    <row r="63" spans="1:15">
      <c r="B63" s="97"/>
      <c r="C63" s="1310"/>
      <c r="D63" s="1311"/>
      <c r="E63" s="1311"/>
      <c r="F63" s="1311"/>
      <c r="G63" s="1311"/>
      <c r="H63" s="1312"/>
      <c r="I63" s="98"/>
      <c r="J63" s="99"/>
      <c r="K63" s="99"/>
      <c r="L63" s="99"/>
      <c r="M63" s="100"/>
      <c r="N63" s="96">
        <f t="shared" si="2"/>
        <v>0</v>
      </c>
    </row>
    <row r="64" spans="1:15">
      <c r="B64" s="97"/>
      <c r="C64" s="1310"/>
      <c r="D64" s="1311"/>
      <c r="E64" s="1311"/>
      <c r="F64" s="1311"/>
      <c r="G64" s="1311"/>
      <c r="H64" s="1312"/>
      <c r="I64" s="98"/>
      <c r="J64" s="99"/>
      <c r="K64" s="99"/>
      <c r="L64" s="99"/>
      <c r="M64" s="100"/>
      <c r="N64" s="96">
        <f t="shared" si="2"/>
        <v>0</v>
      </c>
    </row>
    <row r="65" spans="1:14" ht="15.75" customHeight="1" thickBot="1">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55770</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B71" s="108" t="s">
        <v>1614</v>
      </c>
      <c r="C71" s="1270" t="s">
        <v>1615</v>
      </c>
      <c r="D71" s="1271"/>
      <c r="E71" s="1271"/>
      <c r="F71" s="1271"/>
      <c r="G71" s="1271"/>
      <c r="H71" s="1272"/>
      <c r="I71" s="100">
        <f>+'Mano de Obra'!C6*2</f>
        <v>86708</v>
      </c>
      <c r="J71" s="279">
        <v>1.85</v>
      </c>
      <c r="K71" s="110">
        <f>+I71*J71</f>
        <v>160409.80000000002</v>
      </c>
      <c r="L71" s="1419">
        <f>40*8</f>
        <v>320</v>
      </c>
      <c r="M71" s="1420"/>
      <c r="N71" s="107">
        <f>K71/L71</f>
        <v>501.28062500000004</v>
      </c>
    </row>
    <row r="72" spans="1:14">
      <c r="B72" s="108"/>
      <c r="C72" s="1270"/>
      <c r="D72" s="1271"/>
      <c r="E72" s="1271"/>
      <c r="F72" s="1271"/>
      <c r="G72" s="1271"/>
      <c r="H72" s="1272"/>
      <c r="I72" s="100"/>
      <c r="J72" s="109"/>
      <c r="K72" s="110"/>
      <c r="L72" s="1273"/>
      <c r="M72" s="1274"/>
      <c r="N72" s="107"/>
    </row>
    <row r="73" spans="1:14">
      <c r="B73" s="108"/>
      <c r="C73" s="1270"/>
      <c r="D73" s="1271"/>
      <c r="E73" s="1271"/>
      <c r="F73" s="1271"/>
      <c r="G73" s="1271"/>
      <c r="H73" s="1272"/>
      <c r="I73" s="100"/>
      <c r="J73" s="109"/>
      <c r="K73" s="110"/>
      <c r="L73" s="1273"/>
      <c r="M73" s="1274"/>
      <c r="N73" s="111"/>
    </row>
    <row r="74" spans="1:14">
      <c r="B74" s="108"/>
      <c r="C74" s="1270"/>
      <c r="D74" s="1271"/>
      <c r="E74" s="1271"/>
      <c r="F74" s="1271"/>
      <c r="G74" s="1271"/>
      <c r="H74" s="1272"/>
      <c r="I74" s="100"/>
      <c r="J74" s="109"/>
      <c r="K74" s="110"/>
      <c r="L74" s="1273"/>
      <c r="M74" s="1274"/>
      <c r="N74" s="111"/>
    </row>
    <row r="75" spans="1:14" ht="15.75" customHeight="1" thickBot="1">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501.28062500000004</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139141.830625</v>
      </c>
    </row>
    <row r="79" spans="1:14" ht="5.0999999999999996" customHeight="1" thickBot="1">
      <c r="A79" s="1"/>
      <c r="B79" s="54"/>
      <c r="C79" s="55"/>
      <c r="D79" s="55"/>
      <c r="E79" s="55"/>
      <c r="F79" s="55"/>
      <c r="G79" s="55"/>
      <c r="H79" s="55"/>
      <c r="I79" s="55"/>
      <c r="J79" s="55"/>
      <c r="K79" s="55"/>
      <c r="L79" s="55"/>
      <c r="M79" s="55"/>
      <c r="N79" s="56"/>
    </row>
    <row r="80" spans="1:14" ht="7.5" customHeight="1">
      <c r="B80" s="27"/>
      <c r="C80" s="28"/>
      <c r="D80" s="28"/>
      <c r="E80" s="28"/>
      <c r="F80" s="28"/>
      <c r="G80" s="28"/>
      <c r="H80" s="28"/>
      <c r="I80" s="28"/>
      <c r="J80" s="28"/>
      <c r="K80" s="28"/>
      <c r="L80" s="28"/>
      <c r="M80" s="28"/>
      <c r="N80" s="29"/>
    </row>
    <row r="81" spans="1:14" ht="7.5" customHeight="1">
      <c r="B81" s="50"/>
      <c r="C81" s="51"/>
      <c r="D81" s="51"/>
      <c r="E81" s="51"/>
      <c r="F81" s="51"/>
      <c r="G81" s="51"/>
      <c r="H81" s="51"/>
      <c r="I81" s="51"/>
      <c r="J81" s="51"/>
      <c r="K81" s="51"/>
      <c r="L81" s="51"/>
      <c r="M81" s="51"/>
      <c r="N81" s="52"/>
    </row>
    <row r="82" spans="1:14" ht="10.5" customHeight="1">
      <c r="B82" s="50"/>
      <c r="C82" s="51"/>
      <c r="D82" s="51"/>
      <c r="E82" s="51"/>
      <c r="F82" s="51"/>
      <c r="G82" s="51"/>
      <c r="H82" s="51"/>
      <c r="I82" s="51"/>
      <c r="J82" s="51"/>
      <c r="K82" s="51"/>
      <c r="L82" s="51"/>
      <c r="M82" s="51"/>
      <c r="N82" s="52"/>
    </row>
    <row r="83" spans="1:14" ht="12" customHeight="1">
      <c r="B83" s="50"/>
      <c r="C83" s="51"/>
      <c r="D83" s="51"/>
      <c r="E83" s="51"/>
      <c r="F83" s="51"/>
      <c r="G83" s="51"/>
      <c r="H83" s="51"/>
      <c r="I83" s="51"/>
      <c r="J83" s="51"/>
      <c r="K83" s="51"/>
      <c r="L83" s="51"/>
      <c r="M83" s="51"/>
      <c r="N83" s="52"/>
    </row>
    <row r="84" spans="1:14" ht="28.5" customHeight="1">
      <c r="B84" s="50"/>
      <c r="C84" s="117" t="s">
        <v>1617</v>
      </c>
      <c r="D84" s="117"/>
      <c r="E84" s="117"/>
      <c r="F84" s="117"/>
      <c r="G84" s="117"/>
      <c r="H84" s="117"/>
      <c r="J84" s="117" t="s">
        <v>1618</v>
      </c>
      <c r="K84" s="117"/>
      <c r="L84" s="117"/>
      <c r="M84" s="117"/>
      <c r="N84" s="52"/>
    </row>
    <row r="85" spans="1:14">
      <c r="B85" s="50"/>
      <c r="C85" s="51" t="s">
        <v>1619</v>
      </c>
      <c r="D85" s="51"/>
      <c r="E85" s="51"/>
      <c r="F85" s="51"/>
      <c r="G85" s="51"/>
      <c r="H85" s="51"/>
      <c r="J85" s="51" t="s">
        <v>1619</v>
      </c>
      <c r="K85" s="51"/>
      <c r="L85" s="51"/>
      <c r="M85" s="51"/>
      <c r="N85" s="52"/>
    </row>
    <row r="86" spans="1:14">
      <c r="B86" s="50"/>
      <c r="C86" s="51" t="s">
        <v>1620</v>
      </c>
      <c r="D86" s="51"/>
      <c r="E86" s="51"/>
      <c r="F86" s="51"/>
      <c r="G86" s="51"/>
      <c r="H86" s="51"/>
      <c r="J86" s="51" t="s">
        <v>1621</v>
      </c>
      <c r="K86" s="51"/>
      <c r="L86" s="51"/>
      <c r="M86" s="51"/>
      <c r="N86" s="52"/>
    </row>
    <row r="87" spans="1:14">
      <c r="B87" s="50"/>
      <c r="C87" s="51" t="s">
        <v>1622</v>
      </c>
      <c r="D87" s="51"/>
      <c r="E87" s="51"/>
      <c r="F87" s="51"/>
      <c r="G87" s="51"/>
      <c r="H87" s="51"/>
      <c r="J87" s="51" t="s">
        <v>1622</v>
      </c>
      <c r="K87" s="51"/>
      <c r="L87" s="51"/>
      <c r="M87" s="51"/>
      <c r="N87" s="52"/>
    </row>
    <row r="88" spans="1:14" ht="10.5" customHeight="1" thickBot="1">
      <c r="B88" s="50"/>
      <c r="C88" s="51"/>
      <c r="D88" s="51"/>
      <c r="E88" s="51"/>
      <c r="F88" s="51" t="s">
        <v>1623</v>
      </c>
      <c r="G88" s="51"/>
      <c r="H88" s="51"/>
      <c r="I88" s="51"/>
      <c r="J88" s="51"/>
      <c r="K88" s="51"/>
      <c r="L88" s="51"/>
      <c r="M88" s="51"/>
      <c r="N88" s="52"/>
    </row>
    <row r="89" spans="1:14">
      <c r="B89" s="118" t="s">
        <v>1624</v>
      </c>
      <c r="C89" s="119"/>
      <c r="D89" s="119"/>
      <c r="E89" s="119"/>
      <c r="F89" s="119"/>
      <c r="G89" s="119"/>
      <c r="H89" s="119"/>
      <c r="I89" s="119"/>
      <c r="J89" s="119"/>
      <c r="K89" s="119"/>
      <c r="L89" s="119"/>
      <c r="M89" s="119"/>
      <c r="N89" s="120"/>
    </row>
    <row r="90" spans="1:14">
      <c r="B90" s="121"/>
      <c r="C90" s="122"/>
      <c r="D90" s="122"/>
      <c r="E90" s="122"/>
      <c r="F90" s="122"/>
      <c r="G90" s="122"/>
      <c r="H90" s="122"/>
      <c r="I90" s="122"/>
      <c r="J90" s="122"/>
      <c r="K90" s="122"/>
      <c r="L90" s="122"/>
      <c r="M90" s="122"/>
      <c r="N90" s="123"/>
    </row>
    <row r="91" spans="1:14">
      <c r="B91" s="121"/>
      <c r="C91" s="122"/>
      <c r="D91" s="122"/>
      <c r="E91" s="122"/>
      <c r="F91" s="122"/>
      <c r="G91" s="122"/>
      <c r="H91" s="122"/>
      <c r="I91" s="122"/>
      <c r="J91" s="122"/>
      <c r="K91" s="122"/>
      <c r="L91" s="122"/>
      <c r="M91" s="122"/>
      <c r="N91" s="123"/>
    </row>
    <row r="92" spans="1:14" ht="14.4" thickBot="1">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B100" s="140"/>
      <c r="C100" s="136"/>
      <c r="D100" s="136"/>
      <c r="E100" s="51" t="s">
        <v>1622</v>
      </c>
      <c r="F100" s="51"/>
      <c r="G100" s="51"/>
      <c r="H100" s="51"/>
      <c r="I100" s="51"/>
      <c r="J100" s="51"/>
      <c r="K100" s="136"/>
      <c r="L100" s="136"/>
      <c r="M100" s="136"/>
      <c r="N100" s="137"/>
    </row>
    <row r="101" spans="1:14" ht="9.75" customHeight="1">
      <c r="B101" s="140"/>
      <c r="C101" s="136"/>
      <c r="D101" s="136"/>
      <c r="E101" s="136"/>
      <c r="F101" s="51"/>
      <c r="G101" s="51"/>
      <c r="H101" s="51"/>
      <c r="I101" s="51"/>
      <c r="J101" s="51"/>
      <c r="K101" s="136"/>
      <c r="L101" s="136"/>
      <c r="M101" s="136"/>
      <c r="N101" s="137"/>
    </row>
    <row r="102" spans="1:14">
      <c r="B102" s="1286" t="s">
        <v>1627</v>
      </c>
      <c r="C102" s="1287"/>
      <c r="D102" s="1287"/>
      <c r="E102" s="1287"/>
      <c r="F102" s="1287"/>
      <c r="G102" s="1287"/>
      <c r="H102" s="1287"/>
      <c r="I102" s="1287"/>
      <c r="J102" s="1287"/>
      <c r="K102" s="1287"/>
      <c r="L102" s="1287"/>
      <c r="M102" s="1287"/>
      <c r="N102" s="1288"/>
    </row>
    <row r="103" spans="1:14" ht="26.25" customHeight="1">
      <c r="B103" s="1286"/>
      <c r="C103" s="1287"/>
      <c r="D103" s="1287"/>
      <c r="E103" s="1287"/>
      <c r="F103" s="1287"/>
      <c r="G103" s="1287"/>
      <c r="H103" s="1287"/>
      <c r="I103" s="1287"/>
      <c r="J103" s="1287"/>
      <c r="K103" s="1287"/>
      <c r="L103" s="1287"/>
      <c r="M103" s="1287"/>
      <c r="N103" s="1288"/>
    </row>
    <row r="104" spans="1:14" ht="36" customHeight="1">
      <c r="B104" s="1286" t="s">
        <v>1628</v>
      </c>
      <c r="C104" s="1287"/>
      <c r="D104" s="1287"/>
      <c r="E104" s="1287"/>
      <c r="F104" s="1287"/>
      <c r="G104" s="1287"/>
      <c r="H104" s="1287"/>
      <c r="I104" s="1287"/>
      <c r="J104" s="1287"/>
      <c r="K104" s="1287"/>
      <c r="L104" s="1287"/>
      <c r="M104" s="1287"/>
      <c r="N104" s="1288"/>
    </row>
    <row r="105" spans="1:14" ht="7.5" customHeight="1" thickBot="1">
      <c r="B105" s="141"/>
      <c r="C105" s="142"/>
      <c r="D105" s="142"/>
      <c r="E105" s="143"/>
      <c r="F105" s="143"/>
      <c r="G105" s="143"/>
      <c r="H105" s="143"/>
      <c r="I105" s="143"/>
      <c r="J105" s="144"/>
      <c r="K105" s="144"/>
      <c r="L105" s="144"/>
      <c r="M105" s="144"/>
      <c r="N105" s="145"/>
    </row>
  </sheetData>
  <mergeCells count="89">
    <mergeCell ref="B104:N104"/>
    <mergeCell ref="C74:H74"/>
    <mergeCell ref="L74:M74"/>
    <mergeCell ref="C71:H71"/>
    <mergeCell ref="L71:M71"/>
    <mergeCell ref="C72:H72"/>
    <mergeCell ref="L72:M72"/>
    <mergeCell ref="C73:H73"/>
    <mergeCell ref="L73:M73"/>
    <mergeCell ref="C75:H75"/>
    <mergeCell ref="L75:M75"/>
    <mergeCell ref="B76:M76"/>
    <mergeCell ref="B78:M78"/>
    <mergeCell ref="B102:N103"/>
    <mergeCell ref="B66:M66"/>
    <mergeCell ref="B68:N68"/>
    <mergeCell ref="C70:H70"/>
    <mergeCell ref="L70:M70"/>
    <mergeCell ref="B56:M56"/>
    <mergeCell ref="B58:N58"/>
    <mergeCell ref="B59:N59"/>
    <mergeCell ref="C60:H60"/>
    <mergeCell ref="C61:H61"/>
    <mergeCell ref="C62:H62"/>
    <mergeCell ref="C55:I55"/>
    <mergeCell ref="L55:M55"/>
    <mergeCell ref="C63:H63"/>
    <mergeCell ref="C64:H64"/>
    <mergeCell ref="C65:H65"/>
    <mergeCell ref="C49:I49"/>
    <mergeCell ref="L49:M49"/>
    <mergeCell ref="C50:I50"/>
    <mergeCell ref="L50:M50"/>
    <mergeCell ref="C51:I51"/>
    <mergeCell ref="L51:M51"/>
    <mergeCell ref="C52:I52"/>
    <mergeCell ref="L52:M52"/>
    <mergeCell ref="C53:I53"/>
    <mergeCell ref="L53:M53"/>
    <mergeCell ref="C54:I54"/>
    <mergeCell ref="L54:M54"/>
    <mergeCell ref="C40:I40"/>
    <mergeCell ref="L40:M40"/>
    <mergeCell ref="B41:M41"/>
    <mergeCell ref="B43:N43"/>
    <mergeCell ref="C45:I45"/>
    <mergeCell ref="L45:M45"/>
    <mergeCell ref="C46:I46"/>
    <mergeCell ref="L46:M46"/>
    <mergeCell ref="C47:I47"/>
    <mergeCell ref="L47:M47"/>
    <mergeCell ref="C48:I48"/>
    <mergeCell ref="L48:M48"/>
    <mergeCell ref="C38:I38"/>
    <mergeCell ref="L38:M38"/>
    <mergeCell ref="C39:I39"/>
    <mergeCell ref="L39:M39"/>
    <mergeCell ref="C34:I34"/>
    <mergeCell ref="L34:M34"/>
    <mergeCell ref="C35:I35"/>
    <mergeCell ref="L35:M35"/>
    <mergeCell ref="C36:I36"/>
    <mergeCell ref="L36:M36"/>
    <mergeCell ref="C26:K26"/>
    <mergeCell ref="C27:K27"/>
    <mergeCell ref="D15:N16"/>
    <mergeCell ref="C37:I37"/>
    <mergeCell ref="L37:M37"/>
    <mergeCell ref="C33:I33"/>
    <mergeCell ref="L33:M33"/>
    <mergeCell ref="L26:M26"/>
    <mergeCell ref="L27:M27"/>
    <mergeCell ref="B29:N29"/>
    <mergeCell ref="C31:I31"/>
    <mergeCell ref="L31:M31"/>
    <mergeCell ref="C32:I32"/>
    <mergeCell ref="L32:M32"/>
    <mergeCell ref="E1:K3"/>
    <mergeCell ref="E4:K4"/>
    <mergeCell ref="E6:K6"/>
    <mergeCell ref="L1:N6"/>
    <mergeCell ref="B24:N24"/>
    <mergeCell ref="L12:N12"/>
    <mergeCell ref="F7:I8"/>
    <mergeCell ref="B9:D9"/>
    <mergeCell ref="F9:G9"/>
    <mergeCell ref="H9:I9"/>
    <mergeCell ref="B1:D6"/>
    <mergeCell ref="D11:G11"/>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22824-3090-4C55-8072-0D0AFA1346B8}">
  <sheetPr>
    <tabColor rgb="FF33CCCC"/>
    <pageSetUpPr fitToPage="1"/>
  </sheetPr>
  <dimension ref="A1:O105"/>
  <sheetViews>
    <sheetView showGridLines="0" topLeftCell="A18" zoomScale="90" zoomScaleNormal="90" workbookViewId="0">
      <selection activeCell="C50" sqref="C50:I50"/>
    </sheetView>
  </sheetViews>
  <sheetFormatPr baseColWidth="10" defaultColWidth="0" defaultRowHeight="13.8"/>
  <cols>
    <col min="1" max="1" width="3" style="3" customWidth="1"/>
    <col min="2" max="2" width="14.33203125" style="3" customWidth="1"/>
    <col min="3" max="3" width="11.5546875" style="3" customWidth="1"/>
    <col min="4" max="4" width="17" style="3" customWidth="1"/>
    <col min="5" max="5" width="12.5546875" style="3" customWidth="1"/>
    <col min="6" max="6" width="8" style="3" customWidth="1"/>
    <col min="7" max="7" width="8.88671875" style="3" customWidth="1"/>
    <col min="8" max="8" width="10.5546875" style="3" customWidth="1"/>
    <col min="9" max="9" width="14.5546875" style="3" customWidth="1"/>
    <col min="10" max="10" width="23.44140625" style="3" customWidth="1"/>
    <col min="11" max="11" width="18" style="3" customWidth="1"/>
    <col min="12" max="12" width="11.44140625" style="3" customWidth="1"/>
    <col min="13" max="13" width="12.88671875" style="3" customWidth="1"/>
    <col min="14" max="14" width="21.5546875" style="3" customWidth="1"/>
    <col min="15" max="15" width="13.33203125" style="1" bestFit="1" customWidth="1"/>
    <col min="16" max="16384" width="11.44140625" style="1" hidden="1"/>
  </cols>
  <sheetData>
    <row r="1" spans="1:14" ht="13.95" customHeight="1">
      <c r="A1" s="1"/>
      <c r="B1" s="1353"/>
      <c r="C1" s="1354"/>
      <c r="D1" s="1389"/>
      <c r="E1" s="1362" t="s">
        <v>1577</v>
      </c>
      <c r="F1" s="1363"/>
      <c r="G1" s="1363"/>
      <c r="H1" s="1363"/>
      <c r="I1" s="1363"/>
      <c r="J1" s="1363"/>
      <c r="K1" s="1364"/>
      <c r="L1" s="1368"/>
      <c r="M1" s="1369"/>
      <c r="N1" s="1370"/>
    </row>
    <row r="2" spans="1:14" ht="14.25" customHeight="1">
      <c r="A2" s="1"/>
      <c r="B2" s="1356"/>
      <c r="C2" s="1357"/>
      <c r="D2" s="1390"/>
      <c r="E2" s="1365"/>
      <c r="F2" s="1366"/>
      <c r="G2" s="1366"/>
      <c r="H2" s="1366"/>
      <c r="I2" s="1366"/>
      <c r="J2" s="1366"/>
      <c r="K2" s="1367"/>
      <c r="L2" s="1368"/>
      <c r="M2" s="1369"/>
      <c r="N2" s="1370"/>
    </row>
    <row r="3" spans="1:14" ht="14.25" customHeight="1">
      <c r="A3" s="1"/>
      <c r="B3" s="1356"/>
      <c r="C3" s="1357"/>
      <c r="D3" s="1390"/>
      <c r="E3" s="1365"/>
      <c r="F3" s="1366"/>
      <c r="G3" s="1366"/>
      <c r="H3" s="1366"/>
      <c r="I3" s="1366"/>
      <c r="J3" s="1366"/>
      <c r="K3" s="1367"/>
      <c r="L3" s="1368"/>
      <c r="M3" s="1369"/>
      <c r="N3" s="1370"/>
    </row>
    <row r="4" spans="1:14" ht="17.399999999999999" customHeight="1">
      <c r="A4" s="1"/>
      <c r="B4" s="1356"/>
      <c r="C4" s="1357"/>
      <c r="D4" s="1390"/>
      <c r="E4" s="1374" t="s">
        <v>1578</v>
      </c>
      <c r="F4" s="1375"/>
      <c r="G4" s="1375"/>
      <c r="H4" s="1375"/>
      <c r="I4" s="1375"/>
      <c r="J4" s="1375"/>
      <c r="K4" s="1376"/>
      <c r="L4" s="1368"/>
      <c r="M4" s="1369"/>
      <c r="N4" s="1370"/>
    </row>
    <row r="5" spans="1:14" ht="2.25" customHeight="1">
      <c r="A5" s="1"/>
      <c r="B5" s="1356"/>
      <c r="C5" s="1357"/>
      <c r="D5" s="1390"/>
      <c r="E5" s="282"/>
      <c r="F5" s="283"/>
      <c r="G5" s="283"/>
      <c r="H5" s="283"/>
      <c r="I5" s="283"/>
      <c r="J5" s="283"/>
      <c r="K5" s="261"/>
      <c r="L5" s="1368"/>
      <c r="M5" s="1369"/>
      <c r="N5" s="1370"/>
    </row>
    <row r="6" spans="1:14" ht="14.25" customHeight="1">
      <c r="A6" s="1"/>
      <c r="B6" s="1359"/>
      <c r="C6" s="1360"/>
      <c r="D6" s="1391"/>
      <c r="E6" s="1377" t="s">
        <v>1579</v>
      </c>
      <c r="F6" s="1378"/>
      <c r="G6" s="1378"/>
      <c r="H6" s="1378"/>
      <c r="I6" s="1378"/>
      <c r="J6" s="1378"/>
      <c r="K6" s="1379"/>
      <c r="L6" s="1371"/>
      <c r="M6" s="1372"/>
      <c r="N6" s="1373"/>
    </row>
    <row r="7" spans="1:14" ht="14.25" customHeight="1">
      <c r="B7" s="6"/>
      <c r="C7" s="7"/>
      <c r="D7" s="7"/>
      <c r="E7" s="7"/>
      <c r="F7" s="1381"/>
      <c r="G7" s="1381"/>
      <c r="H7" s="1381"/>
      <c r="I7" s="1381"/>
      <c r="J7" s="7"/>
      <c r="K7" s="260" t="s">
        <v>1580</v>
      </c>
      <c r="L7" s="4"/>
      <c r="M7" s="695" t="s">
        <v>1581</v>
      </c>
      <c r="N7" s="5">
        <v>2023</v>
      </c>
    </row>
    <row r="8" spans="1:14" ht="12" customHeight="1">
      <c r="B8" s="6"/>
      <c r="C8" s="7"/>
      <c r="D8" s="7"/>
      <c r="E8" s="7"/>
      <c r="F8" s="1381"/>
      <c r="G8" s="1381"/>
      <c r="H8" s="1381"/>
      <c r="I8" s="1381"/>
      <c r="J8" s="7"/>
      <c r="K8" s="8"/>
      <c r="L8" s="9" t="s">
        <v>1582</v>
      </c>
      <c r="M8" s="9" t="s">
        <v>1583</v>
      </c>
      <c r="N8" s="10" t="s">
        <v>1584</v>
      </c>
    </row>
    <row r="9" spans="1:14" ht="21.75" customHeight="1">
      <c r="B9" s="1382" t="s">
        <v>1585</v>
      </c>
      <c r="C9" s="1383"/>
      <c r="D9" s="1383"/>
      <c r="E9" s="11" t="s">
        <v>1586</v>
      </c>
      <c r="F9" s="1384"/>
      <c r="G9" s="1384"/>
      <c r="H9" s="1385"/>
      <c r="I9" s="1385"/>
      <c r="J9" s="7"/>
      <c r="K9" s="12"/>
      <c r="L9" s="9"/>
      <c r="M9" s="9"/>
      <c r="N9" s="10"/>
    </row>
    <row r="10" spans="1:14" ht="5.4" customHeight="1">
      <c r="B10" s="13"/>
      <c r="C10" s="14"/>
      <c r="D10" s="14"/>
      <c r="E10" s="15"/>
      <c r="F10" s="7"/>
      <c r="G10" s="7"/>
      <c r="H10" s="16"/>
      <c r="I10" s="7"/>
      <c r="J10" s="7"/>
      <c r="K10" s="12"/>
      <c r="L10" s="9"/>
      <c r="M10" s="9"/>
      <c r="N10" s="10"/>
    </row>
    <row r="11" spans="1:14" ht="18" customHeight="1">
      <c r="B11" s="17" t="s">
        <v>1587</v>
      </c>
      <c r="C11" s="18"/>
      <c r="D11" s="1386" t="s">
        <v>1588</v>
      </c>
      <c r="E11" s="1386"/>
      <c r="F11" s="1386"/>
      <c r="G11" s="1386"/>
      <c r="H11" s="18"/>
      <c r="I11" s="20"/>
      <c r="J11" s="21" t="s">
        <v>1589</v>
      </c>
      <c r="K11" s="22" t="str">
        <f>+Presupuesto!I7</f>
        <v>CAUCA</v>
      </c>
      <c r="L11" s="19"/>
      <c r="M11" s="19"/>
      <c r="N11" s="23"/>
    </row>
    <row r="12" spans="1:14" ht="14.25" customHeight="1" thickBot="1">
      <c r="B12" s="24"/>
      <c r="C12" s="25"/>
      <c r="D12" s="26"/>
      <c r="E12" s="26"/>
      <c r="F12" s="26"/>
      <c r="G12" s="26"/>
      <c r="H12" s="25"/>
      <c r="I12" s="26"/>
      <c r="J12" s="25"/>
      <c r="K12" s="26"/>
      <c r="L12" s="1387"/>
      <c r="M12" s="1387"/>
      <c r="N12" s="1388"/>
    </row>
    <row r="13" spans="1:14" ht="8.4" customHeight="1">
      <c r="B13" s="27"/>
      <c r="C13" s="28"/>
      <c r="D13" s="28"/>
      <c r="E13" s="28"/>
      <c r="F13" s="28"/>
      <c r="G13" s="28"/>
      <c r="H13" s="28"/>
      <c r="I13" s="28"/>
      <c r="J13" s="28"/>
      <c r="K13" s="28"/>
      <c r="L13" s="28"/>
      <c r="M13" s="28"/>
      <c r="N13" s="29"/>
    </row>
    <row r="14" spans="1:14" s="53" customFormat="1" ht="18" customHeight="1">
      <c r="A14" s="30"/>
      <c r="B14" s="31" t="s">
        <v>1590</v>
      </c>
      <c r="C14" s="32"/>
      <c r="D14" s="33" t="s">
        <v>1591</v>
      </c>
      <c r="E14" s="34"/>
      <c r="F14" s="35"/>
      <c r="G14" s="35"/>
      <c r="H14" s="35"/>
      <c r="I14" s="35"/>
      <c r="J14" s="35"/>
      <c r="K14" s="35"/>
      <c r="L14" s="35"/>
      <c r="M14" s="35"/>
      <c r="N14" s="36"/>
    </row>
    <row r="15" spans="1:14" s="53"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53" customFormat="1" ht="20.25" customHeight="1">
      <c r="A16" s="30"/>
      <c r="B16" s="41"/>
      <c r="C16" s="39"/>
      <c r="D16" s="1351"/>
      <c r="E16" s="1351"/>
      <c r="F16" s="1351"/>
      <c r="G16" s="1351"/>
      <c r="H16" s="1351"/>
      <c r="I16" s="1351"/>
      <c r="J16" s="1351"/>
      <c r="K16" s="1351"/>
      <c r="L16" s="1351"/>
      <c r="M16" s="1351"/>
      <c r="N16" s="1352"/>
    </row>
    <row r="17" spans="1:14" s="53" customFormat="1" ht="11.25" customHeight="1">
      <c r="A17" s="30"/>
      <c r="B17" s="41"/>
      <c r="C17" s="39"/>
      <c r="D17" s="42"/>
      <c r="E17" s="42"/>
      <c r="F17" s="42"/>
      <c r="G17" s="42"/>
      <c r="H17" s="42"/>
      <c r="I17" s="42"/>
      <c r="J17" s="42"/>
      <c r="K17" s="42"/>
      <c r="L17" s="42"/>
      <c r="M17" s="42"/>
      <c r="N17" s="43"/>
    </row>
    <row r="18" spans="1:14" s="53" customFormat="1">
      <c r="A18" s="30"/>
      <c r="B18" s="41"/>
      <c r="C18" s="39"/>
      <c r="D18" s="42"/>
      <c r="E18" s="42"/>
      <c r="F18" s="42"/>
      <c r="G18" s="42"/>
      <c r="H18" s="42"/>
      <c r="I18" s="42"/>
      <c r="J18" s="42"/>
      <c r="K18" s="42"/>
      <c r="L18" s="42"/>
      <c r="M18" s="42"/>
      <c r="N18" s="43"/>
    </row>
    <row r="19" spans="1:14" s="53" customFormat="1">
      <c r="A19" s="30"/>
      <c r="B19" s="41" t="s">
        <v>1593</v>
      </c>
      <c r="C19" s="44"/>
      <c r="D19" s="40"/>
      <c r="E19" s="40"/>
      <c r="F19" s="40"/>
      <c r="G19" s="40"/>
      <c r="H19" s="40"/>
      <c r="I19" s="40"/>
      <c r="J19" s="40"/>
      <c r="K19" s="40"/>
      <c r="L19" s="40"/>
      <c r="M19" s="40"/>
      <c r="N19" s="45"/>
    </row>
    <row r="20" spans="1:14" s="53" customFormat="1">
      <c r="A20" s="30"/>
      <c r="B20" s="41"/>
      <c r="C20" s="39"/>
      <c r="D20" s="42"/>
      <c r="E20" s="42"/>
      <c r="F20" s="42"/>
      <c r="G20" s="42"/>
      <c r="H20" s="42"/>
      <c r="I20" s="42"/>
      <c r="J20" s="42"/>
      <c r="K20" s="42"/>
      <c r="L20" s="42"/>
      <c r="M20" s="42"/>
      <c r="N20" s="43"/>
    </row>
    <row r="21" spans="1:14" s="53" customFormat="1">
      <c r="A21" s="30"/>
      <c r="B21" s="41" t="s">
        <v>1594</v>
      </c>
      <c r="C21" s="44"/>
      <c r="D21" s="40"/>
      <c r="E21" s="40"/>
      <c r="F21" s="40"/>
      <c r="G21" s="40"/>
      <c r="H21" s="40"/>
      <c r="I21" s="40"/>
      <c r="J21" s="40"/>
      <c r="K21" s="46" t="s">
        <v>1595</v>
      </c>
      <c r="L21" s="47"/>
      <c r="M21" s="48" t="s">
        <v>1591</v>
      </c>
      <c r="N21" s="49" t="s">
        <v>1596</v>
      </c>
    </row>
    <row r="22" spans="1:14" s="53" customFormat="1" ht="12" customHeight="1">
      <c r="A22" s="30"/>
      <c r="B22" s="41"/>
      <c r="C22" s="39"/>
      <c r="D22" s="42"/>
      <c r="E22" s="42"/>
      <c r="F22" s="42"/>
      <c r="G22" s="42"/>
      <c r="H22" s="42"/>
      <c r="I22" s="42"/>
      <c r="J22" s="42"/>
      <c r="K22" s="42"/>
      <c r="L22" s="42"/>
      <c r="M22" s="42"/>
      <c r="N22" s="43"/>
    </row>
    <row r="23" spans="1:14" ht="4.5" customHeight="1" thickBot="1">
      <c r="B23" s="50"/>
      <c r="C23" s="51"/>
      <c r="D23" s="51"/>
      <c r="E23" s="51"/>
      <c r="F23" s="51"/>
      <c r="G23" s="51"/>
      <c r="H23" s="51"/>
      <c r="I23" s="51"/>
      <c r="J23" s="51"/>
      <c r="K23" s="51"/>
      <c r="L23" s="51"/>
      <c r="M23" s="51"/>
      <c r="N23" s="52"/>
    </row>
    <row r="24" spans="1:14" s="53" customFormat="1" ht="25.5" customHeight="1" thickBot="1">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B27" s="59" t="s">
        <v>1300</v>
      </c>
      <c r="C27" s="1333" t="s">
        <v>1565</v>
      </c>
      <c r="D27" s="1334"/>
      <c r="E27" s="1334"/>
      <c r="F27" s="1334"/>
      <c r="G27" s="1334"/>
      <c r="H27" s="1334"/>
      <c r="I27" s="1334"/>
      <c r="J27" s="1334"/>
      <c r="K27" s="1335"/>
      <c r="L27" s="1337" t="s">
        <v>142</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47"/>
      <c r="C30" s="148"/>
      <c r="D30" s="148"/>
      <c r="E30" s="148"/>
      <c r="F30" s="148"/>
      <c r="G30" s="148"/>
      <c r="H30" s="148"/>
      <c r="I30" s="148"/>
      <c r="J30" s="148"/>
      <c r="K30" s="148"/>
      <c r="L30" s="148"/>
      <c r="M30" s="148"/>
      <c r="N30" s="149"/>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c r="B32" s="67" t="s">
        <v>955</v>
      </c>
      <c r="C32" s="1325" t="s">
        <v>956</v>
      </c>
      <c r="D32" s="1325"/>
      <c r="E32" s="1325"/>
      <c r="F32" s="1325"/>
      <c r="G32" s="1325"/>
      <c r="H32" s="1325"/>
      <c r="I32" s="1325"/>
      <c r="J32" s="68"/>
      <c r="K32" s="69">
        <f>VLOOKUP(B32,Equipos!$C$6:$G$137,5,0)</f>
        <v>83650</v>
      </c>
      <c r="L32" s="1341">
        <f>1/25</f>
        <v>0.04</v>
      </c>
      <c r="M32" s="1341"/>
      <c r="N32" s="70">
        <f>K32*L32</f>
        <v>3346</v>
      </c>
    </row>
    <row r="33" spans="1:14">
      <c r="B33" s="71" t="s">
        <v>1105</v>
      </c>
      <c r="C33" s="1322" t="s">
        <v>1106</v>
      </c>
      <c r="D33" s="1322"/>
      <c r="E33" s="1322"/>
      <c r="F33" s="1322"/>
      <c r="G33" s="1322"/>
      <c r="H33" s="1322"/>
      <c r="I33" s="1322"/>
      <c r="J33" s="72"/>
      <c r="K33" s="73">
        <f>VLOOKUP(B33,Equipos!$C$6:$G$137,5,0)</f>
        <v>141000</v>
      </c>
      <c r="L33" s="1341">
        <f>1/25</f>
        <v>0.04</v>
      </c>
      <c r="M33" s="1341"/>
      <c r="N33" s="70">
        <f t="shared" ref="N33:N39" si="0">K33*L33</f>
        <v>5640</v>
      </c>
    </row>
    <row r="34" spans="1:14">
      <c r="B34" s="71"/>
      <c r="C34" s="1322"/>
      <c r="D34" s="1322"/>
      <c r="E34" s="1322"/>
      <c r="F34" s="1322"/>
      <c r="G34" s="1322"/>
      <c r="H34" s="1322"/>
      <c r="I34" s="1322"/>
      <c r="J34" s="72"/>
      <c r="K34" s="73"/>
      <c r="L34" s="1341"/>
      <c r="M34" s="1341"/>
      <c r="N34" s="70">
        <f t="shared" si="0"/>
        <v>0</v>
      </c>
    </row>
    <row r="35" spans="1:14">
      <c r="B35" s="71"/>
      <c r="C35" s="1322"/>
      <c r="D35" s="1322"/>
      <c r="E35" s="1322"/>
      <c r="F35" s="1322"/>
      <c r="G35" s="1322"/>
      <c r="H35" s="1322"/>
      <c r="I35" s="1322"/>
      <c r="J35" s="72"/>
      <c r="K35" s="73"/>
      <c r="L35" s="1328"/>
      <c r="M35" s="1328"/>
      <c r="N35" s="70">
        <f t="shared" si="0"/>
        <v>0</v>
      </c>
    </row>
    <row r="36" spans="1:14">
      <c r="B36" s="71"/>
      <c r="C36" s="1322"/>
      <c r="D36" s="1322"/>
      <c r="E36" s="1322"/>
      <c r="F36" s="1322"/>
      <c r="G36" s="1322"/>
      <c r="H36" s="1322"/>
      <c r="I36" s="1322"/>
      <c r="J36" s="72"/>
      <c r="K36" s="73"/>
      <c r="L36" s="1328"/>
      <c r="M36" s="1328"/>
      <c r="N36" s="70">
        <f t="shared" si="0"/>
        <v>0</v>
      </c>
    </row>
    <row r="37" spans="1:14">
      <c r="B37" s="71"/>
      <c r="C37" s="1322"/>
      <c r="D37" s="1322"/>
      <c r="E37" s="1322"/>
      <c r="F37" s="1322"/>
      <c r="G37" s="1322"/>
      <c r="H37" s="1322"/>
      <c r="I37" s="1322"/>
      <c r="J37" s="72"/>
      <c r="K37" s="73"/>
      <c r="L37" s="1328"/>
      <c r="M37" s="1328"/>
      <c r="N37" s="70">
        <f t="shared" si="0"/>
        <v>0</v>
      </c>
    </row>
    <row r="38" spans="1:14">
      <c r="B38" s="71"/>
      <c r="C38" s="1322"/>
      <c r="D38" s="1322"/>
      <c r="E38" s="1322"/>
      <c r="F38" s="1322"/>
      <c r="G38" s="1322"/>
      <c r="H38" s="1322"/>
      <c r="I38" s="1322"/>
      <c r="J38" s="72"/>
      <c r="K38" s="73"/>
      <c r="L38" s="1328"/>
      <c r="M38" s="1328"/>
      <c r="N38" s="70">
        <f t="shared" si="0"/>
        <v>0</v>
      </c>
    </row>
    <row r="39" spans="1:14">
      <c r="B39" s="71"/>
      <c r="C39" s="1322"/>
      <c r="D39" s="1322"/>
      <c r="E39" s="1322"/>
      <c r="F39" s="1322"/>
      <c r="G39" s="1322"/>
      <c r="H39" s="1322"/>
      <c r="I39" s="1322"/>
      <c r="J39" s="72"/>
      <c r="K39" s="73"/>
      <c r="L39" s="1328"/>
      <c r="M39" s="1328"/>
      <c r="N39" s="70">
        <f t="shared" si="0"/>
        <v>0</v>
      </c>
    </row>
    <row r="40" spans="1:14" ht="15.75" customHeight="1" thickBot="1">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8986</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ht="21" customHeight="1">
      <c r="B46" s="869" t="s">
        <v>385</v>
      </c>
      <c r="C46" s="1325" t="s">
        <v>386</v>
      </c>
      <c r="D46" s="1325"/>
      <c r="E46" s="1325"/>
      <c r="F46" s="1325"/>
      <c r="G46" s="1325"/>
      <c r="H46" s="1325"/>
      <c r="I46" s="1325"/>
      <c r="J46" s="81" t="s">
        <v>142</v>
      </c>
      <c r="K46" s="82">
        <v>1.3</v>
      </c>
      <c r="L46" s="1407">
        <f>VLOOKUP(B46,Materiales!$C$6:$F$373,4,0)</f>
        <v>3500</v>
      </c>
      <c r="M46" s="1408"/>
      <c r="N46" s="70">
        <f>K46*L46</f>
        <v>4550</v>
      </c>
    </row>
    <row r="47" spans="1:14">
      <c r="B47" s="71"/>
      <c r="C47" s="1322"/>
      <c r="D47" s="1322"/>
      <c r="E47" s="1322"/>
      <c r="F47" s="1322"/>
      <c r="G47" s="1322"/>
      <c r="H47" s="1322"/>
      <c r="I47" s="1322"/>
      <c r="J47" s="83"/>
      <c r="K47" s="84"/>
      <c r="L47" s="1405"/>
      <c r="M47" s="1406"/>
      <c r="N47" s="70">
        <f t="shared" ref="N47:N55" si="1">K47*L47</f>
        <v>0</v>
      </c>
    </row>
    <row r="48" spans="1:14">
      <c r="B48" s="71"/>
      <c r="C48" s="1322"/>
      <c r="D48" s="1322"/>
      <c r="E48" s="1322"/>
      <c r="F48" s="1322"/>
      <c r="G48" s="1322"/>
      <c r="H48" s="1322"/>
      <c r="I48" s="1322"/>
      <c r="J48" s="83"/>
      <c r="K48" s="84"/>
      <c r="L48" s="1405"/>
      <c r="M48" s="1406"/>
      <c r="N48" s="70">
        <f t="shared" si="1"/>
        <v>0</v>
      </c>
    </row>
    <row r="49" spans="1:15">
      <c r="B49" s="71"/>
      <c r="C49" s="1322"/>
      <c r="D49" s="1322"/>
      <c r="E49" s="1322"/>
      <c r="F49" s="1322"/>
      <c r="G49" s="1322"/>
      <c r="H49" s="1322"/>
      <c r="I49" s="1322"/>
      <c r="J49" s="83"/>
      <c r="K49" s="84"/>
      <c r="L49" s="1405"/>
      <c r="M49" s="1406"/>
      <c r="N49" s="70">
        <f t="shared" si="1"/>
        <v>0</v>
      </c>
    </row>
    <row r="50" spans="1:15">
      <c r="B50" s="71"/>
      <c r="C50" s="1322"/>
      <c r="D50" s="1322"/>
      <c r="E50" s="1322"/>
      <c r="F50" s="1322"/>
      <c r="G50" s="1322"/>
      <c r="H50" s="1322"/>
      <c r="I50" s="1322"/>
      <c r="J50" s="83"/>
      <c r="K50" s="84"/>
      <c r="L50" s="1405"/>
      <c r="M50" s="1406"/>
      <c r="N50" s="70">
        <f t="shared" si="1"/>
        <v>0</v>
      </c>
    </row>
    <row r="51" spans="1:15">
      <c r="B51" s="71"/>
      <c r="C51" s="1322"/>
      <c r="D51" s="1322"/>
      <c r="E51" s="1322"/>
      <c r="F51" s="1322"/>
      <c r="G51" s="1322"/>
      <c r="H51" s="1322"/>
      <c r="I51" s="1322"/>
      <c r="J51" s="83"/>
      <c r="K51" s="84"/>
      <c r="L51" s="1405"/>
      <c r="M51" s="1406"/>
      <c r="N51" s="70">
        <f t="shared" si="1"/>
        <v>0</v>
      </c>
    </row>
    <row r="52" spans="1:15">
      <c r="B52" s="71"/>
      <c r="C52" s="1322"/>
      <c r="D52" s="1322"/>
      <c r="E52" s="1322"/>
      <c r="F52" s="1322"/>
      <c r="G52" s="1322"/>
      <c r="H52" s="1322"/>
      <c r="I52" s="1322"/>
      <c r="J52" s="83"/>
      <c r="K52" s="84"/>
      <c r="L52" s="1405"/>
      <c r="M52" s="1406"/>
      <c r="N52" s="70">
        <f t="shared" si="1"/>
        <v>0</v>
      </c>
    </row>
    <row r="53" spans="1:15">
      <c r="B53" s="71"/>
      <c r="C53" s="1322"/>
      <c r="D53" s="1322"/>
      <c r="E53" s="1322"/>
      <c r="F53" s="1322"/>
      <c r="G53" s="1322"/>
      <c r="H53" s="1322"/>
      <c r="I53" s="1322"/>
      <c r="J53" s="83"/>
      <c r="K53" s="84"/>
      <c r="L53" s="1405"/>
      <c r="M53" s="1406"/>
      <c r="N53" s="70">
        <f t="shared" si="1"/>
        <v>0</v>
      </c>
    </row>
    <row r="54" spans="1:15">
      <c r="B54" s="71"/>
      <c r="C54" s="1322"/>
      <c r="D54" s="1322"/>
      <c r="E54" s="1322"/>
      <c r="F54" s="1322"/>
      <c r="G54" s="1322"/>
      <c r="H54" s="1322"/>
      <c r="I54" s="1322"/>
      <c r="J54" s="83"/>
      <c r="K54" s="84"/>
      <c r="L54" s="1405"/>
      <c r="M54" s="1406"/>
      <c r="N54" s="70">
        <f t="shared" si="1"/>
        <v>0</v>
      </c>
    </row>
    <row r="55" spans="1:15" ht="15.75" customHeight="1" thickBot="1">
      <c r="B55" s="85"/>
      <c r="C55" s="1319"/>
      <c r="D55" s="1319"/>
      <c r="E55" s="1319"/>
      <c r="F55" s="1319"/>
      <c r="G55" s="1319"/>
      <c r="H55" s="1319"/>
      <c r="I55" s="1319"/>
      <c r="J55" s="76"/>
      <c r="K55" s="86"/>
      <c r="L55" s="1320"/>
      <c r="M55" s="1321"/>
      <c r="N55" s="87">
        <f t="shared" si="1"/>
        <v>0</v>
      </c>
    </row>
    <row r="56" spans="1:15" ht="14.4" thickBot="1">
      <c r="A56" s="1"/>
      <c r="B56" s="1297" t="s">
        <v>1602</v>
      </c>
      <c r="C56" s="1298"/>
      <c r="D56" s="1298"/>
      <c r="E56" s="1298"/>
      <c r="F56" s="1298"/>
      <c r="G56" s="1298"/>
      <c r="H56" s="1298"/>
      <c r="I56" s="1298"/>
      <c r="J56" s="1298"/>
      <c r="K56" s="1298"/>
      <c r="L56" s="1298"/>
      <c r="M56" s="1299"/>
      <c r="N56" s="88">
        <f>SUM(N46:N55)</f>
        <v>4550</v>
      </c>
    </row>
    <row r="57" spans="1:15" ht="4.5" customHeight="1">
      <c r="A57" s="1"/>
      <c r="B57" s="54"/>
      <c r="C57" s="55"/>
      <c r="D57" s="55"/>
      <c r="E57" s="55"/>
      <c r="F57" s="55"/>
      <c r="G57" s="55"/>
      <c r="H57" s="55"/>
      <c r="I57" s="55"/>
      <c r="J57" s="55"/>
      <c r="K57" s="55"/>
      <c r="L57" s="55"/>
      <c r="M57" s="55"/>
      <c r="N57" s="56"/>
    </row>
    <row r="58" spans="1:15" s="53" customFormat="1" ht="19.2" customHeight="1">
      <c r="B58" s="1300" t="s">
        <v>1605</v>
      </c>
      <c r="C58" s="1301"/>
      <c r="D58" s="1301"/>
      <c r="E58" s="1301"/>
      <c r="F58" s="1301"/>
      <c r="G58" s="1301"/>
      <c r="H58" s="1301"/>
      <c r="I58" s="1301"/>
      <c r="J58" s="1301"/>
      <c r="K58" s="1301"/>
      <c r="L58" s="1301"/>
      <c r="M58" s="1301"/>
      <c r="N58" s="1302"/>
    </row>
    <row r="59" spans="1:15" ht="6.75" customHeight="1" thickBot="1">
      <c r="A59" s="1"/>
      <c r="B59" s="154"/>
      <c r="C59" s="155"/>
      <c r="D59" s="155"/>
      <c r="E59" s="155"/>
      <c r="F59" s="155"/>
      <c r="G59" s="155"/>
      <c r="H59" s="155"/>
      <c r="I59" s="155"/>
      <c r="J59" s="155"/>
      <c r="K59" s="155"/>
      <c r="L59" s="155"/>
      <c r="M59" s="155"/>
      <c r="N59" s="156"/>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B61" s="157" t="s">
        <v>45</v>
      </c>
      <c r="C61" s="1307" t="s">
        <v>46</v>
      </c>
      <c r="D61" s="1308"/>
      <c r="E61" s="1308"/>
      <c r="F61" s="1308"/>
      <c r="G61" s="1308"/>
      <c r="H61" s="1309"/>
      <c r="I61" s="93" t="s">
        <v>14</v>
      </c>
      <c r="J61" s="94">
        <f>K46</f>
        <v>1.3</v>
      </c>
      <c r="K61" s="94">
        <f>+'Distancia Fuentes Materiales'!D20</f>
        <v>5</v>
      </c>
      <c r="L61" s="94">
        <f>J61*K61</f>
        <v>6.5</v>
      </c>
      <c r="M61" s="95">
        <f>VLOOKUP(B61,TRANSPORTE!$C$6:$F$40,4,FALSE)</f>
        <v>1300</v>
      </c>
      <c r="N61" s="96">
        <f>L61*M61</f>
        <v>8450</v>
      </c>
      <c r="O61" s="811">
        <v>1075.0589933444785</v>
      </c>
    </row>
    <row r="62" spans="1:15">
      <c r="B62" s="97"/>
      <c r="C62" s="1310"/>
      <c r="D62" s="1311"/>
      <c r="E62" s="1311"/>
      <c r="F62" s="1311"/>
      <c r="G62" s="1311"/>
      <c r="H62" s="1312"/>
      <c r="I62" s="98"/>
      <c r="J62" s="99"/>
      <c r="K62" s="99"/>
      <c r="L62" s="99"/>
      <c r="M62" s="100"/>
      <c r="N62" s="96">
        <f t="shared" ref="N62:N65" si="2">L62*M62</f>
        <v>0</v>
      </c>
    </row>
    <row r="63" spans="1:15">
      <c r="B63" s="97"/>
      <c r="C63" s="1310"/>
      <c r="D63" s="1311"/>
      <c r="E63" s="1311"/>
      <c r="F63" s="1311"/>
      <c r="G63" s="1311"/>
      <c r="H63" s="1312"/>
      <c r="I63" s="98"/>
      <c r="J63" s="99"/>
      <c r="K63" s="99"/>
      <c r="L63" s="99"/>
      <c r="M63" s="100"/>
      <c r="N63" s="96">
        <f t="shared" si="2"/>
        <v>0</v>
      </c>
    </row>
    <row r="64" spans="1:15">
      <c r="B64" s="97"/>
      <c r="C64" s="1310"/>
      <c r="D64" s="1311"/>
      <c r="E64" s="1311"/>
      <c r="F64" s="1311"/>
      <c r="G64" s="1311"/>
      <c r="H64" s="1312"/>
      <c r="I64" s="98"/>
      <c r="J64" s="99"/>
      <c r="K64" s="99"/>
      <c r="L64" s="99"/>
      <c r="M64" s="100"/>
      <c r="N64" s="96">
        <f t="shared" si="2"/>
        <v>0</v>
      </c>
    </row>
    <row r="65" spans="1:14" ht="15.75" customHeight="1" thickBot="1">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8450</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B71" s="92" t="s">
        <v>1614</v>
      </c>
      <c r="C71" s="1396" t="s">
        <v>1615</v>
      </c>
      <c r="D71" s="1397"/>
      <c r="E71" s="1397"/>
      <c r="F71" s="1397"/>
      <c r="G71" s="1397"/>
      <c r="H71" s="1397"/>
      <c r="I71" s="95">
        <f>+'Mano de Obra'!C6*2</f>
        <v>86708</v>
      </c>
      <c r="J71" s="276">
        <v>1.85</v>
      </c>
      <c r="K71" s="106">
        <f>+I71*J71</f>
        <v>160409.80000000002</v>
      </c>
      <c r="L71" s="1401">
        <v>200</v>
      </c>
      <c r="M71" s="1402"/>
      <c r="N71" s="107">
        <f>K71/L71</f>
        <v>802.04900000000009</v>
      </c>
    </row>
    <row r="72" spans="1:14">
      <c r="B72" s="108" t="s">
        <v>1630</v>
      </c>
      <c r="C72" s="1270" t="s">
        <v>1145</v>
      </c>
      <c r="D72" s="1271"/>
      <c r="E72" s="1271"/>
      <c r="F72" s="1271"/>
      <c r="G72" s="1271"/>
      <c r="H72" s="1272"/>
      <c r="I72" s="100">
        <f>+'Mano de Obra'!C5</f>
        <v>86708</v>
      </c>
      <c r="J72" s="280">
        <v>1.85</v>
      </c>
      <c r="K72" s="277">
        <f>+I72*J72</f>
        <v>160409.80000000002</v>
      </c>
      <c r="L72" s="1273">
        <v>200</v>
      </c>
      <c r="M72" s="1274"/>
      <c r="N72" s="107">
        <f>K72/L72</f>
        <v>802.04900000000009</v>
      </c>
    </row>
    <row r="73" spans="1:14">
      <c r="B73" s="108"/>
      <c r="C73" s="1270"/>
      <c r="D73" s="1271"/>
      <c r="E73" s="1271"/>
      <c r="F73" s="1271"/>
      <c r="G73" s="1271"/>
      <c r="H73" s="1272"/>
      <c r="I73" s="100"/>
      <c r="J73" s="109"/>
      <c r="K73" s="110"/>
      <c r="L73" s="1273"/>
      <c r="M73" s="1274"/>
      <c r="N73" s="111"/>
    </row>
    <row r="74" spans="1:14">
      <c r="B74" s="108"/>
      <c r="C74" s="1270"/>
      <c r="D74" s="1271"/>
      <c r="E74" s="1271"/>
      <c r="F74" s="1271"/>
      <c r="G74" s="1271"/>
      <c r="H74" s="1272"/>
      <c r="I74" s="100"/>
      <c r="J74" s="109"/>
      <c r="K74" s="110"/>
      <c r="L74" s="1273"/>
      <c r="M74" s="1274"/>
      <c r="N74" s="111"/>
    </row>
    <row r="75" spans="1:14" ht="15.75" customHeight="1" thickBot="1">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1604.0980000000002</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23590.098000000002</v>
      </c>
    </row>
    <row r="79" spans="1:14" ht="5.0999999999999996" customHeight="1" thickBot="1">
      <c r="A79" s="1"/>
      <c r="B79" s="54"/>
      <c r="C79" s="55"/>
      <c r="D79" s="55"/>
      <c r="E79" s="55"/>
      <c r="F79" s="55"/>
      <c r="G79" s="55"/>
      <c r="H79" s="55"/>
      <c r="I79" s="55"/>
      <c r="J79" s="55"/>
      <c r="K79" s="55"/>
      <c r="L79" s="55"/>
      <c r="M79" s="55"/>
      <c r="N79" s="56"/>
    </row>
    <row r="80" spans="1:14" ht="7.5" customHeight="1">
      <c r="B80" s="27"/>
      <c r="C80" s="28"/>
      <c r="D80" s="28"/>
      <c r="E80" s="28"/>
      <c r="F80" s="28"/>
      <c r="G80" s="28"/>
      <c r="H80" s="28"/>
      <c r="I80" s="28"/>
      <c r="J80" s="28"/>
      <c r="K80" s="28"/>
      <c r="L80" s="28"/>
      <c r="M80" s="28"/>
      <c r="N80" s="29"/>
    </row>
    <row r="81" spans="1:15" ht="7.5" customHeight="1">
      <c r="B81" s="50"/>
      <c r="C81" s="51"/>
      <c r="D81" s="51"/>
      <c r="E81" s="51"/>
      <c r="F81" s="51"/>
      <c r="G81" s="51"/>
      <c r="H81" s="51"/>
      <c r="I81" s="51"/>
      <c r="J81" s="51"/>
      <c r="K81" s="51"/>
      <c r="L81" s="51"/>
      <c r="M81" s="51"/>
      <c r="N81" s="52"/>
    </row>
    <row r="82" spans="1:15" ht="10.5" customHeight="1">
      <c r="B82" s="50"/>
      <c r="C82" s="51"/>
      <c r="D82" s="51"/>
      <c r="E82" s="51"/>
      <c r="F82" s="51"/>
      <c r="G82" s="51"/>
      <c r="H82" s="51"/>
      <c r="I82" s="51"/>
      <c r="J82" s="51"/>
      <c r="K82" s="51"/>
      <c r="L82" s="51"/>
      <c r="M82" s="51"/>
      <c r="N82" s="52"/>
    </row>
    <row r="83" spans="1:15" ht="12" customHeight="1">
      <c r="B83" s="50"/>
      <c r="C83" s="51"/>
      <c r="D83" s="51"/>
      <c r="E83" s="51"/>
      <c r="F83" s="51"/>
      <c r="G83" s="51"/>
      <c r="H83" s="51"/>
      <c r="I83" s="51"/>
      <c r="J83" s="51"/>
      <c r="K83" s="51"/>
      <c r="L83" s="51"/>
      <c r="M83" s="51"/>
      <c r="N83" s="52"/>
      <c r="O83" s="833"/>
    </row>
    <row r="84" spans="1:15" ht="28.5" customHeight="1">
      <c r="B84" s="50"/>
      <c r="C84" s="117" t="s">
        <v>1617</v>
      </c>
      <c r="D84" s="117"/>
      <c r="E84" s="117"/>
      <c r="F84" s="117"/>
      <c r="G84" s="117"/>
      <c r="H84" s="117"/>
      <c r="J84" s="117" t="s">
        <v>1618</v>
      </c>
      <c r="K84" s="117"/>
      <c r="L84" s="117"/>
      <c r="M84" s="117"/>
      <c r="N84" s="52"/>
    </row>
    <row r="85" spans="1:15">
      <c r="B85" s="50"/>
      <c r="C85" s="51" t="s">
        <v>1619</v>
      </c>
      <c r="D85" s="51"/>
      <c r="E85" s="51"/>
      <c r="F85" s="51"/>
      <c r="G85" s="51"/>
      <c r="H85" s="51"/>
      <c r="J85" s="51" t="s">
        <v>1619</v>
      </c>
      <c r="K85" s="51"/>
      <c r="L85" s="51"/>
      <c r="M85" s="51"/>
      <c r="N85" s="52"/>
    </row>
    <row r="86" spans="1:15">
      <c r="B86" s="50"/>
      <c r="C86" s="51" t="s">
        <v>1620</v>
      </c>
      <c r="D86" s="51"/>
      <c r="E86" s="51"/>
      <c r="F86" s="51"/>
      <c r="G86" s="51"/>
      <c r="H86" s="51"/>
      <c r="J86" s="51" t="s">
        <v>1621</v>
      </c>
      <c r="K86" s="51"/>
      <c r="L86" s="51"/>
      <c r="M86" s="51"/>
      <c r="N86" s="52"/>
    </row>
    <row r="87" spans="1:15">
      <c r="B87" s="50"/>
      <c r="C87" s="51" t="s">
        <v>1622</v>
      </c>
      <c r="D87" s="51"/>
      <c r="E87" s="51"/>
      <c r="F87" s="51"/>
      <c r="G87" s="51"/>
      <c r="H87" s="51"/>
      <c r="J87" s="51" t="s">
        <v>1622</v>
      </c>
      <c r="K87" s="51"/>
      <c r="L87" s="51"/>
      <c r="M87" s="51"/>
      <c r="N87" s="52"/>
    </row>
    <row r="88" spans="1:15" ht="10.5" customHeight="1" thickBot="1">
      <c r="B88" s="50"/>
      <c r="C88" s="51"/>
      <c r="D88" s="51"/>
      <c r="E88" s="51"/>
      <c r="F88" s="51" t="s">
        <v>1623</v>
      </c>
      <c r="G88" s="51"/>
      <c r="H88" s="51"/>
      <c r="I88" s="51"/>
      <c r="J88" s="51"/>
      <c r="K88" s="51"/>
      <c r="L88" s="51"/>
      <c r="M88" s="51"/>
      <c r="N88" s="52"/>
    </row>
    <row r="89" spans="1:15">
      <c r="B89" s="118" t="s">
        <v>1624</v>
      </c>
      <c r="C89" s="119"/>
      <c r="D89" s="119"/>
      <c r="E89" s="119"/>
      <c r="F89" s="119"/>
      <c r="G89" s="119"/>
      <c r="H89" s="119"/>
      <c r="I89" s="119"/>
      <c r="J89" s="119"/>
      <c r="K89" s="119"/>
      <c r="L89" s="119"/>
      <c r="M89" s="119"/>
      <c r="N89" s="120"/>
    </row>
    <row r="90" spans="1:15">
      <c r="B90" s="121"/>
      <c r="C90" s="122"/>
      <c r="D90" s="122"/>
      <c r="E90" s="122"/>
      <c r="F90" s="122"/>
      <c r="G90" s="122"/>
      <c r="H90" s="122"/>
      <c r="I90" s="122"/>
      <c r="J90" s="122"/>
      <c r="K90" s="122"/>
      <c r="L90" s="122"/>
      <c r="M90" s="122"/>
      <c r="N90" s="123"/>
    </row>
    <row r="91" spans="1:15">
      <c r="B91" s="121"/>
      <c r="C91" s="122"/>
      <c r="D91" s="122"/>
      <c r="E91" s="122"/>
      <c r="F91" s="122"/>
      <c r="G91" s="122"/>
      <c r="H91" s="122"/>
      <c r="I91" s="122"/>
      <c r="J91" s="122"/>
      <c r="K91" s="122"/>
      <c r="L91" s="122"/>
      <c r="M91" s="122"/>
      <c r="N91" s="123"/>
    </row>
    <row r="92" spans="1:15" ht="14.4" thickBot="1">
      <c r="B92" s="124"/>
      <c r="C92" s="125"/>
      <c r="D92" s="125"/>
      <c r="E92" s="125"/>
      <c r="F92" s="125"/>
      <c r="G92" s="125"/>
      <c r="H92" s="125"/>
      <c r="I92" s="125"/>
      <c r="J92" s="125"/>
      <c r="K92" s="125"/>
      <c r="L92" s="125"/>
      <c r="M92" s="125"/>
      <c r="N92" s="126"/>
    </row>
    <row r="93" spans="1:15" ht="7.5" customHeight="1">
      <c r="A93" s="1"/>
      <c r="B93" s="127"/>
      <c r="C93" s="128"/>
      <c r="D93" s="128"/>
      <c r="E93" s="128"/>
      <c r="F93" s="128"/>
      <c r="G93" s="128"/>
      <c r="H93" s="128"/>
      <c r="I93" s="128"/>
      <c r="J93" s="128"/>
      <c r="K93" s="128"/>
      <c r="L93" s="128"/>
      <c r="M93" s="128"/>
      <c r="N93" s="129"/>
    </row>
    <row r="94" spans="1:15" ht="18" customHeight="1">
      <c r="A94" s="1"/>
      <c r="B94" s="31" t="s">
        <v>1625</v>
      </c>
      <c r="C94" s="130"/>
      <c r="D94" s="130"/>
      <c r="E94" s="130"/>
      <c r="F94" s="130"/>
      <c r="G94" s="130"/>
      <c r="H94" s="130"/>
      <c r="I94" s="130"/>
      <c r="J94" s="130"/>
      <c r="K94" s="130"/>
      <c r="L94" s="130"/>
      <c r="M94" s="130"/>
      <c r="N94" s="131"/>
    </row>
    <row r="95" spans="1:15" ht="14.25" customHeight="1">
      <c r="A95" s="1"/>
      <c r="B95" s="132"/>
      <c r="C95" s="133"/>
      <c r="D95" s="133"/>
      <c r="E95" s="133"/>
      <c r="F95" s="133"/>
      <c r="G95" s="133"/>
      <c r="H95" s="133"/>
      <c r="I95" s="133"/>
      <c r="J95" s="133"/>
      <c r="K95" s="133"/>
      <c r="L95" s="133"/>
      <c r="M95" s="133"/>
      <c r="N95" s="134"/>
    </row>
    <row r="96" spans="1:15"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B100" s="140"/>
      <c r="C100" s="136"/>
      <c r="D100" s="136"/>
      <c r="E100" s="51" t="s">
        <v>1622</v>
      </c>
      <c r="F100" s="51"/>
      <c r="G100" s="51"/>
      <c r="H100" s="51"/>
      <c r="I100" s="51"/>
      <c r="J100" s="51"/>
      <c r="K100" s="136"/>
      <c r="L100" s="136"/>
      <c r="M100" s="136"/>
      <c r="N100" s="137"/>
    </row>
    <row r="101" spans="1:14" ht="9.75" customHeight="1">
      <c r="B101" s="140"/>
      <c r="C101" s="136"/>
      <c r="D101" s="136"/>
      <c r="E101" s="136"/>
      <c r="F101" s="51"/>
      <c r="G101" s="51"/>
      <c r="H101" s="51"/>
      <c r="I101" s="51"/>
      <c r="J101" s="51"/>
      <c r="K101" s="136"/>
      <c r="L101" s="136"/>
      <c r="M101" s="136"/>
      <c r="N101" s="137"/>
    </row>
    <row r="102" spans="1:14">
      <c r="B102" s="1286" t="s">
        <v>1627</v>
      </c>
      <c r="C102" s="1287"/>
      <c r="D102" s="1287"/>
      <c r="E102" s="1287"/>
      <c r="F102" s="1287"/>
      <c r="G102" s="1287"/>
      <c r="H102" s="1287"/>
      <c r="I102" s="1287"/>
      <c r="J102" s="1287"/>
      <c r="K102" s="1287"/>
      <c r="L102" s="1287"/>
      <c r="M102" s="1287"/>
      <c r="N102" s="1288"/>
    </row>
    <row r="103" spans="1:14" ht="26.25" customHeight="1">
      <c r="B103" s="1286"/>
      <c r="C103" s="1287"/>
      <c r="D103" s="1287"/>
      <c r="E103" s="1287"/>
      <c r="F103" s="1287"/>
      <c r="G103" s="1287"/>
      <c r="H103" s="1287"/>
      <c r="I103" s="1287"/>
      <c r="J103" s="1287"/>
      <c r="K103" s="1287"/>
      <c r="L103" s="1287"/>
      <c r="M103" s="1287"/>
      <c r="N103" s="1288"/>
    </row>
    <row r="104" spans="1:14" ht="36" customHeight="1">
      <c r="B104" s="1286" t="s">
        <v>1628</v>
      </c>
      <c r="C104" s="1287"/>
      <c r="D104" s="1287"/>
      <c r="E104" s="1287"/>
      <c r="F104" s="1287"/>
      <c r="G104" s="1287"/>
      <c r="H104" s="1287"/>
      <c r="I104" s="1287"/>
      <c r="J104" s="1287"/>
      <c r="K104" s="1287"/>
      <c r="L104" s="1287"/>
      <c r="M104" s="1287"/>
      <c r="N104" s="1288"/>
    </row>
    <row r="105" spans="1:14" ht="7.5" customHeight="1" thickBot="1">
      <c r="B105" s="141"/>
      <c r="C105" s="142"/>
      <c r="D105" s="142"/>
      <c r="E105" s="143"/>
      <c r="F105" s="143"/>
      <c r="G105" s="143"/>
      <c r="H105" s="143"/>
      <c r="I105" s="143"/>
      <c r="J105" s="144"/>
      <c r="K105" s="144"/>
      <c r="L105" s="144"/>
      <c r="M105" s="144"/>
      <c r="N105" s="145"/>
    </row>
  </sheetData>
  <mergeCells count="88">
    <mergeCell ref="B104:N104"/>
    <mergeCell ref="C74:H74"/>
    <mergeCell ref="L74:M74"/>
    <mergeCell ref="C71:H71"/>
    <mergeCell ref="L71:M71"/>
    <mergeCell ref="C72:H72"/>
    <mergeCell ref="L72:M72"/>
    <mergeCell ref="C73:H73"/>
    <mergeCell ref="L73:M73"/>
    <mergeCell ref="C75:H75"/>
    <mergeCell ref="L75:M75"/>
    <mergeCell ref="B76:M76"/>
    <mergeCell ref="B78:M78"/>
    <mergeCell ref="B102:N103"/>
    <mergeCell ref="B68:N68"/>
    <mergeCell ref="C70:H70"/>
    <mergeCell ref="L70:M70"/>
    <mergeCell ref="B56:M56"/>
    <mergeCell ref="B58:N58"/>
    <mergeCell ref="C60:H60"/>
    <mergeCell ref="C61:H61"/>
    <mergeCell ref="C62:H62"/>
    <mergeCell ref="C63:H63"/>
    <mergeCell ref="C55:I55"/>
    <mergeCell ref="L55:M55"/>
    <mergeCell ref="C64:H64"/>
    <mergeCell ref="C65:H65"/>
    <mergeCell ref="B66:M66"/>
    <mergeCell ref="C49:I49"/>
    <mergeCell ref="L49:M49"/>
    <mergeCell ref="C50:I50"/>
    <mergeCell ref="L50:M50"/>
    <mergeCell ref="C51:I51"/>
    <mergeCell ref="L51:M51"/>
    <mergeCell ref="C52:I52"/>
    <mergeCell ref="L52:M52"/>
    <mergeCell ref="C53:I53"/>
    <mergeCell ref="L53:M53"/>
    <mergeCell ref="C54:I54"/>
    <mergeCell ref="L54:M54"/>
    <mergeCell ref="C40:I40"/>
    <mergeCell ref="L40:M40"/>
    <mergeCell ref="B41:M41"/>
    <mergeCell ref="B43:N43"/>
    <mergeCell ref="C45:I45"/>
    <mergeCell ref="L45:M45"/>
    <mergeCell ref="C46:I46"/>
    <mergeCell ref="L46:M46"/>
    <mergeCell ref="C47:I47"/>
    <mergeCell ref="L47:M47"/>
    <mergeCell ref="C48:I48"/>
    <mergeCell ref="L48:M48"/>
    <mergeCell ref="C38:I38"/>
    <mergeCell ref="L38:M38"/>
    <mergeCell ref="C39:I39"/>
    <mergeCell ref="L39:M39"/>
    <mergeCell ref="C34:I34"/>
    <mergeCell ref="L34:M34"/>
    <mergeCell ref="C35:I35"/>
    <mergeCell ref="L35:M35"/>
    <mergeCell ref="C36:I36"/>
    <mergeCell ref="L36:M36"/>
    <mergeCell ref="C26:K26"/>
    <mergeCell ref="C27:K27"/>
    <mergeCell ref="D15:N16"/>
    <mergeCell ref="C37:I37"/>
    <mergeCell ref="L37:M37"/>
    <mergeCell ref="C33:I33"/>
    <mergeCell ref="L33:M33"/>
    <mergeCell ref="L26:M26"/>
    <mergeCell ref="L27:M27"/>
    <mergeCell ref="B29:N29"/>
    <mergeCell ref="C31:I31"/>
    <mergeCell ref="L31:M31"/>
    <mergeCell ref="C32:I32"/>
    <mergeCell ref="L32:M32"/>
    <mergeCell ref="E1:K3"/>
    <mergeCell ref="E4:K4"/>
    <mergeCell ref="E6:K6"/>
    <mergeCell ref="L1:N6"/>
    <mergeCell ref="B24:N24"/>
    <mergeCell ref="L12:N12"/>
    <mergeCell ref="F7:I8"/>
    <mergeCell ref="B9:D9"/>
    <mergeCell ref="F9:G9"/>
    <mergeCell ref="H9:I9"/>
    <mergeCell ref="B1:D6"/>
    <mergeCell ref="D11:G11"/>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3DA80-E99D-4DC2-88F6-9F2E9D4FF39F}">
  <sheetPr>
    <tabColor rgb="FF33CCCC"/>
    <pageSetUpPr fitToPage="1"/>
  </sheetPr>
  <dimension ref="A1:XFC105"/>
  <sheetViews>
    <sheetView showGridLines="0" topLeftCell="A26" zoomScale="90" zoomScaleNormal="90" workbookViewId="0">
      <selection activeCell="C53" sqref="C53:I53"/>
    </sheetView>
  </sheetViews>
  <sheetFormatPr baseColWidth="10" defaultColWidth="0" defaultRowHeight="13.8"/>
  <cols>
    <col min="1" max="1" width="3" style="3" customWidth="1"/>
    <col min="2" max="2" width="14.33203125" style="3" customWidth="1"/>
    <col min="3" max="3" width="11.5546875" style="3" customWidth="1"/>
    <col min="4" max="4" width="17" style="3" customWidth="1"/>
    <col min="5" max="5" width="12.5546875" style="3" customWidth="1"/>
    <col min="6" max="6" width="8" style="3" customWidth="1"/>
    <col min="7" max="7" width="8.88671875" style="3" customWidth="1"/>
    <col min="8" max="8" width="10.5546875" style="3" customWidth="1"/>
    <col min="9" max="9" width="14.5546875" style="3" customWidth="1"/>
    <col min="10" max="10" width="23.44140625" style="3" customWidth="1"/>
    <col min="11" max="11" width="18" style="3" customWidth="1"/>
    <col min="12" max="12" width="11.44140625" style="3" customWidth="1"/>
    <col min="13" max="13" width="12.88671875" style="3" customWidth="1"/>
    <col min="14" max="14" width="21.5546875" style="3" customWidth="1"/>
    <col min="15" max="15" width="12.6640625" style="813" customWidth="1"/>
    <col min="16" max="16383" width="11.44140625" style="1" hidden="1"/>
    <col min="16384" max="16384" width="5.5546875" style="1" hidden="1" customWidth="1"/>
  </cols>
  <sheetData>
    <row r="1" spans="1:15" ht="13.95" customHeight="1">
      <c r="A1" s="1"/>
      <c r="B1" s="1353"/>
      <c r="C1" s="1354"/>
      <c r="D1" s="1389"/>
      <c r="E1" s="1362" t="s">
        <v>1577</v>
      </c>
      <c r="F1" s="1363"/>
      <c r="G1" s="1363"/>
      <c r="H1" s="1363"/>
      <c r="I1" s="1363"/>
      <c r="J1" s="1363"/>
      <c r="K1" s="1364"/>
      <c r="L1" s="1368"/>
      <c r="M1" s="1369"/>
      <c r="N1" s="1370"/>
    </row>
    <row r="2" spans="1:15" ht="14.25" customHeight="1">
      <c r="A2" s="1"/>
      <c r="B2" s="1356"/>
      <c r="C2" s="1357"/>
      <c r="D2" s="1390"/>
      <c r="E2" s="1365"/>
      <c r="F2" s="1366"/>
      <c r="G2" s="1366"/>
      <c r="H2" s="1366"/>
      <c r="I2" s="1366"/>
      <c r="J2" s="1366"/>
      <c r="K2" s="1367"/>
      <c r="L2" s="1368"/>
      <c r="M2" s="1369"/>
      <c r="N2" s="1370"/>
    </row>
    <row r="3" spans="1:15" ht="14.25" customHeight="1">
      <c r="A3" s="1"/>
      <c r="B3" s="1356"/>
      <c r="C3" s="1357"/>
      <c r="D3" s="1390"/>
      <c r="E3" s="1365"/>
      <c r="F3" s="1366"/>
      <c r="G3" s="1366"/>
      <c r="H3" s="1366"/>
      <c r="I3" s="1366"/>
      <c r="J3" s="1366"/>
      <c r="K3" s="1367"/>
      <c r="L3" s="1368"/>
      <c r="M3" s="1369"/>
      <c r="N3" s="1370"/>
    </row>
    <row r="4" spans="1:15" ht="17.399999999999999" customHeight="1">
      <c r="A4" s="1"/>
      <c r="B4" s="1356"/>
      <c r="C4" s="1357"/>
      <c r="D4" s="1390"/>
      <c r="E4" s="1374" t="s">
        <v>1578</v>
      </c>
      <c r="F4" s="1375"/>
      <c r="G4" s="1375"/>
      <c r="H4" s="1375"/>
      <c r="I4" s="1375"/>
      <c r="J4" s="1375"/>
      <c r="K4" s="1376"/>
      <c r="L4" s="1368"/>
      <c r="M4" s="1369"/>
      <c r="N4" s="1370"/>
    </row>
    <row r="5" spans="1:15" ht="2.25" customHeight="1">
      <c r="A5" s="1"/>
      <c r="B5" s="1356"/>
      <c r="C5" s="1357"/>
      <c r="D5" s="1390"/>
      <c r="E5" s="282"/>
      <c r="F5" s="283"/>
      <c r="G5" s="283"/>
      <c r="H5" s="283"/>
      <c r="I5" s="283"/>
      <c r="J5" s="283"/>
      <c r="K5" s="261"/>
      <c r="L5" s="1368"/>
      <c r="M5" s="1369"/>
      <c r="N5" s="1370"/>
    </row>
    <row r="6" spans="1:15" ht="14.25" customHeight="1">
      <c r="A6" s="1"/>
      <c r="B6" s="1359"/>
      <c r="C6" s="1360"/>
      <c r="D6" s="1391"/>
      <c r="E6" s="1377" t="s">
        <v>1579</v>
      </c>
      <c r="F6" s="1378"/>
      <c r="G6" s="1378"/>
      <c r="H6" s="1378"/>
      <c r="I6" s="1378"/>
      <c r="J6" s="1378"/>
      <c r="K6" s="1379"/>
      <c r="L6" s="1371"/>
      <c r="M6" s="1372"/>
      <c r="N6" s="1373"/>
    </row>
    <row r="7" spans="1:15" ht="14.25" customHeight="1">
      <c r="B7" s="6"/>
      <c r="C7" s="7"/>
      <c r="D7" s="7"/>
      <c r="E7" s="7"/>
      <c r="F7" s="1381"/>
      <c r="G7" s="1381"/>
      <c r="H7" s="1381"/>
      <c r="I7" s="1381"/>
      <c r="J7" s="7"/>
      <c r="K7" s="260" t="s">
        <v>1580</v>
      </c>
      <c r="L7" s="4"/>
      <c r="M7" s="695" t="s">
        <v>1581</v>
      </c>
      <c r="N7" s="5">
        <v>2023</v>
      </c>
    </row>
    <row r="8" spans="1:15" ht="12" customHeight="1">
      <c r="B8" s="6"/>
      <c r="C8" s="7"/>
      <c r="D8" s="7"/>
      <c r="E8" s="7"/>
      <c r="F8" s="1381"/>
      <c r="G8" s="1381"/>
      <c r="H8" s="1381"/>
      <c r="I8" s="1381"/>
      <c r="J8" s="7"/>
      <c r="K8" s="8"/>
      <c r="L8" s="9" t="s">
        <v>1582</v>
      </c>
      <c r="M8" s="9" t="s">
        <v>1583</v>
      </c>
      <c r="N8" s="10" t="s">
        <v>1584</v>
      </c>
    </row>
    <row r="9" spans="1:15" ht="21.75" customHeight="1">
      <c r="B9" s="1382" t="s">
        <v>1585</v>
      </c>
      <c r="C9" s="1383"/>
      <c r="D9" s="1383"/>
      <c r="E9" s="11" t="s">
        <v>1586</v>
      </c>
      <c r="F9" s="1384"/>
      <c r="G9" s="1384"/>
      <c r="H9" s="1385"/>
      <c r="I9" s="1385"/>
      <c r="J9" s="7"/>
      <c r="K9" s="12"/>
      <c r="L9" s="9"/>
      <c r="M9" s="9"/>
      <c r="N9" s="10"/>
    </row>
    <row r="10" spans="1:15" ht="5.4" customHeight="1">
      <c r="B10" s="13"/>
      <c r="C10" s="14"/>
      <c r="D10" s="14"/>
      <c r="E10" s="15"/>
      <c r="F10" s="7"/>
      <c r="G10" s="7"/>
      <c r="H10" s="16"/>
      <c r="I10" s="7"/>
      <c r="J10" s="7"/>
      <c r="K10" s="12"/>
      <c r="L10" s="9"/>
      <c r="M10" s="9"/>
      <c r="N10" s="10"/>
    </row>
    <row r="11" spans="1:15" ht="18" customHeight="1">
      <c r="B11" s="17" t="s">
        <v>1587</v>
      </c>
      <c r="C11" s="18"/>
      <c r="D11" s="1386" t="s">
        <v>1588</v>
      </c>
      <c r="E11" s="1386"/>
      <c r="F11" s="1386"/>
      <c r="G11" s="1386"/>
      <c r="H11" s="18"/>
      <c r="I11" s="20"/>
      <c r="J11" s="21" t="s">
        <v>1589</v>
      </c>
      <c r="K11" s="22" t="str">
        <f>+Presupuesto!I7</f>
        <v>CAUCA</v>
      </c>
      <c r="L11" s="19"/>
      <c r="M11" s="19"/>
      <c r="N11" s="23"/>
    </row>
    <row r="12" spans="1:15" ht="14.25" customHeight="1" thickBot="1">
      <c r="B12" s="24"/>
      <c r="C12" s="25"/>
      <c r="D12" s="26"/>
      <c r="E12" s="26"/>
      <c r="F12" s="26"/>
      <c r="G12" s="26"/>
      <c r="H12" s="25"/>
      <c r="I12" s="26"/>
      <c r="J12" s="25"/>
      <c r="K12" s="26"/>
      <c r="L12" s="1387"/>
      <c r="M12" s="1387"/>
      <c r="N12" s="1388"/>
    </row>
    <row r="13" spans="1:15" ht="8.4" customHeight="1">
      <c r="B13" s="27"/>
      <c r="C13" s="28"/>
      <c r="D13" s="28"/>
      <c r="E13" s="28"/>
      <c r="F13" s="28"/>
      <c r="G13" s="28"/>
      <c r="H13" s="28"/>
      <c r="I13" s="28"/>
      <c r="J13" s="28"/>
      <c r="K13" s="28"/>
      <c r="L13" s="28"/>
      <c r="M13" s="28"/>
      <c r="N13" s="29"/>
    </row>
    <row r="14" spans="1:15" s="53" customFormat="1" ht="18" customHeight="1">
      <c r="A14" s="30"/>
      <c r="B14" s="31" t="s">
        <v>1590</v>
      </c>
      <c r="C14" s="32"/>
      <c r="D14" s="33" t="s">
        <v>1591</v>
      </c>
      <c r="E14" s="34"/>
      <c r="F14" s="35"/>
      <c r="G14" s="35"/>
      <c r="H14" s="35"/>
      <c r="I14" s="35"/>
      <c r="J14" s="35"/>
      <c r="K14" s="35"/>
      <c r="L14" s="35"/>
      <c r="M14" s="35"/>
      <c r="N14" s="36"/>
      <c r="O14" s="814"/>
    </row>
    <row r="15" spans="1:15" s="53"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c r="O15" s="814"/>
    </row>
    <row r="16" spans="1:15" s="53" customFormat="1" ht="20.25" customHeight="1">
      <c r="A16" s="30"/>
      <c r="B16" s="41"/>
      <c r="C16" s="39"/>
      <c r="D16" s="1351"/>
      <c r="E16" s="1351"/>
      <c r="F16" s="1351"/>
      <c r="G16" s="1351"/>
      <c r="H16" s="1351"/>
      <c r="I16" s="1351"/>
      <c r="J16" s="1351"/>
      <c r="K16" s="1351"/>
      <c r="L16" s="1351"/>
      <c r="M16" s="1351"/>
      <c r="N16" s="1352"/>
      <c r="O16" s="814"/>
    </row>
    <row r="17" spans="1:15" s="53" customFormat="1" ht="11.25" customHeight="1">
      <c r="A17" s="30"/>
      <c r="B17" s="41"/>
      <c r="C17" s="39"/>
      <c r="D17" s="42"/>
      <c r="E17" s="42"/>
      <c r="F17" s="42"/>
      <c r="G17" s="42"/>
      <c r="H17" s="42"/>
      <c r="I17" s="42"/>
      <c r="J17" s="42"/>
      <c r="K17" s="42"/>
      <c r="L17" s="42"/>
      <c r="M17" s="42"/>
      <c r="N17" s="43"/>
      <c r="O17" s="814"/>
    </row>
    <row r="18" spans="1:15" s="53" customFormat="1">
      <c r="A18" s="30"/>
      <c r="B18" s="41"/>
      <c r="C18" s="39"/>
      <c r="D18" s="42"/>
      <c r="E18" s="42"/>
      <c r="F18" s="42"/>
      <c r="G18" s="42"/>
      <c r="H18" s="42"/>
      <c r="I18" s="42"/>
      <c r="J18" s="42"/>
      <c r="K18" s="42"/>
      <c r="L18" s="42"/>
      <c r="M18" s="42"/>
      <c r="N18" s="43"/>
      <c r="O18" s="814"/>
    </row>
    <row r="19" spans="1:15" s="53" customFormat="1">
      <c r="A19" s="30"/>
      <c r="B19" s="41" t="s">
        <v>1593</v>
      </c>
      <c r="C19" s="44"/>
      <c r="D19" s="40"/>
      <c r="E19" s="40"/>
      <c r="F19" s="40"/>
      <c r="G19" s="40"/>
      <c r="H19" s="40"/>
      <c r="I19" s="40"/>
      <c r="J19" s="40"/>
      <c r="K19" s="40"/>
      <c r="L19" s="40"/>
      <c r="M19" s="40"/>
      <c r="N19" s="45"/>
      <c r="O19" s="814"/>
    </row>
    <row r="20" spans="1:15" s="53" customFormat="1">
      <c r="A20" s="30"/>
      <c r="B20" s="41"/>
      <c r="C20" s="39"/>
      <c r="D20" s="42"/>
      <c r="E20" s="42"/>
      <c r="F20" s="42"/>
      <c r="G20" s="42"/>
      <c r="H20" s="42"/>
      <c r="I20" s="42"/>
      <c r="J20" s="42"/>
      <c r="K20" s="42"/>
      <c r="L20" s="42"/>
      <c r="M20" s="42"/>
      <c r="N20" s="43"/>
      <c r="O20" s="814"/>
    </row>
    <row r="21" spans="1:15" s="53" customFormat="1">
      <c r="A21" s="30"/>
      <c r="B21" s="41" t="s">
        <v>1594</v>
      </c>
      <c r="C21" s="44"/>
      <c r="D21" s="40"/>
      <c r="E21" s="40"/>
      <c r="F21" s="40"/>
      <c r="G21" s="40"/>
      <c r="H21" s="40"/>
      <c r="I21" s="40"/>
      <c r="J21" s="40"/>
      <c r="K21" s="46" t="s">
        <v>1595</v>
      </c>
      <c r="L21" s="47"/>
      <c r="M21" s="48" t="s">
        <v>1591</v>
      </c>
      <c r="N21" s="49" t="s">
        <v>1596</v>
      </c>
      <c r="O21" s="814"/>
    </row>
    <row r="22" spans="1:15" s="53" customFormat="1" ht="12" customHeight="1">
      <c r="A22" s="30"/>
      <c r="B22" s="41"/>
      <c r="C22" s="39"/>
      <c r="D22" s="42"/>
      <c r="E22" s="42"/>
      <c r="F22" s="42"/>
      <c r="G22" s="42"/>
      <c r="H22" s="42"/>
      <c r="I22" s="42"/>
      <c r="J22" s="42"/>
      <c r="K22" s="42"/>
      <c r="L22" s="42"/>
      <c r="M22" s="42"/>
      <c r="N22" s="43"/>
      <c r="O22" s="814"/>
    </row>
    <row r="23" spans="1:15" ht="4.5" customHeight="1" thickBot="1">
      <c r="B23" s="50"/>
      <c r="C23" s="51"/>
      <c r="D23" s="51"/>
      <c r="E23" s="51"/>
      <c r="F23" s="51"/>
      <c r="G23" s="51"/>
      <c r="H23" s="51"/>
      <c r="I23" s="51"/>
      <c r="J23" s="51"/>
      <c r="K23" s="51"/>
      <c r="L23" s="51"/>
      <c r="M23" s="51"/>
      <c r="N23" s="52"/>
    </row>
    <row r="24" spans="1:15" s="53" customFormat="1" ht="25.5" customHeight="1" thickBot="1">
      <c r="B24" s="1342" t="s">
        <v>1597</v>
      </c>
      <c r="C24" s="1343"/>
      <c r="D24" s="1343"/>
      <c r="E24" s="1343"/>
      <c r="F24" s="1343"/>
      <c r="G24" s="1343"/>
      <c r="H24" s="1343"/>
      <c r="I24" s="1343"/>
      <c r="J24" s="1343"/>
      <c r="K24" s="1343"/>
      <c r="L24" s="1343"/>
      <c r="M24" s="1343"/>
      <c r="N24" s="1344"/>
      <c r="O24" s="814"/>
    </row>
    <row r="25" spans="1:15" ht="5.25" customHeight="1" thickBot="1">
      <c r="A25" s="1"/>
      <c r="B25" s="54"/>
      <c r="C25" s="55"/>
      <c r="D25" s="55"/>
      <c r="E25" s="55"/>
      <c r="F25" s="55"/>
      <c r="G25" s="55"/>
      <c r="H25" s="55"/>
      <c r="I25" s="55"/>
      <c r="J25" s="55"/>
      <c r="K25" s="55"/>
      <c r="L25" s="55"/>
      <c r="M25" s="55"/>
      <c r="N25" s="56"/>
    </row>
    <row r="26" spans="1:15" ht="25.5" customHeight="1">
      <c r="A26" s="1"/>
      <c r="B26" s="57" t="s">
        <v>1175</v>
      </c>
      <c r="C26" s="1345" t="s">
        <v>1278</v>
      </c>
      <c r="D26" s="1346"/>
      <c r="E26" s="1346"/>
      <c r="F26" s="1346"/>
      <c r="G26" s="1346"/>
      <c r="H26" s="1346"/>
      <c r="I26" s="1346"/>
      <c r="J26" s="1346"/>
      <c r="K26" s="1347"/>
      <c r="L26" s="1348" t="s">
        <v>81</v>
      </c>
      <c r="M26" s="1348"/>
      <c r="N26" s="58" t="s">
        <v>1280</v>
      </c>
    </row>
    <row r="27" spans="1:15" ht="33" customHeight="1" thickBot="1">
      <c r="B27" s="59" t="s">
        <v>1319</v>
      </c>
      <c r="C27" s="1333" t="s">
        <v>1639</v>
      </c>
      <c r="D27" s="1334"/>
      <c r="E27" s="1334"/>
      <c r="F27" s="1334"/>
      <c r="G27" s="1334"/>
      <c r="H27" s="1334"/>
      <c r="I27" s="1334"/>
      <c r="J27" s="1334"/>
      <c r="K27" s="1335"/>
      <c r="L27" s="1337" t="s">
        <v>142</v>
      </c>
      <c r="M27" s="1337"/>
      <c r="N27" s="60"/>
    </row>
    <row r="28" spans="1:15" ht="4.5" customHeight="1">
      <c r="A28" s="1"/>
      <c r="B28" s="1421"/>
      <c r="C28" s="1422"/>
      <c r="D28" s="1422"/>
      <c r="E28" s="1422"/>
      <c r="F28" s="1422"/>
      <c r="G28" s="1422"/>
      <c r="H28" s="1422"/>
      <c r="I28" s="1422"/>
      <c r="J28" s="1422"/>
      <c r="K28" s="1422"/>
      <c r="L28" s="1422"/>
      <c r="M28" s="1422"/>
      <c r="N28" s="1423"/>
    </row>
    <row r="29" spans="1:15" ht="19.95" customHeight="1">
      <c r="A29" s="1"/>
      <c r="B29" s="1316" t="s">
        <v>1598</v>
      </c>
      <c r="C29" s="1317"/>
      <c r="D29" s="1317"/>
      <c r="E29" s="1317"/>
      <c r="F29" s="1317"/>
      <c r="G29" s="1317"/>
      <c r="H29" s="1317"/>
      <c r="I29" s="1317"/>
      <c r="J29" s="1317"/>
      <c r="K29" s="1317"/>
      <c r="L29" s="1317"/>
      <c r="M29" s="1317"/>
      <c r="N29" s="1318"/>
    </row>
    <row r="30" spans="1:15" ht="5.25" customHeight="1" thickBot="1">
      <c r="A30" s="1"/>
      <c r="B30" s="147"/>
      <c r="C30" s="148"/>
      <c r="D30" s="148"/>
      <c r="E30" s="148"/>
      <c r="F30" s="148"/>
      <c r="G30" s="148"/>
      <c r="H30" s="148"/>
      <c r="I30" s="148"/>
      <c r="J30" s="148"/>
      <c r="K30" s="148"/>
      <c r="L30" s="148"/>
      <c r="M30" s="148"/>
      <c r="N30" s="149"/>
    </row>
    <row r="31" spans="1:15"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5">
      <c r="B32" s="67" t="s">
        <v>955</v>
      </c>
      <c r="C32" s="1325" t="s">
        <v>956</v>
      </c>
      <c r="D32" s="1325"/>
      <c r="E32" s="1325"/>
      <c r="F32" s="1325"/>
      <c r="G32" s="1325"/>
      <c r="H32" s="1325"/>
      <c r="I32" s="1325"/>
      <c r="J32" s="68"/>
      <c r="K32" s="69">
        <f>VLOOKUP(B32,Equipos!$C$6:$G$137,5,0)</f>
        <v>83650</v>
      </c>
      <c r="L32" s="1341">
        <f>1/10</f>
        <v>0.1</v>
      </c>
      <c r="M32" s="1341"/>
      <c r="N32" s="70">
        <f>K32*L32</f>
        <v>8365</v>
      </c>
    </row>
    <row r="33" spans="1:14" ht="13.95" customHeight="1">
      <c r="B33" s="71" t="s">
        <v>1105</v>
      </c>
      <c r="C33" s="1322" t="s">
        <v>1106</v>
      </c>
      <c r="D33" s="1322"/>
      <c r="E33" s="1322"/>
      <c r="F33" s="1322"/>
      <c r="G33" s="1322"/>
      <c r="H33" s="1322"/>
      <c r="I33" s="1322"/>
      <c r="J33" s="72"/>
      <c r="K33" s="73">
        <f>VLOOKUP(B33,Equipos!$C$6:$G$137,5,0)</f>
        <v>141000</v>
      </c>
      <c r="L33" s="1328">
        <f>1/16</f>
        <v>6.25E-2</v>
      </c>
      <c r="M33" s="1328"/>
      <c r="N33" s="70">
        <f t="shared" ref="N33:N39" si="0">K33*L33</f>
        <v>8812.5</v>
      </c>
    </row>
    <row r="34" spans="1:14">
      <c r="B34" s="71"/>
      <c r="C34" s="1322"/>
      <c r="D34" s="1322"/>
      <c r="E34" s="1322"/>
      <c r="F34" s="1322"/>
      <c r="G34" s="1322"/>
      <c r="H34" s="1322"/>
      <c r="I34" s="1322"/>
      <c r="J34" s="72"/>
      <c r="K34" s="73"/>
      <c r="L34" s="1328"/>
      <c r="M34" s="1328"/>
      <c r="N34" s="70">
        <f t="shared" si="0"/>
        <v>0</v>
      </c>
    </row>
    <row r="35" spans="1:14">
      <c r="B35" s="71"/>
      <c r="C35" s="1322"/>
      <c r="D35" s="1322"/>
      <c r="E35" s="1322"/>
      <c r="F35" s="1322"/>
      <c r="G35" s="1322"/>
      <c r="H35" s="1322"/>
      <c r="I35" s="1322"/>
      <c r="J35" s="72"/>
      <c r="K35" s="73"/>
      <c r="L35" s="1328"/>
      <c r="M35" s="1328"/>
      <c r="N35" s="70">
        <f t="shared" si="0"/>
        <v>0</v>
      </c>
    </row>
    <row r="36" spans="1:14">
      <c r="B36" s="71"/>
      <c r="C36" s="1322"/>
      <c r="D36" s="1322"/>
      <c r="E36" s="1322"/>
      <c r="F36" s="1322"/>
      <c r="G36" s="1322"/>
      <c r="H36" s="1322"/>
      <c r="I36" s="1322"/>
      <c r="J36" s="72"/>
      <c r="K36" s="73"/>
      <c r="L36" s="1328"/>
      <c r="M36" s="1328"/>
      <c r="N36" s="70">
        <f t="shared" si="0"/>
        <v>0</v>
      </c>
    </row>
    <row r="37" spans="1:14">
      <c r="B37" s="71"/>
      <c r="C37" s="1322"/>
      <c r="D37" s="1322"/>
      <c r="E37" s="1322"/>
      <c r="F37" s="1322"/>
      <c r="G37" s="1322"/>
      <c r="H37" s="1322"/>
      <c r="I37" s="1322"/>
      <c r="J37" s="72"/>
      <c r="K37" s="73"/>
      <c r="L37" s="1328"/>
      <c r="M37" s="1328"/>
      <c r="N37" s="70">
        <f t="shared" si="0"/>
        <v>0</v>
      </c>
    </row>
    <row r="38" spans="1:14">
      <c r="B38" s="71"/>
      <c r="C38" s="1322"/>
      <c r="D38" s="1322"/>
      <c r="E38" s="1322"/>
      <c r="F38" s="1322"/>
      <c r="G38" s="1322"/>
      <c r="H38" s="1322"/>
      <c r="I38" s="1322"/>
      <c r="J38" s="72"/>
      <c r="K38" s="73"/>
      <c r="L38" s="1328"/>
      <c r="M38" s="1328"/>
      <c r="N38" s="70">
        <f t="shared" si="0"/>
        <v>0</v>
      </c>
    </row>
    <row r="39" spans="1:14">
      <c r="B39" s="71"/>
      <c r="C39" s="1322"/>
      <c r="D39" s="1322"/>
      <c r="E39" s="1322"/>
      <c r="F39" s="1322"/>
      <c r="G39" s="1322"/>
      <c r="H39" s="1322"/>
      <c r="I39" s="1322"/>
      <c r="J39" s="72"/>
      <c r="K39" s="73"/>
      <c r="L39" s="1328"/>
      <c r="M39" s="1328"/>
      <c r="N39" s="70">
        <f t="shared" si="0"/>
        <v>0</v>
      </c>
    </row>
    <row r="40" spans="1:14" ht="15.75" customHeight="1" thickBot="1">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17177.5</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B46" s="67" t="s">
        <v>216</v>
      </c>
      <c r="C46" s="1325" t="s">
        <v>217</v>
      </c>
      <c r="D46" s="1325"/>
      <c r="E46" s="1325"/>
      <c r="F46" s="1325"/>
      <c r="G46" s="1325"/>
      <c r="H46" s="1325"/>
      <c r="I46" s="1325"/>
      <c r="J46" s="81" t="s">
        <v>103</v>
      </c>
      <c r="K46" s="82">
        <v>0.3</v>
      </c>
      <c r="L46" s="1407">
        <f>VLOOKUP(B46,Materiales!$C$6:$F$373,4,0)</f>
        <v>8069.9763030213626</v>
      </c>
      <c r="M46" s="1408"/>
      <c r="N46" s="70">
        <f>K46*L46</f>
        <v>2420.9928909064088</v>
      </c>
    </row>
    <row r="47" spans="1:14">
      <c r="B47" s="71" t="s">
        <v>367</v>
      </c>
      <c r="C47" s="1322" t="s">
        <v>368</v>
      </c>
      <c r="D47" s="1322"/>
      <c r="E47" s="1322"/>
      <c r="F47" s="1322"/>
      <c r="G47" s="1322"/>
      <c r="H47" s="1322"/>
      <c r="I47" s="1322"/>
      <c r="J47" s="83" t="s">
        <v>191</v>
      </c>
      <c r="K47" s="84">
        <v>3</v>
      </c>
      <c r="L47" s="1405">
        <f>VLOOKUP(B47,Materiales!$C$6:$F$373,4,0)</f>
        <v>2365.0170041850802</v>
      </c>
      <c r="M47" s="1406"/>
      <c r="N47" s="70">
        <f t="shared" ref="N47:N55" si="1">K47*L47</f>
        <v>7095.051012555241</v>
      </c>
    </row>
    <row r="48" spans="1:14">
      <c r="B48" s="71" t="s">
        <v>431</v>
      </c>
      <c r="C48" s="1322" t="s">
        <v>433</v>
      </c>
      <c r="D48" s="1322"/>
      <c r="E48" s="1322"/>
      <c r="F48" s="1322"/>
      <c r="G48" s="1322"/>
      <c r="H48" s="1322"/>
      <c r="I48" s="1322"/>
      <c r="J48" s="83" t="s">
        <v>432</v>
      </c>
      <c r="K48" s="84">
        <v>0.25</v>
      </c>
      <c r="L48" s="1405">
        <f>VLOOKUP(B48,Materiales!$C$6:$F$373,4,0)</f>
        <v>9181.8154108109902</v>
      </c>
      <c r="M48" s="1406"/>
      <c r="N48" s="70">
        <f t="shared" si="1"/>
        <v>2295.4538527027476</v>
      </c>
    </row>
    <row r="49" spans="1:15">
      <c r="B49" s="71" t="s">
        <v>444</v>
      </c>
      <c r="C49" s="1322" t="s">
        <v>445</v>
      </c>
      <c r="D49" s="1322"/>
      <c r="E49" s="1322"/>
      <c r="F49" s="1322"/>
      <c r="G49" s="1322"/>
      <c r="H49" s="1322"/>
      <c r="I49" s="1322"/>
      <c r="J49" s="83" t="s">
        <v>135</v>
      </c>
      <c r="K49" s="84">
        <v>1</v>
      </c>
      <c r="L49" s="1405">
        <f>VLOOKUP(B49,Materiales!$C$6:$F$373,4,0)</f>
        <v>914.54938648067457</v>
      </c>
      <c r="M49" s="1406"/>
      <c r="N49" s="70">
        <f t="shared" si="1"/>
        <v>914.54938648067457</v>
      </c>
    </row>
    <row r="50" spans="1:15">
      <c r="B50" s="71" t="s">
        <v>620</v>
      </c>
      <c r="C50" s="1322" t="s">
        <v>621</v>
      </c>
      <c r="D50" s="1322"/>
      <c r="E50" s="1322"/>
      <c r="F50" s="1322"/>
      <c r="G50" s="1322"/>
      <c r="H50" s="1322"/>
      <c r="I50" s="1322"/>
      <c r="J50" s="83" t="s">
        <v>191</v>
      </c>
      <c r="K50" s="84">
        <v>1</v>
      </c>
      <c r="L50" s="1405">
        <f>VLOOKUP(B50,Materiales!$C$6:$F$373,4,0)</f>
        <v>1465.9669565892987</v>
      </c>
      <c r="M50" s="1406"/>
      <c r="N50" s="70">
        <f t="shared" si="1"/>
        <v>1465.9669565892987</v>
      </c>
    </row>
    <row r="51" spans="1:15" ht="19.95" customHeight="1">
      <c r="B51" s="869" t="s">
        <v>385</v>
      </c>
      <c r="C51" s="1325" t="s">
        <v>386</v>
      </c>
      <c r="D51" s="1325"/>
      <c r="E51" s="1325"/>
      <c r="F51" s="1325"/>
      <c r="G51" s="1325"/>
      <c r="H51" s="1325"/>
      <c r="I51" s="1325"/>
      <c r="J51" s="83" t="s">
        <v>142</v>
      </c>
      <c r="K51" s="84">
        <v>1.4</v>
      </c>
      <c r="L51" s="1405">
        <f>VLOOKUP(B51,Materiales!$C$6:$F$373,4,0)</f>
        <v>3500</v>
      </c>
      <c r="M51" s="1406"/>
      <c r="N51" s="70">
        <f t="shared" si="1"/>
        <v>4900</v>
      </c>
    </row>
    <row r="52" spans="1:15" ht="15.75" customHeight="1">
      <c r="B52" s="71"/>
      <c r="C52" s="1322"/>
      <c r="D52" s="1322"/>
      <c r="E52" s="1322"/>
      <c r="F52" s="1322"/>
      <c r="G52" s="1322"/>
      <c r="H52" s="1322"/>
      <c r="I52" s="1322"/>
      <c r="J52" s="83"/>
      <c r="K52" s="84"/>
      <c r="L52" s="1405"/>
      <c r="M52" s="1406"/>
      <c r="N52" s="70">
        <f t="shared" si="1"/>
        <v>0</v>
      </c>
    </row>
    <row r="53" spans="1:15">
      <c r="B53" s="71"/>
      <c r="C53" s="1322"/>
      <c r="D53" s="1322"/>
      <c r="E53" s="1322"/>
      <c r="F53" s="1322"/>
      <c r="G53" s="1322"/>
      <c r="H53" s="1322"/>
      <c r="I53" s="1322"/>
      <c r="J53" s="83"/>
      <c r="K53" s="84"/>
      <c r="L53" s="1405"/>
      <c r="M53" s="1406"/>
      <c r="N53" s="70">
        <f t="shared" si="1"/>
        <v>0</v>
      </c>
    </row>
    <row r="54" spans="1:15">
      <c r="B54" s="71"/>
      <c r="C54" s="1322"/>
      <c r="D54" s="1322"/>
      <c r="E54" s="1322"/>
      <c r="F54" s="1322"/>
      <c r="G54" s="1322"/>
      <c r="H54" s="1322"/>
      <c r="I54" s="1322"/>
      <c r="J54" s="83"/>
      <c r="K54" s="84"/>
      <c r="L54" s="1405"/>
      <c r="M54" s="1406"/>
      <c r="N54" s="70">
        <f t="shared" si="1"/>
        <v>0</v>
      </c>
    </row>
    <row r="55" spans="1:15" ht="15.75" customHeight="1" thickBot="1">
      <c r="B55" s="85"/>
      <c r="C55" s="1319"/>
      <c r="D55" s="1319"/>
      <c r="E55" s="1319"/>
      <c r="F55" s="1319"/>
      <c r="G55" s="1319"/>
      <c r="H55" s="1319"/>
      <c r="I55" s="1319"/>
      <c r="J55" s="76"/>
      <c r="K55" s="86"/>
      <c r="L55" s="1424"/>
      <c r="M55" s="1425"/>
      <c r="N55" s="87">
        <f t="shared" si="1"/>
        <v>0</v>
      </c>
    </row>
    <row r="56" spans="1:15" ht="14.4" thickBot="1">
      <c r="A56" s="1"/>
      <c r="B56" s="1297" t="s">
        <v>1602</v>
      </c>
      <c r="C56" s="1298"/>
      <c r="D56" s="1298"/>
      <c r="E56" s="1298"/>
      <c r="F56" s="1298"/>
      <c r="G56" s="1298"/>
      <c r="H56" s="1298"/>
      <c r="I56" s="1298"/>
      <c r="J56" s="1298"/>
      <c r="K56" s="1298"/>
      <c r="L56" s="1298"/>
      <c r="M56" s="1299"/>
      <c r="N56" s="88">
        <f>SUM(N46:N55)</f>
        <v>19092.014099234369</v>
      </c>
    </row>
    <row r="57" spans="1:15" ht="4.5" customHeight="1">
      <c r="A57" s="1"/>
      <c r="B57" s="54"/>
      <c r="C57" s="55"/>
      <c r="D57" s="55"/>
      <c r="E57" s="55"/>
      <c r="F57" s="55"/>
      <c r="G57" s="55"/>
      <c r="H57" s="55"/>
      <c r="I57" s="55"/>
      <c r="J57" s="55"/>
      <c r="K57" s="55"/>
      <c r="L57" s="55"/>
      <c r="M57" s="55"/>
      <c r="N57" s="56"/>
    </row>
    <row r="58" spans="1:15" s="53" customFormat="1" ht="19.2" customHeight="1">
      <c r="B58" s="1300" t="s">
        <v>1605</v>
      </c>
      <c r="C58" s="1301"/>
      <c r="D58" s="1301"/>
      <c r="E58" s="1301"/>
      <c r="F58" s="1301"/>
      <c r="G58" s="1301"/>
      <c r="H58" s="1301"/>
      <c r="I58" s="1301"/>
      <c r="J58" s="1301"/>
      <c r="K58" s="1301"/>
      <c r="L58" s="1301"/>
      <c r="M58" s="1301"/>
      <c r="N58" s="1302"/>
      <c r="O58" s="814"/>
    </row>
    <row r="59" spans="1:15" ht="6.75" customHeight="1" thickBot="1">
      <c r="A59" s="1"/>
      <c r="B59" s="154"/>
      <c r="C59" s="155"/>
      <c r="D59" s="155"/>
      <c r="E59" s="155"/>
      <c r="F59" s="155"/>
      <c r="G59" s="155"/>
      <c r="H59" s="155"/>
      <c r="I59" s="155"/>
      <c r="J59" s="155"/>
      <c r="K59" s="155"/>
      <c r="L59" s="155"/>
      <c r="M59" s="155"/>
      <c r="N59" s="156"/>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B61" s="157" t="s">
        <v>45</v>
      </c>
      <c r="C61" s="1307" t="s">
        <v>46</v>
      </c>
      <c r="D61" s="1308"/>
      <c r="E61" s="1308"/>
      <c r="F61" s="1308"/>
      <c r="G61" s="1308"/>
      <c r="H61" s="1309"/>
      <c r="I61" s="93" t="s">
        <v>14</v>
      </c>
      <c r="J61" s="94">
        <f>K51</f>
        <v>1.4</v>
      </c>
      <c r="K61" s="94">
        <f>+'Distancia Fuentes Materiales'!D20</f>
        <v>5</v>
      </c>
      <c r="L61" s="94">
        <f>J61*K61</f>
        <v>7</v>
      </c>
      <c r="M61" s="95">
        <f>VLOOKUP(B61,TRANSPORTE!$C$6:$F$40,4,FALSE)</f>
        <v>1300</v>
      </c>
      <c r="N61" s="96">
        <f>L61*M61</f>
        <v>9100</v>
      </c>
      <c r="O61" s="811">
        <v>1075.0589933444785</v>
      </c>
    </row>
    <row r="62" spans="1:15">
      <c r="B62" s="97"/>
      <c r="C62" s="1310"/>
      <c r="D62" s="1311"/>
      <c r="E62" s="1311"/>
      <c r="F62" s="1311"/>
      <c r="G62" s="1311"/>
      <c r="H62" s="1312"/>
      <c r="I62" s="98"/>
      <c r="J62" s="99"/>
      <c r="K62" s="99"/>
      <c r="L62" s="99"/>
      <c r="M62" s="100"/>
      <c r="N62" s="96">
        <f t="shared" ref="N62:N65" si="2">L62*M62</f>
        <v>0</v>
      </c>
    </row>
    <row r="63" spans="1:15">
      <c r="B63" s="97"/>
      <c r="C63" s="1310"/>
      <c r="D63" s="1311"/>
      <c r="E63" s="1311"/>
      <c r="F63" s="1311"/>
      <c r="G63" s="1311"/>
      <c r="H63" s="1312"/>
      <c r="I63" s="98"/>
      <c r="J63" s="99"/>
      <c r="K63" s="99"/>
      <c r="L63" s="99"/>
      <c r="M63" s="100"/>
      <c r="N63" s="96">
        <f t="shared" si="2"/>
        <v>0</v>
      </c>
    </row>
    <row r="64" spans="1:15">
      <c r="B64" s="97"/>
      <c r="C64" s="1310"/>
      <c r="D64" s="1311"/>
      <c r="E64" s="1311"/>
      <c r="F64" s="1311"/>
      <c r="G64" s="1311"/>
      <c r="H64" s="1312"/>
      <c r="I64" s="98"/>
      <c r="J64" s="99"/>
      <c r="K64" s="99"/>
      <c r="L64" s="99"/>
      <c r="M64" s="100"/>
      <c r="N64" s="96">
        <f t="shared" si="2"/>
        <v>0</v>
      </c>
    </row>
    <row r="65" spans="1:14" ht="15.75" customHeight="1" thickBot="1">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9100</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B71" s="92" t="s">
        <v>1640</v>
      </c>
      <c r="C71" s="1396" t="s">
        <v>1641</v>
      </c>
      <c r="D71" s="1397"/>
      <c r="E71" s="1397"/>
      <c r="F71" s="1397"/>
      <c r="G71" s="1397"/>
      <c r="H71" s="1397"/>
      <c r="I71" s="95">
        <f>+'Mano de Obra'!C6*4</f>
        <v>173416</v>
      </c>
      <c r="J71" s="278">
        <v>1.85</v>
      </c>
      <c r="K71" s="106">
        <f>+I71*J71</f>
        <v>320819.60000000003</v>
      </c>
      <c r="L71" s="1401">
        <v>80</v>
      </c>
      <c r="M71" s="1402"/>
      <c r="N71" s="107">
        <f>K71/L71</f>
        <v>4010.2450000000003</v>
      </c>
    </row>
    <row r="72" spans="1:14">
      <c r="B72" s="108" t="s">
        <v>1630</v>
      </c>
      <c r="C72" s="1270" t="s">
        <v>1145</v>
      </c>
      <c r="D72" s="1271"/>
      <c r="E72" s="1271"/>
      <c r="F72" s="1271"/>
      <c r="G72" s="1271"/>
      <c r="H72" s="1272"/>
      <c r="I72" s="100">
        <f>+'Mano de Obra'!C5</f>
        <v>86708</v>
      </c>
      <c r="J72" s="279">
        <v>1.85</v>
      </c>
      <c r="K72" s="277">
        <f>+I72*J72</f>
        <v>160409.80000000002</v>
      </c>
      <c r="L72" s="1273">
        <v>80</v>
      </c>
      <c r="M72" s="1274"/>
      <c r="N72" s="107">
        <f>K72/L72</f>
        <v>2005.1225000000002</v>
      </c>
    </row>
    <row r="73" spans="1:14">
      <c r="B73" s="108"/>
      <c r="C73" s="1270"/>
      <c r="D73" s="1271"/>
      <c r="E73" s="1271"/>
      <c r="F73" s="1271"/>
      <c r="G73" s="1271"/>
      <c r="H73" s="1272"/>
      <c r="I73" s="100"/>
      <c r="J73" s="109"/>
      <c r="K73" s="110"/>
      <c r="L73" s="1273"/>
      <c r="M73" s="1274"/>
      <c r="N73" s="111"/>
    </row>
    <row r="74" spans="1:14">
      <c r="B74" s="108"/>
      <c r="C74" s="1270"/>
      <c r="D74" s="1271"/>
      <c r="E74" s="1271"/>
      <c r="F74" s="1271"/>
      <c r="G74" s="1271"/>
      <c r="H74" s="1272"/>
      <c r="I74" s="100"/>
      <c r="J74" s="109"/>
      <c r="K74" s="110"/>
      <c r="L74" s="1273"/>
      <c r="M74" s="1274"/>
      <c r="N74" s="111"/>
    </row>
    <row r="75" spans="1:14" ht="15.75" customHeight="1" thickBot="1">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6015.3675000000003</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51384.881599234366</v>
      </c>
    </row>
    <row r="79" spans="1:14" ht="5.0999999999999996" customHeight="1" thickBot="1">
      <c r="A79" s="1"/>
      <c r="B79" s="54"/>
      <c r="C79" s="55"/>
      <c r="D79" s="55"/>
      <c r="E79" s="55"/>
      <c r="F79" s="55"/>
      <c r="G79" s="55"/>
      <c r="H79" s="55"/>
      <c r="I79" s="55"/>
      <c r="J79" s="55"/>
      <c r="K79" s="55"/>
      <c r="L79" s="55"/>
      <c r="M79" s="55"/>
      <c r="N79" s="56"/>
    </row>
    <row r="80" spans="1:14" ht="7.5" customHeight="1">
      <c r="B80" s="27"/>
      <c r="C80" s="28"/>
      <c r="D80" s="28"/>
      <c r="E80" s="28"/>
      <c r="F80" s="28"/>
      <c r="G80" s="28"/>
      <c r="H80" s="28"/>
      <c r="I80" s="28"/>
      <c r="J80" s="28"/>
      <c r="K80" s="28"/>
      <c r="L80" s="28"/>
      <c r="M80" s="28"/>
      <c r="N80" s="29"/>
    </row>
    <row r="81" spans="1:14" ht="7.5" customHeight="1">
      <c r="B81" s="50"/>
      <c r="C81" s="51"/>
      <c r="D81" s="51"/>
      <c r="E81" s="51"/>
      <c r="F81" s="51"/>
      <c r="G81" s="51"/>
      <c r="H81" s="51"/>
      <c r="I81" s="51"/>
      <c r="J81" s="51"/>
      <c r="K81" s="51"/>
      <c r="L81" s="51"/>
      <c r="M81" s="51"/>
      <c r="N81" s="52"/>
    </row>
    <row r="82" spans="1:14" ht="10.5" customHeight="1">
      <c r="B82" s="50"/>
      <c r="C82" s="51"/>
      <c r="D82" s="51"/>
      <c r="E82" s="51"/>
      <c r="F82" s="51"/>
      <c r="G82" s="51"/>
      <c r="H82" s="51"/>
      <c r="I82" s="51"/>
      <c r="J82" s="51"/>
      <c r="K82" s="51"/>
      <c r="L82" s="51"/>
      <c r="M82" s="51"/>
      <c r="N82" s="52"/>
    </row>
    <row r="83" spans="1:14" ht="12" customHeight="1">
      <c r="B83" s="50"/>
      <c r="C83" s="51"/>
      <c r="D83" s="51"/>
      <c r="E83" s="51"/>
      <c r="F83" s="51"/>
      <c r="G83" s="51"/>
      <c r="H83" s="51"/>
      <c r="I83" s="51"/>
      <c r="J83" s="51"/>
      <c r="K83" s="51"/>
      <c r="L83" s="51"/>
      <c r="M83" s="51"/>
      <c r="N83" s="52"/>
    </row>
    <row r="84" spans="1:14" ht="28.5" customHeight="1">
      <c r="B84" s="50"/>
      <c r="C84" s="117" t="s">
        <v>1617</v>
      </c>
      <c r="D84" s="117"/>
      <c r="E84" s="117"/>
      <c r="F84" s="117"/>
      <c r="G84" s="117"/>
      <c r="H84" s="117"/>
      <c r="J84" s="117" t="s">
        <v>1618</v>
      </c>
      <c r="K84" s="117"/>
      <c r="L84" s="117"/>
      <c r="M84" s="117"/>
      <c r="N84" s="52"/>
    </row>
    <row r="85" spans="1:14">
      <c r="B85" s="50"/>
      <c r="C85" s="51" t="s">
        <v>1619</v>
      </c>
      <c r="D85" s="51"/>
      <c r="E85" s="51"/>
      <c r="F85" s="51"/>
      <c r="G85" s="51"/>
      <c r="H85" s="51"/>
      <c r="J85" s="51" t="s">
        <v>1619</v>
      </c>
      <c r="K85" s="51"/>
      <c r="L85" s="51"/>
      <c r="M85" s="51"/>
      <c r="N85" s="52"/>
    </row>
    <row r="86" spans="1:14">
      <c r="B86" s="50"/>
      <c r="C86" s="51" t="s">
        <v>1620</v>
      </c>
      <c r="D86" s="51"/>
      <c r="E86" s="51"/>
      <c r="F86" s="51"/>
      <c r="G86" s="51"/>
      <c r="H86" s="51"/>
      <c r="J86" s="51" t="s">
        <v>1621</v>
      </c>
      <c r="K86" s="51"/>
      <c r="L86" s="51"/>
      <c r="M86" s="51"/>
      <c r="N86" s="52"/>
    </row>
    <row r="87" spans="1:14">
      <c r="B87" s="50"/>
      <c r="C87" s="51" t="s">
        <v>1622</v>
      </c>
      <c r="D87" s="51"/>
      <c r="E87" s="51"/>
      <c r="F87" s="51"/>
      <c r="G87" s="51"/>
      <c r="H87" s="51"/>
      <c r="J87" s="51" t="s">
        <v>1622</v>
      </c>
      <c r="K87" s="51"/>
      <c r="L87" s="51"/>
      <c r="M87" s="51"/>
      <c r="N87" s="52"/>
    </row>
    <row r="88" spans="1:14" ht="10.5" customHeight="1" thickBot="1">
      <c r="B88" s="50"/>
      <c r="C88" s="51"/>
      <c r="D88" s="51"/>
      <c r="E88" s="51"/>
      <c r="F88" s="51" t="s">
        <v>1623</v>
      </c>
      <c r="G88" s="51"/>
      <c r="H88" s="51"/>
      <c r="I88" s="51"/>
      <c r="J88" s="51"/>
      <c r="K88" s="51"/>
      <c r="L88" s="51"/>
      <c r="M88" s="51"/>
      <c r="N88" s="52"/>
    </row>
    <row r="89" spans="1:14">
      <c r="B89" s="118" t="s">
        <v>1624</v>
      </c>
      <c r="C89" s="119"/>
      <c r="D89" s="119"/>
      <c r="E89" s="119"/>
      <c r="F89" s="119"/>
      <c r="G89" s="119"/>
      <c r="H89" s="119"/>
      <c r="I89" s="119"/>
      <c r="J89" s="119"/>
      <c r="K89" s="119"/>
      <c r="L89" s="119"/>
      <c r="M89" s="119"/>
      <c r="N89" s="120"/>
    </row>
    <row r="90" spans="1:14">
      <c r="B90" s="121"/>
      <c r="C90" s="122"/>
      <c r="D90" s="122"/>
      <c r="E90" s="122"/>
      <c r="F90" s="122"/>
      <c r="G90" s="122"/>
      <c r="H90" s="122"/>
      <c r="I90" s="122"/>
      <c r="J90" s="122"/>
      <c r="K90" s="122"/>
      <c r="L90" s="122"/>
      <c r="M90" s="122"/>
      <c r="N90" s="123"/>
    </row>
    <row r="91" spans="1:14">
      <c r="B91" s="121"/>
      <c r="C91" s="122"/>
      <c r="D91" s="122"/>
      <c r="E91" s="122"/>
      <c r="F91" s="122"/>
      <c r="G91" s="122"/>
      <c r="H91" s="122"/>
      <c r="I91" s="122"/>
      <c r="J91" s="122"/>
      <c r="K91" s="122"/>
      <c r="L91" s="122"/>
      <c r="M91" s="122"/>
      <c r="N91" s="123"/>
    </row>
    <row r="92" spans="1:14" ht="14.4" thickBot="1">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B100" s="140"/>
      <c r="C100" s="136"/>
      <c r="D100" s="136"/>
      <c r="E100" s="51" t="s">
        <v>1622</v>
      </c>
      <c r="F100" s="51"/>
      <c r="G100" s="51"/>
      <c r="H100" s="51"/>
      <c r="I100" s="51"/>
      <c r="J100" s="51"/>
      <c r="K100" s="136"/>
      <c r="L100" s="136"/>
      <c r="M100" s="136"/>
      <c r="N100" s="137"/>
    </row>
    <row r="101" spans="1:14" ht="9.75" customHeight="1">
      <c r="B101" s="140"/>
      <c r="C101" s="136"/>
      <c r="D101" s="136"/>
      <c r="E101" s="136"/>
      <c r="F101" s="51"/>
      <c r="G101" s="51"/>
      <c r="H101" s="51"/>
      <c r="I101" s="51"/>
      <c r="J101" s="51"/>
      <c r="K101" s="136"/>
      <c r="L101" s="136"/>
      <c r="M101" s="136"/>
      <c r="N101" s="137"/>
    </row>
    <row r="102" spans="1:14">
      <c r="B102" s="1286" t="s">
        <v>1627</v>
      </c>
      <c r="C102" s="1287"/>
      <c r="D102" s="1287"/>
      <c r="E102" s="1287"/>
      <c r="F102" s="1287"/>
      <c r="G102" s="1287"/>
      <c r="H102" s="1287"/>
      <c r="I102" s="1287"/>
      <c r="J102" s="1287"/>
      <c r="K102" s="1287"/>
      <c r="L102" s="1287"/>
      <c r="M102" s="1287"/>
      <c r="N102" s="1288"/>
    </row>
    <row r="103" spans="1:14" ht="26.25" customHeight="1">
      <c r="B103" s="1286"/>
      <c r="C103" s="1287"/>
      <c r="D103" s="1287"/>
      <c r="E103" s="1287"/>
      <c r="F103" s="1287"/>
      <c r="G103" s="1287"/>
      <c r="H103" s="1287"/>
      <c r="I103" s="1287"/>
      <c r="J103" s="1287"/>
      <c r="K103" s="1287"/>
      <c r="L103" s="1287"/>
      <c r="M103" s="1287"/>
      <c r="N103" s="1288"/>
    </row>
    <row r="104" spans="1:14" ht="36" customHeight="1">
      <c r="B104" s="1286" t="s">
        <v>1628</v>
      </c>
      <c r="C104" s="1287"/>
      <c r="D104" s="1287"/>
      <c r="E104" s="1287"/>
      <c r="F104" s="1287"/>
      <c r="G104" s="1287"/>
      <c r="H104" s="1287"/>
      <c r="I104" s="1287"/>
      <c r="J104" s="1287"/>
      <c r="K104" s="1287"/>
      <c r="L104" s="1287"/>
      <c r="M104" s="1287"/>
      <c r="N104" s="1288"/>
    </row>
    <row r="105" spans="1:14" ht="7.5" customHeight="1" thickBot="1">
      <c r="B105" s="141"/>
      <c r="C105" s="142"/>
      <c r="D105" s="142"/>
      <c r="E105" s="143"/>
      <c r="F105" s="143"/>
      <c r="G105" s="143"/>
      <c r="H105" s="143"/>
      <c r="I105" s="143"/>
      <c r="J105" s="144"/>
      <c r="K105" s="144"/>
      <c r="L105" s="144"/>
      <c r="M105" s="144"/>
      <c r="N105" s="145"/>
    </row>
  </sheetData>
  <mergeCells count="89">
    <mergeCell ref="C75:H75"/>
    <mergeCell ref="L75:M75"/>
    <mergeCell ref="B76:M76"/>
    <mergeCell ref="B78:M78"/>
    <mergeCell ref="C73:H73"/>
    <mergeCell ref="L73:M73"/>
    <mergeCell ref="C74:H74"/>
    <mergeCell ref="L74:M74"/>
    <mergeCell ref="C72:H72"/>
    <mergeCell ref="L72:M72"/>
    <mergeCell ref="C62:H62"/>
    <mergeCell ref="C63:H63"/>
    <mergeCell ref="C64:H64"/>
    <mergeCell ref="C65:H65"/>
    <mergeCell ref="B66:M66"/>
    <mergeCell ref="B68:N68"/>
    <mergeCell ref="C61:H61"/>
    <mergeCell ref="C70:H70"/>
    <mergeCell ref="L70:M70"/>
    <mergeCell ref="C71:H71"/>
    <mergeCell ref="L71:M71"/>
    <mergeCell ref="C55:I55"/>
    <mergeCell ref="L55:M55"/>
    <mergeCell ref="B56:M56"/>
    <mergeCell ref="B58:N58"/>
    <mergeCell ref="C60:H60"/>
    <mergeCell ref="C54:I54"/>
    <mergeCell ref="L54:M54"/>
    <mergeCell ref="C51:I51"/>
    <mergeCell ref="L51:M51"/>
    <mergeCell ref="C52:I52"/>
    <mergeCell ref="L52:M52"/>
    <mergeCell ref="C53:I53"/>
    <mergeCell ref="L53:M53"/>
    <mergeCell ref="C49:I49"/>
    <mergeCell ref="L49:M49"/>
    <mergeCell ref="C50:I50"/>
    <mergeCell ref="L50:M50"/>
    <mergeCell ref="C45:I45"/>
    <mergeCell ref="L45:M45"/>
    <mergeCell ref="C46:I46"/>
    <mergeCell ref="L46:M46"/>
    <mergeCell ref="C47:I47"/>
    <mergeCell ref="L47:M47"/>
    <mergeCell ref="C40:I40"/>
    <mergeCell ref="L40:M40"/>
    <mergeCell ref="B41:M41"/>
    <mergeCell ref="B43:N43"/>
    <mergeCell ref="C48:I48"/>
    <mergeCell ref="L48:M48"/>
    <mergeCell ref="C39:I39"/>
    <mergeCell ref="L39:M39"/>
    <mergeCell ref="C36:I36"/>
    <mergeCell ref="L36:M36"/>
    <mergeCell ref="C37:I37"/>
    <mergeCell ref="L37:M37"/>
    <mergeCell ref="C38:I38"/>
    <mergeCell ref="L38:M38"/>
    <mergeCell ref="C34:I34"/>
    <mergeCell ref="L34:M34"/>
    <mergeCell ref="C35:I35"/>
    <mergeCell ref="L35:M35"/>
    <mergeCell ref="B28:N28"/>
    <mergeCell ref="B29:N29"/>
    <mergeCell ref="C31:I31"/>
    <mergeCell ref="L31:M31"/>
    <mergeCell ref="C32:I32"/>
    <mergeCell ref="L32:M32"/>
    <mergeCell ref="C26:K26"/>
    <mergeCell ref="C27:K27"/>
    <mergeCell ref="D15:N16"/>
    <mergeCell ref="C33:I33"/>
    <mergeCell ref="L33:M33"/>
    <mergeCell ref="B102:N103"/>
    <mergeCell ref="B104:N104"/>
    <mergeCell ref="E1:K3"/>
    <mergeCell ref="E4:K4"/>
    <mergeCell ref="E6:K6"/>
    <mergeCell ref="L1:N6"/>
    <mergeCell ref="B24:N24"/>
    <mergeCell ref="B1:D6"/>
    <mergeCell ref="L26:M26"/>
    <mergeCell ref="L27:M27"/>
    <mergeCell ref="L12:N12"/>
    <mergeCell ref="F7:I8"/>
    <mergeCell ref="B9:D9"/>
    <mergeCell ref="F9:G9"/>
    <mergeCell ref="H9:I9"/>
    <mergeCell ref="D11:G11"/>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99FF-A3DF-4F7D-B5A5-689747E21386}">
  <sheetPr>
    <tabColor rgb="FF33CCCC"/>
    <pageSetUpPr fitToPage="1"/>
  </sheetPr>
  <dimension ref="A1:R105"/>
  <sheetViews>
    <sheetView showGridLines="0" topLeftCell="A44" zoomScale="90" zoomScaleNormal="90" workbookViewId="0">
      <selection activeCell="I72" sqref="I72"/>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9.44140625" style="2" customWidth="1"/>
    <col min="16" max="18" width="0" style="2" hidden="1" customWidth="1"/>
    <col min="19" max="16384" width="10.5546875" style="2" hidden="1"/>
  </cols>
  <sheetData>
    <row r="1" spans="1:14" ht="13.95" customHeight="1">
      <c r="A1" s="1"/>
      <c r="B1" s="1353"/>
      <c r="C1" s="1354"/>
      <c r="D1" s="1389"/>
      <c r="E1" s="1362" t="s">
        <v>1577</v>
      </c>
      <c r="F1" s="1363"/>
      <c r="G1" s="1363"/>
      <c r="H1" s="1363"/>
      <c r="I1" s="1363"/>
      <c r="J1" s="1363"/>
      <c r="K1" s="1364"/>
      <c r="L1" s="1368"/>
      <c r="M1" s="1369"/>
      <c r="N1" s="1370"/>
    </row>
    <row r="2" spans="1:14" ht="14.25" customHeight="1">
      <c r="A2" s="1"/>
      <c r="B2" s="1356"/>
      <c r="C2" s="1357"/>
      <c r="D2" s="1390"/>
      <c r="E2" s="1365"/>
      <c r="F2" s="1366"/>
      <c r="G2" s="1366"/>
      <c r="H2" s="1366"/>
      <c r="I2" s="1366"/>
      <c r="J2" s="1366"/>
      <c r="K2" s="1367"/>
      <c r="L2" s="1368"/>
      <c r="M2" s="1369"/>
      <c r="N2" s="1370"/>
    </row>
    <row r="3" spans="1:14" ht="14.25" customHeight="1">
      <c r="A3" s="1"/>
      <c r="B3" s="1356"/>
      <c r="C3" s="1357"/>
      <c r="D3" s="1390"/>
      <c r="E3" s="1365"/>
      <c r="F3" s="1366"/>
      <c r="G3" s="1366"/>
      <c r="H3" s="1366"/>
      <c r="I3" s="1366"/>
      <c r="J3" s="1366"/>
      <c r="K3" s="1367"/>
      <c r="L3" s="1368"/>
      <c r="M3" s="1369"/>
      <c r="N3" s="1370"/>
    </row>
    <row r="4" spans="1:14" ht="17.399999999999999" customHeight="1">
      <c r="A4" s="1"/>
      <c r="B4" s="1356"/>
      <c r="C4" s="1357"/>
      <c r="D4" s="1390"/>
      <c r="E4" s="1374" t="s">
        <v>1578</v>
      </c>
      <c r="F4" s="1375"/>
      <c r="G4" s="1375"/>
      <c r="H4" s="1375"/>
      <c r="I4" s="1375"/>
      <c r="J4" s="1375"/>
      <c r="K4" s="1376"/>
      <c r="L4" s="1368"/>
      <c r="M4" s="1369"/>
      <c r="N4" s="1370"/>
    </row>
    <row r="5" spans="1:14" ht="2.25" customHeight="1">
      <c r="A5" s="1"/>
      <c r="B5" s="1356"/>
      <c r="C5" s="1357"/>
      <c r="D5" s="1390"/>
      <c r="E5" s="282"/>
      <c r="F5" s="283"/>
      <c r="G5" s="283"/>
      <c r="H5" s="283"/>
      <c r="I5" s="283"/>
      <c r="J5" s="283"/>
      <c r="K5" s="261"/>
      <c r="L5" s="1368"/>
      <c r="M5" s="1369"/>
      <c r="N5" s="1370"/>
    </row>
    <row r="6" spans="1:14" ht="14.25" customHeight="1">
      <c r="A6" s="1"/>
      <c r="B6" s="1359"/>
      <c r="C6" s="1360"/>
      <c r="D6" s="1391"/>
      <c r="E6" s="1377" t="s">
        <v>1579</v>
      </c>
      <c r="F6" s="1378"/>
      <c r="G6" s="1378"/>
      <c r="H6" s="1378"/>
      <c r="I6" s="1378"/>
      <c r="J6" s="1378"/>
      <c r="K6" s="1379"/>
      <c r="L6" s="1371"/>
      <c r="M6" s="1372"/>
      <c r="N6" s="1373"/>
    </row>
    <row r="7" spans="1:14" ht="14.25" customHeight="1">
      <c r="A7" s="3"/>
      <c r="B7" s="6"/>
      <c r="C7" s="7"/>
      <c r="D7" s="7"/>
      <c r="E7" s="7"/>
      <c r="F7" s="1381"/>
      <c r="G7" s="1381"/>
      <c r="H7" s="1381"/>
      <c r="I7" s="1381"/>
      <c r="J7" s="7"/>
      <c r="K7" s="260" t="s">
        <v>1580</v>
      </c>
      <c r="L7" s="4"/>
      <c r="M7" s="695" t="s">
        <v>1581</v>
      </c>
      <c r="N7" s="5">
        <v>2023</v>
      </c>
    </row>
    <row r="8" spans="1:14" ht="12" customHeight="1">
      <c r="A8" s="3"/>
      <c r="B8" s="6"/>
      <c r="C8" s="7"/>
      <c r="D8" s="7"/>
      <c r="E8" s="7"/>
      <c r="F8" s="1381"/>
      <c r="G8" s="1381"/>
      <c r="H8" s="1381"/>
      <c r="I8" s="1381"/>
      <c r="J8" s="7"/>
      <c r="K8" s="8"/>
      <c r="L8" s="9" t="s">
        <v>1582</v>
      </c>
      <c r="M8" s="9" t="s">
        <v>1583</v>
      </c>
      <c r="N8" s="10" t="s">
        <v>1584</v>
      </c>
    </row>
    <row r="9" spans="1:14" ht="21.75" customHeight="1">
      <c r="A9" s="3"/>
      <c r="B9" s="1382" t="s">
        <v>1585</v>
      </c>
      <c r="C9" s="1383"/>
      <c r="D9" s="1383"/>
      <c r="E9" s="11" t="s">
        <v>1586</v>
      </c>
      <c r="F9" s="1384"/>
      <c r="G9" s="1384"/>
      <c r="H9" s="1385"/>
      <c r="I9" s="1385"/>
      <c r="J9" s="7"/>
      <c r="K9" s="12"/>
      <c r="L9" s="9"/>
      <c r="M9" s="9"/>
      <c r="N9" s="10"/>
    </row>
    <row r="10" spans="1:14" ht="5.4" customHeight="1">
      <c r="A10" s="3"/>
      <c r="B10" s="13"/>
      <c r="C10" s="14"/>
      <c r="D10" s="14"/>
      <c r="E10" s="15"/>
      <c r="F10" s="7"/>
      <c r="G10" s="7"/>
      <c r="H10" s="16"/>
      <c r="I10" s="7"/>
      <c r="J10" s="7"/>
      <c r="K10" s="12"/>
      <c r="L10" s="9"/>
      <c r="M10" s="9"/>
      <c r="N10" s="10"/>
    </row>
    <row r="11" spans="1:14" ht="18" customHeight="1">
      <c r="A11" s="3"/>
      <c r="B11" s="17" t="s">
        <v>1587</v>
      </c>
      <c r="C11" s="18"/>
      <c r="D11" s="1386" t="s">
        <v>1588</v>
      </c>
      <c r="E11" s="1386"/>
      <c r="F11" s="1386"/>
      <c r="G11" s="1386"/>
      <c r="H11" s="18"/>
      <c r="I11" s="20"/>
      <c r="J11" s="21" t="s">
        <v>1589</v>
      </c>
      <c r="K11" s="22" t="str">
        <f>+Presupuesto!I7</f>
        <v>CAUCA</v>
      </c>
      <c r="L11" s="19"/>
      <c r="M11" s="19"/>
      <c r="N11" s="23"/>
    </row>
    <row r="12" spans="1:14" ht="14.25" customHeight="1" thickBot="1">
      <c r="A12" s="3"/>
      <c r="B12" s="24"/>
      <c r="C12" s="25"/>
      <c r="D12" s="26"/>
      <c r="E12" s="26"/>
      <c r="F12" s="26"/>
      <c r="G12" s="26"/>
      <c r="H12" s="25"/>
      <c r="I12" s="26"/>
      <c r="J12" s="25"/>
      <c r="K12" s="26"/>
      <c r="L12" s="1387"/>
      <c r="M12" s="1387"/>
      <c r="N12" s="1388"/>
    </row>
    <row r="13" spans="1:14" ht="8.4" customHeight="1">
      <c r="A13" s="3"/>
      <c r="B13" s="27"/>
      <c r="C13" s="28"/>
      <c r="D13" s="28"/>
      <c r="E13" s="28"/>
      <c r="F13" s="28"/>
      <c r="G13" s="28"/>
      <c r="H13" s="28"/>
      <c r="I13" s="28"/>
      <c r="J13" s="28"/>
      <c r="K13" s="28"/>
      <c r="L13" s="28"/>
      <c r="M13" s="28"/>
      <c r="N13" s="29"/>
    </row>
    <row r="14" spans="1:14" s="37" customFormat="1" ht="18" customHeight="1">
      <c r="A14" s="30"/>
      <c r="B14" s="31" t="s">
        <v>1590</v>
      </c>
      <c r="C14" s="32"/>
      <c r="D14" s="33" t="s">
        <v>1591</v>
      </c>
      <c r="E14" s="34"/>
      <c r="F14" s="35"/>
      <c r="G14" s="35"/>
      <c r="H14" s="35"/>
      <c r="I14" s="35"/>
      <c r="J14" s="35"/>
      <c r="K14" s="35"/>
      <c r="L14" s="35"/>
      <c r="M14" s="35"/>
      <c r="N14" s="36"/>
    </row>
    <row r="15" spans="1:14" s="37"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37" customFormat="1" ht="20.25" customHeight="1">
      <c r="A16" s="30"/>
      <c r="B16" s="41"/>
      <c r="C16" s="39"/>
      <c r="D16" s="1351"/>
      <c r="E16" s="1351"/>
      <c r="F16" s="1351"/>
      <c r="G16" s="1351"/>
      <c r="H16" s="1351"/>
      <c r="I16" s="1351"/>
      <c r="J16" s="1351"/>
      <c r="K16" s="1351"/>
      <c r="L16" s="1351"/>
      <c r="M16" s="1351"/>
      <c r="N16" s="1352"/>
    </row>
    <row r="17" spans="1:14" s="37" customFormat="1" ht="11.25" customHeight="1">
      <c r="A17" s="30"/>
      <c r="B17" s="41"/>
      <c r="C17" s="39"/>
      <c r="D17" s="42"/>
      <c r="E17" s="42"/>
      <c r="F17" s="42"/>
      <c r="G17" s="42"/>
      <c r="H17" s="42"/>
      <c r="I17" s="42"/>
      <c r="J17" s="42"/>
      <c r="K17" s="42"/>
      <c r="L17" s="42"/>
      <c r="M17" s="42"/>
      <c r="N17" s="43"/>
    </row>
    <row r="18" spans="1:14" s="37" customFormat="1">
      <c r="A18" s="30"/>
      <c r="B18" s="41"/>
      <c r="C18" s="39"/>
      <c r="D18" s="42"/>
      <c r="E18" s="42"/>
      <c r="F18" s="42"/>
      <c r="G18" s="42"/>
      <c r="H18" s="42"/>
      <c r="I18" s="42"/>
      <c r="J18" s="42"/>
      <c r="K18" s="42"/>
      <c r="L18" s="42"/>
      <c r="M18" s="42"/>
      <c r="N18" s="43"/>
    </row>
    <row r="19" spans="1:14" s="37" customFormat="1">
      <c r="A19" s="30"/>
      <c r="B19" s="41" t="s">
        <v>1593</v>
      </c>
      <c r="C19" s="44"/>
      <c r="D19" s="40"/>
      <c r="E19" s="40"/>
      <c r="F19" s="40"/>
      <c r="G19" s="40"/>
      <c r="H19" s="40"/>
      <c r="I19" s="40"/>
      <c r="J19" s="40"/>
      <c r="K19" s="40"/>
      <c r="L19" s="40"/>
      <c r="M19" s="40"/>
      <c r="N19" s="45"/>
    </row>
    <row r="20" spans="1:14" s="37" customFormat="1">
      <c r="A20" s="30"/>
      <c r="B20" s="41"/>
      <c r="C20" s="39"/>
      <c r="D20" s="42"/>
      <c r="E20" s="42"/>
      <c r="F20" s="42"/>
      <c r="G20" s="42"/>
      <c r="H20" s="42"/>
      <c r="I20" s="42"/>
      <c r="J20" s="42"/>
      <c r="K20" s="42"/>
      <c r="L20" s="42"/>
      <c r="M20" s="42"/>
      <c r="N20" s="43"/>
    </row>
    <row r="21" spans="1:14" s="37" customFormat="1">
      <c r="A21" s="30"/>
      <c r="B21" s="41" t="s">
        <v>1594</v>
      </c>
      <c r="C21" s="44"/>
      <c r="D21" s="40"/>
      <c r="E21" s="40"/>
      <c r="F21" s="40"/>
      <c r="G21" s="40"/>
      <c r="H21" s="40"/>
      <c r="I21" s="40"/>
      <c r="J21" s="40"/>
      <c r="K21" s="46" t="s">
        <v>1595</v>
      </c>
      <c r="L21" s="47"/>
      <c r="M21" s="48" t="s">
        <v>1591</v>
      </c>
      <c r="N21" s="49" t="s">
        <v>1596</v>
      </c>
    </row>
    <row r="22" spans="1:14" s="37" customFormat="1" ht="12" customHeight="1">
      <c r="A22" s="30"/>
      <c r="B22" s="41"/>
      <c r="C22" s="39"/>
      <c r="D22" s="42"/>
      <c r="E22" s="42"/>
      <c r="F22" s="42"/>
      <c r="G22" s="42"/>
      <c r="H22" s="42"/>
      <c r="I22" s="42"/>
      <c r="J22" s="42"/>
      <c r="K22" s="42"/>
      <c r="L22" s="42"/>
      <c r="M22" s="42"/>
      <c r="N22" s="43"/>
    </row>
    <row r="23" spans="1:14" ht="4.5" customHeight="1" thickBot="1">
      <c r="A23" s="3"/>
      <c r="B23" s="50"/>
      <c r="C23" s="51"/>
      <c r="D23" s="51"/>
      <c r="E23" s="51"/>
      <c r="F23" s="51"/>
      <c r="G23" s="51"/>
      <c r="H23" s="51"/>
      <c r="I23" s="51"/>
      <c r="J23" s="51"/>
      <c r="K23" s="51"/>
      <c r="L23" s="51"/>
      <c r="M23" s="51"/>
      <c r="N23" s="52"/>
    </row>
    <row r="24" spans="1:14" s="37" customFormat="1" ht="25.5" customHeight="1" thickBot="1">
      <c r="A24" s="53"/>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A27" s="3"/>
      <c r="B27" s="59" t="s">
        <v>1341</v>
      </c>
      <c r="C27" s="1333" t="s">
        <v>1642</v>
      </c>
      <c r="D27" s="1334"/>
      <c r="E27" s="1334"/>
      <c r="F27" s="1334"/>
      <c r="G27" s="1334"/>
      <c r="H27" s="1334"/>
      <c r="I27" s="1334"/>
      <c r="J27" s="1334"/>
      <c r="K27" s="1335"/>
      <c r="L27" s="1337" t="s">
        <v>142</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338"/>
      <c r="C30" s="1339"/>
      <c r="D30" s="1339"/>
      <c r="E30" s="1339"/>
      <c r="F30" s="1339"/>
      <c r="G30" s="1339"/>
      <c r="H30" s="1339"/>
      <c r="I30" s="1339"/>
      <c r="J30" s="1339"/>
      <c r="K30" s="1339"/>
      <c r="L30" s="1339"/>
      <c r="M30" s="1339"/>
      <c r="N30" s="1340"/>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ht="27.75" customHeight="1">
      <c r="A32" s="161"/>
      <c r="B32" s="67" t="s">
        <v>937</v>
      </c>
      <c r="C32" s="1325" t="s">
        <v>938</v>
      </c>
      <c r="D32" s="1325"/>
      <c r="E32" s="1325"/>
      <c r="F32" s="1325"/>
      <c r="G32" s="1325"/>
      <c r="H32" s="1325"/>
      <c r="I32" s="1325"/>
      <c r="J32" s="68"/>
      <c r="K32" s="69">
        <f>VLOOKUP(B32,Equipos!$C$6:$G$137,5,0)</f>
        <v>8679.125</v>
      </c>
      <c r="L32" s="1341">
        <v>0.3745</v>
      </c>
      <c r="M32" s="1341"/>
      <c r="N32" s="70">
        <f>K32*L32</f>
        <v>3250.3323125000002</v>
      </c>
    </row>
    <row r="33" spans="1:14" ht="27.75" customHeight="1">
      <c r="A33" s="161"/>
      <c r="B33" s="71"/>
      <c r="C33" s="1322"/>
      <c r="D33" s="1322"/>
      <c r="E33" s="1322"/>
      <c r="F33" s="1322"/>
      <c r="G33" s="1322"/>
      <c r="H33" s="1322"/>
      <c r="I33" s="1322"/>
      <c r="J33" s="72"/>
      <c r="K33" s="73"/>
      <c r="L33" s="1341"/>
      <c r="M33" s="1341"/>
      <c r="N33" s="70">
        <f t="shared" ref="N33:N39" si="0">K33*L33</f>
        <v>0</v>
      </c>
    </row>
    <row r="34" spans="1:14">
      <c r="A34" s="161"/>
      <c r="B34" s="71"/>
      <c r="C34" s="1322"/>
      <c r="D34" s="1322"/>
      <c r="E34" s="1322"/>
      <c r="F34" s="1322"/>
      <c r="G34" s="1322"/>
      <c r="H34" s="1322"/>
      <c r="I34" s="1322"/>
      <c r="J34" s="72"/>
      <c r="K34" s="73"/>
      <c r="L34" s="1328"/>
      <c r="M34" s="1328"/>
      <c r="N34" s="70">
        <f t="shared" si="0"/>
        <v>0</v>
      </c>
    </row>
    <row r="35" spans="1:14">
      <c r="A35" s="161"/>
      <c r="B35" s="71"/>
      <c r="C35" s="1322"/>
      <c r="D35" s="1322"/>
      <c r="E35" s="1322"/>
      <c r="F35" s="1322"/>
      <c r="G35" s="1322"/>
      <c r="H35" s="1322"/>
      <c r="I35" s="1322"/>
      <c r="J35" s="72"/>
      <c r="K35" s="73"/>
      <c r="L35" s="1328"/>
      <c r="M35" s="1328"/>
      <c r="N35" s="70">
        <f t="shared" si="0"/>
        <v>0</v>
      </c>
    </row>
    <row r="36" spans="1:14">
      <c r="A36" s="161"/>
      <c r="B36" s="71"/>
      <c r="C36" s="1322"/>
      <c r="D36" s="1322"/>
      <c r="E36" s="1322"/>
      <c r="F36" s="1322"/>
      <c r="G36" s="1322"/>
      <c r="H36" s="1322"/>
      <c r="I36" s="1322"/>
      <c r="J36" s="72"/>
      <c r="K36" s="73"/>
      <c r="L36" s="1328"/>
      <c r="M36" s="1328"/>
      <c r="N36" s="70">
        <f t="shared" si="0"/>
        <v>0</v>
      </c>
    </row>
    <row r="37" spans="1:14">
      <c r="A37" s="161"/>
      <c r="B37" s="71"/>
      <c r="C37" s="1322"/>
      <c r="D37" s="1322"/>
      <c r="E37" s="1322"/>
      <c r="F37" s="1322"/>
      <c r="G37" s="1322"/>
      <c r="H37" s="1322"/>
      <c r="I37" s="1322"/>
      <c r="J37" s="72"/>
      <c r="K37" s="73"/>
      <c r="L37" s="1328"/>
      <c r="M37" s="1328"/>
      <c r="N37" s="70">
        <f t="shared" si="0"/>
        <v>0</v>
      </c>
    </row>
    <row r="38" spans="1:14">
      <c r="A38" s="161"/>
      <c r="B38" s="71"/>
      <c r="C38" s="1322"/>
      <c r="D38" s="1322"/>
      <c r="E38" s="1322"/>
      <c r="F38" s="1322"/>
      <c r="G38" s="1322"/>
      <c r="H38" s="1322"/>
      <c r="I38" s="1322"/>
      <c r="J38" s="72"/>
      <c r="K38" s="73"/>
      <c r="L38" s="1328"/>
      <c r="M38" s="1328"/>
      <c r="N38" s="70">
        <f t="shared" si="0"/>
        <v>0</v>
      </c>
    </row>
    <row r="39" spans="1:14">
      <c r="A39" s="161"/>
      <c r="B39" s="71"/>
      <c r="C39" s="1322"/>
      <c r="D39" s="1322"/>
      <c r="E39" s="1322"/>
      <c r="F39" s="1322"/>
      <c r="G39" s="1322"/>
      <c r="H39" s="1322"/>
      <c r="I39" s="1322"/>
      <c r="J39" s="72"/>
      <c r="K39" s="73"/>
      <c r="L39" s="1328"/>
      <c r="M39" s="1328"/>
      <c r="N39" s="70">
        <f t="shared" si="0"/>
        <v>0</v>
      </c>
    </row>
    <row r="40" spans="1:14" ht="15.75" customHeight="1" thickBot="1">
      <c r="A40" s="3"/>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3250.3323125000002</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330"/>
      <c r="C44" s="1331"/>
      <c r="D44" s="1331"/>
      <c r="E44" s="1331"/>
      <c r="F44" s="1331"/>
      <c r="G44" s="1331"/>
      <c r="H44" s="1331"/>
      <c r="I44" s="1331"/>
      <c r="J44" s="1331"/>
      <c r="K44" s="1331"/>
      <c r="L44" s="1331"/>
      <c r="M44" s="1331"/>
      <c r="N44" s="1332"/>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A46" s="162"/>
      <c r="B46" s="67" t="s">
        <v>618</v>
      </c>
      <c r="C46" s="1325" t="s">
        <v>619</v>
      </c>
      <c r="D46" s="1325"/>
      <c r="E46" s="1325"/>
      <c r="F46" s="1325"/>
      <c r="G46" s="1325"/>
      <c r="H46" s="1325"/>
      <c r="I46" s="1325"/>
      <c r="J46" s="81" t="s">
        <v>142</v>
      </c>
      <c r="K46" s="82">
        <v>1.3</v>
      </c>
      <c r="L46" s="1407">
        <f>VLOOKUP(B46,Materiales!$C$6:$F$373,4,0)</f>
        <v>34113</v>
      </c>
      <c r="M46" s="1408"/>
      <c r="N46" s="70">
        <f>K46*L46</f>
        <v>44346.9</v>
      </c>
    </row>
    <row r="47" spans="1:14">
      <c r="A47" s="162"/>
      <c r="B47" s="71" t="s">
        <v>186</v>
      </c>
      <c r="C47" s="1322" t="s">
        <v>188</v>
      </c>
      <c r="D47" s="1322"/>
      <c r="E47" s="1322"/>
      <c r="F47" s="1322"/>
      <c r="G47" s="1322"/>
      <c r="H47" s="1322"/>
      <c r="I47" s="1322"/>
      <c r="J47" s="83" t="s">
        <v>187</v>
      </c>
      <c r="K47" s="84">
        <v>30</v>
      </c>
      <c r="L47" s="1405">
        <f>VLOOKUP(B47,Materiales!$C$6:$F$373,4,0)</f>
        <v>89</v>
      </c>
      <c r="M47" s="1406"/>
      <c r="N47" s="70">
        <f t="shared" ref="N47:N55" si="1">K47*L47</f>
        <v>2670</v>
      </c>
    </row>
    <row r="48" spans="1:14">
      <c r="A48" s="162"/>
      <c r="B48" s="71"/>
      <c r="C48" s="1322"/>
      <c r="D48" s="1322"/>
      <c r="E48" s="1322"/>
      <c r="F48" s="1322"/>
      <c r="G48" s="1322"/>
      <c r="H48" s="1322"/>
      <c r="I48" s="1322"/>
      <c r="J48" s="83"/>
      <c r="K48" s="84"/>
      <c r="L48" s="1405"/>
      <c r="M48" s="1406"/>
      <c r="N48" s="70">
        <f t="shared" si="1"/>
        <v>0</v>
      </c>
    </row>
    <row r="49" spans="1:15">
      <c r="A49" s="162"/>
      <c r="B49" s="71"/>
      <c r="C49" s="1322"/>
      <c r="D49" s="1322"/>
      <c r="E49" s="1322"/>
      <c r="F49" s="1322"/>
      <c r="G49" s="1322"/>
      <c r="H49" s="1322"/>
      <c r="I49" s="1322"/>
      <c r="J49" s="83"/>
      <c r="K49" s="84"/>
      <c r="L49" s="1405"/>
      <c r="M49" s="1406"/>
      <c r="N49" s="70">
        <f t="shared" si="1"/>
        <v>0</v>
      </c>
    </row>
    <row r="50" spans="1:15">
      <c r="A50" s="162"/>
      <c r="B50" s="71"/>
      <c r="C50" s="1322"/>
      <c r="D50" s="1322"/>
      <c r="E50" s="1322"/>
      <c r="F50" s="1322"/>
      <c r="G50" s="1322"/>
      <c r="H50" s="1322"/>
      <c r="I50" s="1322"/>
      <c r="J50" s="83"/>
      <c r="K50" s="84"/>
      <c r="L50" s="1405"/>
      <c r="M50" s="1406"/>
      <c r="N50" s="70">
        <f t="shared" si="1"/>
        <v>0</v>
      </c>
    </row>
    <row r="51" spans="1:15">
      <c r="A51" s="162"/>
      <c r="B51" s="71"/>
      <c r="C51" s="1322"/>
      <c r="D51" s="1322"/>
      <c r="E51" s="1322"/>
      <c r="F51" s="1322"/>
      <c r="G51" s="1322"/>
      <c r="H51" s="1322"/>
      <c r="I51" s="1322"/>
      <c r="J51" s="83"/>
      <c r="K51" s="84"/>
      <c r="L51" s="1405"/>
      <c r="M51" s="1406"/>
      <c r="N51" s="70">
        <f t="shared" si="1"/>
        <v>0</v>
      </c>
    </row>
    <row r="52" spans="1:15">
      <c r="A52" s="162"/>
      <c r="B52" s="71"/>
      <c r="C52" s="1322"/>
      <c r="D52" s="1322"/>
      <c r="E52" s="1322"/>
      <c r="F52" s="1322"/>
      <c r="G52" s="1322"/>
      <c r="H52" s="1322"/>
      <c r="I52" s="1322"/>
      <c r="J52" s="83"/>
      <c r="K52" s="84"/>
      <c r="L52" s="1405"/>
      <c r="M52" s="1406"/>
      <c r="N52" s="70">
        <f t="shared" si="1"/>
        <v>0</v>
      </c>
    </row>
    <row r="53" spans="1:15">
      <c r="A53" s="162"/>
      <c r="B53" s="71"/>
      <c r="C53" s="1322"/>
      <c r="D53" s="1322"/>
      <c r="E53" s="1322"/>
      <c r="F53" s="1322"/>
      <c r="G53" s="1322"/>
      <c r="H53" s="1322"/>
      <c r="I53" s="1322"/>
      <c r="J53" s="83"/>
      <c r="K53" s="84"/>
      <c r="L53" s="1405"/>
      <c r="M53" s="1406"/>
      <c r="N53" s="70">
        <f t="shared" si="1"/>
        <v>0</v>
      </c>
    </row>
    <row r="54" spans="1:15">
      <c r="A54" s="162"/>
      <c r="B54" s="71"/>
      <c r="C54" s="1322"/>
      <c r="D54" s="1322"/>
      <c r="E54" s="1322"/>
      <c r="F54" s="1322"/>
      <c r="G54" s="1322"/>
      <c r="H54" s="1322"/>
      <c r="I54" s="1322"/>
      <c r="J54" s="83"/>
      <c r="K54" s="84"/>
      <c r="L54" s="1405"/>
      <c r="M54" s="1406"/>
      <c r="N54" s="70">
        <f t="shared" si="1"/>
        <v>0</v>
      </c>
    </row>
    <row r="55" spans="1:15" ht="15.75" customHeight="1" thickBot="1">
      <c r="A55" s="3"/>
      <c r="B55" s="85"/>
      <c r="C55" s="1319"/>
      <c r="D55" s="1319"/>
      <c r="E55" s="1319"/>
      <c r="F55" s="1319"/>
      <c r="G55" s="1319"/>
      <c r="H55" s="1319"/>
      <c r="I55" s="1319"/>
      <c r="J55" s="76"/>
      <c r="K55" s="86"/>
      <c r="L55" s="1424"/>
      <c r="M55" s="1425"/>
      <c r="N55" s="87">
        <f t="shared" si="1"/>
        <v>0</v>
      </c>
    </row>
    <row r="56" spans="1:15" ht="14.4" thickBot="1">
      <c r="A56" s="1"/>
      <c r="B56" s="1297" t="s">
        <v>1602</v>
      </c>
      <c r="C56" s="1298"/>
      <c r="D56" s="1298"/>
      <c r="E56" s="1298"/>
      <c r="F56" s="1298"/>
      <c r="G56" s="1298"/>
      <c r="H56" s="1298"/>
      <c r="I56" s="1298"/>
      <c r="J56" s="1298"/>
      <c r="K56" s="1298"/>
      <c r="L56" s="1298"/>
      <c r="M56" s="1299"/>
      <c r="N56" s="88">
        <f>SUM(N46:N55)</f>
        <v>47016.9</v>
      </c>
    </row>
    <row r="57" spans="1:15" ht="4.5" customHeight="1">
      <c r="A57" s="1"/>
      <c r="B57" s="54"/>
      <c r="C57" s="55"/>
      <c r="D57" s="55"/>
      <c r="E57" s="55"/>
      <c r="F57" s="55"/>
      <c r="G57" s="55"/>
      <c r="H57" s="55"/>
      <c r="I57" s="55"/>
      <c r="J57" s="55"/>
      <c r="K57" s="55"/>
      <c r="L57" s="55"/>
      <c r="M57" s="55"/>
      <c r="N57" s="56"/>
    </row>
    <row r="58" spans="1:15" s="37" customFormat="1" ht="19.2" customHeight="1">
      <c r="A58" s="53"/>
      <c r="B58" s="1300" t="s">
        <v>1605</v>
      </c>
      <c r="C58" s="1301"/>
      <c r="D58" s="1301"/>
      <c r="E58" s="1301"/>
      <c r="F58" s="1301"/>
      <c r="G58" s="1301"/>
      <c r="H58" s="1301"/>
      <c r="I58" s="1301"/>
      <c r="J58" s="1301"/>
      <c r="K58" s="1301"/>
      <c r="L58" s="1301"/>
      <c r="M58" s="1301"/>
      <c r="N58" s="1302"/>
    </row>
    <row r="59" spans="1:15" ht="6.75" customHeight="1" thickBot="1">
      <c r="A59" s="1"/>
      <c r="B59" s="1303"/>
      <c r="C59" s="1304"/>
      <c r="D59" s="1304"/>
      <c r="E59" s="1304"/>
      <c r="F59" s="1304"/>
      <c r="G59" s="1304"/>
      <c r="H59" s="1304"/>
      <c r="I59" s="1304"/>
      <c r="J59" s="1304"/>
      <c r="K59" s="1304"/>
      <c r="L59" s="1304"/>
      <c r="M59" s="1304"/>
      <c r="N59" s="1305"/>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A61" s="3"/>
      <c r="B61" s="157" t="s">
        <v>47</v>
      </c>
      <c r="C61" s="1307" t="s">
        <v>48</v>
      </c>
      <c r="D61" s="1308"/>
      <c r="E61" s="1308"/>
      <c r="F61" s="1308"/>
      <c r="G61" s="1308"/>
      <c r="H61" s="1309"/>
      <c r="I61" s="93" t="s">
        <v>14</v>
      </c>
      <c r="J61" s="94">
        <v>1.3</v>
      </c>
      <c r="K61" s="94">
        <f>+'Distancia Fuentes Materiales'!D13</f>
        <v>33</v>
      </c>
      <c r="L61" s="94">
        <f>J61*K61</f>
        <v>42.9</v>
      </c>
      <c r="M61" s="95">
        <f>VLOOKUP(B61,TRANSPORTE!$C$6:$F$40,4,FALSE)</f>
        <v>1300</v>
      </c>
      <c r="N61" s="96">
        <f>L61*M61</f>
        <v>55770</v>
      </c>
      <c r="O61" s="2">
        <v>1075.0589933444785</v>
      </c>
    </row>
    <row r="62" spans="1:15">
      <c r="A62" s="3"/>
      <c r="B62" s="97"/>
      <c r="C62" s="1310"/>
      <c r="D62" s="1311"/>
      <c r="E62" s="1311"/>
      <c r="F62" s="1311"/>
      <c r="G62" s="1311"/>
      <c r="H62" s="1312"/>
      <c r="I62" s="98"/>
      <c r="J62" s="99"/>
      <c r="K62" s="99"/>
      <c r="L62" s="99"/>
      <c r="M62" s="100"/>
      <c r="N62" s="96">
        <f t="shared" ref="N62:N65" si="2">L62*M62</f>
        <v>0</v>
      </c>
    </row>
    <row r="63" spans="1:15">
      <c r="A63" s="3"/>
      <c r="B63" s="97"/>
      <c r="C63" s="1310"/>
      <c r="D63" s="1311"/>
      <c r="E63" s="1311"/>
      <c r="F63" s="1311"/>
      <c r="G63" s="1311"/>
      <c r="H63" s="1312"/>
      <c r="I63" s="98"/>
      <c r="J63" s="99"/>
      <c r="K63" s="99"/>
      <c r="L63" s="99"/>
      <c r="M63" s="100"/>
      <c r="N63" s="96">
        <f t="shared" si="2"/>
        <v>0</v>
      </c>
    </row>
    <row r="64" spans="1:15">
      <c r="A64" s="3"/>
      <c r="B64" s="97"/>
      <c r="C64" s="1310"/>
      <c r="D64" s="1311"/>
      <c r="E64" s="1311"/>
      <c r="F64" s="1311"/>
      <c r="G64" s="1311"/>
      <c r="H64" s="1312"/>
      <c r="I64" s="98"/>
      <c r="J64" s="99"/>
      <c r="K64" s="99"/>
      <c r="L64" s="99"/>
      <c r="M64" s="100"/>
      <c r="N64" s="96">
        <f t="shared" si="2"/>
        <v>0</v>
      </c>
    </row>
    <row r="65" spans="1:18" ht="15.75" customHeight="1" thickBot="1">
      <c r="A65" s="3"/>
      <c r="B65" s="75"/>
      <c r="C65" s="1313"/>
      <c r="D65" s="1314"/>
      <c r="E65" s="1314"/>
      <c r="F65" s="1314"/>
      <c r="G65" s="1314"/>
      <c r="H65" s="1315"/>
      <c r="I65" s="101"/>
      <c r="J65" s="102"/>
      <c r="K65" s="102"/>
      <c r="L65" s="102"/>
      <c r="M65" s="103"/>
      <c r="N65" s="104">
        <f t="shared" si="2"/>
        <v>0</v>
      </c>
    </row>
    <row r="66" spans="1:18" ht="14.4" thickBot="1">
      <c r="A66" s="1"/>
      <c r="B66" s="1297" t="s">
        <v>1602</v>
      </c>
      <c r="C66" s="1298"/>
      <c r="D66" s="1298"/>
      <c r="E66" s="1298"/>
      <c r="F66" s="1298"/>
      <c r="G66" s="1298"/>
      <c r="H66" s="1298"/>
      <c r="I66" s="1298"/>
      <c r="J66" s="1298"/>
      <c r="K66" s="1298"/>
      <c r="L66" s="1298"/>
      <c r="M66" s="1299"/>
      <c r="N66" s="88">
        <f>SUM(N61:N65)</f>
        <v>55770</v>
      </c>
    </row>
    <row r="67" spans="1:18" ht="3.75" customHeight="1">
      <c r="A67" s="1"/>
      <c r="B67" s="54"/>
      <c r="C67" s="55"/>
      <c r="D67" s="55"/>
      <c r="E67" s="55"/>
      <c r="F67" s="55"/>
      <c r="G67" s="55"/>
      <c r="H67" s="55"/>
      <c r="I67" s="55"/>
      <c r="J67" s="55"/>
      <c r="K67" s="55"/>
      <c r="L67" s="55"/>
      <c r="M67" s="55"/>
      <c r="N67" s="56"/>
    </row>
    <row r="68" spans="1:18" ht="19.95" customHeight="1">
      <c r="A68" s="1"/>
      <c r="B68" s="1316" t="s">
        <v>1610</v>
      </c>
      <c r="C68" s="1317"/>
      <c r="D68" s="1317"/>
      <c r="E68" s="1317"/>
      <c r="F68" s="1317"/>
      <c r="G68" s="1317"/>
      <c r="H68" s="1317"/>
      <c r="I68" s="1317"/>
      <c r="J68" s="1317"/>
      <c r="K68" s="1317"/>
      <c r="L68" s="1317"/>
      <c r="M68" s="1317"/>
      <c r="N68" s="1318"/>
    </row>
    <row r="69" spans="1:18" ht="5.25" customHeight="1" thickBot="1">
      <c r="A69" s="1"/>
      <c r="B69" s="1294"/>
      <c r="C69" s="1295"/>
      <c r="D69" s="1295"/>
      <c r="E69" s="1295"/>
      <c r="F69" s="1295"/>
      <c r="G69" s="1295"/>
      <c r="H69" s="1295"/>
      <c r="I69" s="1295"/>
      <c r="J69" s="1295"/>
      <c r="K69" s="1295"/>
      <c r="L69" s="1295"/>
      <c r="M69" s="1295"/>
      <c r="N69" s="1296"/>
    </row>
    <row r="70" spans="1:18"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8">
      <c r="A71" s="163"/>
      <c r="B71" s="108" t="s">
        <v>1640</v>
      </c>
      <c r="C71" s="1396" t="s">
        <v>1634</v>
      </c>
      <c r="D71" s="1397"/>
      <c r="E71" s="1397"/>
      <c r="F71" s="1397"/>
      <c r="G71" s="1397"/>
      <c r="H71" s="1397"/>
      <c r="I71" s="95">
        <f>+'Mano de Obra'!C6*3</f>
        <v>130062</v>
      </c>
      <c r="J71" s="276">
        <v>1.85</v>
      </c>
      <c r="K71" s="106">
        <f>+I71*J71</f>
        <v>240614.7</v>
      </c>
      <c r="L71" s="1401">
        <v>21</v>
      </c>
      <c r="M71" s="1402"/>
      <c r="N71" s="107">
        <f>K71/L71</f>
        <v>11457.842857142858</v>
      </c>
    </row>
    <row r="72" spans="1:18">
      <c r="A72" s="163"/>
      <c r="B72" s="108"/>
      <c r="C72" s="1270"/>
      <c r="D72" s="1271"/>
      <c r="E72" s="1271"/>
      <c r="F72" s="1271"/>
      <c r="G72" s="1271"/>
      <c r="H72" s="1272"/>
      <c r="I72" s="95"/>
      <c r="J72" s="276"/>
      <c r="K72" s="106"/>
      <c r="L72" s="1401"/>
      <c r="M72" s="1402"/>
      <c r="N72" s="107"/>
    </row>
    <row r="73" spans="1:18" ht="14.4">
      <c r="A73" s="163"/>
      <c r="B73" s="108"/>
      <c r="C73" s="1270"/>
      <c r="D73" s="1271"/>
      <c r="E73" s="1271"/>
      <c r="F73" s="1271"/>
      <c r="G73" s="1271"/>
      <c r="H73" s="1272"/>
      <c r="I73" s="100"/>
      <c r="J73" s="109"/>
      <c r="K73" s="110"/>
      <c r="L73" s="1273"/>
      <c r="M73" s="1274"/>
      <c r="N73" s="111"/>
      <c r="P73" s="164"/>
      <c r="Q73" s="164"/>
      <c r="R73" s="165"/>
    </row>
    <row r="74" spans="1:18">
      <c r="A74" s="163"/>
      <c r="B74" s="108"/>
      <c r="C74" s="1270"/>
      <c r="D74" s="1271"/>
      <c r="E74" s="1271"/>
      <c r="F74" s="1271"/>
      <c r="G74" s="1271"/>
      <c r="H74" s="1272"/>
      <c r="I74" s="100"/>
      <c r="J74" s="109"/>
      <c r="K74" s="110"/>
      <c r="L74" s="1273"/>
      <c r="M74" s="1274"/>
      <c r="N74" s="111"/>
    </row>
    <row r="75" spans="1:18" ht="15.75" customHeight="1" thickBot="1">
      <c r="A75" s="3"/>
      <c r="B75" s="112"/>
      <c r="C75" s="1275"/>
      <c r="D75" s="1276"/>
      <c r="E75" s="1276"/>
      <c r="F75" s="1276"/>
      <c r="G75" s="1276"/>
      <c r="H75" s="1277"/>
      <c r="I75" s="113"/>
      <c r="J75" s="114"/>
      <c r="K75" s="113"/>
      <c r="L75" s="1278"/>
      <c r="M75" s="1279"/>
      <c r="N75" s="115"/>
    </row>
    <row r="76" spans="1:18" ht="14.4" thickBot="1">
      <c r="A76" s="1"/>
      <c r="B76" s="1280" t="s">
        <v>1602</v>
      </c>
      <c r="C76" s="1281"/>
      <c r="D76" s="1281"/>
      <c r="E76" s="1281"/>
      <c r="F76" s="1281"/>
      <c r="G76" s="1281"/>
      <c r="H76" s="1281"/>
      <c r="I76" s="1281"/>
      <c r="J76" s="1281"/>
      <c r="K76" s="1281"/>
      <c r="L76" s="1281"/>
      <c r="M76" s="1282"/>
      <c r="N76" s="116">
        <f>SUM(N71:N75)</f>
        <v>11457.842857142858</v>
      </c>
    </row>
    <row r="77" spans="1:18" ht="5.0999999999999996" customHeight="1" thickBot="1">
      <c r="A77" s="1"/>
      <c r="B77" s="54"/>
      <c r="C77" s="55"/>
      <c r="D77" s="55"/>
      <c r="E77" s="55"/>
      <c r="F77" s="55"/>
      <c r="G77" s="55"/>
      <c r="H77" s="55"/>
      <c r="I77" s="55"/>
      <c r="J77" s="55"/>
      <c r="K77" s="55"/>
      <c r="L77" s="55"/>
      <c r="M77" s="55"/>
      <c r="N77" s="56"/>
    </row>
    <row r="78" spans="1:18" ht="14.4" thickBot="1">
      <c r="A78" s="1"/>
      <c r="B78" s="1283" t="s">
        <v>1616</v>
      </c>
      <c r="C78" s="1284"/>
      <c r="D78" s="1284"/>
      <c r="E78" s="1284"/>
      <c r="F78" s="1284"/>
      <c r="G78" s="1284"/>
      <c r="H78" s="1284"/>
      <c r="I78" s="1284"/>
      <c r="J78" s="1284"/>
      <c r="K78" s="1284"/>
      <c r="L78" s="1284"/>
      <c r="M78" s="1285"/>
      <c r="N78" s="116">
        <f>N41+N56+N66+N76</f>
        <v>117495.07516964286</v>
      </c>
    </row>
    <row r="79" spans="1:18" ht="5.0999999999999996" customHeight="1" thickBot="1">
      <c r="A79" s="1"/>
      <c r="B79" s="54"/>
      <c r="C79" s="55"/>
      <c r="D79" s="55"/>
      <c r="E79" s="55"/>
      <c r="F79" s="55"/>
      <c r="G79" s="55"/>
      <c r="H79" s="55"/>
      <c r="I79" s="55"/>
      <c r="J79" s="55"/>
      <c r="K79" s="55"/>
      <c r="L79" s="55"/>
      <c r="M79" s="55"/>
      <c r="N79" s="56"/>
    </row>
    <row r="80" spans="1:18"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92">
    <mergeCell ref="C75:H75"/>
    <mergeCell ref="L75:M75"/>
    <mergeCell ref="B76:M76"/>
    <mergeCell ref="B78:M78"/>
    <mergeCell ref="C72:H72"/>
    <mergeCell ref="L72:M72"/>
    <mergeCell ref="C73:H73"/>
    <mergeCell ref="L73:M73"/>
    <mergeCell ref="C74:H74"/>
    <mergeCell ref="L74:M74"/>
    <mergeCell ref="C71:H71"/>
    <mergeCell ref="L71:M71"/>
    <mergeCell ref="C61:H61"/>
    <mergeCell ref="C62:H62"/>
    <mergeCell ref="C63:H63"/>
    <mergeCell ref="C64:H64"/>
    <mergeCell ref="C65:H65"/>
    <mergeCell ref="B66:M66"/>
    <mergeCell ref="C60:H60"/>
    <mergeCell ref="B68:N68"/>
    <mergeCell ref="B69:N69"/>
    <mergeCell ref="C70:H70"/>
    <mergeCell ref="L70:M70"/>
    <mergeCell ref="C55:I55"/>
    <mergeCell ref="L55:M55"/>
    <mergeCell ref="B56:M56"/>
    <mergeCell ref="B58:N58"/>
    <mergeCell ref="B59:N59"/>
    <mergeCell ref="C54:I54"/>
    <mergeCell ref="L54:M54"/>
    <mergeCell ref="C51:I51"/>
    <mergeCell ref="L51:M51"/>
    <mergeCell ref="C52:I52"/>
    <mergeCell ref="L52:M52"/>
    <mergeCell ref="C53:I53"/>
    <mergeCell ref="L53:M53"/>
    <mergeCell ref="C49:I49"/>
    <mergeCell ref="L49:M49"/>
    <mergeCell ref="C50:I50"/>
    <mergeCell ref="L50:M50"/>
    <mergeCell ref="B44:N44"/>
    <mergeCell ref="C45:I45"/>
    <mergeCell ref="L45:M45"/>
    <mergeCell ref="C46:I46"/>
    <mergeCell ref="L46:M46"/>
    <mergeCell ref="C47:I47"/>
    <mergeCell ref="L47:M47"/>
    <mergeCell ref="C40:I40"/>
    <mergeCell ref="L40:M40"/>
    <mergeCell ref="B41:M41"/>
    <mergeCell ref="B43:N43"/>
    <mergeCell ref="C48:I48"/>
    <mergeCell ref="L48:M48"/>
    <mergeCell ref="C35:I35"/>
    <mergeCell ref="L35:M35"/>
    <mergeCell ref="B29:N29"/>
    <mergeCell ref="B30:N30"/>
    <mergeCell ref="C31:I31"/>
    <mergeCell ref="L31:M31"/>
    <mergeCell ref="C32:I32"/>
    <mergeCell ref="L36:M36"/>
    <mergeCell ref="C37:I37"/>
    <mergeCell ref="L37:M37"/>
    <mergeCell ref="C38:I38"/>
    <mergeCell ref="L38:M38"/>
    <mergeCell ref="B1:D6"/>
    <mergeCell ref="E1:K3"/>
    <mergeCell ref="E4:K4"/>
    <mergeCell ref="E6:K6"/>
    <mergeCell ref="L26:M26"/>
    <mergeCell ref="L12:N12"/>
    <mergeCell ref="D11:G11"/>
    <mergeCell ref="C26:K26"/>
    <mergeCell ref="D15:N16"/>
    <mergeCell ref="B24:N24"/>
    <mergeCell ref="L1:N6"/>
    <mergeCell ref="B102:N103"/>
    <mergeCell ref="B104:N104"/>
    <mergeCell ref="F7:I8"/>
    <mergeCell ref="B9:D9"/>
    <mergeCell ref="F9:G9"/>
    <mergeCell ref="H9:I9"/>
    <mergeCell ref="L27:M27"/>
    <mergeCell ref="C27:K27"/>
    <mergeCell ref="L32:M32"/>
    <mergeCell ref="C33:I33"/>
    <mergeCell ref="L33:M33"/>
    <mergeCell ref="C34:I34"/>
    <mergeCell ref="L34:M34"/>
    <mergeCell ref="C39:I39"/>
    <mergeCell ref="L39:M39"/>
    <mergeCell ref="C36:I36"/>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38A25-39DB-489C-B288-1F360C20C4C6}">
  <sheetPr>
    <tabColor rgb="FF33CCCC"/>
    <pageSetUpPr fitToPage="1"/>
  </sheetPr>
  <dimension ref="A1:R105"/>
  <sheetViews>
    <sheetView showGridLines="0" topLeftCell="A39" zoomScale="90" zoomScaleNormal="90" workbookViewId="0">
      <selection activeCell="L54" sqref="L54:M54"/>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4.44140625" style="2" customWidth="1"/>
    <col min="16" max="18" width="0" style="2" hidden="1" customWidth="1"/>
    <col min="19" max="16384" width="10.5546875" style="2" hidden="1"/>
  </cols>
  <sheetData>
    <row r="1" spans="1:14" ht="13.95" customHeight="1">
      <c r="A1" s="1"/>
      <c r="B1" s="1353"/>
      <c r="C1" s="1354"/>
      <c r="D1" s="1389"/>
      <c r="E1" s="1362" t="s">
        <v>1577</v>
      </c>
      <c r="F1" s="1363"/>
      <c r="G1" s="1363"/>
      <c r="H1" s="1363"/>
      <c r="I1" s="1363"/>
      <c r="J1" s="1363"/>
      <c r="K1" s="1364"/>
      <c r="L1" s="1368"/>
      <c r="M1" s="1369"/>
      <c r="N1" s="1370"/>
    </row>
    <row r="2" spans="1:14" ht="14.25" customHeight="1">
      <c r="A2" s="1"/>
      <c r="B2" s="1356"/>
      <c r="C2" s="1357"/>
      <c r="D2" s="1390"/>
      <c r="E2" s="1365"/>
      <c r="F2" s="1366"/>
      <c r="G2" s="1366"/>
      <c r="H2" s="1366"/>
      <c r="I2" s="1366"/>
      <c r="J2" s="1366"/>
      <c r="K2" s="1367"/>
      <c r="L2" s="1368"/>
      <c r="M2" s="1369"/>
      <c r="N2" s="1370"/>
    </row>
    <row r="3" spans="1:14" ht="14.25" customHeight="1">
      <c r="A3" s="1"/>
      <c r="B3" s="1356"/>
      <c r="C3" s="1357"/>
      <c r="D3" s="1390"/>
      <c r="E3" s="1365"/>
      <c r="F3" s="1366"/>
      <c r="G3" s="1366"/>
      <c r="H3" s="1366"/>
      <c r="I3" s="1366"/>
      <c r="J3" s="1366"/>
      <c r="K3" s="1367"/>
      <c r="L3" s="1368"/>
      <c r="M3" s="1369"/>
      <c r="N3" s="1370"/>
    </row>
    <row r="4" spans="1:14" ht="17.399999999999999" customHeight="1">
      <c r="A4" s="1"/>
      <c r="B4" s="1356"/>
      <c r="C4" s="1357"/>
      <c r="D4" s="1390"/>
      <c r="E4" s="1374" t="s">
        <v>1578</v>
      </c>
      <c r="F4" s="1375"/>
      <c r="G4" s="1375"/>
      <c r="H4" s="1375"/>
      <c r="I4" s="1375"/>
      <c r="J4" s="1375"/>
      <c r="K4" s="1376"/>
      <c r="L4" s="1368"/>
      <c r="M4" s="1369"/>
      <c r="N4" s="1370"/>
    </row>
    <row r="5" spans="1:14" ht="2.25" customHeight="1">
      <c r="A5" s="1"/>
      <c r="B5" s="1356"/>
      <c r="C5" s="1357"/>
      <c r="D5" s="1390"/>
      <c r="E5" s="282"/>
      <c r="F5" s="283"/>
      <c r="G5" s="283"/>
      <c r="H5" s="283"/>
      <c r="I5" s="283"/>
      <c r="J5" s="283"/>
      <c r="K5" s="261"/>
      <c r="L5" s="1368"/>
      <c r="M5" s="1369"/>
      <c r="N5" s="1370"/>
    </row>
    <row r="6" spans="1:14" ht="14.25" customHeight="1" thickBot="1">
      <c r="A6" s="1"/>
      <c r="B6" s="1359"/>
      <c r="C6" s="1360"/>
      <c r="D6" s="1391"/>
      <c r="E6" s="1377" t="s">
        <v>1579</v>
      </c>
      <c r="F6" s="1378"/>
      <c r="G6" s="1378"/>
      <c r="H6" s="1378"/>
      <c r="I6" s="1378"/>
      <c r="J6" s="1378"/>
      <c r="K6" s="1379"/>
      <c r="L6" s="1371"/>
      <c r="M6" s="1372"/>
      <c r="N6" s="1373"/>
    </row>
    <row r="7" spans="1:14" ht="14.25" customHeight="1">
      <c r="A7" s="3"/>
      <c r="B7" s="6"/>
      <c r="C7" s="7"/>
      <c r="D7" s="7"/>
      <c r="E7" s="7"/>
      <c r="F7" s="1381"/>
      <c r="G7" s="1381"/>
      <c r="H7" s="1381"/>
      <c r="I7" s="1381"/>
      <c r="J7" s="7"/>
      <c r="K7" s="260" t="s">
        <v>1580</v>
      </c>
      <c r="L7" s="4"/>
      <c r="M7" s="695" t="s">
        <v>1581</v>
      </c>
      <c r="N7" s="5">
        <v>2023</v>
      </c>
    </row>
    <row r="8" spans="1:14" ht="12" customHeight="1">
      <c r="A8" s="3"/>
      <c r="B8" s="6"/>
      <c r="C8" s="7"/>
      <c r="D8" s="7"/>
      <c r="E8" s="7"/>
      <c r="F8" s="1381"/>
      <c r="G8" s="1381"/>
      <c r="H8" s="1381"/>
      <c r="I8" s="1381"/>
      <c r="J8" s="7"/>
      <c r="K8" s="8"/>
      <c r="L8" s="9" t="s">
        <v>1582</v>
      </c>
      <c r="M8" s="9" t="s">
        <v>1583</v>
      </c>
      <c r="N8" s="10" t="s">
        <v>1584</v>
      </c>
    </row>
    <row r="9" spans="1:14" ht="21.75" customHeight="1">
      <c r="A9" s="3"/>
      <c r="B9" s="1382" t="s">
        <v>1585</v>
      </c>
      <c r="C9" s="1383"/>
      <c r="D9" s="1383"/>
      <c r="E9" s="11" t="s">
        <v>1586</v>
      </c>
      <c r="F9" s="1384"/>
      <c r="G9" s="1384"/>
      <c r="H9" s="1385"/>
      <c r="I9" s="1385"/>
      <c r="J9" s="7"/>
      <c r="K9" s="12"/>
      <c r="L9" s="9"/>
      <c r="M9" s="9"/>
      <c r="N9" s="10"/>
    </row>
    <row r="10" spans="1:14" ht="5.4" customHeight="1">
      <c r="A10" s="3"/>
      <c r="B10" s="13"/>
      <c r="C10" s="14"/>
      <c r="D10" s="14"/>
      <c r="E10" s="15"/>
      <c r="F10" s="7"/>
      <c r="G10" s="7"/>
      <c r="H10" s="16"/>
      <c r="I10" s="7"/>
      <c r="J10" s="7"/>
      <c r="K10" s="12"/>
      <c r="L10" s="9"/>
      <c r="M10" s="9"/>
      <c r="N10" s="10"/>
    </row>
    <row r="11" spans="1:14" ht="18" customHeight="1">
      <c r="A11" s="3"/>
      <c r="B11" s="17" t="s">
        <v>1587</v>
      </c>
      <c r="C11" s="18"/>
      <c r="D11" s="1386" t="s">
        <v>1588</v>
      </c>
      <c r="E11" s="1386"/>
      <c r="F11" s="1386"/>
      <c r="G11" s="1386"/>
      <c r="H11" s="18"/>
      <c r="I11" s="20"/>
      <c r="J11" s="21" t="s">
        <v>1589</v>
      </c>
      <c r="K11" s="22" t="str">
        <f>+Presupuesto!I7</f>
        <v>CAUCA</v>
      </c>
      <c r="L11" s="19"/>
      <c r="M11" s="19"/>
      <c r="N11" s="23"/>
    </row>
    <row r="12" spans="1:14" ht="14.25" customHeight="1" thickBot="1">
      <c r="A12" s="3"/>
      <c r="B12" s="24"/>
      <c r="C12" s="25"/>
      <c r="D12" s="26"/>
      <c r="E12" s="26"/>
      <c r="F12" s="26"/>
      <c r="G12" s="26"/>
      <c r="H12" s="25"/>
      <c r="I12" s="26"/>
      <c r="J12" s="25"/>
      <c r="K12" s="26"/>
      <c r="L12" s="1387"/>
      <c r="M12" s="1387"/>
      <c r="N12" s="1388"/>
    </row>
    <row r="13" spans="1:14" ht="8.4" customHeight="1">
      <c r="A13" s="3"/>
      <c r="B13" s="27"/>
      <c r="C13" s="28"/>
      <c r="D13" s="28"/>
      <c r="E13" s="28"/>
      <c r="F13" s="28"/>
      <c r="G13" s="28"/>
      <c r="H13" s="28"/>
      <c r="I13" s="28"/>
      <c r="J13" s="28"/>
      <c r="K13" s="28"/>
      <c r="L13" s="28"/>
      <c r="M13" s="28"/>
      <c r="N13" s="29"/>
    </row>
    <row r="14" spans="1:14" s="37" customFormat="1" ht="18" customHeight="1">
      <c r="A14" s="30"/>
      <c r="B14" s="31" t="s">
        <v>1590</v>
      </c>
      <c r="C14" s="32"/>
      <c r="D14" s="33" t="s">
        <v>1591</v>
      </c>
      <c r="E14" s="34"/>
      <c r="F14" s="35"/>
      <c r="G14" s="35"/>
      <c r="H14" s="35"/>
      <c r="I14" s="35"/>
      <c r="J14" s="35"/>
      <c r="K14" s="35"/>
      <c r="L14" s="35"/>
      <c r="M14" s="35"/>
      <c r="N14" s="36"/>
    </row>
    <row r="15" spans="1:14" s="37" customFormat="1" ht="24" customHeight="1">
      <c r="A15" s="30"/>
      <c r="B15" s="38" t="s">
        <v>1592</v>
      </c>
      <c r="C15" s="39"/>
      <c r="D15" s="1426"/>
      <c r="E15" s="1426"/>
      <c r="F15" s="1426"/>
      <c r="G15" s="1426"/>
      <c r="H15" s="1426"/>
      <c r="I15" s="1426"/>
      <c r="J15" s="1426"/>
      <c r="K15" s="1426"/>
      <c r="L15" s="1426"/>
      <c r="M15" s="1426"/>
      <c r="N15" s="1427"/>
    </row>
    <row r="16" spans="1:14" s="37" customFormat="1" ht="20.25" customHeight="1">
      <c r="A16" s="30"/>
      <c r="B16" s="41"/>
      <c r="C16" s="39"/>
      <c r="D16" s="1428"/>
      <c r="E16" s="1428"/>
      <c r="F16" s="1428"/>
      <c r="G16" s="1428"/>
      <c r="H16" s="1428"/>
      <c r="I16" s="1428"/>
      <c r="J16" s="1428"/>
      <c r="K16" s="1428"/>
      <c r="L16" s="1428"/>
      <c r="M16" s="1428"/>
      <c r="N16" s="1429"/>
    </row>
    <row r="17" spans="1:14" s="37" customFormat="1" ht="11.25" customHeight="1">
      <c r="A17" s="30"/>
      <c r="B17" s="41"/>
      <c r="C17" s="39"/>
      <c r="D17" s="42"/>
      <c r="E17" s="42"/>
      <c r="F17" s="42"/>
      <c r="G17" s="42"/>
      <c r="H17" s="42"/>
      <c r="I17" s="42"/>
      <c r="J17" s="42"/>
      <c r="K17" s="42"/>
      <c r="L17" s="42"/>
      <c r="M17" s="42"/>
      <c r="N17" s="43"/>
    </row>
    <row r="18" spans="1:14" s="37" customFormat="1">
      <c r="A18" s="30"/>
      <c r="B18" s="41"/>
      <c r="C18" s="39"/>
      <c r="D18" s="42"/>
      <c r="E18" s="42"/>
      <c r="F18" s="42"/>
      <c r="G18" s="42"/>
      <c r="H18" s="42"/>
      <c r="I18" s="42"/>
      <c r="J18" s="42"/>
      <c r="K18" s="42"/>
      <c r="L18" s="42"/>
      <c r="M18" s="42"/>
      <c r="N18" s="43"/>
    </row>
    <row r="19" spans="1:14" s="37" customFormat="1">
      <c r="A19" s="30"/>
      <c r="B19" s="41" t="s">
        <v>1593</v>
      </c>
      <c r="C19" s="44"/>
      <c r="D19" s="40"/>
      <c r="E19" s="40"/>
      <c r="F19" s="40"/>
      <c r="G19" s="40"/>
      <c r="H19" s="40"/>
      <c r="I19" s="40"/>
      <c r="J19" s="40"/>
      <c r="K19" s="40"/>
      <c r="L19" s="40"/>
      <c r="M19" s="40"/>
      <c r="N19" s="45"/>
    </row>
    <row r="20" spans="1:14" s="37" customFormat="1">
      <c r="A20" s="30"/>
      <c r="B20" s="41"/>
      <c r="C20" s="39"/>
      <c r="D20" s="42"/>
      <c r="E20" s="42"/>
      <c r="F20" s="42"/>
      <c r="G20" s="42"/>
      <c r="H20" s="42"/>
      <c r="I20" s="42"/>
      <c r="J20" s="42"/>
      <c r="K20" s="42"/>
      <c r="L20" s="42"/>
      <c r="M20" s="42"/>
      <c r="N20" s="43"/>
    </row>
    <row r="21" spans="1:14" s="37" customFormat="1">
      <c r="A21" s="30"/>
      <c r="B21" s="41" t="s">
        <v>1594</v>
      </c>
      <c r="C21" s="44"/>
      <c r="D21" s="40"/>
      <c r="E21" s="40"/>
      <c r="F21" s="40"/>
      <c r="G21" s="40"/>
      <c r="H21" s="40"/>
      <c r="I21" s="40"/>
      <c r="J21" s="40"/>
      <c r="K21" s="46" t="s">
        <v>1595</v>
      </c>
      <c r="L21" s="47"/>
      <c r="M21" s="48" t="s">
        <v>1591</v>
      </c>
      <c r="N21" s="49" t="s">
        <v>1596</v>
      </c>
    </row>
    <row r="22" spans="1:14" s="37" customFormat="1" ht="12" customHeight="1">
      <c r="A22" s="30"/>
      <c r="B22" s="41"/>
      <c r="C22" s="39"/>
      <c r="D22" s="42"/>
      <c r="E22" s="42"/>
      <c r="F22" s="42"/>
      <c r="G22" s="42"/>
      <c r="H22" s="42"/>
      <c r="I22" s="42"/>
      <c r="J22" s="42"/>
      <c r="K22" s="42"/>
      <c r="L22" s="42"/>
      <c r="M22" s="42"/>
      <c r="N22" s="43"/>
    </row>
    <row r="23" spans="1:14" ht="4.5" customHeight="1" thickBot="1">
      <c r="A23" s="3"/>
      <c r="B23" s="50"/>
      <c r="C23" s="51"/>
      <c r="D23" s="51"/>
      <c r="E23" s="51"/>
      <c r="F23" s="51"/>
      <c r="G23" s="51"/>
      <c r="H23" s="51"/>
      <c r="I23" s="51"/>
      <c r="J23" s="51"/>
      <c r="K23" s="51"/>
      <c r="L23" s="51"/>
      <c r="M23" s="51"/>
      <c r="N23" s="52"/>
    </row>
    <row r="24" spans="1:14" s="37" customFormat="1" ht="25.5" customHeight="1" thickBot="1">
      <c r="A24" s="53"/>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A27" s="3"/>
      <c r="B27" s="59" t="s">
        <v>1643</v>
      </c>
      <c r="C27" s="1333" t="s">
        <v>1644</v>
      </c>
      <c r="D27" s="1334"/>
      <c r="E27" s="1334"/>
      <c r="F27" s="1334"/>
      <c r="G27" s="1334"/>
      <c r="H27" s="1334"/>
      <c r="I27" s="1334"/>
      <c r="J27" s="1334"/>
      <c r="K27" s="1335"/>
      <c r="L27" s="1337" t="s">
        <v>142</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338"/>
      <c r="C30" s="1339"/>
      <c r="D30" s="1339"/>
      <c r="E30" s="1339"/>
      <c r="F30" s="1339"/>
      <c r="G30" s="1339"/>
      <c r="H30" s="1339"/>
      <c r="I30" s="1339"/>
      <c r="J30" s="1339"/>
      <c r="K30" s="1339"/>
      <c r="L30" s="1339"/>
      <c r="M30" s="1339"/>
      <c r="N30" s="1340"/>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ht="27.75" customHeight="1">
      <c r="A32" s="161"/>
      <c r="B32" s="67" t="s">
        <v>937</v>
      </c>
      <c r="C32" s="1325" t="s">
        <v>938</v>
      </c>
      <c r="D32" s="1325"/>
      <c r="E32" s="1325"/>
      <c r="F32" s="1325"/>
      <c r="G32" s="1325"/>
      <c r="H32" s="1325"/>
      <c r="I32" s="1325"/>
      <c r="J32" s="68"/>
      <c r="K32" s="69">
        <f>VLOOKUP(B32,Equipos!$C$6:$G$137,5,0)</f>
        <v>8679.125</v>
      </c>
      <c r="L32" s="1341">
        <v>0.3745</v>
      </c>
      <c r="M32" s="1341"/>
      <c r="N32" s="70">
        <f>K32*L32</f>
        <v>3250.3323125000002</v>
      </c>
    </row>
    <row r="33" spans="1:14" ht="27.75" customHeight="1">
      <c r="A33" s="161"/>
      <c r="B33" s="71"/>
      <c r="C33" s="1322"/>
      <c r="D33" s="1322"/>
      <c r="E33" s="1322"/>
      <c r="F33" s="1322"/>
      <c r="G33" s="1322"/>
      <c r="H33" s="1322"/>
      <c r="I33" s="1322"/>
      <c r="J33" s="72"/>
      <c r="K33" s="73"/>
      <c r="L33" s="1341"/>
      <c r="M33" s="1341"/>
      <c r="N33" s="70">
        <f t="shared" ref="N33:N39" si="0">K33*L33</f>
        <v>0</v>
      </c>
    </row>
    <row r="34" spans="1:14">
      <c r="A34" s="161"/>
      <c r="B34" s="71"/>
      <c r="C34" s="1322"/>
      <c r="D34" s="1322"/>
      <c r="E34" s="1322"/>
      <c r="F34" s="1322"/>
      <c r="G34" s="1322"/>
      <c r="H34" s="1322"/>
      <c r="I34" s="1322"/>
      <c r="J34" s="72"/>
      <c r="K34" s="73"/>
      <c r="L34" s="1328"/>
      <c r="M34" s="1328"/>
      <c r="N34" s="70">
        <f t="shared" si="0"/>
        <v>0</v>
      </c>
    </row>
    <row r="35" spans="1:14">
      <c r="A35" s="161"/>
      <c r="B35" s="71"/>
      <c r="C35" s="1322"/>
      <c r="D35" s="1322"/>
      <c r="E35" s="1322"/>
      <c r="F35" s="1322"/>
      <c r="G35" s="1322"/>
      <c r="H35" s="1322"/>
      <c r="I35" s="1322"/>
      <c r="J35" s="72"/>
      <c r="K35" s="73"/>
      <c r="L35" s="1328"/>
      <c r="M35" s="1328"/>
      <c r="N35" s="70">
        <f t="shared" si="0"/>
        <v>0</v>
      </c>
    </row>
    <row r="36" spans="1:14">
      <c r="A36" s="161"/>
      <c r="B36" s="71"/>
      <c r="C36" s="1322"/>
      <c r="D36" s="1322"/>
      <c r="E36" s="1322"/>
      <c r="F36" s="1322"/>
      <c r="G36" s="1322"/>
      <c r="H36" s="1322"/>
      <c r="I36" s="1322"/>
      <c r="J36" s="72"/>
      <c r="K36" s="73"/>
      <c r="L36" s="1328"/>
      <c r="M36" s="1328"/>
      <c r="N36" s="70">
        <f t="shared" si="0"/>
        <v>0</v>
      </c>
    </row>
    <row r="37" spans="1:14">
      <c r="A37" s="161"/>
      <c r="B37" s="71"/>
      <c r="C37" s="1322"/>
      <c r="D37" s="1322"/>
      <c r="E37" s="1322"/>
      <c r="F37" s="1322"/>
      <c r="G37" s="1322"/>
      <c r="H37" s="1322"/>
      <c r="I37" s="1322"/>
      <c r="J37" s="72"/>
      <c r="K37" s="73"/>
      <c r="L37" s="1328"/>
      <c r="M37" s="1328"/>
      <c r="N37" s="70">
        <f t="shared" si="0"/>
        <v>0</v>
      </c>
    </row>
    <row r="38" spans="1:14">
      <c r="A38" s="161"/>
      <c r="B38" s="71"/>
      <c r="C38" s="1322"/>
      <c r="D38" s="1322"/>
      <c r="E38" s="1322"/>
      <c r="F38" s="1322"/>
      <c r="G38" s="1322"/>
      <c r="H38" s="1322"/>
      <c r="I38" s="1322"/>
      <c r="J38" s="72"/>
      <c r="K38" s="73"/>
      <c r="L38" s="1328"/>
      <c r="M38" s="1328"/>
      <c r="N38" s="70">
        <f t="shared" si="0"/>
        <v>0</v>
      </c>
    </row>
    <row r="39" spans="1:14">
      <c r="A39" s="161"/>
      <c r="B39" s="71"/>
      <c r="C39" s="1322"/>
      <c r="D39" s="1322"/>
      <c r="E39" s="1322"/>
      <c r="F39" s="1322"/>
      <c r="G39" s="1322"/>
      <c r="H39" s="1322"/>
      <c r="I39" s="1322"/>
      <c r="J39" s="72"/>
      <c r="K39" s="73"/>
      <c r="L39" s="1328"/>
      <c r="M39" s="1328"/>
      <c r="N39" s="70">
        <f t="shared" si="0"/>
        <v>0</v>
      </c>
    </row>
    <row r="40" spans="1:14" ht="15.75" customHeight="1" thickBot="1">
      <c r="A40" s="3"/>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3250.3323125000002</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330"/>
      <c r="C44" s="1331"/>
      <c r="D44" s="1331"/>
      <c r="E44" s="1331"/>
      <c r="F44" s="1331"/>
      <c r="G44" s="1331"/>
      <c r="H44" s="1331"/>
      <c r="I44" s="1331"/>
      <c r="J44" s="1331"/>
      <c r="K44" s="1331"/>
      <c r="L44" s="1331"/>
      <c r="M44" s="1331"/>
      <c r="N44" s="1332"/>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A46" s="162"/>
      <c r="B46" s="67"/>
      <c r="C46" s="1325"/>
      <c r="D46" s="1325"/>
      <c r="E46" s="1325"/>
      <c r="F46" s="1325"/>
      <c r="G46" s="1325"/>
      <c r="H46" s="1325"/>
      <c r="I46" s="1325"/>
      <c r="J46" s="81"/>
      <c r="K46" s="82"/>
      <c r="L46" s="1407"/>
      <c r="M46" s="1408"/>
      <c r="N46" s="70"/>
    </row>
    <row r="47" spans="1:14">
      <c r="A47" s="162"/>
      <c r="B47" s="71" t="s">
        <v>186</v>
      </c>
      <c r="C47" s="1322" t="s">
        <v>188</v>
      </c>
      <c r="D47" s="1322"/>
      <c r="E47" s="1322"/>
      <c r="F47" s="1322"/>
      <c r="G47" s="1322"/>
      <c r="H47" s="1322"/>
      <c r="I47" s="1322"/>
      <c r="J47" s="83" t="s">
        <v>187</v>
      </c>
      <c r="K47" s="84">
        <v>30</v>
      </c>
      <c r="L47" s="1405">
        <f>VLOOKUP(B47,Materiales!$C$6:$F$373,4,0)</f>
        <v>89</v>
      </c>
      <c r="M47" s="1406"/>
      <c r="N47" s="70">
        <f t="shared" ref="N47:N55" si="1">K47*L47</f>
        <v>2670</v>
      </c>
    </row>
    <row r="48" spans="1:14">
      <c r="A48" s="162"/>
      <c r="B48" s="71"/>
      <c r="C48" s="1322"/>
      <c r="D48" s="1322"/>
      <c r="E48" s="1322"/>
      <c r="F48" s="1322"/>
      <c r="G48" s="1322"/>
      <c r="H48" s="1322"/>
      <c r="I48" s="1322"/>
      <c r="J48" s="83"/>
      <c r="K48" s="84"/>
      <c r="L48" s="1405"/>
      <c r="M48" s="1406"/>
      <c r="N48" s="70">
        <f t="shared" si="1"/>
        <v>0</v>
      </c>
    </row>
    <row r="49" spans="1:14">
      <c r="A49" s="162"/>
      <c r="B49" s="71"/>
      <c r="C49" s="1322"/>
      <c r="D49" s="1322"/>
      <c r="E49" s="1322"/>
      <c r="F49" s="1322"/>
      <c r="G49" s="1322"/>
      <c r="H49" s="1322"/>
      <c r="I49" s="1322"/>
      <c r="J49" s="83"/>
      <c r="K49" s="84"/>
      <c r="L49" s="1405"/>
      <c r="M49" s="1406"/>
      <c r="N49" s="70">
        <f t="shared" si="1"/>
        <v>0</v>
      </c>
    </row>
    <row r="50" spans="1:14">
      <c r="A50" s="162"/>
      <c r="B50" s="71"/>
      <c r="C50" s="1322"/>
      <c r="D50" s="1322"/>
      <c r="E50" s="1322"/>
      <c r="F50" s="1322"/>
      <c r="G50" s="1322"/>
      <c r="H50" s="1322"/>
      <c r="I50" s="1322"/>
      <c r="J50" s="83"/>
      <c r="K50" s="84"/>
      <c r="L50" s="1405"/>
      <c r="M50" s="1406"/>
      <c r="N50" s="70">
        <f t="shared" si="1"/>
        <v>0</v>
      </c>
    </row>
    <row r="51" spans="1:14">
      <c r="A51" s="162"/>
      <c r="B51" s="71"/>
      <c r="C51" s="1322"/>
      <c r="D51" s="1322"/>
      <c r="E51" s="1322"/>
      <c r="F51" s="1322"/>
      <c r="G51" s="1322"/>
      <c r="H51" s="1322"/>
      <c r="I51" s="1322"/>
      <c r="J51" s="83"/>
      <c r="K51" s="84"/>
      <c r="L51" s="1405"/>
      <c r="M51" s="1406"/>
      <c r="N51" s="70">
        <f t="shared" si="1"/>
        <v>0</v>
      </c>
    </row>
    <row r="52" spans="1:14">
      <c r="A52" s="162"/>
      <c r="B52" s="71"/>
      <c r="C52" s="1322"/>
      <c r="D52" s="1322"/>
      <c r="E52" s="1322"/>
      <c r="F52" s="1322"/>
      <c r="G52" s="1322"/>
      <c r="H52" s="1322"/>
      <c r="I52" s="1322"/>
      <c r="J52" s="83"/>
      <c r="K52" s="84"/>
      <c r="L52" s="1405"/>
      <c r="M52" s="1406"/>
      <c r="N52" s="70">
        <f t="shared" si="1"/>
        <v>0</v>
      </c>
    </row>
    <row r="53" spans="1:14">
      <c r="A53" s="162"/>
      <c r="B53" s="71"/>
      <c r="C53" s="1322"/>
      <c r="D53" s="1322"/>
      <c r="E53" s="1322"/>
      <c r="F53" s="1322"/>
      <c r="G53" s="1322"/>
      <c r="H53" s="1322"/>
      <c r="I53" s="1322"/>
      <c r="J53" s="83"/>
      <c r="K53" s="84"/>
      <c r="L53" s="1405"/>
      <c r="M53" s="1406"/>
      <c r="N53" s="70">
        <f t="shared" si="1"/>
        <v>0</v>
      </c>
    </row>
    <row r="54" spans="1:14">
      <c r="A54" s="162"/>
      <c r="B54" s="71"/>
      <c r="C54" s="1322"/>
      <c r="D54" s="1322"/>
      <c r="E54" s="1322"/>
      <c r="F54" s="1322"/>
      <c r="G54" s="1322"/>
      <c r="H54" s="1322"/>
      <c r="I54" s="1322"/>
      <c r="J54" s="83"/>
      <c r="K54" s="84"/>
      <c r="L54" s="1405"/>
      <c r="M54" s="1406"/>
      <c r="N54" s="70">
        <f t="shared" si="1"/>
        <v>0</v>
      </c>
    </row>
    <row r="55" spans="1:14" ht="15.75" customHeight="1" thickBot="1">
      <c r="A55" s="3"/>
      <c r="B55" s="85"/>
      <c r="C55" s="1319"/>
      <c r="D55" s="1319"/>
      <c r="E55" s="1319"/>
      <c r="F55" s="1319"/>
      <c r="G55" s="1319"/>
      <c r="H55" s="1319"/>
      <c r="I55" s="1319"/>
      <c r="J55" s="76"/>
      <c r="K55" s="86"/>
      <c r="L55" s="1424"/>
      <c r="M55" s="1425"/>
      <c r="N55" s="87">
        <f t="shared" si="1"/>
        <v>0</v>
      </c>
    </row>
    <row r="56" spans="1:14" ht="14.4" thickBot="1">
      <c r="A56" s="1"/>
      <c r="B56" s="1297" t="s">
        <v>1602</v>
      </c>
      <c r="C56" s="1298"/>
      <c r="D56" s="1298"/>
      <c r="E56" s="1298"/>
      <c r="F56" s="1298"/>
      <c r="G56" s="1298"/>
      <c r="H56" s="1298"/>
      <c r="I56" s="1298"/>
      <c r="J56" s="1298"/>
      <c r="K56" s="1298"/>
      <c r="L56" s="1298"/>
      <c r="M56" s="1299"/>
      <c r="N56" s="88">
        <f>SUM(N46:N55)</f>
        <v>2670</v>
      </c>
    </row>
    <row r="57" spans="1:14" ht="4.5" customHeight="1">
      <c r="A57" s="1"/>
      <c r="B57" s="54"/>
      <c r="C57" s="55"/>
      <c r="D57" s="55"/>
      <c r="E57" s="55"/>
      <c r="F57" s="55"/>
      <c r="G57" s="55"/>
      <c r="H57" s="55"/>
      <c r="I57" s="55"/>
      <c r="J57" s="55"/>
      <c r="K57" s="55"/>
      <c r="L57" s="55"/>
      <c r="M57" s="55"/>
      <c r="N57" s="56"/>
    </row>
    <row r="58" spans="1:14" s="37" customFormat="1" ht="19.2" customHeight="1">
      <c r="A58" s="53"/>
      <c r="B58" s="1300" t="s">
        <v>1605</v>
      </c>
      <c r="C58" s="1301"/>
      <c r="D58" s="1301"/>
      <c r="E58" s="1301"/>
      <c r="F58" s="1301"/>
      <c r="G58" s="1301"/>
      <c r="H58" s="1301"/>
      <c r="I58" s="1301"/>
      <c r="J58" s="1301"/>
      <c r="K58" s="1301"/>
      <c r="L58" s="1301"/>
      <c r="M58" s="1301"/>
      <c r="N58" s="1302"/>
    </row>
    <row r="59" spans="1:14" ht="6.75" customHeight="1" thickBot="1">
      <c r="A59" s="1"/>
      <c r="B59" s="1303"/>
      <c r="C59" s="1304"/>
      <c r="D59" s="1304"/>
      <c r="E59" s="1304"/>
      <c r="F59" s="1304"/>
      <c r="G59" s="1304"/>
      <c r="H59" s="1304"/>
      <c r="I59" s="1304"/>
      <c r="J59" s="1304"/>
      <c r="K59" s="1304"/>
      <c r="L59" s="1304"/>
      <c r="M59" s="1304"/>
      <c r="N59" s="1305"/>
    </row>
    <row r="60" spans="1:14"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4">
      <c r="A61" s="3"/>
      <c r="B61" s="157"/>
      <c r="C61" s="1307"/>
      <c r="D61" s="1308"/>
      <c r="E61" s="1308"/>
      <c r="F61" s="1308"/>
      <c r="G61" s="1308"/>
      <c r="H61" s="1309"/>
      <c r="I61" s="93"/>
      <c r="J61" s="94"/>
      <c r="K61" s="94"/>
      <c r="L61" s="94"/>
      <c r="M61" s="95"/>
      <c r="N61" s="96"/>
    </row>
    <row r="62" spans="1:14">
      <c r="A62" s="3"/>
      <c r="B62" s="97"/>
      <c r="C62" s="1310"/>
      <c r="D62" s="1311"/>
      <c r="E62" s="1311"/>
      <c r="F62" s="1311"/>
      <c r="G62" s="1311"/>
      <c r="H62" s="1312"/>
      <c r="I62" s="98"/>
      <c r="J62" s="99"/>
      <c r="K62" s="99"/>
      <c r="L62" s="99"/>
      <c r="M62" s="100"/>
      <c r="N62" s="96">
        <f t="shared" ref="N62:N65" si="2">L62*M62</f>
        <v>0</v>
      </c>
    </row>
    <row r="63" spans="1:14">
      <c r="A63" s="3"/>
      <c r="B63" s="97"/>
      <c r="C63" s="1310"/>
      <c r="D63" s="1311"/>
      <c r="E63" s="1311"/>
      <c r="F63" s="1311"/>
      <c r="G63" s="1311"/>
      <c r="H63" s="1312"/>
      <c r="I63" s="98"/>
      <c r="J63" s="99"/>
      <c r="K63" s="99"/>
      <c r="L63" s="99"/>
      <c r="M63" s="100"/>
      <c r="N63" s="96">
        <f t="shared" si="2"/>
        <v>0</v>
      </c>
    </row>
    <row r="64" spans="1:14">
      <c r="A64" s="3"/>
      <c r="B64" s="97"/>
      <c r="C64" s="1310"/>
      <c r="D64" s="1311"/>
      <c r="E64" s="1311"/>
      <c r="F64" s="1311"/>
      <c r="G64" s="1311"/>
      <c r="H64" s="1312"/>
      <c r="I64" s="98"/>
      <c r="J64" s="99"/>
      <c r="K64" s="99"/>
      <c r="L64" s="99"/>
      <c r="M64" s="100"/>
      <c r="N64" s="96">
        <f t="shared" si="2"/>
        <v>0</v>
      </c>
    </row>
    <row r="65" spans="1:18" ht="15.75" customHeight="1" thickBot="1">
      <c r="A65" s="3"/>
      <c r="B65" s="75"/>
      <c r="C65" s="1313"/>
      <c r="D65" s="1314"/>
      <c r="E65" s="1314"/>
      <c r="F65" s="1314"/>
      <c r="G65" s="1314"/>
      <c r="H65" s="1315"/>
      <c r="I65" s="101"/>
      <c r="J65" s="102"/>
      <c r="K65" s="102"/>
      <c r="L65" s="102"/>
      <c r="M65" s="103"/>
      <c r="N65" s="104">
        <f t="shared" si="2"/>
        <v>0</v>
      </c>
    </row>
    <row r="66" spans="1:18" ht="14.4" thickBot="1">
      <c r="A66" s="1"/>
      <c r="B66" s="1297" t="s">
        <v>1602</v>
      </c>
      <c r="C66" s="1298"/>
      <c r="D66" s="1298"/>
      <c r="E66" s="1298"/>
      <c r="F66" s="1298"/>
      <c r="G66" s="1298"/>
      <c r="H66" s="1298"/>
      <c r="I66" s="1298"/>
      <c r="J66" s="1298"/>
      <c r="K66" s="1298"/>
      <c r="L66" s="1298"/>
      <c r="M66" s="1299"/>
      <c r="N66" s="88">
        <f>SUM(N61:N65)</f>
        <v>0</v>
      </c>
    </row>
    <row r="67" spans="1:18" ht="3.75" customHeight="1">
      <c r="A67" s="1"/>
      <c r="B67" s="54"/>
      <c r="C67" s="55"/>
      <c r="D67" s="55"/>
      <c r="E67" s="55"/>
      <c r="F67" s="55"/>
      <c r="G67" s="55"/>
      <c r="H67" s="55"/>
      <c r="I67" s="55"/>
      <c r="J67" s="55"/>
      <c r="K67" s="55"/>
      <c r="L67" s="55"/>
      <c r="M67" s="55"/>
      <c r="N67" s="56"/>
    </row>
    <row r="68" spans="1:18" ht="19.95" customHeight="1">
      <c r="A68" s="1"/>
      <c r="B68" s="1316" t="s">
        <v>1610</v>
      </c>
      <c r="C68" s="1317"/>
      <c r="D68" s="1317"/>
      <c r="E68" s="1317"/>
      <c r="F68" s="1317"/>
      <c r="G68" s="1317"/>
      <c r="H68" s="1317"/>
      <c r="I68" s="1317"/>
      <c r="J68" s="1317"/>
      <c r="K68" s="1317"/>
      <c r="L68" s="1317"/>
      <c r="M68" s="1317"/>
      <c r="N68" s="1318"/>
    </row>
    <row r="69" spans="1:18" ht="5.25" customHeight="1" thickBot="1">
      <c r="A69" s="1"/>
      <c r="B69" s="1294"/>
      <c r="C69" s="1295"/>
      <c r="D69" s="1295"/>
      <c r="E69" s="1295"/>
      <c r="F69" s="1295"/>
      <c r="G69" s="1295"/>
      <c r="H69" s="1295"/>
      <c r="I69" s="1295"/>
      <c r="J69" s="1295"/>
      <c r="K69" s="1295"/>
      <c r="L69" s="1295"/>
      <c r="M69" s="1295"/>
      <c r="N69" s="1296"/>
    </row>
    <row r="70" spans="1:18"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8">
      <c r="A71" s="163"/>
      <c r="B71" s="108" t="s">
        <v>1640</v>
      </c>
      <c r="C71" s="1396" t="s">
        <v>1641</v>
      </c>
      <c r="D71" s="1397"/>
      <c r="E71" s="1397"/>
      <c r="F71" s="1397"/>
      <c r="G71" s="1397"/>
      <c r="H71" s="1397"/>
      <c r="I71" s="95">
        <f>+'Mano de Obra'!C6*4</f>
        <v>173416</v>
      </c>
      <c r="J71" s="276">
        <v>1.85</v>
      </c>
      <c r="K71" s="106">
        <f>+I71*J71</f>
        <v>320819.60000000003</v>
      </c>
      <c r="L71" s="1401">
        <v>21</v>
      </c>
      <c r="M71" s="1402"/>
      <c r="N71" s="107">
        <f>K71/L71</f>
        <v>15277.123809523811</v>
      </c>
    </row>
    <row r="72" spans="1:18">
      <c r="A72" s="163"/>
      <c r="B72" s="108"/>
      <c r="C72" s="1270"/>
      <c r="D72" s="1271"/>
      <c r="E72" s="1271"/>
      <c r="F72" s="1271"/>
      <c r="G72" s="1271"/>
      <c r="H72" s="1272"/>
      <c r="I72" s="95"/>
      <c r="J72" s="276"/>
      <c r="K72" s="106"/>
      <c r="L72" s="1401"/>
      <c r="M72" s="1402"/>
      <c r="N72" s="107"/>
    </row>
    <row r="73" spans="1:18" ht="14.4">
      <c r="A73" s="163"/>
      <c r="B73" s="108"/>
      <c r="C73" s="1270"/>
      <c r="D73" s="1271"/>
      <c r="E73" s="1271"/>
      <c r="F73" s="1271"/>
      <c r="G73" s="1271"/>
      <c r="H73" s="1272"/>
      <c r="I73" s="100"/>
      <c r="J73" s="109"/>
      <c r="K73" s="110"/>
      <c r="L73" s="1273"/>
      <c r="M73" s="1274"/>
      <c r="N73" s="111"/>
      <c r="P73" s="164"/>
      <c r="Q73" s="164"/>
      <c r="R73" s="165"/>
    </row>
    <row r="74" spans="1:18">
      <c r="A74" s="163"/>
      <c r="B74" s="108"/>
      <c r="C74" s="1270"/>
      <c r="D74" s="1271"/>
      <c r="E74" s="1271"/>
      <c r="F74" s="1271"/>
      <c r="G74" s="1271"/>
      <c r="H74" s="1272"/>
      <c r="I74" s="100"/>
      <c r="J74" s="109"/>
      <c r="K74" s="110"/>
      <c r="L74" s="1273"/>
      <c r="M74" s="1274"/>
      <c r="N74" s="111"/>
    </row>
    <row r="75" spans="1:18" ht="15.75" customHeight="1" thickBot="1">
      <c r="A75" s="3"/>
      <c r="B75" s="112"/>
      <c r="C75" s="1275"/>
      <c r="D75" s="1276"/>
      <c r="E75" s="1276"/>
      <c r="F75" s="1276"/>
      <c r="G75" s="1276"/>
      <c r="H75" s="1277"/>
      <c r="I75" s="113"/>
      <c r="J75" s="114"/>
      <c r="K75" s="113"/>
      <c r="L75" s="1278"/>
      <c r="M75" s="1279"/>
      <c r="N75" s="115"/>
    </row>
    <row r="76" spans="1:18" ht="14.4" thickBot="1">
      <c r="A76" s="1"/>
      <c r="B76" s="1280" t="s">
        <v>1602</v>
      </c>
      <c r="C76" s="1281"/>
      <c r="D76" s="1281"/>
      <c r="E76" s="1281"/>
      <c r="F76" s="1281"/>
      <c r="G76" s="1281"/>
      <c r="H76" s="1281"/>
      <c r="I76" s="1281"/>
      <c r="J76" s="1281"/>
      <c r="K76" s="1281"/>
      <c r="L76" s="1281"/>
      <c r="M76" s="1282"/>
      <c r="N76" s="116">
        <f>SUM(N71:N75)</f>
        <v>15277.123809523811</v>
      </c>
    </row>
    <row r="77" spans="1:18" ht="5.0999999999999996" customHeight="1" thickBot="1">
      <c r="A77" s="1"/>
      <c r="B77" s="54"/>
      <c r="C77" s="55"/>
      <c r="D77" s="55"/>
      <c r="E77" s="55"/>
      <c r="F77" s="55"/>
      <c r="G77" s="55"/>
      <c r="H77" s="55"/>
      <c r="I77" s="55"/>
      <c r="J77" s="55"/>
      <c r="K77" s="55"/>
      <c r="L77" s="55"/>
      <c r="M77" s="55"/>
      <c r="N77" s="56"/>
    </row>
    <row r="78" spans="1:18" ht="14.4" thickBot="1">
      <c r="A78" s="1"/>
      <c r="B78" s="1283" t="s">
        <v>1616</v>
      </c>
      <c r="C78" s="1284"/>
      <c r="D78" s="1284"/>
      <c r="E78" s="1284"/>
      <c r="F78" s="1284"/>
      <c r="G78" s="1284"/>
      <c r="H78" s="1284"/>
      <c r="I78" s="1284"/>
      <c r="J78" s="1284"/>
      <c r="K78" s="1284"/>
      <c r="L78" s="1284"/>
      <c r="M78" s="1285"/>
      <c r="N78" s="116">
        <f>N41+N56+N66+N76</f>
        <v>21197.45612202381</v>
      </c>
    </row>
    <row r="79" spans="1:18" ht="5.0999999999999996" customHeight="1" thickBot="1">
      <c r="A79" s="1"/>
      <c r="B79" s="54"/>
      <c r="C79" s="55"/>
      <c r="D79" s="55"/>
      <c r="E79" s="55"/>
      <c r="F79" s="55"/>
      <c r="G79" s="55"/>
      <c r="H79" s="55"/>
      <c r="I79" s="55"/>
      <c r="J79" s="55"/>
      <c r="K79" s="55"/>
      <c r="L79" s="55"/>
      <c r="M79" s="55"/>
      <c r="N79" s="56"/>
    </row>
    <row r="80" spans="1:18"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92">
    <mergeCell ref="B104:N104"/>
    <mergeCell ref="C75:H75"/>
    <mergeCell ref="L75:M75"/>
    <mergeCell ref="B76:M76"/>
    <mergeCell ref="B78:M78"/>
    <mergeCell ref="B102:N103"/>
    <mergeCell ref="C72:H72"/>
    <mergeCell ref="L72:M72"/>
    <mergeCell ref="C73:H73"/>
    <mergeCell ref="L73:M73"/>
    <mergeCell ref="C74:H74"/>
    <mergeCell ref="L74:M74"/>
    <mergeCell ref="B68:N68"/>
    <mergeCell ref="B69:N69"/>
    <mergeCell ref="C70:H70"/>
    <mergeCell ref="L70:M70"/>
    <mergeCell ref="C71:H71"/>
    <mergeCell ref="L71:M71"/>
    <mergeCell ref="B66:M66"/>
    <mergeCell ref="C55:I55"/>
    <mergeCell ref="L55:M55"/>
    <mergeCell ref="B56:M56"/>
    <mergeCell ref="B58:N58"/>
    <mergeCell ref="B59:N59"/>
    <mergeCell ref="C60:H60"/>
    <mergeCell ref="C61:H61"/>
    <mergeCell ref="C62:H62"/>
    <mergeCell ref="C63:H63"/>
    <mergeCell ref="C64:H64"/>
    <mergeCell ref="C65:H65"/>
    <mergeCell ref="C52:I52"/>
    <mergeCell ref="L52:M52"/>
    <mergeCell ref="C53:I53"/>
    <mergeCell ref="L53:M53"/>
    <mergeCell ref="C54:I54"/>
    <mergeCell ref="L54:M54"/>
    <mergeCell ref="C49:I49"/>
    <mergeCell ref="L49:M49"/>
    <mergeCell ref="C50:I50"/>
    <mergeCell ref="L50:M50"/>
    <mergeCell ref="C51:I51"/>
    <mergeCell ref="L51:M51"/>
    <mergeCell ref="C46:I46"/>
    <mergeCell ref="L46:M46"/>
    <mergeCell ref="C47:I47"/>
    <mergeCell ref="L47:M47"/>
    <mergeCell ref="C48:I48"/>
    <mergeCell ref="L48:M48"/>
    <mergeCell ref="C45:I45"/>
    <mergeCell ref="L45:M45"/>
    <mergeCell ref="C37:I37"/>
    <mergeCell ref="L37:M37"/>
    <mergeCell ref="C38:I38"/>
    <mergeCell ref="L38:M38"/>
    <mergeCell ref="C39:I39"/>
    <mergeCell ref="L39:M39"/>
    <mergeCell ref="C40:I40"/>
    <mergeCell ref="L40:M40"/>
    <mergeCell ref="B41:M41"/>
    <mergeCell ref="B43:N43"/>
    <mergeCell ref="B44:N44"/>
    <mergeCell ref="C34:I34"/>
    <mergeCell ref="L34:M34"/>
    <mergeCell ref="C35:I35"/>
    <mergeCell ref="L35:M35"/>
    <mergeCell ref="C36:I36"/>
    <mergeCell ref="L36:M36"/>
    <mergeCell ref="C33:I33"/>
    <mergeCell ref="L33:M33"/>
    <mergeCell ref="B24:N24"/>
    <mergeCell ref="C26:K26"/>
    <mergeCell ref="L26:M26"/>
    <mergeCell ref="C27:K27"/>
    <mergeCell ref="L27:M27"/>
    <mergeCell ref="B29:N29"/>
    <mergeCell ref="B30:N30"/>
    <mergeCell ref="C31:I31"/>
    <mergeCell ref="L31:M31"/>
    <mergeCell ref="C32:I32"/>
    <mergeCell ref="L32:M32"/>
    <mergeCell ref="D15:N16"/>
    <mergeCell ref="B1:D6"/>
    <mergeCell ref="E1:K3"/>
    <mergeCell ref="L1:N6"/>
    <mergeCell ref="E4:K4"/>
    <mergeCell ref="E6:K6"/>
    <mergeCell ref="F7:I8"/>
    <mergeCell ref="B9:D9"/>
    <mergeCell ref="F9:G9"/>
    <mergeCell ref="H9:I9"/>
    <mergeCell ref="D11:G11"/>
    <mergeCell ref="L12:N12"/>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418F9-62EE-4638-A5EC-32F6CF26E55F}">
  <sheetPr>
    <tabColor rgb="FF33CCCC"/>
    <pageSetUpPr fitToPage="1"/>
  </sheetPr>
  <dimension ref="A1:O111"/>
  <sheetViews>
    <sheetView view="pageBreakPreview" topLeftCell="A41" zoomScale="97" zoomScaleNormal="100" workbookViewId="0">
      <selection activeCell="J86" sqref="J86"/>
    </sheetView>
  </sheetViews>
  <sheetFormatPr baseColWidth="10" defaultColWidth="11.44140625" defaultRowHeight="14.4"/>
  <cols>
    <col min="1" max="1" width="14.33203125" customWidth="1"/>
    <col min="2" max="7" width="7.88671875" customWidth="1"/>
    <col min="8" max="8" width="13.33203125" customWidth="1"/>
    <col min="10" max="10" width="16" customWidth="1"/>
    <col min="11" max="12" width="10.88671875" customWidth="1"/>
    <col min="13" max="13" width="21" customWidth="1"/>
    <col min="14" max="14" width="11.44140625" style="815"/>
  </cols>
  <sheetData>
    <row r="1" spans="1:13">
      <c r="A1" s="1442"/>
      <c r="B1" s="790"/>
      <c r="C1" s="789"/>
      <c r="D1" s="789"/>
      <c r="E1" s="789"/>
      <c r="F1" s="789"/>
      <c r="G1" s="789"/>
      <c r="H1" s="789"/>
      <c r="I1" s="789"/>
      <c r="J1" s="789"/>
      <c r="K1" s="789"/>
      <c r="L1" s="250"/>
      <c r="M1" s="1445"/>
    </row>
    <row r="2" spans="1:13" ht="15.6">
      <c r="A2" s="1443"/>
      <c r="B2" s="1433" t="s">
        <v>1577</v>
      </c>
      <c r="C2" s="1434"/>
      <c r="D2" s="1434"/>
      <c r="E2" s="1434"/>
      <c r="F2" s="1434"/>
      <c r="G2" s="1434"/>
      <c r="H2" s="1434"/>
      <c r="I2" s="1434"/>
      <c r="J2" s="1434"/>
      <c r="K2" s="1434"/>
      <c r="L2" s="1435"/>
      <c r="M2" s="1446"/>
    </row>
    <row r="3" spans="1:13">
      <c r="A3" s="1443"/>
      <c r="B3" s="1436" t="s">
        <v>1578</v>
      </c>
      <c r="C3" s="1437"/>
      <c r="D3" s="1437"/>
      <c r="E3" s="1437"/>
      <c r="F3" s="1437"/>
      <c r="G3" s="1437"/>
      <c r="H3" s="1437"/>
      <c r="I3" s="1437"/>
      <c r="J3" s="1437"/>
      <c r="K3" s="1437"/>
      <c r="L3" s="1438"/>
      <c r="M3" s="1446"/>
    </row>
    <row r="4" spans="1:13">
      <c r="A4" s="1443"/>
      <c r="B4" s="1436"/>
      <c r="C4" s="1437"/>
      <c r="D4" s="1437"/>
      <c r="E4" s="1437"/>
      <c r="F4" s="1437"/>
      <c r="G4" s="1437"/>
      <c r="H4" s="1437"/>
      <c r="I4" s="1437"/>
      <c r="J4" s="1437"/>
      <c r="K4" s="1437"/>
      <c r="L4" s="1438"/>
      <c r="M4" s="1446"/>
    </row>
    <row r="5" spans="1:13">
      <c r="A5" s="1443"/>
      <c r="B5" s="1436" t="s">
        <v>1579</v>
      </c>
      <c r="C5" s="1437"/>
      <c r="D5" s="1437"/>
      <c r="E5" s="1437"/>
      <c r="F5" s="1437"/>
      <c r="G5" s="1437"/>
      <c r="H5" s="1437"/>
      <c r="I5" s="1437"/>
      <c r="J5" s="1437"/>
      <c r="K5" s="1437"/>
      <c r="L5" s="1438"/>
      <c r="M5" s="1446"/>
    </row>
    <row r="6" spans="1:13" ht="15" thickBot="1">
      <c r="A6" s="1444"/>
      <c r="B6" s="1439"/>
      <c r="C6" s="1440"/>
      <c r="D6" s="1440"/>
      <c r="E6" s="1440"/>
      <c r="F6" s="1440"/>
      <c r="G6" s="1440"/>
      <c r="H6" s="1440"/>
      <c r="I6" s="1440"/>
      <c r="J6" s="1440"/>
      <c r="K6" s="1440"/>
      <c r="L6" s="1441"/>
      <c r="M6" s="1447"/>
    </row>
    <row r="7" spans="1:13" ht="15" thickBot="1">
      <c r="A7" s="715"/>
      <c r="B7" s="697"/>
      <c r="C7" s="697"/>
      <c r="D7" s="697"/>
      <c r="E7" s="697"/>
      <c r="F7" s="697"/>
      <c r="G7" s="697"/>
      <c r="H7" s="697"/>
      <c r="I7" s="697"/>
      <c r="J7" s="697"/>
      <c r="K7" s="698"/>
      <c r="L7" s="698"/>
      <c r="M7" s="699"/>
    </row>
    <row r="8" spans="1:13">
      <c r="A8" s="284"/>
      <c r="B8" s="285"/>
      <c r="C8" s="285"/>
      <c r="D8" s="285"/>
      <c r="E8" s="1380"/>
      <c r="F8" s="1380"/>
      <c r="G8" s="1380"/>
      <c r="H8" s="1380"/>
      <c r="I8" s="285"/>
      <c r="J8" s="286" t="s">
        <v>1580</v>
      </c>
      <c r="K8" s="4"/>
      <c r="L8" s="4"/>
      <c r="M8" s="5"/>
    </row>
    <row r="9" spans="1:13">
      <c r="A9" s="6"/>
      <c r="B9" s="7"/>
      <c r="C9" s="7"/>
      <c r="D9" s="7"/>
      <c r="E9" s="1381"/>
      <c r="F9" s="1381"/>
      <c r="G9" s="1381"/>
      <c r="H9" s="1381"/>
      <c r="I9" s="7"/>
      <c r="J9" s="8"/>
      <c r="K9" s="9" t="s">
        <v>1582</v>
      </c>
      <c r="L9" s="9" t="s">
        <v>1583</v>
      </c>
      <c r="M9" s="10" t="s">
        <v>1584</v>
      </c>
    </row>
    <row r="10" spans="1:13" ht="27.75" customHeight="1">
      <c r="A10" s="1382" t="s">
        <v>1585</v>
      </c>
      <c r="B10" s="1383"/>
      <c r="C10" s="1383"/>
      <c r="D10" s="11" t="s">
        <v>1586</v>
      </c>
      <c r="E10" s="1384"/>
      <c r="F10" s="1384"/>
      <c r="G10" s="1385"/>
      <c r="H10" s="1385"/>
      <c r="I10" s="7"/>
      <c r="J10" s="12"/>
      <c r="K10" s="9"/>
      <c r="L10" s="9"/>
      <c r="M10" s="10"/>
    </row>
    <row r="11" spans="1:13" ht="21.75" customHeight="1">
      <c r="A11" s="17" t="s">
        <v>1587</v>
      </c>
      <c r="B11" s="18"/>
      <c r="C11" s="1386" t="s">
        <v>1588</v>
      </c>
      <c r="D11" s="1386"/>
      <c r="E11" s="1386"/>
      <c r="F11" s="1386"/>
      <c r="G11" s="18"/>
      <c r="H11" s="20"/>
      <c r="I11" s="21" t="s">
        <v>1589</v>
      </c>
      <c r="J11" s="802" t="str">
        <f>+Presupuesto!I7</f>
        <v>CAUCA</v>
      </c>
      <c r="K11" s="19"/>
      <c r="L11" s="19"/>
      <c r="M11" s="23"/>
    </row>
    <row r="12" spans="1:13" ht="15" thickBot="1">
      <c r="A12" s="24"/>
      <c r="B12" s="25"/>
      <c r="C12" s="26"/>
      <c r="D12" s="26"/>
      <c r="E12" s="26"/>
      <c r="F12" s="26"/>
      <c r="G12" s="25"/>
      <c r="H12" s="26"/>
      <c r="I12" s="25"/>
      <c r="J12" s="26"/>
      <c r="K12" s="1387"/>
      <c r="L12" s="1387"/>
      <c r="M12" s="1388"/>
    </row>
    <row r="13" spans="1:13">
      <c r="A13" s="27"/>
      <c r="B13" s="28"/>
      <c r="C13" s="28"/>
      <c r="D13" s="28"/>
      <c r="E13" s="28"/>
      <c r="F13" s="28"/>
      <c r="G13" s="28"/>
      <c r="H13" s="28"/>
      <c r="I13" s="28"/>
      <c r="J13" s="28"/>
      <c r="K13" s="28"/>
      <c r="L13" s="28"/>
      <c r="M13" s="29"/>
    </row>
    <row r="14" spans="1:13">
      <c r="A14" s="31" t="s">
        <v>1590</v>
      </c>
      <c r="B14" s="32"/>
      <c r="C14" s="33" t="s">
        <v>1591</v>
      </c>
      <c r="D14" s="34"/>
      <c r="E14" s="35"/>
      <c r="F14" s="35"/>
      <c r="G14" s="35"/>
      <c r="H14" s="35"/>
      <c r="I14" s="35"/>
      <c r="J14" s="35"/>
      <c r="K14" s="35"/>
      <c r="L14" s="35"/>
      <c r="M14" s="36"/>
    </row>
    <row r="15" spans="1:13">
      <c r="A15" s="31"/>
      <c r="B15" s="792"/>
      <c r="C15" s="33"/>
      <c r="D15" s="35"/>
      <c r="E15" s="35"/>
      <c r="F15" s="35"/>
      <c r="G15" s="35"/>
      <c r="H15" s="35"/>
      <c r="I15" s="35"/>
      <c r="J15" s="35"/>
      <c r="K15" s="35"/>
      <c r="L15" s="35"/>
      <c r="M15" s="36"/>
    </row>
    <row r="16" spans="1:13">
      <c r="A16" s="38" t="s">
        <v>1592</v>
      </c>
      <c r="B16"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C16" s="1349"/>
      <c r="D16" s="1349"/>
      <c r="E16" s="1349"/>
      <c r="F16" s="1349"/>
      <c r="G16" s="1349"/>
      <c r="H16" s="1349"/>
      <c r="I16" s="1349"/>
      <c r="J16" s="1349"/>
      <c r="K16" s="1349"/>
      <c r="L16" s="1349"/>
      <c r="M16" s="1350"/>
    </row>
    <row r="17" spans="1:13">
      <c r="A17" s="41"/>
      <c r="B17" s="1351"/>
      <c r="C17" s="1351"/>
      <c r="D17" s="1351"/>
      <c r="E17" s="1351"/>
      <c r="F17" s="1351"/>
      <c r="G17" s="1351"/>
      <c r="H17" s="1351"/>
      <c r="I17" s="1351"/>
      <c r="J17" s="1351"/>
      <c r="K17" s="1351"/>
      <c r="L17" s="1351"/>
      <c r="M17" s="1352"/>
    </row>
    <row r="18" spans="1:13">
      <c r="A18" s="41"/>
      <c r="B18" s="39"/>
      <c r="C18" s="42"/>
      <c r="D18" s="42"/>
      <c r="E18" s="42"/>
      <c r="F18" s="42"/>
      <c r="G18" s="42"/>
      <c r="H18" s="42"/>
      <c r="I18" s="42"/>
      <c r="J18" s="42"/>
      <c r="K18" s="42"/>
      <c r="L18" s="42"/>
      <c r="M18" s="43"/>
    </row>
    <row r="19" spans="1:13">
      <c r="A19" s="41"/>
      <c r="B19" s="39"/>
      <c r="C19" s="42"/>
      <c r="D19" s="42"/>
      <c r="E19" s="42"/>
      <c r="F19" s="42"/>
      <c r="G19" s="42"/>
      <c r="H19" s="42"/>
      <c r="I19" s="42"/>
      <c r="J19" s="42"/>
      <c r="K19" s="42"/>
      <c r="L19" s="42"/>
      <c r="M19" s="43"/>
    </row>
    <row r="20" spans="1:13">
      <c r="A20" s="41" t="s">
        <v>1593</v>
      </c>
      <c r="B20" s="44"/>
      <c r="C20" s="40"/>
      <c r="D20" s="40"/>
      <c r="E20" s="40"/>
      <c r="F20" s="40"/>
      <c r="G20" s="40"/>
      <c r="H20" s="40"/>
      <c r="I20" s="40"/>
      <c r="J20" s="40"/>
      <c r="K20" s="40"/>
      <c r="L20" s="40"/>
      <c r="M20" s="45"/>
    </row>
    <row r="21" spans="1:13">
      <c r="A21" s="41"/>
      <c r="B21" s="39"/>
      <c r="C21" s="42"/>
      <c r="D21" s="42"/>
      <c r="E21" s="42"/>
      <c r="F21" s="42"/>
      <c r="G21" s="42"/>
      <c r="H21" s="42"/>
      <c r="I21" s="42"/>
      <c r="J21" s="42"/>
      <c r="K21" s="42"/>
      <c r="L21" s="42"/>
      <c r="M21" s="43"/>
    </row>
    <row r="22" spans="1:13">
      <c r="A22" s="41" t="s">
        <v>1594</v>
      </c>
      <c r="B22" s="44"/>
      <c r="C22" s="40"/>
      <c r="D22" s="40"/>
      <c r="E22" s="40"/>
      <c r="F22" s="40"/>
      <c r="G22" s="40"/>
      <c r="H22" s="40"/>
      <c r="I22" s="40"/>
      <c r="J22" s="46" t="s">
        <v>1595</v>
      </c>
      <c r="K22" s="47"/>
      <c r="L22" s="48" t="s">
        <v>1591</v>
      </c>
      <c r="M22" s="49" t="s">
        <v>1596</v>
      </c>
    </row>
    <row r="23" spans="1:13">
      <c r="A23" s="41"/>
      <c r="B23" s="39"/>
      <c r="C23" s="42"/>
      <c r="D23" s="42"/>
      <c r="E23" s="42"/>
      <c r="F23" s="42"/>
      <c r="G23" s="42"/>
      <c r="H23" s="42"/>
      <c r="I23" s="42"/>
      <c r="J23" s="46"/>
      <c r="K23" s="791"/>
      <c r="L23" s="48"/>
      <c r="M23" s="49"/>
    </row>
    <row r="24" spans="1:13" ht="15" thickBot="1">
      <c r="A24" s="41"/>
      <c r="B24" s="39"/>
      <c r="C24" s="42"/>
      <c r="D24" s="42"/>
      <c r="E24" s="42"/>
      <c r="F24" s="42"/>
      <c r="G24" s="42"/>
      <c r="H24" s="42"/>
      <c r="I24" s="42"/>
      <c r="J24" s="46"/>
      <c r="K24" s="791"/>
      <c r="L24" s="48"/>
      <c r="M24" s="49"/>
    </row>
    <row r="25" spans="1:13" ht="15" thickBot="1">
      <c r="A25" s="1342" t="s">
        <v>1597</v>
      </c>
      <c r="B25" s="1343"/>
      <c r="C25" s="1343"/>
      <c r="D25" s="1343"/>
      <c r="E25" s="1343"/>
      <c r="F25" s="1343"/>
      <c r="G25" s="1343"/>
      <c r="H25" s="1343"/>
      <c r="I25" s="1343"/>
      <c r="J25" s="1343"/>
      <c r="K25" s="1343"/>
      <c r="L25" s="1343"/>
      <c r="M25" s="1344"/>
    </row>
    <row r="26" spans="1:13" ht="15" thickBot="1">
      <c r="A26" s="54"/>
      <c r="B26" s="55"/>
      <c r="C26" s="55"/>
      <c r="D26" s="55"/>
      <c r="E26" s="55"/>
      <c r="F26" s="55"/>
      <c r="G26" s="55"/>
      <c r="H26" s="55"/>
      <c r="I26" s="55"/>
      <c r="J26" s="55"/>
      <c r="K26" s="55"/>
      <c r="L26" s="55"/>
      <c r="M26" s="56"/>
    </row>
    <row r="27" spans="1:13">
      <c r="A27" s="57" t="s">
        <v>1175</v>
      </c>
      <c r="B27" s="1289" t="s">
        <v>1278</v>
      </c>
      <c r="C27" s="1289"/>
      <c r="D27" s="1289"/>
      <c r="E27" s="1289"/>
      <c r="F27" s="1289"/>
      <c r="G27" s="1289"/>
      <c r="H27" s="1289"/>
      <c r="I27" s="1449" t="s">
        <v>1645</v>
      </c>
      <c r="J27" s="1449"/>
      <c r="K27" s="1348" t="s">
        <v>81</v>
      </c>
      <c r="L27" s="1348"/>
      <c r="M27" s="58" t="s">
        <v>1280</v>
      </c>
    </row>
    <row r="28" spans="1:13" ht="45.75" customHeight="1" thickBot="1">
      <c r="A28" s="59" t="s">
        <v>1328</v>
      </c>
      <c r="B28" s="1337" t="s">
        <v>1646</v>
      </c>
      <c r="C28" s="1337"/>
      <c r="D28" s="1337"/>
      <c r="E28" s="1337"/>
      <c r="F28" s="1337"/>
      <c r="G28" s="1337"/>
      <c r="H28" s="1337"/>
      <c r="I28" s="1337"/>
      <c r="J28" s="1337"/>
      <c r="K28" s="1337" t="s">
        <v>142</v>
      </c>
      <c r="L28" s="1337"/>
      <c r="M28" s="60"/>
    </row>
    <row r="29" spans="1:13">
      <c r="A29" s="61"/>
      <c r="B29" s="62"/>
      <c r="C29" s="62"/>
      <c r="D29" s="62"/>
      <c r="E29" s="62"/>
      <c r="F29" s="62"/>
      <c r="G29" s="62"/>
      <c r="H29" s="62"/>
      <c r="I29" s="62"/>
      <c r="J29" s="62"/>
      <c r="K29" s="62"/>
      <c r="L29" s="62"/>
      <c r="M29" s="63"/>
    </row>
    <row r="30" spans="1:13">
      <c r="A30" s="1316" t="s">
        <v>1598</v>
      </c>
      <c r="B30" s="1317"/>
      <c r="C30" s="1317"/>
      <c r="D30" s="1317"/>
      <c r="E30" s="1317"/>
      <c r="F30" s="1317"/>
      <c r="G30" s="1317"/>
      <c r="H30" s="1317"/>
      <c r="I30" s="1317"/>
      <c r="J30" s="1317"/>
      <c r="K30" s="1317"/>
      <c r="L30" s="1317"/>
      <c r="M30" s="1318"/>
    </row>
    <row r="31" spans="1:13" ht="15" thickBot="1">
      <c r="A31" s="1338"/>
      <c r="B31" s="1339"/>
      <c r="C31" s="1339"/>
      <c r="D31" s="1339"/>
      <c r="E31" s="1339"/>
      <c r="F31" s="1339"/>
      <c r="G31" s="1339"/>
      <c r="H31" s="1339"/>
      <c r="I31" s="1339"/>
      <c r="J31" s="1339"/>
      <c r="K31" s="1339"/>
      <c r="L31" s="1339"/>
      <c r="M31" s="1340"/>
    </row>
    <row r="32" spans="1:13">
      <c r="A32" s="64" t="s">
        <v>1599</v>
      </c>
      <c r="B32" s="1289" t="s">
        <v>1278</v>
      </c>
      <c r="C32" s="1289"/>
      <c r="D32" s="1289"/>
      <c r="E32" s="1289"/>
      <c r="F32" s="1289"/>
      <c r="G32" s="1289"/>
      <c r="H32" s="1289"/>
      <c r="I32" s="65" t="s">
        <v>1506</v>
      </c>
      <c r="J32" s="65" t="s">
        <v>1600</v>
      </c>
      <c r="K32" s="1289" t="s">
        <v>1152</v>
      </c>
      <c r="L32" s="1289"/>
      <c r="M32" s="66" t="s">
        <v>1601</v>
      </c>
    </row>
    <row r="33" spans="1:14" ht="35.25" customHeight="1">
      <c r="A33" s="67" t="s">
        <v>937</v>
      </c>
      <c r="B33" s="1448" t="s">
        <v>938</v>
      </c>
      <c r="C33" s="1448"/>
      <c r="D33" s="1448"/>
      <c r="E33" s="1448"/>
      <c r="F33" s="1448"/>
      <c r="G33" s="1448"/>
      <c r="H33" s="1448"/>
      <c r="I33" s="68"/>
      <c r="J33" s="69">
        <f>VLOOKUP(A33,Equipos!$C$6:$G$137,5,0)</f>
        <v>8679.125</v>
      </c>
      <c r="K33" s="1413">
        <f>1/2.737</f>
        <v>0.36536353671903543</v>
      </c>
      <c r="L33" s="1413"/>
      <c r="M33" s="70">
        <f>J33*K33</f>
        <v>3171.0358056265982</v>
      </c>
      <c r="N33" s="815">
        <v>9831.6114458888242</v>
      </c>
    </row>
    <row r="34" spans="1:14">
      <c r="A34" s="71"/>
      <c r="B34" s="1322"/>
      <c r="C34" s="1322"/>
      <c r="D34" s="1322"/>
      <c r="E34" s="1322"/>
      <c r="F34" s="1322"/>
      <c r="G34" s="1322"/>
      <c r="H34" s="1322"/>
      <c r="I34" s="72"/>
      <c r="J34" s="73"/>
      <c r="K34" s="1328"/>
      <c r="L34" s="1328"/>
      <c r="M34" s="70">
        <f t="shared" ref="M34" si="0">J34*K34</f>
        <v>0</v>
      </c>
    </row>
    <row r="35" spans="1:14">
      <c r="A35" s="74"/>
      <c r="B35" s="1322"/>
      <c r="C35" s="1322"/>
      <c r="D35" s="1322"/>
      <c r="E35" s="1322"/>
      <c r="F35" s="1322"/>
      <c r="G35" s="1322"/>
      <c r="H35" s="1322"/>
      <c r="I35" s="72"/>
      <c r="J35" s="73"/>
      <c r="K35" s="1328"/>
      <c r="L35" s="1328"/>
      <c r="M35" s="70"/>
    </row>
    <row r="36" spans="1:14" ht="15" thickBot="1">
      <c r="A36" s="75"/>
      <c r="B36" s="1409"/>
      <c r="C36" s="1409"/>
      <c r="D36" s="1409"/>
      <c r="E36" s="1409"/>
      <c r="F36" s="1409"/>
      <c r="G36" s="1409"/>
      <c r="H36" s="1409"/>
      <c r="I36" s="76"/>
      <c r="J36" s="77"/>
      <c r="K36" s="1392"/>
      <c r="L36" s="1392"/>
      <c r="M36" s="150"/>
    </row>
    <row r="37" spans="1:14" ht="15" thickBot="1">
      <c r="A37" s="1297" t="s">
        <v>1602</v>
      </c>
      <c r="B37" s="1298"/>
      <c r="C37" s="1298"/>
      <c r="D37" s="1298"/>
      <c r="E37" s="1298"/>
      <c r="F37" s="1298"/>
      <c r="G37" s="1298"/>
      <c r="H37" s="1298"/>
      <c r="I37" s="1298"/>
      <c r="J37" s="1298"/>
      <c r="K37" s="1298"/>
      <c r="L37" s="1299"/>
      <c r="M37" s="79">
        <f>SUM(M33:M36)</f>
        <v>3171.0358056265982</v>
      </c>
    </row>
    <row r="38" spans="1:14">
      <c r="A38" s="80"/>
      <c r="B38" s="55"/>
      <c r="C38" s="55"/>
      <c r="D38" s="55"/>
      <c r="E38" s="55"/>
      <c r="F38" s="55"/>
      <c r="G38" s="55"/>
      <c r="H38" s="55"/>
      <c r="I38" s="55"/>
      <c r="J38" s="55"/>
      <c r="K38" s="55"/>
      <c r="L38" s="55"/>
      <c r="M38" s="56"/>
    </row>
    <row r="39" spans="1:14">
      <c r="A39" s="1300" t="s">
        <v>1603</v>
      </c>
      <c r="B39" s="1301"/>
      <c r="C39" s="1301"/>
      <c r="D39" s="1301"/>
      <c r="E39" s="1301"/>
      <c r="F39" s="1301"/>
      <c r="G39" s="1301"/>
      <c r="H39" s="1301"/>
      <c r="I39" s="1301"/>
      <c r="J39" s="1301"/>
      <c r="K39" s="1301"/>
      <c r="L39" s="1301"/>
      <c r="M39" s="1302"/>
    </row>
    <row r="40" spans="1:14" ht="15" thickBot="1">
      <c r="A40" s="1330"/>
      <c r="B40" s="1331"/>
      <c r="C40" s="1331"/>
      <c r="D40" s="1331"/>
      <c r="E40" s="1331"/>
      <c r="F40" s="1331"/>
      <c r="G40" s="1331"/>
      <c r="H40" s="1331"/>
      <c r="I40" s="1331"/>
      <c r="J40" s="1331"/>
      <c r="K40" s="1331"/>
      <c r="L40" s="1331"/>
      <c r="M40" s="1332"/>
    </row>
    <row r="41" spans="1:14">
      <c r="A41" s="64" t="s">
        <v>1599</v>
      </c>
      <c r="B41" s="1289" t="s">
        <v>1278</v>
      </c>
      <c r="C41" s="1289"/>
      <c r="D41" s="1289"/>
      <c r="E41" s="1289"/>
      <c r="F41" s="1289"/>
      <c r="G41" s="1289"/>
      <c r="H41" s="1289"/>
      <c r="I41" s="65" t="s">
        <v>81</v>
      </c>
      <c r="J41" s="65" t="s">
        <v>1280</v>
      </c>
      <c r="K41" s="1289" t="s">
        <v>1604</v>
      </c>
      <c r="L41" s="1289"/>
      <c r="M41" s="66" t="s">
        <v>1601</v>
      </c>
    </row>
    <row r="42" spans="1:14">
      <c r="A42" s="67" t="s">
        <v>586</v>
      </c>
      <c r="B42" s="1325" t="s">
        <v>587</v>
      </c>
      <c r="C42" s="1325"/>
      <c r="D42" s="1325"/>
      <c r="E42" s="1325"/>
      <c r="F42" s="1325"/>
      <c r="G42" s="1325"/>
      <c r="H42" s="1325"/>
      <c r="I42" s="81" t="s">
        <v>142</v>
      </c>
      <c r="J42" s="82">
        <v>1.3</v>
      </c>
      <c r="K42" s="1405">
        <f>VLOOKUP(A42,Materiales!$C$6:$F$373,4,0)</f>
        <v>43700</v>
      </c>
      <c r="L42" s="1406"/>
      <c r="M42" s="70">
        <f>J42*K42</f>
        <v>56810</v>
      </c>
      <c r="N42" s="815">
        <v>29769.24973788136</v>
      </c>
    </row>
    <row r="43" spans="1:14">
      <c r="A43" s="71" t="s">
        <v>186</v>
      </c>
      <c r="B43" s="1322" t="s">
        <v>188</v>
      </c>
      <c r="C43" s="1322"/>
      <c r="D43" s="1322"/>
      <c r="E43" s="1322"/>
      <c r="F43" s="1322"/>
      <c r="G43" s="1322"/>
      <c r="H43" s="1322"/>
      <c r="I43" s="83" t="s">
        <v>187</v>
      </c>
      <c r="J43" s="84">
        <v>45</v>
      </c>
      <c r="K43" s="1405">
        <f>VLOOKUP(A43,Materiales!$C$6:$F$373,4,0)</f>
        <v>89</v>
      </c>
      <c r="L43" s="1406"/>
      <c r="M43" s="70">
        <f t="shared" ref="M43:M56" si="1">J43*K43</f>
        <v>4005</v>
      </c>
      <c r="N43" s="815">
        <v>97.193242334079272</v>
      </c>
    </row>
    <row r="44" spans="1:14">
      <c r="A44" s="71"/>
      <c r="B44" s="1322"/>
      <c r="C44" s="1322"/>
      <c r="D44" s="1322"/>
      <c r="E44" s="1322"/>
      <c r="F44" s="1322"/>
      <c r="G44" s="1322"/>
      <c r="H44" s="1322"/>
      <c r="I44" s="83"/>
      <c r="J44" s="84"/>
      <c r="K44" s="1405"/>
      <c r="L44" s="1406"/>
      <c r="M44" s="70">
        <f t="shared" si="1"/>
        <v>0</v>
      </c>
    </row>
    <row r="45" spans="1:14">
      <c r="A45" s="71"/>
      <c r="B45" s="1322"/>
      <c r="C45" s="1322"/>
      <c r="D45" s="1322"/>
      <c r="E45" s="1322"/>
      <c r="F45" s="1322"/>
      <c r="G45" s="1322"/>
      <c r="H45" s="1322"/>
      <c r="I45" s="83"/>
      <c r="J45" s="84"/>
      <c r="K45" s="1405"/>
      <c r="L45" s="1406"/>
      <c r="M45" s="70">
        <f t="shared" si="1"/>
        <v>0</v>
      </c>
    </row>
    <row r="46" spans="1:14">
      <c r="A46" s="71"/>
      <c r="B46" s="1322"/>
      <c r="C46" s="1322"/>
      <c r="D46" s="1322"/>
      <c r="E46" s="1322"/>
      <c r="F46" s="1322"/>
      <c r="G46" s="1322"/>
      <c r="H46" s="1322"/>
      <c r="I46" s="83"/>
      <c r="J46" s="84"/>
      <c r="K46" s="1405"/>
      <c r="L46" s="1406"/>
      <c r="M46" s="70">
        <f t="shared" si="1"/>
        <v>0</v>
      </c>
    </row>
    <row r="47" spans="1:14">
      <c r="A47" s="71"/>
      <c r="B47" s="1322"/>
      <c r="C47" s="1322"/>
      <c r="D47" s="1322"/>
      <c r="E47" s="1322"/>
      <c r="F47" s="1322"/>
      <c r="G47" s="1322"/>
      <c r="H47" s="1322"/>
      <c r="I47" s="83"/>
      <c r="J47" s="84"/>
      <c r="K47" s="1405"/>
      <c r="L47" s="1406"/>
      <c r="M47" s="70">
        <f t="shared" si="1"/>
        <v>0</v>
      </c>
    </row>
    <row r="48" spans="1:14">
      <c r="A48" s="71"/>
      <c r="B48" s="1322"/>
      <c r="C48" s="1322"/>
      <c r="D48" s="1322"/>
      <c r="E48" s="1322"/>
      <c r="F48" s="1322"/>
      <c r="G48" s="1322"/>
      <c r="H48" s="1322"/>
      <c r="I48" s="83"/>
      <c r="J48" s="84"/>
      <c r="K48" s="1405"/>
      <c r="L48" s="1406"/>
      <c r="M48" s="70">
        <f t="shared" si="1"/>
        <v>0</v>
      </c>
    </row>
    <row r="49" spans="1:15">
      <c r="A49" s="71"/>
      <c r="B49" s="1322"/>
      <c r="C49" s="1322"/>
      <c r="D49" s="1322"/>
      <c r="E49" s="1322"/>
      <c r="F49" s="1322"/>
      <c r="G49" s="1322"/>
      <c r="H49" s="1322"/>
      <c r="I49" s="83"/>
      <c r="J49" s="84"/>
      <c r="K49" s="1405"/>
      <c r="L49" s="1406"/>
      <c r="M49" s="70">
        <f t="shared" si="1"/>
        <v>0</v>
      </c>
    </row>
    <row r="50" spans="1:15">
      <c r="A50" s="71"/>
      <c r="B50" s="1322"/>
      <c r="C50" s="1322"/>
      <c r="D50" s="1322"/>
      <c r="E50" s="1322"/>
      <c r="F50" s="1322"/>
      <c r="G50" s="1322"/>
      <c r="H50" s="1322"/>
      <c r="I50" s="83"/>
      <c r="J50" s="84"/>
      <c r="K50" s="1405"/>
      <c r="L50" s="1406"/>
      <c r="M50" s="70">
        <f t="shared" si="1"/>
        <v>0</v>
      </c>
    </row>
    <row r="51" spans="1:15">
      <c r="A51" s="71"/>
      <c r="B51" s="1322"/>
      <c r="C51" s="1322"/>
      <c r="D51" s="1322"/>
      <c r="E51" s="1322"/>
      <c r="F51" s="1322"/>
      <c r="G51" s="1322"/>
      <c r="H51" s="1322"/>
      <c r="I51" s="83"/>
      <c r="J51" s="84"/>
      <c r="K51" s="1405"/>
      <c r="L51" s="1406"/>
      <c r="M51" s="70">
        <f t="shared" si="1"/>
        <v>0</v>
      </c>
    </row>
    <row r="52" spans="1:15">
      <c r="A52" s="71"/>
      <c r="B52" s="1322"/>
      <c r="C52" s="1322"/>
      <c r="D52" s="1322"/>
      <c r="E52" s="1322"/>
      <c r="F52" s="1322"/>
      <c r="G52" s="1322"/>
      <c r="H52" s="1322"/>
      <c r="I52" s="83"/>
      <c r="J52" s="84"/>
      <c r="K52" s="1405"/>
      <c r="L52" s="1406"/>
      <c r="M52" s="70">
        <f t="shared" si="1"/>
        <v>0</v>
      </c>
    </row>
    <row r="53" spans="1:15">
      <c r="A53" s="71"/>
      <c r="B53" s="1322"/>
      <c r="C53" s="1322"/>
      <c r="D53" s="1322"/>
      <c r="E53" s="1322"/>
      <c r="F53" s="1322"/>
      <c r="G53" s="1322"/>
      <c r="H53" s="1322"/>
      <c r="I53" s="83"/>
      <c r="J53" s="84"/>
      <c r="K53" s="1405"/>
      <c r="L53" s="1406"/>
      <c r="M53" s="70">
        <f t="shared" si="1"/>
        <v>0</v>
      </c>
    </row>
    <row r="54" spans="1:15">
      <c r="A54" s="71"/>
      <c r="B54" s="1322"/>
      <c r="C54" s="1322"/>
      <c r="D54" s="1322"/>
      <c r="E54" s="1322"/>
      <c r="F54" s="1322"/>
      <c r="G54" s="1322"/>
      <c r="H54" s="1322"/>
      <c r="I54" s="83"/>
      <c r="J54" s="84"/>
      <c r="K54" s="1405"/>
      <c r="L54" s="1406"/>
      <c r="M54" s="70">
        <f t="shared" si="1"/>
        <v>0</v>
      </c>
    </row>
    <row r="55" spans="1:15">
      <c r="A55" s="71"/>
      <c r="B55" s="1322"/>
      <c r="C55" s="1322"/>
      <c r="D55" s="1322"/>
      <c r="E55" s="1322"/>
      <c r="F55" s="1322"/>
      <c r="G55" s="1322"/>
      <c r="H55" s="1322"/>
      <c r="I55" s="83"/>
      <c r="J55" s="84"/>
      <c r="K55" s="1405"/>
      <c r="L55" s="1406"/>
      <c r="M55" s="70">
        <f t="shared" si="1"/>
        <v>0</v>
      </c>
    </row>
    <row r="56" spans="1:15" ht="15" thickBot="1">
      <c r="A56" s="85"/>
      <c r="B56" s="1319"/>
      <c r="C56" s="1319"/>
      <c r="D56" s="1319"/>
      <c r="E56" s="1319"/>
      <c r="F56" s="1319"/>
      <c r="G56" s="1319"/>
      <c r="H56" s="1319"/>
      <c r="I56" s="76"/>
      <c r="J56" s="86"/>
      <c r="K56" s="1424"/>
      <c r="L56" s="1425"/>
      <c r="M56" s="87">
        <f t="shared" si="1"/>
        <v>0</v>
      </c>
    </row>
    <row r="57" spans="1:15" ht="15" thickBot="1">
      <c r="A57" s="1297" t="s">
        <v>1602</v>
      </c>
      <c r="B57" s="1298"/>
      <c r="C57" s="1298"/>
      <c r="D57" s="1298"/>
      <c r="E57" s="1298"/>
      <c r="F57" s="1298"/>
      <c r="G57" s="1298"/>
      <c r="H57" s="1298"/>
      <c r="I57" s="1298"/>
      <c r="J57" s="1298"/>
      <c r="K57" s="1298"/>
      <c r="L57" s="1299"/>
      <c r="M57" s="88">
        <f>SUM(M42:M56)</f>
        <v>60815</v>
      </c>
    </row>
    <row r="58" spans="1:15">
      <c r="A58" s="54"/>
      <c r="B58" s="55"/>
      <c r="C58" s="55"/>
      <c r="D58" s="55"/>
      <c r="E58" s="55"/>
      <c r="F58" s="55"/>
      <c r="G58" s="55"/>
      <c r="H58" s="55"/>
      <c r="I58" s="55"/>
      <c r="J58" s="55"/>
      <c r="K58" s="55"/>
      <c r="L58" s="55"/>
      <c r="M58" s="56"/>
    </row>
    <row r="59" spans="1:15">
      <c r="A59" s="1300" t="s">
        <v>1605</v>
      </c>
      <c r="B59" s="1301"/>
      <c r="C59" s="1301"/>
      <c r="D59" s="1301"/>
      <c r="E59" s="1301"/>
      <c r="F59" s="1301"/>
      <c r="G59" s="1301"/>
      <c r="H59" s="1301"/>
      <c r="I59" s="1301"/>
      <c r="J59" s="1301"/>
      <c r="K59" s="1301"/>
      <c r="L59" s="1301"/>
      <c r="M59" s="1302"/>
    </row>
    <row r="60" spans="1:15" ht="15" thickBot="1">
      <c r="A60" s="1303"/>
      <c r="B60" s="1304"/>
      <c r="C60" s="1304"/>
      <c r="D60" s="1304"/>
      <c r="E60" s="1304"/>
      <c r="F60" s="1304"/>
      <c r="G60" s="1304"/>
      <c r="H60" s="1304"/>
      <c r="I60" s="1304"/>
      <c r="J60" s="1304"/>
      <c r="K60" s="1304"/>
      <c r="L60" s="1304"/>
      <c r="M60" s="1305"/>
    </row>
    <row r="61" spans="1:15" ht="27.6">
      <c r="A61" s="89" t="s">
        <v>1599</v>
      </c>
      <c r="B61" s="1306" t="s">
        <v>1278</v>
      </c>
      <c r="C61" s="1306"/>
      <c r="D61" s="1306"/>
      <c r="E61" s="1306"/>
      <c r="F61" s="1306"/>
      <c r="G61" s="1306"/>
      <c r="H61" s="90" t="s">
        <v>81</v>
      </c>
      <c r="I61" s="90" t="s">
        <v>1606</v>
      </c>
      <c r="J61" s="90" t="s">
        <v>1607</v>
      </c>
      <c r="K61" s="90" t="s">
        <v>1608</v>
      </c>
      <c r="L61" s="90" t="s">
        <v>1609</v>
      </c>
      <c r="M61" s="91" t="s">
        <v>1601</v>
      </c>
      <c r="N61" s="818" t="s">
        <v>82</v>
      </c>
      <c r="O61" s="818" t="s">
        <v>1609</v>
      </c>
    </row>
    <row r="62" spans="1:15">
      <c r="A62" s="157" t="s">
        <v>47</v>
      </c>
      <c r="B62" s="1307" t="s">
        <v>48</v>
      </c>
      <c r="C62" s="1308"/>
      <c r="D62" s="1308"/>
      <c r="E62" s="1308"/>
      <c r="F62" s="1308"/>
      <c r="G62" s="1309"/>
      <c r="H62" s="93" t="s">
        <v>14</v>
      </c>
      <c r="I62" s="94">
        <v>1.3</v>
      </c>
      <c r="J62" s="94">
        <f>+'Distancia Fuentes Materiales'!D13</f>
        <v>33</v>
      </c>
      <c r="K62" s="94">
        <f>I62*J62</f>
        <v>42.9</v>
      </c>
      <c r="L62" s="95">
        <f>VLOOKUP(A62,TRANSPORTE!$C$6:$F$40,4,FALSE)</f>
        <v>1300</v>
      </c>
      <c r="M62" s="96">
        <f>K62*L62</f>
        <v>55770</v>
      </c>
      <c r="N62" s="816">
        <v>1</v>
      </c>
      <c r="O62" s="803">
        <v>1238.387552711534</v>
      </c>
    </row>
    <row r="63" spans="1:15">
      <c r="A63" s="97"/>
      <c r="B63" s="1310"/>
      <c r="C63" s="1311"/>
      <c r="D63" s="1311"/>
      <c r="E63" s="1311"/>
      <c r="F63" s="1311"/>
      <c r="G63" s="1312"/>
      <c r="H63" s="98"/>
      <c r="I63" s="99"/>
      <c r="J63" s="99"/>
      <c r="K63" s="99"/>
      <c r="L63" s="100"/>
      <c r="M63" s="96">
        <f t="shared" ref="M63:M66" si="2">K63*L63</f>
        <v>0</v>
      </c>
    </row>
    <row r="64" spans="1:15">
      <c r="A64" s="97"/>
      <c r="B64" s="1310"/>
      <c r="C64" s="1311"/>
      <c r="D64" s="1311"/>
      <c r="E64" s="1311"/>
      <c r="F64" s="1311"/>
      <c r="G64" s="1312"/>
      <c r="H64" s="98"/>
      <c r="I64" s="99"/>
      <c r="J64" s="99"/>
      <c r="K64" s="99"/>
      <c r="L64" s="100"/>
      <c r="M64" s="96">
        <f t="shared" si="2"/>
        <v>0</v>
      </c>
    </row>
    <row r="65" spans="1:14">
      <c r="A65" s="97"/>
      <c r="B65" s="1310"/>
      <c r="C65" s="1311"/>
      <c r="D65" s="1311"/>
      <c r="E65" s="1311"/>
      <c r="F65" s="1311"/>
      <c r="G65" s="1312"/>
      <c r="H65" s="98"/>
      <c r="I65" s="99"/>
      <c r="J65" s="99"/>
      <c r="K65" s="99"/>
      <c r="L65" s="100"/>
      <c r="M65" s="96">
        <f t="shared" si="2"/>
        <v>0</v>
      </c>
    </row>
    <row r="66" spans="1:14" ht="15" thickBot="1">
      <c r="A66" s="75"/>
      <c r="B66" s="1313"/>
      <c r="C66" s="1314"/>
      <c r="D66" s="1314"/>
      <c r="E66" s="1314"/>
      <c r="F66" s="1314"/>
      <c r="G66" s="1315"/>
      <c r="H66" s="101"/>
      <c r="I66" s="102"/>
      <c r="J66" s="102"/>
      <c r="K66" s="102"/>
      <c r="L66" s="103"/>
      <c r="M66" s="104">
        <f t="shared" si="2"/>
        <v>0</v>
      </c>
    </row>
    <row r="67" spans="1:14" ht="15" thickBot="1">
      <c r="A67" s="1297" t="s">
        <v>1602</v>
      </c>
      <c r="B67" s="1298"/>
      <c r="C67" s="1298"/>
      <c r="D67" s="1298"/>
      <c r="E67" s="1298"/>
      <c r="F67" s="1298"/>
      <c r="G67" s="1298"/>
      <c r="H67" s="1298"/>
      <c r="I67" s="1298"/>
      <c r="J67" s="1298"/>
      <c r="K67" s="1298"/>
      <c r="L67" s="1299"/>
      <c r="M67" s="88">
        <f>SUM(M62:M66)</f>
        <v>55770</v>
      </c>
    </row>
    <row r="68" spans="1:14">
      <c r="A68" s="54"/>
      <c r="B68" s="55"/>
      <c r="C68" s="55"/>
      <c r="D68" s="55"/>
      <c r="E68" s="55"/>
      <c r="F68" s="55"/>
      <c r="G68" s="55"/>
      <c r="H68" s="55"/>
      <c r="I68" s="55"/>
      <c r="J68" s="55"/>
      <c r="K68" s="55"/>
      <c r="L68" s="55"/>
      <c r="M68" s="56"/>
    </row>
    <row r="69" spans="1:14">
      <c r="A69" s="1316" t="s">
        <v>1610</v>
      </c>
      <c r="B69" s="1317"/>
      <c r="C69" s="1317"/>
      <c r="D69" s="1317"/>
      <c r="E69" s="1317"/>
      <c r="F69" s="1317"/>
      <c r="G69" s="1317"/>
      <c r="H69" s="1317"/>
      <c r="I69" s="1317"/>
      <c r="J69" s="1317"/>
      <c r="K69" s="1317"/>
      <c r="L69" s="1317"/>
      <c r="M69" s="1318"/>
    </row>
    <row r="70" spans="1:14" ht="15" thickBot="1">
      <c r="A70" s="1294"/>
      <c r="B70" s="1295"/>
      <c r="C70" s="1295"/>
      <c r="D70" s="1295"/>
      <c r="E70" s="1295"/>
      <c r="F70" s="1295"/>
      <c r="G70" s="1295"/>
      <c r="H70" s="1295"/>
      <c r="I70" s="1295"/>
      <c r="J70" s="1295"/>
      <c r="K70" s="1295"/>
      <c r="L70" s="1295"/>
      <c r="M70" s="1296"/>
    </row>
    <row r="71" spans="1:14" ht="27.6">
      <c r="A71" s="64" t="s">
        <v>1599</v>
      </c>
      <c r="B71" s="1289" t="s">
        <v>1278</v>
      </c>
      <c r="C71" s="1289"/>
      <c r="D71" s="1289"/>
      <c r="E71" s="1289"/>
      <c r="F71" s="1289"/>
      <c r="G71" s="1289"/>
      <c r="H71" s="65" t="s">
        <v>1611</v>
      </c>
      <c r="I71" s="65" t="s">
        <v>1612</v>
      </c>
      <c r="J71" s="65" t="s">
        <v>1613</v>
      </c>
      <c r="K71" s="1289" t="s">
        <v>1152</v>
      </c>
      <c r="L71" s="1289"/>
      <c r="M71" s="66" t="s">
        <v>1601</v>
      </c>
      <c r="N71" s="818" t="s">
        <v>1611</v>
      </c>
    </row>
    <row r="72" spans="1:14">
      <c r="A72" s="92" t="s">
        <v>1647</v>
      </c>
      <c r="B72" s="1396" t="s">
        <v>1634</v>
      </c>
      <c r="C72" s="1397"/>
      <c r="D72" s="1397"/>
      <c r="E72" s="1397"/>
      <c r="F72" s="1397"/>
      <c r="G72" s="1397"/>
      <c r="H72" s="95">
        <f>+'Mano de Obra'!C6*3</f>
        <v>130062</v>
      </c>
      <c r="I72" s="276">
        <v>1.85</v>
      </c>
      <c r="J72" s="106">
        <f>+H72*I72</f>
        <v>240614.7</v>
      </c>
      <c r="K72" s="1401">
        <v>21</v>
      </c>
      <c r="L72" s="1402"/>
      <c r="M72" s="107">
        <f>J72/K72</f>
        <v>11457.842857142858</v>
      </c>
      <c r="N72" s="815">
        <v>100000</v>
      </c>
    </row>
    <row r="73" spans="1:14">
      <c r="A73" s="108"/>
      <c r="B73" s="1270"/>
      <c r="C73" s="1271"/>
      <c r="D73" s="1271"/>
      <c r="E73" s="1271"/>
      <c r="F73" s="1271"/>
      <c r="G73" s="1272"/>
      <c r="H73" s="100"/>
      <c r="I73" s="109"/>
      <c r="J73" s="110"/>
      <c r="K73" s="1273"/>
      <c r="L73" s="1274"/>
      <c r="M73" s="107"/>
    </row>
    <row r="74" spans="1:14">
      <c r="A74" s="108"/>
      <c r="B74" s="1270"/>
      <c r="C74" s="1271"/>
      <c r="D74" s="1271"/>
      <c r="E74" s="1271"/>
      <c r="F74" s="1271"/>
      <c r="G74" s="1272"/>
      <c r="H74" s="100"/>
      <c r="I74" s="109"/>
      <c r="J74" s="110"/>
      <c r="K74" s="1273"/>
      <c r="L74" s="1274"/>
      <c r="M74" s="111"/>
    </row>
    <row r="75" spans="1:14">
      <c r="A75" s="108"/>
      <c r="B75" s="1270"/>
      <c r="C75" s="1271"/>
      <c r="D75" s="1271"/>
      <c r="E75" s="1271"/>
      <c r="F75" s="1271"/>
      <c r="G75" s="1272"/>
      <c r="H75" s="100"/>
      <c r="I75" s="109"/>
      <c r="J75" s="110"/>
      <c r="K75" s="1273"/>
      <c r="L75" s="1274"/>
      <c r="M75" s="111"/>
    </row>
    <row r="76" spans="1:14">
      <c r="A76" s="108"/>
      <c r="B76" s="1270"/>
      <c r="C76" s="1271"/>
      <c r="D76" s="1271"/>
      <c r="E76" s="1271"/>
      <c r="F76" s="1271"/>
      <c r="G76" s="1272"/>
      <c r="H76" s="100"/>
      <c r="I76" s="109"/>
      <c r="J76" s="110"/>
      <c r="K76" s="1273"/>
      <c r="L76" s="1274"/>
      <c r="M76" s="111"/>
    </row>
    <row r="77" spans="1:14">
      <c r="A77" s="108"/>
      <c r="B77" s="1270"/>
      <c r="C77" s="1271"/>
      <c r="D77" s="1271"/>
      <c r="E77" s="1271"/>
      <c r="F77" s="1271"/>
      <c r="G77" s="1272"/>
      <c r="H77" s="100"/>
      <c r="I77" s="109"/>
      <c r="J77" s="110"/>
      <c r="K77" s="1273"/>
      <c r="L77" s="1274"/>
      <c r="M77" s="111"/>
    </row>
    <row r="78" spans="1:14">
      <c r="A78" s="108"/>
      <c r="B78" s="1270"/>
      <c r="C78" s="1271"/>
      <c r="D78" s="1271"/>
      <c r="E78" s="1271"/>
      <c r="F78" s="1271"/>
      <c r="G78" s="1272"/>
      <c r="H78" s="100"/>
      <c r="I78" s="109"/>
      <c r="J78" s="700"/>
      <c r="K78" s="1273"/>
      <c r="L78" s="1274"/>
      <c r="M78" s="111"/>
    </row>
    <row r="79" spans="1:14">
      <c r="A79" s="108"/>
      <c r="B79" s="1270"/>
      <c r="C79" s="1271"/>
      <c r="D79" s="1271"/>
      <c r="E79" s="1271"/>
      <c r="F79" s="1271"/>
      <c r="G79" s="1272"/>
      <c r="H79" s="100"/>
      <c r="I79" s="109"/>
      <c r="J79" s="700"/>
      <c r="K79" s="1273"/>
      <c r="L79" s="1274"/>
      <c r="M79" s="111"/>
    </row>
    <row r="80" spans="1:14">
      <c r="A80" s="108"/>
      <c r="B80" s="1270"/>
      <c r="C80" s="1271"/>
      <c r="D80" s="1271"/>
      <c r="E80" s="1271"/>
      <c r="F80" s="1271"/>
      <c r="G80" s="1272"/>
      <c r="H80" s="100"/>
      <c r="I80" s="109"/>
      <c r="J80" s="700"/>
      <c r="K80" s="1273"/>
      <c r="L80" s="1274"/>
      <c r="M80" s="111"/>
    </row>
    <row r="81" spans="1:13" ht="15" thickBot="1">
      <c r="A81" s="112"/>
      <c r="B81" s="1275"/>
      <c r="C81" s="1276"/>
      <c r="D81" s="1276"/>
      <c r="E81" s="1276"/>
      <c r="F81" s="1276"/>
      <c r="G81" s="1277"/>
      <c r="H81" s="113"/>
      <c r="I81" s="114"/>
      <c r="J81" s="113"/>
      <c r="K81" s="1278"/>
      <c r="L81" s="1279"/>
      <c r="M81" s="115"/>
    </row>
    <row r="82" spans="1:13" ht="15" thickBot="1">
      <c r="A82" s="1280" t="s">
        <v>1602</v>
      </c>
      <c r="B82" s="1281"/>
      <c r="C82" s="1281"/>
      <c r="D82" s="1281"/>
      <c r="E82" s="1281"/>
      <c r="F82" s="1281"/>
      <c r="G82" s="1281"/>
      <c r="H82" s="1281"/>
      <c r="I82" s="1281"/>
      <c r="J82" s="1281"/>
      <c r="K82" s="1281"/>
      <c r="L82" s="1282"/>
      <c r="M82" s="116">
        <f>SUM(M72:M81)</f>
        <v>11457.842857142858</v>
      </c>
    </row>
    <row r="83" spans="1:13" ht="15" thickBot="1">
      <c r="A83" s="54"/>
      <c r="B83" s="55"/>
      <c r="C83" s="55"/>
      <c r="D83" s="55"/>
      <c r="E83" s="55"/>
      <c r="F83" s="55"/>
      <c r="G83" s="55"/>
      <c r="H83" s="55"/>
      <c r="I83" s="55"/>
      <c r="J83" s="55"/>
      <c r="K83" s="55"/>
      <c r="L83" s="55"/>
      <c r="M83" s="56"/>
    </row>
    <row r="84" spans="1:13" ht="15" thickBot="1">
      <c r="A84" s="1283" t="s">
        <v>1616</v>
      </c>
      <c r="B84" s="1284"/>
      <c r="C84" s="1284"/>
      <c r="D84" s="1284"/>
      <c r="E84" s="1284"/>
      <c r="F84" s="1284"/>
      <c r="G84" s="1284"/>
      <c r="H84" s="1284"/>
      <c r="I84" s="1284"/>
      <c r="J84" s="1284"/>
      <c r="K84" s="1284"/>
      <c r="L84" s="1285"/>
      <c r="M84" s="116">
        <f>M37+M57+M67+M82</f>
        <v>131213.87866276945</v>
      </c>
    </row>
    <row r="85" spans="1:13">
      <c r="A85" s="27"/>
      <c r="B85" s="28"/>
      <c r="C85" s="28"/>
      <c r="D85" s="28"/>
      <c r="E85" s="28"/>
      <c r="F85" s="28"/>
      <c r="G85" s="28"/>
      <c r="H85" s="28"/>
      <c r="I85" s="28"/>
      <c r="J85" s="28"/>
      <c r="K85" s="28"/>
      <c r="L85" s="28"/>
      <c r="M85" s="29"/>
    </row>
    <row r="86" spans="1:13">
      <c r="A86" s="50"/>
      <c r="B86" s="51"/>
      <c r="C86" s="51"/>
      <c r="D86" s="51"/>
      <c r="E86" s="51"/>
      <c r="F86" s="51"/>
      <c r="G86" s="51"/>
      <c r="H86" s="51"/>
      <c r="I86" s="51"/>
      <c r="J86" s="51"/>
      <c r="K86" s="51"/>
      <c r="L86" s="51"/>
      <c r="M86" s="52"/>
    </row>
    <row r="87" spans="1:13">
      <c r="A87" s="50"/>
      <c r="B87" s="51"/>
      <c r="C87" s="51"/>
      <c r="D87" s="51"/>
      <c r="E87" s="51"/>
      <c r="F87" s="51"/>
      <c r="G87" s="51"/>
      <c r="H87" s="51"/>
      <c r="I87" s="51"/>
      <c r="J87" s="51"/>
      <c r="K87" s="51"/>
      <c r="L87" s="51"/>
      <c r="M87" s="52"/>
    </row>
    <row r="88" spans="1:13">
      <c r="A88" s="50"/>
      <c r="B88" s="51"/>
      <c r="C88" s="51"/>
      <c r="D88" s="51"/>
      <c r="E88" s="51"/>
      <c r="F88" s="51"/>
      <c r="G88" s="51"/>
      <c r="H88" s="51"/>
      <c r="I88" s="51"/>
      <c r="J88" s="51"/>
      <c r="K88" s="51"/>
      <c r="L88" s="51"/>
      <c r="M88" s="52"/>
    </row>
    <row r="89" spans="1:13">
      <c r="A89" s="50"/>
      <c r="B89" s="117" t="s">
        <v>1617</v>
      </c>
      <c r="C89" s="117"/>
      <c r="D89" s="117"/>
      <c r="E89" s="117"/>
      <c r="F89" s="117"/>
      <c r="G89" s="117"/>
      <c r="H89" s="3"/>
      <c r="I89" s="117" t="s">
        <v>1618</v>
      </c>
      <c r="J89" s="117"/>
      <c r="K89" s="117"/>
      <c r="L89" s="117"/>
      <c r="M89" s="52"/>
    </row>
    <row r="90" spans="1:13">
      <c r="A90" s="50"/>
      <c r="B90" s="51" t="s">
        <v>1619</v>
      </c>
      <c r="C90" s="51"/>
      <c r="D90" s="51"/>
      <c r="E90" s="51"/>
      <c r="F90" s="51"/>
      <c r="G90" s="51"/>
      <c r="H90" s="3"/>
      <c r="I90" s="51" t="s">
        <v>1619</v>
      </c>
      <c r="J90" s="51"/>
      <c r="K90" s="51"/>
      <c r="L90" s="51"/>
      <c r="M90" s="52"/>
    </row>
    <row r="91" spans="1:13">
      <c r="A91" s="50"/>
      <c r="B91" s="51" t="s">
        <v>1620</v>
      </c>
      <c r="C91" s="51"/>
      <c r="D91" s="51"/>
      <c r="E91" s="51"/>
      <c r="F91" s="51"/>
      <c r="G91" s="51"/>
      <c r="H91" s="3"/>
      <c r="I91" s="51" t="s">
        <v>1621</v>
      </c>
      <c r="J91" s="51"/>
      <c r="K91" s="51"/>
      <c r="L91" s="51"/>
      <c r="M91" s="52"/>
    </row>
    <row r="92" spans="1:13">
      <c r="A92" s="50"/>
      <c r="B92" s="51" t="s">
        <v>1622</v>
      </c>
      <c r="C92" s="51"/>
      <c r="D92" s="51"/>
      <c r="E92" s="51"/>
      <c r="F92" s="51"/>
      <c r="G92" s="51"/>
      <c r="H92" s="3"/>
      <c r="I92" s="51" t="s">
        <v>1622</v>
      </c>
      <c r="J92" s="51"/>
      <c r="K92" s="51"/>
      <c r="L92" s="51"/>
      <c r="M92" s="52"/>
    </row>
    <row r="93" spans="1:13" ht="15" thickBot="1">
      <c r="A93" s="50"/>
      <c r="B93" s="51"/>
      <c r="C93" s="51"/>
      <c r="D93" s="51"/>
      <c r="E93" s="51" t="s">
        <v>1623</v>
      </c>
      <c r="F93" s="51"/>
      <c r="G93" s="51"/>
      <c r="H93" s="51"/>
      <c r="I93" s="51"/>
      <c r="J93" s="51"/>
      <c r="K93" s="51"/>
      <c r="L93" s="51"/>
      <c r="M93" s="52"/>
    </row>
    <row r="94" spans="1:13">
      <c r="A94" s="118" t="s">
        <v>1624</v>
      </c>
      <c r="B94" s="119"/>
      <c r="C94" s="119"/>
      <c r="D94" s="119"/>
      <c r="E94" s="119"/>
      <c r="F94" s="119"/>
      <c r="G94" s="119"/>
      <c r="H94" s="119"/>
      <c r="I94" s="119"/>
      <c r="J94" s="119"/>
      <c r="K94" s="119"/>
      <c r="L94" s="119"/>
      <c r="M94" s="120"/>
    </row>
    <row r="95" spans="1:13">
      <c r="A95" s="121"/>
      <c r="B95" s="122"/>
      <c r="C95" s="122"/>
      <c r="D95" s="122"/>
      <c r="E95" s="122"/>
      <c r="F95" s="122"/>
      <c r="G95" s="122"/>
      <c r="H95" s="122"/>
      <c r="I95" s="122"/>
      <c r="J95" s="122"/>
      <c r="K95" s="122"/>
      <c r="L95" s="122"/>
      <c r="M95" s="123"/>
    </row>
    <row r="96" spans="1:13">
      <c r="A96" s="121"/>
      <c r="B96" s="122"/>
      <c r="C96" s="122"/>
      <c r="D96" s="122"/>
      <c r="E96" s="122"/>
      <c r="F96" s="122"/>
      <c r="G96" s="122"/>
      <c r="H96" s="122"/>
      <c r="I96" s="122"/>
      <c r="J96" s="122"/>
      <c r="K96" s="122"/>
      <c r="L96" s="122"/>
      <c r="M96" s="123"/>
    </row>
    <row r="97" spans="1:14" ht="15" thickBot="1">
      <c r="A97" s="124"/>
      <c r="B97" s="125"/>
      <c r="C97" s="125"/>
      <c r="D97" s="125"/>
      <c r="E97" s="125"/>
      <c r="F97" s="125"/>
      <c r="G97" s="125"/>
      <c r="H97" s="125"/>
      <c r="I97" s="125"/>
      <c r="J97" s="125"/>
      <c r="K97" s="125"/>
      <c r="L97" s="125"/>
      <c r="M97" s="126"/>
    </row>
    <row r="98" spans="1:14">
      <c r="A98" s="127"/>
      <c r="B98" s="128"/>
      <c r="C98" s="128"/>
      <c r="D98" s="128"/>
      <c r="E98" s="128"/>
      <c r="F98" s="128"/>
      <c r="G98" s="128"/>
      <c r="H98" s="128"/>
      <c r="I98" s="128"/>
      <c r="J98" s="128"/>
      <c r="K98" s="128"/>
      <c r="L98" s="128"/>
      <c r="M98" s="129"/>
    </row>
    <row r="99" spans="1:14">
      <c r="A99" s="31" t="s">
        <v>1625</v>
      </c>
      <c r="B99" s="130"/>
      <c r="C99" s="130"/>
      <c r="D99" s="130"/>
      <c r="E99" s="130"/>
      <c r="F99" s="130"/>
      <c r="G99" s="130"/>
      <c r="H99" s="130"/>
      <c r="I99" s="130"/>
      <c r="J99" s="130"/>
      <c r="K99" s="130"/>
      <c r="L99" s="130"/>
      <c r="M99" s="131"/>
    </row>
    <row r="100" spans="1:14" ht="15" customHeight="1">
      <c r="A100" s="132"/>
      <c r="B100" s="133"/>
      <c r="C100" s="133"/>
      <c r="D100" s="133"/>
      <c r="E100" s="133"/>
      <c r="F100" s="133"/>
      <c r="G100" s="133"/>
      <c r="H100" s="133"/>
      <c r="I100" s="133"/>
      <c r="J100" s="133"/>
      <c r="K100" s="133"/>
      <c r="L100" s="133"/>
      <c r="M100" s="134"/>
    </row>
    <row r="101" spans="1:14">
      <c r="A101" s="135"/>
      <c r="B101" s="136"/>
      <c r="C101" s="136"/>
      <c r="D101" s="136"/>
      <c r="E101" s="136"/>
      <c r="F101" s="136"/>
      <c r="G101" s="136"/>
      <c r="H101" s="136"/>
      <c r="I101" s="136"/>
      <c r="J101" s="136"/>
      <c r="K101" s="136"/>
      <c r="L101" s="136"/>
      <c r="M101" s="137"/>
    </row>
    <row r="102" spans="1:14" ht="15" customHeight="1">
      <c r="A102" s="50"/>
      <c r="B102" s="51"/>
      <c r="C102" s="51"/>
      <c r="D102" s="51" t="s">
        <v>1617</v>
      </c>
      <c r="E102" s="117"/>
      <c r="F102" s="117"/>
      <c r="G102" s="51"/>
      <c r="H102" s="51"/>
      <c r="I102" s="51"/>
      <c r="J102" s="51"/>
      <c r="K102" s="51"/>
      <c r="L102" s="51"/>
      <c r="M102" s="52"/>
    </row>
    <row r="103" spans="1:14">
      <c r="A103" s="50"/>
      <c r="B103" s="51"/>
      <c r="C103" s="51"/>
      <c r="D103" s="138" t="s">
        <v>1619</v>
      </c>
      <c r="E103" s="51"/>
      <c r="F103" s="51"/>
      <c r="G103" s="138"/>
      <c r="H103" s="138"/>
      <c r="I103" s="138"/>
      <c r="J103" s="51"/>
      <c r="K103" s="51"/>
      <c r="L103" s="51"/>
      <c r="M103" s="52"/>
    </row>
    <row r="104" spans="1:14">
      <c r="A104" s="50"/>
      <c r="B104" s="51"/>
      <c r="C104" s="51"/>
      <c r="D104" s="139" t="s">
        <v>1626</v>
      </c>
      <c r="E104" s="51"/>
      <c r="F104" s="51"/>
      <c r="G104" s="139"/>
      <c r="H104" s="139"/>
      <c r="I104" s="139"/>
      <c r="J104" s="51"/>
      <c r="K104" s="51"/>
      <c r="L104" s="51"/>
      <c r="M104" s="52"/>
    </row>
    <row r="105" spans="1:14" ht="19.5" customHeight="1">
      <c r="A105" s="140"/>
      <c r="B105" s="136"/>
      <c r="C105" s="136"/>
      <c r="D105" s="51" t="s">
        <v>1622</v>
      </c>
      <c r="E105" s="51"/>
      <c r="F105" s="51"/>
      <c r="G105" s="51"/>
      <c r="H105" s="51"/>
      <c r="I105" s="51"/>
      <c r="J105" s="136"/>
      <c r="K105" s="136"/>
      <c r="L105" s="136"/>
      <c r="M105" s="137"/>
    </row>
    <row r="106" spans="1:14">
      <c r="A106" s="140"/>
      <c r="B106" s="136"/>
      <c r="C106" s="136"/>
      <c r="D106" s="136"/>
      <c r="E106" s="51"/>
      <c r="F106" s="51"/>
      <c r="G106" s="51"/>
      <c r="H106" s="51"/>
      <c r="I106" s="51"/>
      <c r="J106" s="136"/>
      <c r="K106" s="136"/>
      <c r="L106" s="136"/>
      <c r="M106" s="137"/>
    </row>
    <row r="107" spans="1:14" ht="15.75" customHeight="1">
      <c r="A107" s="1286" t="s">
        <v>1627</v>
      </c>
      <c r="B107" s="1287"/>
      <c r="C107" s="1287"/>
      <c r="D107" s="1287"/>
      <c r="E107" s="1287"/>
      <c r="F107" s="1287"/>
      <c r="G107" s="1287"/>
      <c r="H107" s="1287"/>
      <c r="I107" s="1287"/>
      <c r="J107" s="1287"/>
      <c r="K107" s="1287"/>
      <c r="L107" s="1287"/>
      <c r="M107" s="1288"/>
    </row>
    <row r="108" spans="1:14" ht="25.5" customHeight="1">
      <c r="A108" s="1286"/>
      <c r="B108" s="1287"/>
      <c r="C108" s="1287"/>
      <c r="D108" s="1287"/>
      <c r="E108" s="1287"/>
      <c r="F108" s="1287"/>
      <c r="G108" s="1287"/>
      <c r="H108" s="1287"/>
      <c r="I108" s="1287"/>
      <c r="J108" s="1287"/>
      <c r="K108" s="1287"/>
      <c r="L108" s="1287"/>
      <c r="M108" s="1288"/>
    </row>
    <row r="109" spans="1:14" ht="39" customHeight="1">
      <c r="A109" s="1286" t="s">
        <v>1628</v>
      </c>
      <c r="B109" s="1287"/>
      <c r="C109" s="1287"/>
      <c r="D109" s="1287"/>
      <c r="E109" s="1287"/>
      <c r="F109" s="1287"/>
      <c r="G109" s="1287"/>
      <c r="H109" s="1287"/>
      <c r="I109" s="1287"/>
      <c r="J109" s="1287"/>
      <c r="K109" s="1287"/>
      <c r="L109" s="1287"/>
      <c r="M109" s="1288"/>
    </row>
    <row r="110" spans="1:14">
      <c r="A110" s="50"/>
      <c r="B110" s="51"/>
      <c r="C110" s="51"/>
      <c r="D110" s="139"/>
      <c r="E110" s="51"/>
      <c r="F110" s="51"/>
      <c r="G110" s="139"/>
      <c r="H110" s="139"/>
      <c r="I110" s="139"/>
      <c r="J110" s="51"/>
      <c r="K110" s="51"/>
      <c r="L110" s="51"/>
      <c r="M110" s="52"/>
    </row>
    <row r="111" spans="1:14" ht="36" customHeight="1">
      <c r="A111" s="1430"/>
      <c r="B111" s="1431"/>
      <c r="C111" s="1431"/>
      <c r="D111" s="1431"/>
      <c r="E111" s="1431"/>
      <c r="F111" s="1431"/>
      <c r="G111" s="1431"/>
      <c r="H111" s="1431"/>
      <c r="I111" s="1431"/>
      <c r="J111" s="1431"/>
      <c r="K111" s="1431"/>
      <c r="L111" s="1431"/>
      <c r="M111" s="1432"/>
      <c r="N111" s="817"/>
    </row>
  </sheetData>
  <mergeCells count="107">
    <mergeCell ref="A1:A6"/>
    <mergeCell ref="M1:M6"/>
    <mergeCell ref="K12:M12"/>
    <mergeCell ref="E8:H9"/>
    <mergeCell ref="A10:C10"/>
    <mergeCell ref="E10:F10"/>
    <mergeCell ref="G10:H10"/>
    <mergeCell ref="C11:F11"/>
    <mergeCell ref="B34:H34"/>
    <mergeCell ref="K34:L34"/>
    <mergeCell ref="A30:M30"/>
    <mergeCell ref="A31:M31"/>
    <mergeCell ref="B32:H32"/>
    <mergeCell ref="K32:L32"/>
    <mergeCell ref="B33:H33"/>
    <mergeCell ref="K33:L33"/>
    <mergeCell ref="A25:M25"/>
    <mergeCell ref="B27:H27"/>
    <mergeCell ref="I27:J27"/>
    <mergeCell ref="K27:L27"/>
    <mergeCell ref="B28:H28"/>
    <mergeCell ref="I28:J28"/>
    <mergeCell ref="K28:L28"/>
    <mergeCell ref="B16:M17"/>
    <mergeCell ref="A40:M40"/>
    <mergeCell ref="B41:H41"/>
    <mergeCell ref="K41:L41"/>
    <mergeCell ref="B42:H42"/>
    <mergeCell ref="K42:L42"/>
    <mergeCell ref="B43:H43"/>
    <mergeCell ref="K43:L43"/>
    <mergeCell ref="B35:H35"/>
    <mergeCell ref="K35:L35"/>
    <mergeCell ref="B36:H36"/>
    <mergeCell ref="K36:L36"/>
    <mergeCell ref="A37:L37"/>
    <mergeCell ref="A39:M39"/>
    <mergeCell ref="B47:H47"/>
    <mergeCell ref="K47:L47"/>
    <mergeCell ref="B48:H48"/>
    <mergeCell ref="K48:L48"/>
    <mergeCell ref="B49:H49"/>
    <mergeCell ref="K49:L49"/>
    <mergeCell ref="B44:H44"/>
    <mergeCell ref="K44:L44"/>
    <mergeCell ref="B45:H45"/>
    <mergeCell ref="K45:L45"/>
    <mergeCell ref="B46:H46"/>
    <mergeCell ref="K46:L46"/>
    <mergeCell ref="B53:H53"/>
    <mergeCell ref="K53:L53"/>
    <mergeCell ref="B54:H54"/>
    <mergeCell ref="K54:L54"/>
    <mergeCell ref="B55:H55"/>
    <mergeCell ref="K55:L55"/>
    <mergeCell ref="B50:H50"/>
    <mergeCell ref="K50:L50"/>
    <mergeCell ref="B51:H51"/>
    <mergeCell ref="K51:L51"/>
    <mergeCell ref="B52:H52"/>
    <mergeCell ref="K52:L52"/>
    <mergeCell ref="B62:G62"/>
    <mergeCell ref="B63:G63"/>
    <mergeCell ref="B64:G64"/>
    <mergeCell ref="B65:G65"/>
    <mergeCell ref="B66:G66"/>
    <mergeCell ref="A67:L67"/>
    <mergeCell ref="B56:H56"/>
    <mergeCell ref="K56:L56"/>
    <mergeCell ref="A57:L57"/>
    <mergeCell ref="A59:M59"/>
    <mergeCell ref="A60:M60"/>
    <mergeCell ref="B61:G61"/>
    <mergeCell ref="B74:G74"/>
    <mergeCell ref="K74:L74"/>
    <mergeCell ref="B75:G75"/>
    <mergeCell ref="K75:L75"/>
    <mergeCell ref="A69:M69"/>
    <mergeCell ref="A70:M70"/>
    <mergeCell ref="B71:G71"/>
    <mergeCell ref="K71:L71"/>
    <mergeCell ref="B72:G72"/>
    <mergeCell ref="K72:L72"/>
    <mergeCell ref="A107:M108"/>
    <mergeCell ref="A109:M109"/>
    <mergeCell ref="A111:M111"/>
    <mergeCell ref="B2:L2"/>
    <mergeCell ref="B3:L3"/>
    <mergeCell ref="B4:L4"/>
    <mergeCell ref="B5:L5"/>
    <mergeCell ref="B6:L6"/>
    <mergeCell ref="A82:L82"/>
    <mergeCell ref="A84:L84"/>
    <mergeCell ref="B79:G79"/>
    <mergeCell ref="K79:L79"/>
    <mergeCell ref="B80:G80"/>
    <mergeCell ref="K80:L80"/>
    <mergeCell ref="B81:G81"/>
    <mergeCell ref="K81:L81"/>
    <mergeCell ref="B76:G76"/>
    <mergeCell ref="K76:L76"/>
    <mergeCell ref="B77:G77"/>
    <mergeCell ref="K77:L77"/>
    <mergeCell ref="B78:G78"/>
    <mergeCell ref="K78:L78"/>
    <mergeCell ref="B73:G73"/>
    <mergeCell ref="K73:L73"/>
  </mergeCells>
  <printOptions horizontalCentered="1" verticalCentered="1"/>
  <pageMargins left="0.11811023622047245" right="0.11811023622047245" top="0.15748031496062992" bottom="0.15748031496062992" header="0.19685039370078741" footer="0.19685039370078741"/>
  <pageSetup scale="42"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07538-287C-4380-BE02-9B12C83FDDA7}">
  <sheetPr>
    <tabColor rgb="FF33CCCC"/>
    <pageSetUpPr fitToPage="1"/>
  </sheetPr>
  <dimension ref="A1:O105"/>
  <sheetViews>
    <sheetView showGridLines="0" topLeftCell="A27" zoomScale="90" zoomScaleNormal="90" workbookViewId="0">
      <selection activeCell="L73" sqref="L73:M73"/>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14.44140625" style="819" customWidth="1"/>
    <col min="16" max="16384" width="10.5546875" style="2" hidden="1"/>
  </cols>
  <sheetData>
    <row r="1" spans="1:15" ht="13.95" customHeight="1">
      <c r="A1" s="1"/>
      <c r="B1" s="1353"/>
      <c r="C1" s="1354"/>
      <c r="D1" s="1389"/>
      <c r="E1" s="1362" t="s">
        <v>1577</v>
      </c>
      <c r="F1" s="1363"/>
      <c r="G1" s="1363"/>
      <c r="H1" s="1363"/>
      <c r="I1" s="1363"/>
      <c r="J1" s="1363"/>
      <c r="K1" s="1364"/>
      <c r="L1" s="1368"/>
      <c r="M1" s="1369"/>
      <c r="N1" s="1370"/>
    </row>
    <row r="2" spans="1:15" ht="14.25" customHeight="1">
      <c r="A2" s="1"/>
      <c r="B2" s="1356"/>
      <c r="C2" s="1357"/>
      <c r="D2" s="1390"/>
      <c r="E2" s="1365"/>
      <c r="F2" s="1366"/>
      <c r="G2" s="1366"/>
      <c r="H2" s="1366"/>
      <c r="I2" s="1366"/>
      <c r="J2" s="1366"/>
      <c r="K2" s="1367"/>
      <c r="L2" s="1368"/>
      <c r="M2" s="1369"/>
      <c r="N2" s="1370"/>
    </row>
    <row r="3" spans="1:15" ht="14.25" customHeight="1">
      <c r="A3" s="1"/>
      <c r="B3" s="1356"/>
      <c r="C3" s="1357"/>
      <c r="D3" s="1390"/>
      <c r="E3" s="1365"/>
      <c r="F3" s="1366"/>
      <c r="G3" s="1366"/>
      <c r="H3" s="1366"/>
      <c r="I3" s="1366"/>
      <c r="J3" s="1366"/>
      <c r="K3" s="1367"/>
      <c r="L3" s="1368"/>
      <c r="M3" s="1369"/>
      <c r="N3" s="1370"/>
    </row>
    <row r="4" spans="1:15" ht="17.399999999999999" customHeight="1">
      <c r="A4" s="1"/>
      <c r="B4" s="1356"/>
      <c r="C4" s="1357"/>
      <c r="D4" s="1390"/>
      <c r="E4" s="1374" t="s">
        <v>1578</v>
      </c>
      <c r="F4" s="1375"/>
      <c r="G4" s="1375"/>
      <c r="H4" s="1375"/>
      <c r="I4" s="1375"/>
      <c r="J4" s="1375"/>
      <c r="K4" s="1376"/>
      <c r="L4" s="1368"/>
      <c r="M4" s="1369"/>
      <c r="N4" s="1370"/>
    </row>
    <row r="5" spans="1:15" ht="2.25" customHeight="1">
      <c r="A5" s="1"/>
      <c r="B5" s="1356"/>
      <c r="C5" s="1357"/>
      <c r="D5" s="1390"/>
      <c r="E5" s="282"/>
      <c r="F5" s="283"/>
      <c r="G5" s="283"/>
      <c r="H5" s="283"/>
      <c r="I5" s="283"/>
      <c r="J5" s="283"/>
      <c r="K5" s="261"/>
      <c r="L5" s="1368"/>
      <c r="M5" s="1369"/>
      <c r="N5" s="1370"/>
    </row>
    <row r="6" spans="1:15" ht="14.25" customHeight="1">
      <c r="A6" s="1"/>
      <c r="B6" s="1359"/>
      <c r="C6" s="1360"/>
      <c r="D6" s="1391"/>
      <c r="E6" s="1377" t="s">
        <v>1579</v>
      </c>
      <c r="F6" s="1378"/>
      <c r="G6" s="1378"/>
      <c r="H6" s="1378"/>
      <c r="I6" s="1378"/>
      <c r="J6" s="1378"/>
      <c r="K6" s="1379"/>
      <c r="L6" s="1371"/>
      <c r="M6" s="1372"/>
      <c r="N6" s="1373"/>
    </row>
    <row r="7" spans="1:15" ht="14.25" customHeight="1">
      <c r="A7" s="3"/>
      <c r="B7" s="6"/>
      <c r="C7" s="7"/>
      <c r="D7" s="7"/>
      <c r="E7" s="7"/>
      <c r="F7" s="1381"/>
      <c r="G7" s="1381"/>
      <c r="H7" s="1381"/>
      <c r="I7" s="1381"/>
      <c r="J7" s="7"/>
      <c r="K7" s="260" t="s">
        <v>1580</v>
      </c>
      <c r="L7" s="4"/>
      <c r="M7" s="695" t="s">
        <v>1581</v>
      </c>
      <c r="N7" s="5">
        <v>2023</v>
      </c>
    </row>
    <row r="8" spans="1:15" ht="12" customHeight="1">
      <c r="A8" s="3"/>
      <c r="B8" s="6"/>
      <c r="C8" s="7"/>
      <c r="D8" s="7"/>
      <c r="E8" s="7"/>
      <c r="F8" s="1381"/>
      <c r="G8" s="1381"/>
      <c r="H8" s="1381"/>
      <c r="I8" s="1381"/>
      <c r="J8" s="7"/>
      <c r="K8" s="8"/>
      <c r="L8" s="9" t="s">
        <v>1582</v>
      </c>
      <c r="M8" s="9" t="s">
        <v>1583</v>
      </c>
      <c r="N8" s="10" t="s">
        <v>1584</v>
      </c>
    </row>
    <row r="9" spans="1:15" ht="21.75" customHeight="1">
      <c r="A9" s="3"/>
      <c r="B9" s="1382" t="s">
        <v>1585</v>
      </c>
      <c r="C9" s="1383"/>
      <c r="D9" s="1383"/>
      <c r="E9" s="11" t="s">
        <v>1586</v>
      </c>
      <c r="F9" s="1384"/>
      <c r="G9" s="1384"/>
      <c r="H9" s="1385"/>
      <c r="I9" s="1385"/>
      <c r="J9" s="7"/>
      <c r="K9" s="12"/>
      <c r="L9" s="9"/>
      <c r="M9" s="9"/>
      <c r="N9" s="10"/>
    </row>
    <row r="10" spans="1:15" ht="5.4" customHeight="1">
      <c r="A10" s="3"/>
      <c r="B10" s="13"/>
      <c r="C10" s="14"/>
      <c r="D10" s="14"/>
      <c r="E10" s="15"/>
      <c r="F10" s="7"/>
      <c r="G10" s="7"/>
      <c r="H10" s="16"/>
      <c r="I10" s="7"/>
      <c r="J10" s="7"/>
      <c r="K10" s="12"/>
      <c r="L10" s="9"/>
      <c r="M10" s="9"/>
      <c r="N10" s="10"/>
    </row>
    <row r="11" spans="1:15" ht="18" customHeight="1">
      <c r="A11" s="3"/>
      <c r="B11" s="17" t="s">
        <v>1587</v>
      </c>
      <c r="C11" s="18"/>
      <c r="D11" s="1386" t="s">
        <v>1588</v>
      </c>
      <c r="E11" s="1386"/>
      <c r="F11" s="1386"/>
      <c r="G11" s="1386"/>
      <c r="H11" s="18"/>
      <c r="I11" s="20"/>
      <c r="J11" s="21" t="s">
        <v>1589</v>
      </c>
      <c r="K11" s="22" t="str">
        <f>+Presupuesto!I7</f>
        <v>CAUCA</v>
      </c>
      <c r="L11" s="19"/>
      <c r="M11" s="19"/>
      <c r="N11" s="23"/>
    </row>
    <row r="12" spans="1:15" ht="14.25" customHeight="1" thickBot="1">
      <c r="A12" s="3"/>
      <c r="B12" s="24"/>
      <c r="C12" s="25"/>
      <c r="D12" s="26"/>
      <c r="E12" s="26"/>
      <c r="F12" s="26"/>
      <c r="G12" s="26"/>
      <c r="H12" s="25"/>
      <c r="I12" s="26"/>
      <c r="J12" s="25"/>
      <c r="K12" s="26"/>
      <c r="L12" s="1387"/>
      <c r="M12" s="1387"/>
      <c r="N12" s="1388"/>
    </row>
    <row r="13" spans="1:15" ht="8.4" customHeight="1">
      <c r="A13" s="3"/>
      <c r="B13" s="27"/>
      <c r="C13" s="28"/>
      <c r="D13" s="28"/>
      <c r="E13" s="28"/>
      <c r="F13" s="28"/>
      <c r="G13" s="28"/>
      <c r="H13" s="28"/>
      <c r="I13" s="28"/>
      <c r="J13" s="28"/>
      <c r="K13" s="28"/>
      <c r="L13" s="28"/>
      <c r="M13" s="28"/>
      <c r="N13" s="29"/>
    </row>
    <row r="14" spans="1:15" s="37" customFormat="1" ht="18" customHeight="1">
      <c r="A14" s="30"/>
      <c r="B14" s="31" t="s">
        <v>1590</v>
      </c>
      <c r="C14" s="32"/>
      <c r="D14" s="33" t="s">
        <v>1591</v>
      </c>
      <c r="E14" s="34"/>
      <c r="F14" s="35"/>
      <c r="G14" s="35"/>
      <c r="H14" s="35"/>
      <c r="I14" s="35"/>
      <c r="J14" s="35"/>
      <c r="K14" s="35"/>
      <c r="L14" s="35"/>
      <c r="M14" s="35"/>
      <c r="N14" s="36"/>
      <c r="O14" s="820"/>
    </row>
    <row r="15" spans="1:15" s="37"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c r="O15" s="820"/>
    </row>
    <row r="16" spans="1:15" s="37" customFormat="1" ht="20.25" customHeight="1">
      <c r="A16" s="30"/>
      <c r="B16" s="41"/>
      <c r="C16" s="39"/>
      <c r="D16" s="1351"/>
      <c r="E16" s="1351"/>
      <c r="F16" s="1351"/>
      <c r="G16" s="1351"/>
      <c r="H16" s="1351"/>
      <c r="I16" s="1351"/>
      <c r="J16" s="1351"/>
      <c r="K16" s="1351"/>
      <c r="L16" s="1351"/>
      <c r="M16" s="1351"/>
      <c r="N16" s="1352"/>
      <c r="O16" s="820"/>
    </row>
    <row r="17" spans="1:15" s="37" customFormat="1" ht="11.25" customHeight="1">
      <c r="A17" s="30"/>
      <c r="B17" s="41"/>
      <c r="C17" s="39"/>
      <c r="D17" s="42"/>
      <c r="E17" s="42"/>
      <c r="F17" s="42"/>
      <c r="G17" s="42"/>
      <c r="H17" s="42"/>
      <c r="I17" s="42"/>
      <c r="J17" s="42"/>
      <c r="K17" s="42"/>
      <c r="L17" s="42"/>
      <c r="M17" s="42"/>
      <c r="N17" s="43"/>
      <c r="O17" s="820"/>
    </row>
    <row r="18" spans="1:15" s="37" customFormat="1">
      <c r="A18" s="30"/>
      <c r="B18" s="41"/>
      <c r="C18" s="39"/>
      <c r="D18" s="42"/>
      <c r="E18" s="42"/>
      <c r="F18" s="42"/>
      <c r="G18" s="42"/>
      <c r="H18" s="42"/>
      <c r="I18" s="42"/>
      <c r="J18" s="42"/>
      <c r="K18" s="42"/>
      <c r="L18" s="42"/>
      <c r="M18" s="42"/>
      <c r="N18" s="43"/>
      <c r="O18" s="820"/>
    </row>
    <row r="19" spans="1:15" s="37" customFormat="1">
      <c r="A19" s="30"/>
      <c r="B19" s="41" t="s">
        <v>1593</v>
      </c>
      <c r="C19" s="44"/>
      <c r="D19" s="40"/>
      <c r="E19" s="40"/>
      <c r="F19" s="40"/>
      <c r="G19" s="40"/>
      <c r="H19" s="40"/>
      <c r="I19" s="40"/>
      <c r="J19" s="40"/>
      <c r="K19" s="40"/>
      <c r="L19" s="40"/>
      <c r="M19" s="40"/>
      <c r="N19" s="45"/>
      <c r="O19" s="820"/>
    </row>
    <row r="20" spans="1:15" s="37" customFormat="1">
      <c r="A20" s="30"/>
      <c r="B20" s="41"/>
      <c r="C20" s="39"/>
      <c r="D20" s="42"/>
      <c r="E20" s="42"/>
      <c r="F20" s="42"/>
      <c r="G20" s="42"/>
      <c r="H20" s="42"/>
      <c r="I20" s="42"/>
      <c r="J20" s="42"/>
      <c r="K20" s="42"/>
      <c r="L20" s="42"/>
      <c r="M20" s="42"/>
      <c r="N20" s="43"/>
      <c r="O20" s="820"/>
    </row>
    <row r="21" spans="1:15" s="37" customFormat="1">
      <c r="A21" s="30"/>
      <c r="B21" s="41" t="s">
        <v>1594</v>
      </c>
      <c r="C21" s="44"/>
      <c r="D21" s="40"/>
      <c r="E21" s="40"/>
      <c r="F21" s="40"/>
      <c r="G21" s="40"/>
      <c r="H21" s="40"/>
      <c r="I21" s="40"/>
      <c r="J21" s="40"/>
      <c r="K21" s="46" t="s">
        <v>1595</v>
      </c>
      <c r="L21" s="47"/>
      <c r="M21" s="48" t="s">
        <v>1591</v>
      </c>
      <c r="N21" s="49" t="s">
        <v>1596</v>
      </c>
      <c r="O21" s="820"/>
    </row>
    <row r="22" spans="1:15" s="37" customFormat="1" ht="12" customHeight="1">
      <c r="A22" s="30"/>
      <c r="B22" s="41"/>
      <c r="C22" s="39"/>
      <c r="D22" s="42"/>
      <c r="E22" s="42"/>
      <c r="F22" s="42"/>
      <c r="G22" s="42"/>
      <c r="H22" s="42"/>
      <c r="I22" s="42"/>
      <c r="J22" s="42"/>
      <c r="K22" s="42"/>
      <c r="L22" s="42"/>
      <c r="M22" s="42"/>
      <c r="N22" s="43"/>
      <c r="O22" s="820"/>
    </row>
    <row r="23" spans="1:15" ht="4.5" customHeight="1" thickBot="1">
      <c r="A23" s="3"/>
      <c r="B23" s="50"/>
      <c r="C23" s="51"/>
      <c r="D23" s="51"/>
      <c r="E23" s="51"/>
      <c r="F23" s="51"/>
      <c r="G23" s="51"/>
      <c r="H23" s="51"/>
      <c r="I23" s="51"/>
      <c r="J23" s="51"/>
      <c r="K23" s="51"/>
      <c r="L23" s="51"/>
      <c r="M23" s="51"/>
      <c r="N23" s="52"/>
    </row>
    <row r="24" spans="1:15" s="37" customFormat="1" ht="25.5" customHeight="1" thickBot="1">
      <c r="A24" s="53"/>
      <c r="B24" s="1342" t="s">
        <v>1597</v>
      </c>
      <c r="C24" s="1343"/>
      <c r="D24" s="1343"/>
      <c r="E24" s="1343"/>
      <c r="F24" s="1343"/>
      <c r="G24" s="1343"/>
      <c r="H24" s="1343"/>
      <c r="I24" s="1343"/>
      <c r="J24" s="1343"/>
      <c r="K24" s="1343"/>
      <c r="L24" s="1343"/>
      <c r="M24" s="1343"/>
      <c r="N24" s="1344"/>
      <c r="O24" s="820"/>
    </row>
    <row r="25" spans="1:15" ht="5.25" customHeight="1" thickBot="1">
      <c r="A25" s="1"/>
      <c r="B25" s="54"/>
      <c r="C25" s="55"/>
      <c r="D25" s="55"/>
      <c r="E25" s="55"/>
      <c r="F25" s="55"/>
      <c r="G25" s="55"/>
      <c r="H25" s="55"/>
      <c r="I25" s="55"/>
      <c r="J25" s="55"/>
      <c r="K25" s="55"/>
      <c r="L25" s="55"/>
      <c r="M25" s="55"/>
      <c r="N25" s="56"/>
    </row>
    <row r="26" spans="1:15" ht="25.5" customHeight="1">
      <c r="A26" s="1"/>
      <c r="B26" s="57" t="s">
        <v>1175</v>
      </c>
      <c r="C26" s="1345" t="s">
        <v>1278</v>
      </c>
      <c r="D26" s="1346"/>
      <c r="E26" s="1346"/>
      <c r="F26" s="1346"/>
      <c r="G26" s="1346"/>
      <c r="H26" s="1346"/>
      <c r="I26" s="1346"/>
      <c r="J26" s="1346"/>
      <c r="K26" s="1347"/>
      <c r="L26" s="1348" t="s">
        <v>81</v>
      </c>
      <c r="M26" s="1348"/>
      <c r="N26" s="58" t="s">
        <v>1280</v>
      </c>
    </row>
    <row r="27" spans="1:15" ht="33" customHeight="1" thickBot="1">
      <c r="A27" s="3"/>
      <c r="B27" s="59" t="s">
        <v>1307</v>
      </c>
      <c r="C27" s="1333" t="s">
        <v>1648</v>
      </c>
      <c r="D27" s="1334"/>
      <c r="E27" s="1334"/>
      <c r="F27" s="1334"/>
      <c r="G27" s="1334"/>
      <c r="H27" s="1334"/>
      <c r="I27" s="1334"/>
      <c r="J27" s="1334"/>
      <c r="K27" s="1335"/>
      <c r="L27" s="1337" t="s">
        <v>142</v>
      </c>
      <c r="M27" s="1337"/>
      <c r="N27" s="60"/>
    </row>
    <row r="28" spans="1:15" ht="4.5" customHeight="1">
      <c r="A28" s="1"/>
      <c r="B28" s="61"/>
      <c r="C28" s="62"/>
      <c r="D28" s="62"/>
      <c r="E28" s="62"/>
      <c r="F28" s="62"/>
      <c r="G28" s="62"/>
      <c r="H28" s="62"/>
      <c r="I28" s="62"/>
      <c r="J28" s="62"/>
      <c r="K28" s="62"/>
      <c r="L28" s="62"/>
      <c r="M28" s="62"/>
      <c r="N28" s="63"/>
    </row>
    <row r="29" spans="1:15" ht="19.95" customHeight="1">
      <c r="A29" s="1"/>
      <c r="B29" s="1316" t="s">
        <v>1598</v>
      </c>
      <c r="C29" s="1317"/>
      <c r="D29" s="1317"/>
      <c r="E29" s="1317"/>
      <c r="F29" s="1317"/>
      <c r="G29" s="1317"/>
      <c r="H29" s="1317"/>
      <c r="I29" s="1317"/>
      <c r="J29" s="1317"/>
      <c r="K29" s="1317"/>
      <c r="L29" s="1317"/>
      <c r="M29" s="1317"/>
      <c r="N29" s="1318"/>
    </row>
    <row r="30" spans="1:15" ht="5.25" customHeight="1" thickBot="1">
      <c r="A30" s="1"/>
      <c r="B30" s="1338"/>
      <c r="C30" s="1339"/>
      <c r="D30" s="1339"/>
      <c r="E30" s="1339"/>
      <c r="F30" s="1339"/>
      <c r="G30" s="1339"/>
      <c r="H30" s="1339"/>
      <c r="I30" s="1339"/>
      <c r="J30" s="1339"/>
      <c r="K30" s="1339"/>
      <c r="L30" s="1339"/>
      <c r="M30" s="1339"/>
      <c r="N30" s="1340"/>
    </row>
    <row r="31" spans="1:15"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5">
      <c r="A32" s="161"/>
      <c r="B32" s="67" t="s">
        <v>873</v>
      </c>
      <c r="C32" s="1325" t="s">
        <v>875</v>
      </c>
      <c r="D32" s="1325"/>
      <c r="E32" s="1325"/>
      <c r="F32" s="1325"/>
      <c r="G32" s="1325"/>
      <c r="H32" s="1325"/>
      <c r="I32" s="1325"/>
      <c r="J32" s="68"/>
      <c r="K32" s="69">
        <f>VLOOKUP(B32,Equipos!$C$6:$G$137,5,0)</f>
        <v>3397</v>
      </c>
      <c r="L32" s="1341">
        <v>0.8</v>
      </c>
      <c r="M32" s="1341"/>
      <c r="N32" s="70">
        <f>K32*L32</f>
        <v>2717.6000000000004</v>
      </c>
    </row>
    <row r="33" spans="1:14">
      <c r="A33" s="161"/>
      <c r="B33" s="71" t="s">
        <v>1131</v>
      </c>
      <c r="C33" s="1322" t="s">
        <v>1132</v>
      </c>
      <c r="D33" s="1322"/>
      <c r="E33" s="1322"/>
      <c r="F33" s="1322"/>
      <c r="G33" s="1322"/>
      <c r="H33" s="1322"/>
      <c r="I33" s="1322"/>
      <c r="J33" s="72"/>
      <c r="K33" s="73">
        <f>VLOOKUP(B33,Equipos!$C$6:$G$137,5,0)</f>
        <v>9608</v>
      </c>
      <c r="L33" s="1341">
        <v>0.8</v>
      </c>
      <c r="M33" s="1341"/>
      <c r="N33" s="70">
        <f t="shared" ref="N33:N39" si="0">K33*L33</f>
        <v>7686.4000000000005</v>
      </c>
    </row>
    <row r="34" spans="1:14" ht="13.95" customHeight="1">
      <c r="A34" s="161"/>
      <c r="B34" s="67" t="s">
        <v>1045</v>
      </c>
      <c r="C34" s="1325" t="s">
        <v>1046</v>
      </c>
      <c r="D34" s="1325"/>
      <c r="E34" s="1325"/>
      <c r="F34" s="1325"/>
      <c r="G34" s="1325"/>
      <c r="H34" s="1325"/>
      <c r="I34" s="1325"/>
      <c r="J34" s="68"/>
      <c r="K34" s="69">
        <f>VLOOKUP(B34,Equipos!$C$6:$G$137,5,0)</f>
        <v>7558.375</v>
      </c>
      <c r="L34" s="1341">
        <v>0.8</v>
      </c>
      <c r="M34" s="1341"/>
      <c r="N34" s="70">
        <f>K34*L34</f>
        <v>6046.7000000000007</v>
      </c>
    </row>
    <row r="35" spans="1:14">
      <c r="A35" s="3"/>
      <c r="B35" s="71"/>
      <c r="C35" s="1322"/>
      <c r="D35" s="1322"/>
      <c r="E35" s="1322"/>
      <c r="F35" s="1322"/>
      <c r="G35" s="1322"/>
      <c r="H35" s="1322"/>
      <c r="I35" s="1322"/>
      <c r="J35" s="72"/>
      <c r="K35" s="73"/>
      <c r="L35" s="1328"/>
      <c r="M35" s="1328"/>
      <c r="N35" s="70">
        <f t="shared" si="0"/>
        <v>0</v>
      </c>
    </row>
    <row r="36" spans="1:14">
      <c r="A36" s="3"/>
      <c r="B36" s="74"/>
      <c r="C36" s="1322"/>
      <c r="D36" s="1322"/>
      <c r="E36" s="1322"/>
      <c r="F36" s="1322"/>
      <c r="G36" s="1322"/>
      <c r="H36" s="1322"/>
      <c r="I36" s="1322"/>
      <c r="J36" s="72"/>
      <c r="K36" s="73"/>
      <c r="L36" s="1328"/>
      <c r="M36" s="1328"/>
      <c r="N36" s="70">
        <f t="shared" si="0"/>
        <v>0</v>
      </c>
    </row>
    <row r="37" spans="1:14">
      <c r="A37" s="3"/>
      <c r="B37" s="74"/>
      <c r="C37" s="1322"/>
      <c r="D37" s="1322"/>
      <c r="E37" s="1322"/>
      <c r="F37" s="1322"/>
      <c r="G37" s="1322"/>
      <c r="H37" s="1322"/>
      <c r="I37" s="1322"/>
      <c r="J37" s="72"/>
      <c r="K37" s="73"/>
      <c r="L37" s="1328"/>
      <c r="M37" s="1328"/>
      <c r="N37" s="70">
        <f t="shared" si="0"/>
        <v>0</v>
      </c>
    </row>
    <row r="38" spans="1:14">
      <c r="A38" s="3"/>
      <c r="B38" s="74"/>
      <c r="C38" s="1322"/>
      <c r="D38" s="1322"/>
      <c r="E38" s="1322"/>
      <c r="F38" s="1322"/>
      <c r="G38" s="1322"/>
      <c r="H38" s="1322"/>
      <c r="I38" s="1322"/>
      <c r="J38" s="72"/>
      <c r="K38" s="73"/>
      <c r="L38" s="1328"/>
      <c r="M38" s="1328"/>
      <c r="N38" s="70">
        <f t="shared" si="0"/>
        <v>0</v>
      </c>
    </row>
    <row r="39" spans="1:14">
      <c r="A39" s="3"/>
      <c r="B39" s="74"/>
      <c r="C39" s="1322"/>
      <c r="D39" s="1322"/>
      <c r="E39" s="1322"/>
      <c r="F39" s="1322"/>
      <c r="G39" s="1322"/>
      <c r="H39" s="1322"/>
      <c r="I39" s="1322"/>
      <c r="J39" s="72"/>
      <c r="K39" s="73"/>
      <c r="L39" s="1328"/>
      <c r="M39" s="1328"/>
      <c r="N39" s="70">
        <f t="shared" si="0"/>
        <v>0</v>
      </c>
    </row>
    <row r="40" spans="1:14" ht="15.75" customHeight="1" thickBot="1">
      <c r="A40" s="3"/>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16450.7</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330"/>
      <c r="C44" s="1331"/>
      <c r="D44" s="1331"/>
      <c r="E44" s="1331"/>
      <c r="F44" s="1331"/>
      <c r="G44" s="1331"/>
      <c r="H44" s="1331"/>
      <c r="I44" s="1331"/>
      <c r="J44" s="1331"/>
      <c r="K44" s="1331"/>
      <c r="L44" s="1331"/>
      <c r="M44" s="1331"/>
      <c r="N44" s="1332"/>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ht="28.5" customHeight="1">
      <c r="A46" s="162"/>
      <c r="B46" s="67" t="s">
        <v>398</v>
      </c>
      <c r="C46" s="1322" t="s">
        <v>399</v>
      </c>
      <c r="D46" s="1322"/>
      <c r="E46" s="1322"/>
      <c r="F46" s="1322"/>
      <c r="G46" s="1322"/>
      <c r="H46" s="1322"/>
      <c r="I46" s="1322"/>
      <c r="J46" s="81" t="s">
        <v>103</v>
      </c>
      <c r="K46" s="82">
        <v>1</v>
      </c>
      <c r="L46" s="1407">
        <f>VLOOKUP(B46,Materiales!$C$6:$F$373,4,0)</f>
        <v>7525</v>
      </c>
      <c r="M46" s="1408"/>
      <c r="N46" s="70">
        <f>K46*L46</f>
        <v>7525</v>
      </c>
    </row>
    <row r="47" spans="1:14">
      <c r="A47" s="162"/>
      <c r="B47" s="71" t="s">
        <v>436</v>
      </c>
      <c r="C47" s="1322" t="s">
        <v>437</v>
      </c>
      <c r="D47" s="1322"/>
      <c r="E47" s="1322"/>
      <c r="F47" s="1322"/>
      <c r="G47" s="1322"/>
      <c r="H47" s="1322"/>
      <c r="I47" s="1322"/>
      <c r="J47" s="83" t="s">
        <v>139</v>
      </c>
      <c r="K47" s="84">
        <v>4.71</v>
      </c>
      <c r="L47" s="1405">
        <f>VLOOKUP(B47,Materiales!$C$6:$F$373,4,0)</f>
        <v>25875.801593809538</v>
      </c>
      <c r="M47" s="1406"/>
      <c r="N47" s="70">
        <f t="shared" ref="N47:N55" si="1">K47*L47</f>
        <v>121875.02550684293</v>
      </c>
    </row>
    <row r="48" spans="1:14">
      <c r="A48" s="162"/>
      <c r="B48" s="71" t="s">
        <v>186</v>
      </c>
      <c r="C48" s="1322" t="s">
        <v>188</v>
      </c>
      <c r="D48" s="1322"/>
      <c r="E48" s="1322"/>
      <c r="F48" s="1322"/>
      <c r="G48" s="1322"/>
      <c r="H48" s="1322"/>
      <c r="I48" s="1322"/>
      <c r="J48" s="83" t="s">
        <v>187</v>
      </c>
      <c r="K48" s="166">
        <v>167.17500000000001</v>
      </c>
      <c r="L48" s="1405">
        <f>VLOOKUP(B48,Materiales!$C$6:$F$373,4,0)</f>
        <v>89</v>
      </c>
      <c r="M48" s="1406"/>
      <c r="N48" s="70">
        <f t="shared" si="1"/>
        <v>14878.575000000001</v>
      </c>
    </row>
    <row r="49" spans="1:15">
      <c r="A49" s="162"/>
      <c r="B49" s="71" t="s">
        <v>150</v>
      </c>
      <c r="C49" s="1322" t="s">
        <v>151</v>
      </c>
      <c r="D49" s="1322"/>
      <c r="E49" s="1322"/>
      <c r="F49" s="1322"/>
      <c r="G49" s="1322"/>
      <c r="H49" s="1322"/>
      <c r="I49" s="1322"/>
      <c r="J49" s="83" t="s">
        <v>142</v>
      </c>
      <c r="K49" s="84">
        <v>0.77900000000000003</v>
      </c>
      <c r="L49" s="1405">
        <f>VLOOKUP(B49,Materiales!$C$6:$F$373,4,0)</f>
        <v>65450</v>
      </c>
      <c r="M49" s="1406"/>
      <c r="N49" s="70">
        <f t="shared" si="1"/>
        <v>50985.55</v>
      </c>
    </row>
    <row r="50" spans="1:15" ht="29.25" customHeight="1">
      <c r="A50" s="162"/>
      <c r="B50" s="867" t="s">
        <v>232</v>
      </c>
      <c r="C50" s="1322" t="s">
        <v>233</v>
      </c>
      <c r="D50" s="1322"/>
      <c r="E50" s="1322"/>
      <c r="F50" s="1322"/>
      <c r="G50" s="1322"/>
      <c r="H50" s="1322"/>
      <c r="I50" s="1322"/>
      <c r="J50" s="83" t="s">
        <v>142</v>
      </c>
      <c r="K50" s="84">
        <v>0.58499999999999996</v>
      </c>
      <c r="L50" s="1405">
        <f>VLOOKUP(B50,Materiales!$C$6:$F$373,4,0)</f>
        <v>39270</v>
      </c>
      <c r="M50" s="1406"/>
      <c r="N50" s="70">
        <f t="shared" si="1"/>
        <v>22972.949999999997</v>
      </c>
    </row>
    <row r="51" spans="1:15">
      <c r="A51" s="162"/>
      <c r="B51" s="71" t="s">
        <v>326</v>
      </c>
      <c r="C51" s="1322" t="s">
        <v>327</v>
      </c>
      <c r="D51" s="1322"/>
      <c r="E51" s="1322"/>
      <c r="F51" s="1322"/>
      <c r="G51" s="1322"/>
      <c r="H51" s="1322"/>
      <c r="I51" s="1322"/>
      <c r="J51" s="83" t="s">
        <v>103</v>
      </c>
      <c r="K51" s="166">
        <v>358.92500000000001</v>
      </c>
      <c r="L51" s="1405">
        <f>VLOOKUP(B51,Materiales!$C$6:$F$373,4,0)</f>
        <v>630</v>
      </c>
      <c r="M51" s="1406"/>
      <c r="N51" s="70">
        <f t="shared" si="1"/>
        <v>226122.75</v>
      </c>
    </row>
    <row r="52" spans="1:15">
      <c r="A52" s="162"/>
      <c r="B52" s="71"/>
      <c r="C52" s="1322"/>
      <c r="D52" s="1322"/>
      <c r="E52" s="1322"/>
      <c r="F52" s="1322"/>
      <c r="G52" s="1322"/>
      <c r="H52" s="1322"/>
      <c r="I52" s="1322"/>
      <c r="J52" s="83"/>
      <c r="K52" s="84"/>
      <c r="L52" s="1405"/>
      <c r="M52" s="1406"/>
      <c r="N52" s="70">
        <f t="shared" si="1"/>
        <v>0</v>
      </c>
    </row>
    <row r="53" spans="1:15">
      <c r="A53" s="162"/>
      <c r="B53" s="71"/>
      <c r="C53" s="1322"/>
      <c r="D53" s="1322"/>
      <c r="E53" s="1322"/>
      <c r="F53" s="1322"/>
      <c r="G53" s="1322"/>
      <c r="H53" s="1322"/>
      <c r="I53" s="1322"/>
      <c r="J53" s="83"/>
      <c r="K53" s="84"/>
      <c r="L53" s="1405"/>
      <c r="M53" s="1406"/>
      <c r="N53" s="70">
        <f t="shared" si="1"/>
        <v>0</v>
      </c>
    </row>
    <row r="54" spans="1:15">
      <c r="A54" s="162"/>
      <c r="B54" s="71"/>
      <c r="C54" s="1322"/>
      <c r="D54" s="1322"/>
      <c r="E54" s="1322"/>
      <c r="F54" s="1322"/>
      <c r="G54" s="1322"/>
      <c r="H54" s="1322"/>
      <c r="I54" s="1322"/>
      <c r="J54" s="83"/>
      <c r="K54" s="84"/>
      <c r="L54" s="1405"/>
      <c r="M54" s="1406"/>
      <c r="N54" s="70">
        <f t="shared" si="1"/>
        <v>0</v>
      </c>
    </row>
    <row r="55" spans="1:15" ht="15.75" customHeight="1" thickBot="1">
      <c r="A55" s="3"/>
      <c r="B55" s="85"/>
      <c r="C55" s="1319"/>
      <c r="D55" s="1319"/>
      <c r="E55" s="1319"/>
      <c r="F55" s="1319"/>
      <c r="G55" s="1319"/>
      <c r="H55" s="1319"/>
      <c r="I55" s="1319"/>
      <c r="J55" s="76"/>
      <c r="K55" s="86"/>
      <c r="L55" s="1424"/>
      <c r="M55" s="1425"/>
      <c r="N55" s="87">
        <f t="shared" si="1"/>
        <v>0</v>
      </c>
    </row>
    <row r="56" spans="1:15" ht="14.4" thickBot="1">
      <c r="A56" s="1"/>
      <c r="B56" s="1297" t="s">
        <v>1602</v>
      </c>
      <c r="C56" s="1298"/>
      <c r="D56" s="1298"/>
      <c r="E56" s="1298"/>
      <c r="F56" s="1298"/>
      <c r="G56" s="1298"/>
      <c r="H56" s="1298"/>
      <c r="I56" s="1298"/>
      <c r="J56" s="1298"/>
      <c r="K56" s="1298"/>
      <c r="L56" s="1298"/>
      <c r="M56" s="1299"/>
      <c r="N56" s="88">
        <f>SUM(N46:N55)</f>
        <v>444359.85050684295</v>
      </c>
    </row>
    <row r="57" spans="1:15" ht="4.5" customHeight="1">
      <c r="A57" s="1"/>
      <c r="B57" s="54"/>
      <c r="C57" s="55"/>
      <c r="D57" s="55"/>
      <c r="E57" s="55"/>
      <c r="F57" s="55"/>
      <c r="G57" s="55"/>
      <c r="H57" s="55"/>
      <c r="I57" s="55"/>
      <c r="J57" s="55"/>
      <c r="K57" s="55"/>
      <c r="L57" s="55"/>
      <c r="M57" s="55"/>
      <c r="N57" s="56"/>
    </row>
    <row r="58" spans="1:15" s="37" customFormat="1" ht="19.2" customHeight="1">
      <c r="A58" s="53"/>
      <c r="B58" s="1300" t="s">
        <v>1605</v>
      </c>
      <c r="C58" s="1301"/>
      <c r="D58" s="1301"/>
      <c r="E58" s="1301"/>
      <c r="F58" s="1301"/>
      <c r="G58" s="1301"/>
      <c r="H58" s="1301"/>
      <c r="I58" s="1301"/>
      <c r="J58" s="1301"/>
      <c r="K58" s="1301"/>
      <c r="L58" s="1301"/>
      <c r="M58" s="1301"/>
      <c r="N58" s="1302"/>
      <c r="O58" s="820"/>
    </row>
    <row r="59" spans="1:15" ht="6.75" customHeight="1" thickBot="1">
      <c r="A59" s="1"/>
      <c r="B59" s="154"/>
      <c r="C59" s="155"/>
      <c r="D59" s="155"/>
      <c r="E59" s="155"/>
      <c r="F59" s="155"/>
      <c r="G59" s="155"/>
      <c r="H59" s="155"/>
      <c r="I59" s="155"/>
      <c r="J59" s="155"/>
      <c r="K59" s="155"/>
      <c r="L59" s="155"/>
      <c r="M59" s="155"/>
      <c r="N59" s="156"/>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A61" s="3"/>
      <c r="B61" s="157" t="s">
        <v>16</v>
      </c>
      <c r="C61" s="1307" t="s">
        <v>17</v>
      </c>
      <c r="D61" s="1308"/>
      <c r="E61" s="1308"/>
      <c r="F61" s="1308"/>
      <c r="G61" s="1308"/>
      <c r="H61" s="1309"/>
      <c r="I61" s="93" t="s">
        <v>14</v>
      </c>
      <c r="J61" s="167">
        <f>K49+K50</f>
        <v>1.3639999999999999</v>
      </c>
      <c r="K61" s="94">
        <f>+'Distancia Fuentes Materiales'!D14</f>
        <v>33</v>
      </c>
      <c r="L61" s="94">
        <f>J61*K61</f>
        <v>45.011999999999993</v>
      </c>
      <c r="M61" s="95">
        <f>VLOOKUP(B61,TRANSPORTE!$C$6:$F$40,4,FALSE)</f>
        <v>1300</v>
      </c>
      <c r="N61" s="96">
        <f>L61*M61</f>
        <v>58515.599999999991</v>
      </c>
      <c r="O61" s="819">
        <v>1068.1644210867519</v>
      </c>
    </row>
    <row r="62" spans="1:15">
      <c r="A62" s="3"/>
      <c r="B62" s="97"/>
      <c r="C62" s="1310"/>
      <c r="D62" s="1311"/>
      <c r="E62" s="1311"/>
      <c r="F62" s="1311"/>
      <c r="G62" s="1311"/>
      <c r="H62" s="1312"/>
      <c r="I62" s="98"/>
      <c r="J62" s="99"/>
      <c r="K62" s="99"/>
      <c r="L62" s="99"/>
      <c r="M62" s="100"/>
      <c r="N62" s="96">
        <f t="shared" ref="N62:N65" si="2">L62*M62</f>
        <v>0</v>
      </c>
    </row>
    <row r="63" spans="1:15">
      <c r="A63" s="3"/>
      <c r="B63" s="97"/>
      <c r="C63" s="1310"/>
      <c r="D63" s="1311"/>
      <c r="E63" s="1311"/>
      <c r="F63" s="1311"/>
      <c r="G63" s="1311"/>
      <c r="H63" s="1312"/>
      <c r="I63" s="98"/>
      <c r="J63" s="99"/>
      <c r="K63" s="99"/>
      <c r="L63" s="99"/>
      <c r="M63" s="100"/>
      <c r="N63" s="96">
        <f t="shared" si="2"/>
        <v>0</v>
      </c>
    </row>
    <row r="64" spans="1:15">
      <c r="A64" s="3"/>
      <c r="B64" s="97"/>
      <c r="C64" s="1310"/>
      <c r="D64" s="1311"/>
      <c r="E64" s="1311"/>
      <c r="F64" s="1311"/>
      <c r="G64" s="1311"/>
      <c r="H64" s="1312"/>
      <c r="I64" s="98"/>
      <c r="J64" s="99"/>
      <c r="K64" s="99"/>
      <c r="L64" s="99"/>
      <c r="M64" s="100"/>
      <c r="N64" s="96">
        <f t="shared" si="2"/>
        <v>0</v>
      </c>
    </row>
    <row r="65" spans="1:14" ht="15.75" customHeight="1" thickBot="1">
      <c r="A65" s="3"/>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58515.599999999991</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A71" s="163"/>
      <c r="B71" s="92" t="s">
        <v>1649</v>
      </c>
      <c r="C71" s="1396" t="s">
        <v>1650</v>
      </c>
      <c r="D71" s="1397"/>
      <c r="E71" s="1397"/>
      <c r="F71" s="1397"/>
      <c r="G71" s="1397"/>
      <c r="H71" s="1397"/>
      <c r="I71" s="95">
        <f>+'Mano de Obra'!C6*8</f>
        <v>346832</v>
      </c>
      <c r="J71" s="276">
        <v>1.85</v>
      </c>
      <c r="K71" s="106">
        <f>+I71*J71</f>
        <v>641639.20000000007</v>
      </c>
      <c r="L71" s="1398">
        <f>8*0.8</f>
        <v>6.4</v>
      </c>
      <c r="M71" s="1399"/>
      <c r="N71" s="107">
        <f>K71/L71</f>
        <v>100256.125</v>
      </c>
    </row>
    <row r="72" spans="1:14">
      <c r="A72" s="163"/>
      <c r="B72" s="108" t="s">
        <v>1630</v>
      </c>
      <c r="C72" s="1270" t="s">
        <v>1145</v>
      </c>
      <c r="D72" s="1271"/>
      <c r="E72" s="1271"/>
      <c r="F72" s="1271"/>
      <c r="G72" s="1271"/>
      <c r="H72" s="1272"/>
      <c r="I72" s="100">
        <f>+'Mano de Obra'!C5</f>
        <v>86708</v>
      </c>
      <c r="J72" s="280">
        <v>1.85</v>
      </c>
      <c r="K72" s="277">
        <f>+I72*J72</f>
        <v>160409.80000000002</v>
      </c>
      <c r="L72" s="1398">
        <f>8*0.8</f>
        <v>6.4</v>
      </c>
      <c r="M72" s="1399"/>
      <c r="N72" s="107">
        <f>K72/L72</f>
        <v>25064.03125</v>
      </c>
    </row>
    <row r="73" spans="1:14">
      <c r="A73" s="163"/>
      <c r="B73" s="108"/>
      <c r="C73" s="1270"/>
      <c r="D73" s="1271"/>
      <c r="E73" s="1271"/>
      <c r="F73" s="1271"/>
      <c r="G73" s="1271"/>
      <c r="H73" s="1272"/>
      <c r="I73" s="100"/>
      <c r="J73" s="109"/>
      <c r="K73" s="110"/>
      <c r="L73" s="1419"/>
      <c r="M73" s="1420"/>
      <c r="N73" s="111"/>
    </row>
    <row r="74" spans="1:14">
      <c r="A74" s="163"/>
      <c r="B74" s="108"/>
      <c r="C74" s="1270"/>
      <c r="D74" s="1271"/>
      <c r="E74" s="1271"/>
      <c r="F74" s="1271"/>
      <c r="G74" s="1271"/>
      <c r="H74" s="1272"/>
      <c r="I74" s="100"/>
      <c r="J74" s="109"/>
      <c r="K74" s="110"/>
      <c r="L74" s="1419"/>
      <c r="M74" s="1420"/>
      <c r="N74" s="111"/>
    </row>
    <row r="75" spans="1:14" ht="15.75" customHeight="1" thickBot="1">
      <c r="A75" s="3"/>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125320.15625</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644646.30675684288</v>
      </c>
    </row>
    <row r="79" spans="1:14" ht="5.0999999999999996" customHeight="1" thickBot="1">
      <c r="A79" s="1"/>
      <c r="B79" s="54"/>
      <c r="C79" s="55"/>
      <c r="D79" s="55"/>
      <c r="E79" s="55"/>
      <c r="F79" s="55"/>
      <c r="G79" s="55"/>
      <c r="H79" s="55"/>
      <c r="I79" s="55"/>
      <c r="J79" s="55"/>
      <c r="K79" s="55"/>
      <c r="L79" s="55"/>
      <c r="M79" s="55"/>
      <c r="N79" s="56"/>
    </row>
    <row r="80" spans="1:14"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ht="14.25" customHeight="1">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90">
    <mergeCell ref="B104:N104"/>
    <mergeCell ref="C73:H73"/>
    <mergeCell ref="L73:M73"/>
    <mergeCell ref="C74:H74"/>
    <mergeCell ref="L74:M74"/>
    <mergeCell ref="C75:H75"/>
    <mergeCell ref="L75:M75"/>
    <mergeCell ref="B76:M76"/>
    <mergeCell ref="B78:M78"/>
    <mergeCell ref="B102:N103"/>
    <mergeCell ref="C72:H72"/>
    <mergeCell ref="L72:M72"/>
    <mergeCell ref="C62:H62"/>
    <mergeCell ref="C63:H63"/>
    <mergeCell ref="C64:H64"/>
    <mergeCell ref="C65:H65"/>
    <mergeCell ref="B66:M66"/>
    <mergeCell ref="B68:N68"/>
    <mergeCell ref="C61:H61"/>
    <mergeCell ref="C70:H70"/>
    <mergeCell ref="L70:M70"/>
    <mergeCell ref="C71:H71"/>
    <mergeCell ref="L71:M71"/>
    <mergeCell ref="C55:I55"/>
    <mergeCell ref="L55:M55"/>
    <mergeCell ref="B56:M56"/>
    <mergeCell ref="B58:N58"/>
    <mergeCell ref="C60:H60"/>
    <mergeCell ref="C54:I54"/>
    <mergeCell ref="L54:M54"/>
    <mergeCell ref="C51:I51"/>
    <mergeCell ref="L51:M51"/>
    <mergeCell ref="C52:I52"/>
    <mergeCell ref="L52:M52"/>
    <mergeCell ref="C53:I53"/>
    <mergeCell ref="L53:M53"/>
    <mergeCell ref="C49:I49"/>
    <mergeCell ref="L49:M49"/>
    <mergeCell ref="C50:I50"/>
    <mergeCell ref="L50:M50"/>
    <mergeCell ref="B44:N44"/>
    <mergeCell ref="C45:I45"/>
    <mergeCell ref="L45:M45"/>
    <mergeCell ref="C46:I46"/>
    <mergeCell ref="L46:M46"/>
    <mergeCell ref="C47:I47"/>
    <mergeCell ref="L47:M47"/>
    <mergeCell ref="C40:I40"/>
    <mergeCell ref="L40:M40"/>
    <mergeCell ref="B41:M41"/>
    <mergeCell ref="B43:N43"/>
    <mergeCell ref="C48:I48"/>
    <mergeCell ref="L48:M48"/>
    <mergeCell ref="C39:I39"/>
    <mergeCell ref="L39:M39"/>
    <mergeCell ref="C36:I36"/>
    <mergeCell ref="L36:M36"/>
    <mergeCell ref="C37:I37"/>
    <mergeCell ref="L37:M37"/>
    <mergeCell ref="C38:I38"/>
    <mergeCell ref="L38:M38"/>
    <mergeCell ref="B29:N29"/>
    <mergeCell ref="B30:N30"/>
    <mergeCell ref="C31:I31"/>
    <mergeCell ref="L31:M31"/>
    <mergeCell ref="C32:I32"/>
    <mergeCell ref="L32:M32"/>
    <mergeCell ref="C33:I33"/>
    <mergeCell ref="L33:M33"/>
    <mergeCell ref="C34:I34"/>
    <mergeCell ref="L34:M34"/>
    <mergeCell ref="C35:I35"/>
    <mergeCell ref="L35:M35"/>
    <mergeCell ref="L26:M26"/>
    <mergeCell ref="L27:M27"/>
    <mergeCell ref="L12:N12"/>
    <mergeCell ref="F7:I8"/>
    <mergeCell ref="B9:D9"/>
    <mergeCell ref="F9:G9"/>
    <mergeCell ref="H9:I9"/>
    <mergeCell ref="D11:G11"/>
    <mergeCell ref="C26:K26"/>
    <mergeCell ref="C27:K27"/>
    <mergeCell ref="D15:N16"/>
    <mergeCell ref="E1:K3"/>
    <mergeCell ref="E4:K4"/>
    <mergeCell ref="E6:K6"/>
    <mergeCell ref="L1:N6"/>
    <mergeCell ref="B24:N24"/>
    <mergeCell ref="B1:D6"/>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573AD-021A-4200-9A84-2FA7E01A3C2A}">
  <sheetPr>
    <tabColor rgb="FF33CCCC"/>
    <pageSetUpPr fitToPage="1"/>
  </sheetPr>
  <dimension ref="A1:XFC105"/>
  <sheetViews>
    <sheetView showGridLines="0" topLeftCell="A23" zoomScale="90" zoomScaleNormal="90" workbookViewId="0">
      <selection activeCell="L74" sqref="L74:M74"/>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8.5546875" style="2" customWidth="1"/>
    <col min="16" max="16383" width="10.5546875" style="2" hidden="1"/>
    <col min="16384" max="16384" width="5.109375" style="2" hidden="1" customWidth="1"/>
  </cols>
  <sheetData>
    <row r="1" spans="1:14" ht="13.95" customHeight="1">
      <c r="A1" s="1"/>
      <c r="B1" s="1353"/>
      <c r="C1" s="1354"/>
      <c r="D1" s="1389"/>
      <c r="E1" s="1362" t="s">
        <v>1577</v>
      </c>
      <c r="F1" s="1363"/>
      <c r="G1" s="1363"/>
      <c r="H1" s="1363"/>
      <c r="I1" s="1363"/>
      <c r="J1" s="1363"/>
      <c r="K1" s="1364"/>
      <c r="L1" s="1368"/>
      <c r="M1" s="1369"/>
      <c r="N1" s="1370"/>
    </row>
    <row r="2" spans="1:14" ht="14.25" customHeight="1">
      <c r="A2" s="1"/>
      <c r="B2" s="1356"/>
      <c r="C2" s="1357"/>
      <c r="D2" s="1390"/>
      <c r="E2" s="1365"/>
      <c r="F2" s="1366"/>
      <c r="G2" s="1366"/>
      <c r="H2" s="1366"/>
      <c r="I2" s="1366"/>
      <c r="J2" s="1366"/>
      <c r="K2" s="1367"/>
      <c r="L2" s="1368"/>
      <c r="M2" s="1369"/>
      <c r="N2" s="1370"/>
    </row>
    <row r="3" spans="1:14" ht="14.25" customHeight="1">
      <c r="A3" s="1"/>
      <c r="B3" s="1356"/>
      <c r="C3" s="1357"/>
      <c r="D3" s="1390"/>
      <c r="E3" s="1365"/>
      <c r="F3" s="1366"/>
      <c r="G3" s="1366"/>
      <c r="H3" s="1366"/>
      <c r="I3" s="1366"/>
      <c r="J3" s="1366"/>
      <c r="K3" s="1367"/>
      <c r="L3" s="1368"/>
      <c r="M3" s="1369"/>
      <c r="N3" s="1370"/>
    </row>
    <row r="4" spans="1:14" ht="17.399999999999999" customHeight="1">
      <c r="A4" s="1"/>
      <c r="B4" s="1356"/>
      <c r="C4" s="1357"/>
      <c r="D4" s="1390"/>
      <c r="E4" s="1374" t="s">
        <v>1578</v>
      </c>
      <c r="F4" s="1375"/>
      <c r="G4" s="1375"/>
      <c r="H4" s="1375"/>
      <c r="I4" s="1375"/>
      <c r="J4" s="1375"/>
      <c r="K4" s="1376"/>
      <c r="L4" s="1368"/>
      <c r="M4" s="1369"/>
      <c r="N4" s="1370"/>
    </row>
    <row r="5" spans="1:14" ht="2.25" customHeight="1">
      <c r="A5" s="1"/>
      <c r="B5" s="1356"/>
      <c r="C5" s="1357"/>
      <c r="D5" s="1390"/>
      <c r="E5" s="282"/>
      <c r="F5" s="283"/>
      <c r="G5" s="283"/>
      <c r="H5" s="283"/>
      <c r="I5" s="283"/>
      <c r="J5" s="283"/>
      <c r="K5" s="261"/>
      <c r="L5" s="1368"/>
      <c r="M5" s="1369"/>
      <c r="N5" s="1370"/>
    </row>
    <row r="6" spans="1:14" ht="14.25" customHeight="1">
      <c r="A6" s="1"/>
      <c r="B6" s="1359"/>
      <c r="C6" s="1360"/>
      <c r="D6" s="1391"/>
      <c r="E6" s="1377" t="s">
        <v>1579</v>
      </c>
      <c r="F6" s="1378"/>
      <c r="G6" s="1378"/>
      <c r="H6" s="1378"/>
      <c r="I6" s="1378"/>
      <c r="J6" s="1378"/>
      <c r="K6" s="1379"/>
      <c r="L6" s="1371"/>
      <c r="M6" s="1372"/>
      <c r="N6" s="1373"/>
    </row>
    <row r="7" spans="1:14" ht="14.25" customHeight="1">
      <c r="A7" s="3"/>
      <c r="B7" s="6"/>
      <c r="C7" s="7"/>
      <c r="D7" s="7"/>
      <c r="E7" s="7"/>
      <c r="F7" s="1381"/>
      <c r="G7" s="1381"/>
      <c r="H7" s="1381"/>
      <c r="I7" s="1381"/>
      <c r="J7" s="7"/>
      <c r="K7" s="260" t="s">
        <v>1580</v>
      </c>
      <c r="L7" s="4"/>
      <c r="M7" s="695" t="s">
        <v>1581</v>
      </c>
      <c r="N7" s="5">
        <v>2023</v>
      </c>
    </row>
    <row r="8" spans="1:14" ht="12" customHeight="1">
      <c r="A8" s="3"/>
      <c r="B8" s="6"/>
      <c r="C8" s="7"/>
      <c r="D8" s="7"/>
      <c r="E8" s="7"/>
      <c r="F8" s="1381"/>
      <c r="G8" s="1381"/>
      <c r="H8" s="1381"/>
      <c r="I8" s="1381"/>
      <c r="J8" s="7"/>
      <c r="K8" s="8"/>
      <c r="L8" s="9" t="s">
        <v>1582</v>
      </c>
      <c r="M8" s="9" t="s">
        <v>1583</v>
      </c>
      <c r="N8" s="10" t="s">
        <v>1584</v>
      </c>
    </row>
    <row r="9" spans="1:14" ht="21.75" customHeight="1">
      <c r="A9" s="3"/>
      <c r="B9" s="1382" t="s">
        <v>1585</v>
      </c>
      <c r="C9" s="1383"/>
      <c r="D9" s="1383"/>
      <c r="E9" s="11" t="s">
        <v>1586</v>
      </c>
      <c r="F9" s="1384"/>
      <c r="G9" s="1384"/>
      <c r="H9" s="1385"/>
      <c r="I9" s="1385"/>
      <c r="J9" s="7"/>
      <c r="K9" s="12"/>
      <c r="L9" s="9"/>
      <c r="M9" s="9"/>
      <c r="N9" s="10"/>
    </row>
    <row r="10" spans="1:14" ht="5.4" customHeight="1">
      <c r="A10" s="3"/>
      <c r="B10" s="13"/>
      <c r="C10" s="14"/>
      <c r="D10" s="14"/>
      <c r="E10" s="15"/>
      <c r="F10" s="7"/>
      <c r="G10" s="7"/>
      <c r="H10" s="16"/>
      <c r="I10" s="7"/>
      <c r="J10" s="7"/>
      <c r="K10" s="12"/>
      <c r="L10" s="9"/>
      <c r="M10" s="9"/>
      <c r="N10" s="10"/>
    </row>
    <row r="11" spans="1:14" ht="18" customHeight="1">
      <c r="A11" s="3"/>
      <c r="B11" s="17" t="s">
        <v>1587</v>
      </c>
      <c r="C11" s="18"/>
      <c r="D11" s="1386" t="s">
        <v>1588</v>
      </c>
      <c r="E11" s="1386"/>
      <c r="F11" s="1386"/>
      <c r="G11" s="1386"/>
      <c r="H11" s="18"/>
      <c r="I11" s="20"/>
      <c r="J11" s="21" t="s">
        <v>1589</v>
      </c>
      <c r="K11" s="22" t="str">
        <f>+Presupuesto!I7</f>
        <v>CAUCA</v>
      </c>
      <c r="L11" s="19"/>
      <c r="M11" s="19"/>
      <c r="N11" s="23"/>
    </row>
    <row r="12" spans="1:14" ht="14.25" customHeight="1" thickBot="1">
      <c r="A12" s="3"/>
      <c r="B12" s="24"/>
      <c r="C12" s="25"/>
      <c r="D12" s="26"/>
      <c r="E12" s="26"/>
      <c r="F12" s="26"/>
      <c r="G12" s="26"/>
      <c r="H12" s="25"/>
      <c r="I12" s="26"/>
      <c r="J12" s="25"/>
      <c r="K12" s="26"/>
      <c r="L12" s="1387"/>
      <c r="M12" s="1387"/>
      <c r="N12" s="1388"/>
    </row>
    <row r="13" spans="1:14" ht="8.4" customHeight="1">
      <c r="A13" s="3"/>
      <c r="B13" s="27"/>
      <c r="C13" s="28"/>
      <c r="D13" s="28"/>
      <c r="E13" s="28"/>
      <c r="F13" s="28"/>
      <c r="G13" s="28"/>
      <c r="H13" s="28"/>
      <c r="I13" s="28"/>
      <c r="J13" s="28"/>
      <c r="K13" s="28"/>
      <c r="L13" s="28"/>
      <c r="M13" s="28"/>
      <c r="N13" s="29"/>
    </row>
    <row r="14" spans="1:14" s="37" customFormat="1" ht="18" customHeight="1">
      <c r="A14" s="30"/>
      <c r="B14" s="31" t="s">
        <v>1590</v>
      </c>
      <c r="C14" s="32"/>
      <c r="D14" s="33" t="s">
        <v>1591</v>
      </c>
      <c r="E14" s="34"/>
      <c r="F14" s="35"/>
      <c r="G14" s="35"/>
      <c r="H14" s="35"/>
      <c r="I14" s="35"/>
      <c r="J14" s="35"/>
      <c r="K14" s="35"/>
      <c r="L14" s="35"/>
      <c r="M14" s="35"/>
      <c r="N14" s="36"/>
    </row>
    <row r="15" spans="1:14" s="37"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37" customFormat="1" ht="20.25" customHeight="1">
      <c r="A16" s="30"/>
      <c r="B16" s="41"/>
      <c r="C16" s="39"/>
      <c r="D16" s="1351"/>
      <c r="E16" s="1351"/>
      <c r="F16" s="1351"/>
      <c r="G16" s="1351"/>
      <c r="H16" s="1351"/>
      <c r="I16" s="1351"/>
      <c r="J16" s="1351"/>
      <c r="K16" s="1351"/>
      <c r="L16" s="1351"/>
      <c r="M16" s="1351"/>
      <c r="N16" s="1352"/>
    </row>
    <row r="17" spans="1:14" s="37" customFormat="1" ht="11.25" customHeight="1">
      <c r="A17" s="30"/>
      <c r="B17" s="41"/>
      <c r="C17" s="39"/>
      <c r="D17" s="42"/>
      <c r="E17" s="42"/>
      <c r="F17" s="42"/>
      <c r="G17" s="42"/>
      <c r="H17" s="42"/>
      <c r="I17" s="42"/>
      <c r="J17" s="42"/>
      <c r="K17" s="42"/>
      <c r="L17" s="42"/>
      <c r="M17" s="42"/>
      <c r="N17" s="43"/>
    </row>
    <row r="18" spans="1:14" s="37" customFormat="1">
      <c r="A18" s="30"/>
      <c r="B18" s="41"/>
      <c r="C18" s="39"/>
      <c r="D18" s="42"/>
      <c r="E18" s="42"/>
      <c r="F18" s="42"/>
      <c r="G18" s="42"/>
      <c r="H18" s="42"/>
      <c r="I18" s="42"/>
      <c r="J18" s="42"/>
      <c r="K18" s="42"/>
      <c r="L18" s="42"/>
      <c r="M18" s="42"/>
      <c r="N18" s="43"/>
    </row>
    <row r="19" spans="1:14" s="37" customFormat="1">
      <c r="A19" s="30"/>
      <c r="B19" s="41" t="s">
        <v>1593</v>
      </c>
      <c r="C19" s="44"/>
      <c r="D19" s="40"/>
      <c r="E19" s="40"/>
      <c r="F19" s="40"/>
      <c r="G19" s="40"/>
      <c r="H19" s="40"/>
      <c r="I19" s="40"/>
      <c r="J19" s="40"/>
      <c r="K19" s="40"/>
      <c r="L19" s="40"/>
      <c r="M19" s="40"/>
      <c r="N19" s="45"/>
    </row>
    <row r="20" spans="1:14" s="37" customFormat="1">
      <c r="A20" s="30"/>
      <c r="B20" s="41"/>
      <c r="C20" s="39"/>
      <c r="D20" s="42"/>
      <c r="E20" s="42"/>
      <c r="F20" s="42"/>
      <c r="G20" s="42"/>
      <c r="H20" s="42"/>
      <c r="I20" s="42"/>
      <c r="J20" s="42"/>
      <c r="K20" s="42"/>
      <c r="L20" s="42"/>
      <c r="M20" s="42"/>
      <c r="N20" s="43"/>
    </row>
    <row r="21" spans="1:14" s="37" customFormat="1">
      <c r="A21" s="30"/>
      <c r="B21" s="41" t="s">
        <v>1594</v>
      </c>
      <c r="C21" s="44"/>
      <c r="D21" s="40"/>
      <c r="E21" s="40"/>
      <c r="F21" s="40"/>
      <c r="G21" s="40"/>
      <c r="H21" s="40"/>
      <c r="I21" s="40"/>
      <c r="J21" s="40"/>
      <c r="K21" s="46" t="s">
        <v>1595</v>
      </c>
      <c r="L21" s="47"/>
      <c r="M21" s="48" t="s">
        <v>1591</v>
      </c>
      <c r="N21" s="49" t="s">
        <v>1596</v>
      </c>
    </row>
    <row r="22" spans="1:14" s="37" customFormat="1" ht="12" customHeight="1">
      <c r="A22" s="30"/>
      <c r="B22" s="41"/>
      <c r="C22" s="39"/>
      <c r="D22" s="42"/>
      <c r="E22" s="42"/>
      <c r="F22" s="42"/>
      <c r="G22" s="42"/>
      <c r="H22" s="42"/>
      <c r="I22" s="42"/>
      <c r="J22" s="42"/>
      <c r="K22" s="42"/>
      <c r="L22" s="42"/>
      <c r="M22" s="42"/>
      <c r="N22" s="43"/>
    </row>
    <row r="23" spans="1:14" ht="4.5" customHeight="1" thickBot="1">
      <c r="A23" s="3"/>
      <c r="B23" s="50"/>
      <c r="C23" s="51"/>
      <c r="D23" s="51"/>
      <c r="E23" s="51"/>
      <c r="F23" s="51"/>
      <c r="G23" s="51"/>
      <c r="H23" s="51"/>
      <c r="I23" s="51"/>
      <c r="J23" s="51"/>
      <c r="K23" s="51"/>
      <c r="L23" s="51"/>
      <c r="M23" s="51"/>
      <c r="N23" s="52"/>
    </row>
    <row r="24" spans="1:14" s="37" customFormat="1" ht="25.5" customHeight="1" thickBot="1">
      <c r="A24" s="53"/>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A27" s="3"/>
      <c r="B27" s="59" t="s">
        <v>1324</v>
      </c>
      <c r="C27" s="1333" t="s">
        <v>1651</v>
      </c>
      <c r="D27" s="1334"/>
      <c r="E27" s="1334"/>
      <c r="F27" s="1334"/>
      <c r="G27" s="1334"/>
      <c r="H27" s="1334"/>
      <c r="I27" s="1334"/>
      <c r="J27" s="1334"/>
      <c r="K27" s="1335"/>
      <c r="L27" s="1337" t="s">
        <v>142</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47"/>
      <c r="C30" s="148"/>
      <c r="D30" s="148"/>
      <c r="E30" s="148"/>
      <c r="F30" s="148"/>
      <c r="G30" s="148"/>
      <c r="H30" s="148"/>
      <c r="I30" s="148"/>
      <c r="J30" s="148"/>
      <c r="K30" s="148"/>
      <c r="L30" s="148"/>
      <c r="M30" s="148"/>
      <c r="N30" s="149"/>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c r="A32" s="161"/>
      <c r="B32" s="67" t="s">
        <v>1045</v>
      </c>
      <c r="C32" s="1325" t="s">
        <v>1046</v>
      </c>
      <c r="D32" s="1325"/>
      <c r="E32" s="1325"/>
      <c r="F32" s="1325"/>
      <c r="G32" s="1325"/>
      <c r="H32" s="1325"/>
      <c r="I32" s="1325"/>
      <c r="J32" s="68"/>
      <c r="K32" s="69">
        <f>VLOOKUP(B32,Equipos!$C$6:$G$137,5,0)</f>
        <v>7558.375</v>
      </c>
      <c r="L32" s="1341">
        <v>0.9</v>
      </c>
      <c r="M32" s="1341"/>
      <c r="N32" s="70">
        <f>K32*L32</f>
        <v>6802.5375000000004</v>
      </c>
    </row>
    <row r="33" spans="1:14">
      <c r="A33" s="161"/>
      <c r="B33" s="71" t="s">
        <v>1131</v>
      </c>
      <c r="C33" s="1322" t="s">
        <v>1132</v>
      </c>
      <c r="D33" s="1322"/>
      <c r="E33" s="1322"/>
      <c r="F33" s="1322"/>
      <c r="G33" s="1322"/>
      <c r="H33" s="1322"/>
      <c r="I33" s="1322"/>
      <c r="J33" s="72"/>
      <c r="K33" s="73">
        <f>VLOOKUP(B33,Equipos!$C$6:$G$137,5,0)</f>
        <v>9608</v>
      </c>
      <c r="L33" s="1341">
        <v>0.9</v>
      </c>
      <c r="M33" s="1341"/>
      <c r="N33" s="70">
        <f t="shared" ref="N33:N39" si="0">K33*L33</f>
        <v>8647.2000000000007</v>
      </c>
    </row>
    <row r="34" spans="1:14">
      <c r="A34" s="3"/>
      <c r="B34" s="71"/>
      <c r="C34" s="1322"/>
      <c r="D34" s="1322"/>
      <c r="E34" s="1322"/>
      <c r="F34" s="1322"/>
      <c r="G34" s="1322"/>
      <c r="H34" s="1322"/>
      <c r="I34" s="1322"/>
      <c r="J34" s="72"/>
      <c r="K34" s="73"/>
      <c r="L34" s="1328"/>
      <c r="M34" s="1328"/>
      <c r="N34" s="70">
        <f t="shared" si="0"/>
        <v>0</v>
      </c>
    </row>
    <row r="35" spans="1:14">
      <c r="A35" s="3"/>
      <c r="B35" s="71"/>
      <c r="C35" s="1322"/>
      <c r="D35" s="1322"/>
      <c r="E35" s="1322"/>
      <c r="F35" s="1322"/>
      <c r="G35" s="1322"/>
      <c r="H35" s="1322"/>
      <c r="I35" s="1322"/>
      <c r="J35" s="72"/>
      <c r="K35" s="73"/>
      <c r="L35" s="1328"/>
      <c r="M35" s="1328"/>
      <c r="N35" s="70">
        <f t="shared" si="0"/>
        <v>0</v>
      </c>
    </row>
    <row r="36" spans="1:14">
      <c r="A36" s="3"/>
      <c r="B36" s="74"/>
      <c r="C36" s="1322"/>
      <c r="D36" s="1322"/>
      <c r="E36" s="1322"/>
      <c r="F36" s="1322"/>
      <c r="G36" s="1322"/>
      <c r="H36" s="1322"/>
      <c r="I36" s="1322"/>
      <c r="J36" s="72"/>
      <c r="K36" s="73"/>
      <c r="L36" s="1328"/>
      <c r="M36" s="1328"/>
      <c r="N36" s="70">
        <f t="shared" si="0"/>
        <v>0</v>
      </c>
    </row>
    <row r="37" spans="1:14">
      <c r="A37" s="3"/>
      <c r="B37" s="74"/>
      <c r="C37" s="1322"/>
      <c r="D37" s="1322"/>
      <c r="E37" s="1322"/>
      <c r="F37" s="1322"/>
      <c r="G37" s="1322"/>
      <c r="H37" s="1322"/>
      <c r="I37" s="1322"/>
      <c r="J37" s="72"/>
      <c r="K37" s="73"/>
      <c r="L37" s="1328"/>
      <c r="M37" s="1328"/>
      <c r="N37" s="70">
        <f t="shared" si="0"/>
        <v>0</v>
      </c>
    </row>
    <row r="38" spans="1:14">
      <c r="A38" s="3"/>
      <c r="B38" s="74"/>
      <c r="C38" s="1322"/>
      <c r="D38" s="1322"/>
      <c r="E38" s="1322"/>
      <c r="F38" s="1322"/>
      <c r="G38" s="1322"/>
      <c r="H38" s="1322"/>
      <c r="I38" s="1322"/>
      <c r="J38" s="72"/>
      <c r="K38" s="73"/>
      <c r="L38" s="1328"/>
      <c r="M38" s="1328"/>
      <c r="N38" s="70">
        <f t="shared" si="0"/>
        <v>0</v>
      </c>
    </row>
    <row r="39" spans="1:14">
      <c r="A39" s="3"/>
      <c r="B39" s="74"/>
      <c r="C39" s="1322"/>
      <c r="D39" s="1322"/>
      <c r="E39" s="1322"/>
      <c r="F39" s="1322"/>
      <c r="G39" s="1322"/>
      <c r="H39" s="1322"/>
      <c r="I39" s="1322"/>
      <c r="J39" s="72"/>
      <c r="K39" s="73"/>
      <c r="L39" s="1328"/>
      <c r="M39" s="1328"/>
      <c r="N39" s="70">
        <f t="shared" si="0"/>
        <v>0</v>
      </c>
    </row>
    <row r="40" spans="1:14" ht="15.75" customHeight="1" thickBot="1">
      <c r="A40" s="3"/>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15449.737500000001</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A46" s="162"/>
      <c r="B46" s="67" t="s">
        <v>150</v>
      </c>
      <c r="C46" s="1325" t="s">
        <v>151</v>
      </c>
      <c r="D46" s="1325"/>
      <c r="E46" s="1325"/>
      <c r="F46" s="1325"/>
      <c r="G46" s="1325"/>
      <c r="H46" s="1325"/>
      <c r="I46" s="1325"/>
      <c r="J46" s="81" t="s">
        <v>142</v>
      </c>
      <c r="K46" s="82">
        <v>0.84</v>
      </c>
      <c r="L46" s="1407">
        <f>VLOOKUP(B46,Materiales!$C$6:$F$373,4,0)</f>
        <v>65450</v>
      </c>
      <c r="M46" s="1408"/>
      <c r="N46" s="70">
        <f>K46*L46</f>
        <v>54978</v>
      </c>
    </row>
    <row r="47" spans="1:14">
      <c r="A47" s="162"/>
      <c r="B47" s="71" t="s">
        <v>186</v>
      </c>
      <c r="C47" s="1322" t="s">
        <v>188</v>
      </c>
      <c r="D47" s="1322"/>
      <c r="E47" s="1322"/>
      <c r="F47" s="1322"/>
      <c r="G47" s="1322"/>
      <c r="H47" s="1322"/>
      <c r="I47" s="1322"/>
      <c r="J47" s="83" t="s">
        <v>187</v>
      </c>
      <c r="K47" s="168">
        <v>185</v>
      </c>
      <c r="L47" s="1405">
        <f>VLOOKUP(B47,Materiales!$C$6:$F$373,4,0)</f>
        <v>89</v>
      </c>
      <c r="M47" s="1406"/>
      <c r="N47" s="70">
        <f t="shared" ref="N47:N55" si="1">K47*L47</f>
        <v>16465</v>
      </c>
    </row>
    <row r="48" spans="1:14" ht="29.25" customHeight="1">
      <c r="A48" s="162"/>
      <c r="B48" s="867" t="s">
        <v>232</v>
      </c>
      <c r="C48" s="1322" t="s">
        <v>233</v>
      </c>
      <c r="D48" s="1322"/>
      <c r="E48" s="1322"/>
      <c r="F48" s="1322"/>
      <c r="G48" s="1322"/>
      <c r="H48" s="1322"/>
      <c r="I48" s="1322"/>
      <c r="J48" s="83" t="s">
        <v>142</v>
      </c>
      <c r="K48" s="84">
        <v>0.63</v>
      </c>
      <c r="L48" s="1405">
        <f>VLOOKUP(B48,Materiales!$C$6:$F$373,4,0)</f>
        <v>39270</v>
      </c>
      <c r="M48" s="1406"/>
      <c r="N48" s="70">
        <f t="shared" si="1"/>
        <v>24740.1</v>
      </c>
    </row>
    <row r="49" spans="1:15" ht="14.1" customHeight="1">
      <c r="A49" s="162"/>
      <c r="B49" s="71" t="s">
        <v>326</v>
      </c>
      <c r="C49" s="1322" t="s">
        <v>327</v>
      </c>
      <c r="D49" s="1322"/>
      <c r="E49" s="1322"/>
      <c r="F49" s="1322"/>
      <c r="G49" s="1322"/>
      <c r="H49" s="1322"/>
      <c r="I49" s="1322"/>
      <c r="J49" s="83" t="s">
        <v>103</v>
      </c>
      <c r="K49" s="84">
        <v>260</v>
      </c>
      <c r="L49" s="1405">
        <f>VLOOKUP(B49,Materiales!$C$6:$F$373,4,0)</f>
        <v>630</v>
      </c>
      <c r="M49" s="1406"/>
      <c r="N49" s="70">
        <f t="shared" si="1"/>
        <v>163800</v>
      </c>
    </row>
    <row r="50" spans="1:15">
      <c r="A50" s="162"/>
      <c r="B50" s="71"/>
      <c r="C50" s="1322"/>
      <c r="D50" s="1322"/>
      <c r="E50" s="1322"/>
      <c r="F50" s="1322"/>
      <c r="G50" s="1322"/>
      <c r="H50" s="1322"/>
      <c r="I50" s="1322"/>
      <c r="J50" s="83"/>
      <c r="K50" s="84"/>
      <c r="L50" s="1405"/>
      <c r="M50" s="1406"/>
      <c r="N50" s="70">
        <f t="shared" si="1"/>
        <v>0</v>
      </c>
    </row>
    <row r="51" spans="1:15">
      <c r="A51" s="162"/>
      <c r="B51" s="71"/>
      <c r="C51" s="1322"/>
      <c r="D51" s="1322"/>
      <c r="E51" s="1322"/>
      <c r="F51" s="1322"/>
      <c r="G51" s="1322"/>
      <c r="H51" s="1322"/>
      <c r="I51" s="1322"/>
      <c r="J51" s="83"/>
      <c r="K51" s="84"/>
      <c r="L51" s="1405"/>
      <c r="M51" s="1406"/>
      <c r="N51" s="70">
        <f t="shared" si="1"/>
        <v>0</v>
      </c>
    </row>
    <row r="52" spans="1:15">
      <c r="A52" s="162"/>
      <c r="B52" s="71"/>
      <c r="C52" s="1322"/>
      <c r="D52" s="1322"/>
      <c r="E52" s="1322"/>
      <c r="F52" s="1322"/>
      <c r="G52" s="1322"/>
      <c r="H52" s="1322"/>
      <c r="I52" s="1322"/>
      <c r="J52" s="83"/>
      <c r="K52" s="84"/>
      <c r="L52" s="1405"/>
      <c r="M52" s="1406"/>
      <c r="N52" s="70">
        <f t="shared" si="1"/>
        <v>0</v>
      </c>
    </row>
    <row r="53" spans="1:15">
      <c r="A53" s="162"/>
      <c r="B53" s="71"/>
      <c r="C53" s="1322"/>
      <c r="D53" s="1322"/>
      <c r="E53" s="1322"/>
      <c r="F53" s="1322"/>
      <c r="G53" s="1322"/>
      <c r="H53" s="1322"/>
      <c r="I53" s="1322"/>
      <c r="J53" s="83"/>
      <c r="K53" s="84"/>
      <c r="L53" s="1405"/>
      <c r="M53" s="1406"/>
      <c r="N53" s="70">
        <f t="shared" si="1"/>
        <v>0</v>
      </c>
    </row>
    <row r="54" spans="1:15">
      <c r="A54" s="162"/>
      <c r="B54" s="71"/>
      <c r="C54" s="1322"/>
      <c r="D54" s="1322"/>
      <c r="E54" s="1322"/>
      <c r="F54" s="1322"/>
      <c r="G54" s="1322"/>
      <c r="H54" s="1322"/>
      <c r="I54" s="1322"/>
      <c r="J54" s="83"/>
      <c r="K54" s="84"/>
      <c r="L54" s="1405"/>
      <c r="M54" s="1406"/>
      <c r="N54" s="70">
        <f t="shared" si="1"/>
        <v>0</v>
      </c>
    </row>
    <row r="55" spans="1:15" ht="15.75" customHeight="1" thickBot="1">
      <c r="A55" s="3"/>
      <c r="B55" s="85"/>
      <c r="C55" s="1319"/>
      <c r="D55" s="1319"/>
      <c r="E55" s="1319"/>
      <c r="F55" s="1319"/>
      <c r="G55" s="1319"/>
      <c r="H55" s="1319"/>
      <c r="I55" s="1319"/>
      <c r="J55" s="76"/>
      <c r="K55" s="86"/>
      <c r="L55" s="1424"/>
      <c r="M55" s="1425"/>
      <c r="N55" s="87">
        <f t="shared" si="1"/>
        <v>0</v>
      </c>
    </row>
    <row r="56" spans="1:15" ht="14.4" thickBot="1">
      <c r="A56" s="1"/>
      <c r="B56" s="1297" t="s">
        <v>1602</v>
      </c>
      <c r="C56" s="1298"/>
      <c r="D56" s="1298"/>
      <c r="E56" s="1298"/>
      <c r="F56" s="1298"/>
      <c r="G56" s="1298"/>
      <c r="H56" s="1298"/>
      <c r="I56" s="1298"/>
      <c r="J56" s="1298"/>
      <c r="K56" s="1298"/>
      <c r="L56" s="1298"/>
      <c r="M56" s="1299"/>
      <c r="N56" s="88">
        <f>SUM(N46:N55)</f>
        <v>259983.1</v>
      </c>
    </row>
    <row r="57" spans="1:15" ht="4.5" customHeight="1">
      <c r="A57" s="1"/>
      <c r="B57" s="54"/>
      <c r="C57" s="55"/>
      <c r="D57" s="55"/>
      <c r="E57" s="55"/>
      <c r="F57" s="55"/>
      <c r="G57" s="55"/>
      <c r="H57" s="55"/>
      <c r="I57" s="55"/>
      <c r="J57" s="55"/>
      <c r="K57" s="55"/>
      <c r="L57" s="55"/>
      <c r="M57" s="55"/>
      <c r="N57" s="56"/>
    </row>
    <row r="58" spans="1:15" s="37" customFormat="1" ht="19.2" customHeight="1">
      <c r="A58" s="53"/>
      <c r="B58" s="1300" t="s">
        <v>1605</v>
      </c>
      <c r="C58" s="1301"/>
      <c r="D58" s="1301"/>
      <c r="E58" s="1301"/>
      <c r="F58" s="1301"/>
      <c r="G58" s="1301"/>
      <c r="H58" s="1301"/>
      <c r="I58" s="1301"/>
      <c r="J58" s="1301"/>
      <c r="K58" s="1301"/>
      <c r="L58" s="1301"/>
      <c r="M58" s="1301"/>
      <c r="N58" s="1302"/>
    </row>
    <row r="59" spans="1:15" ht="6.75" customHeight="1" thickBot="1">
      <c r="A59" s="1"/>
      <c r="B59" s="154"/>
      <c r="C59" s="155"/>
      <c r="D59" s="155"/>
      <c r="E59" s="155"/>
      <c r="F59" s="155"/>
      <c r="G59" s="155"/>
      <c r="H59" s="155"/>
      <c r="I59" s="155"/>
      <c r="J59" s="155"/>
      <c r="K59" s="155"/>
      <c r="L59" s="155"/>
      <c r="M59" s="155"/>
      <c r="N59" s="156"/>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A61" s="3"/>
      <c r="B61" s="157" t="s">
        <v>16</v>
      </c>
      <c r="C61" s="1307" t="s">
        <v>17</v>
      </c>
      <c r="D61" s="1308"/>
      <c r="E61" s="1308"/>
      <c r="F61" s="1308"/>
      <c r="G61" s="1308"/>
      <c r="H61" s="1309"/>
      <c r="I61" s="93" t="s">
        <v>14</v>
      </c>
      <c r="J61" s="167">
        <f>K46+K48</f>
        <v>1.47</v>
      </c>
      <c r="K61" s="94">
        <f>+'Distancia Fuentes Materiales'!D14</f>
        <v>33</v>
      </c>
      <c r="L61" s="94">
        <f>J61*K61</f>
        <v>48.51</v>
      </c>
      <c r="M61" s="95">
        <f>VLOOKUP(B61,TRANSPORTE!$C$6:$F$40,4,FALSE)</f>
        <v>1300</v>
      </c>
      <c r="N61" s="96">
        <f>L61*M61</f>
        <v>63063</v>
      </c>
      <c r="O61" s="2">
        <v>1068.1644210867519</v>
      </c>
    </row>
    <row r="62" spans="1:15">
      <c r="A62" s="3"/>
      <c r="B62" s="97"/>
      <c r="C62" s="1310"/>
      <c r="D62" s="1311"/>
      <c r="E62" s="1311"/>
      <c r="F62" s="1311"/>
      <c r="G62" s="1311"/>
      <c r="H62" s="1312"/>
      <c r="I62" s="98"/>
      <c r="J62" s="99"/>
      <c r="K62" s="99"/>
      <c r="L62" s="99"/>
      <c r="M62" s="100"/>
      <c r="N62" s="96">
        <f t="shared" ref="N62:N65" si="2">L62*M62</f>
        <v>0</v>
      </c>
    </row>
    <row r="63" spans="1:15">
      <c r="A63" s="3"/>
      <c r="B63" s="97"/>
      <c r="C63" s="1310"/>
      <c r="D63" s="1311"/>
      <c r="E63" s="1311"/>
      <c r="F63" s="1311"/>
      <c r="G63" s="1311"/>
      <c r="H63" s="1312"/>
      <c r="I63" s="98"/>
      <c r="J63" s="99"/>
      <c r="K63" s="99"/>
      <c r="L63" s="99"/>
      <c r="M63" s="100"/>
      <c r="N63" s="96">
        <f t="shared" si="2"/>
        <v>0</v>
      </c>
    </row>
    <row r="64" spans="1:15">
      <c r="A64" s="3"/>
      <c r="B64" s="97"/>
      <c r="C64" s="1310"/>
      <c r="D64" s="1311"/>
      <c r="E64" s="1311"/>
      <c r="F64" s="1311"/>
      <c r="G64" s="1311"/>
      <c r="H64" s="1312"/>
      <c r="I64" s="98"/>
      <c r="J64" s="99"/>
      <c r="K64" s="99"/>
      <c r="L64" s="99"/>
      <c r="M64" s="100"/>
      <c r="N64" s="96">
        <f t="shared" si="2"/>
        <v>0</v>
      </c>
    </row>
    <row r="65" spans="1:14" ht="15.75" customHeight="1" thickBot="1">
      <c r="A65" s="3"/>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63063</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A71" s="163"/>
      <c r="B71" s="92" t="s">
        <v>1649</v>
      </c>
      <c r="C71" s="1396" t="s">
        <v>1650</v>
      </c>
      <c r="D71" s="1397"/>
      <c r="E71" s="1397"/>
      <c r="F71" s="1397"/>
      <c r="G71" s="1397"/>
      <c r="H71" s="1397"/>
      <c r="I71" s="95">
        <f>+'Mano de Obra'!C6*8</f>
        <v>346832</v>
      </c>
      <c r="J71" s="276">
        <v>1.85</v>
      </c>
      <c r="K71" s="106">
        <f>+I71*J71</f>
        <v>641639.20000000007</v>
      </c>
      <c r="L71" s="1401">
        <f>7*L32</f>
        <v>6.3</v>
      </c>
      <c r="M71" s="1402"/>
      <c r="N71" s="107">
        <f>K71/L71</f>
        <v>101847.49206349207</v>
      </c>
    </row>
    <row r="72" spans="1:14">
      <c r="A72" s="163"/>
      <c r="B72" s="108" t="s">
        <v>1630</v>
      </c>
      <c r="C72" s="1270" t="s">
        <v>1145</v>
      </c>
      <c r="D72" s="1271"/>
      <c r="E72" s="1271"/>
      <c r="F72" s="1271"/>
      <c r="G72" s="1271"/>
      <c r="H72" s="1272"/>
      <c r="I72" s="100">
        <f>+'Mano de Obra'!C5</f>
        <v>86708</v>
      </c>
      <c r="J72" s="280">
        <v>1.85</v>
      </c>
      <c r="K72" s="277">
        <f>+I72*J72</f>
        <v>160409.80000000002</v>
      </c>
      <c r="L72" s="1401">
        <f>7*L33</f>
        <v>6.3</v>
      </c>
      <c r="M72" s="1402"/>
      <c r="N72" s="107">
        <f>K72/L72</f>
        <v>25461.873015873018</v>
      </c>
    </row>
    <row r="73" spans="1:14">
      <c r="A73" s="163"/>
      <c r="B73" s="108"/>
      <c r="C73" s="1270"/>
      <c r="D73" s="1271"/>
      <c r="E73" s="1271"/>
      <c r="F73" s="1271"/>
      <c r="G73" s="1271"/>
      <c r="H73" s="1272"/>
      <c r="I73" s="100"/>
      <c r="J73" s="109"/>
      <c r="K73" s="110"/>
      <c r="L73" s="1273"/>
      <c r="M73" s="1274"/>
      <c r="N73" s="111"/>
    </row>
    <row r="74" spans="1:14">
      <c r="A74" s="163"/>
      <c r="B74" s="108"/>
      <c r="C74" s="1270"/>
      <c r="D74" s="1271"/>
      <c r="E74" s="1271"/>
      <c r="F74" s="1271"/>
      <c r="G74" s="1271"/>
      <c r="H74" s="1272"/>
      <c r="I74" s="100"/>
      <c r="J74" s="109"/>
      <c r="K74" s="110"/>
      <c r="L74" s="1273"/>
      <c r="M74" s="1274"/>
      <c r="N74" s="111"/>
    </row>
    <row r="75" spans="1:14" ht="15.75" customHeight="1" thickBot="1">
      <c r="A75" s="3"/>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127309.36507936509</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465805.20257936511</v>
      </c>
    </row>
    <row r="79" spans="1:14" ht="5.0999999999999996" customHeight="1" thickBot="1">
      <c r="A79" s="1"/>
      <c r="B79" s="54"/>
      <c r="C79" s="55"/>
      <c r="D79" s="55"/>
      <c r="E79" s="55"/>
      <c r="F79" s="55"/>
      <c r="G79" s="55"/>
      <c r="H79" s="55"/>
      <c r="I79" s="55"/>
      <c r="J79" s="55"/>
      <c r="K79" s="55"/>
      <c r="L79" s="55"/>
      <c r="M79" s="55"/>
      <c r="N79" s="56"/>
    </row>
    <row r="80" spans="1:14"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88">
    <mergeCell ref="B104:N104"/>
    <mergeCell ref="C74:H74"/>
    <mergeCell ref="L74:M74"/>
    <mergeCell ref="C71:H71"/>
    <mergeCell ref="L71:M71"/>
    <mergeCell ref="C72:H72"/>
    <mergeCell ref="L72:M72"/>
    <mergeCell ref="C73:H73"/>
    <mergeCell ref="L73:M73"/>
    <mergeCell ref="C75:H75"/>
    <mergeCell ref="L75:M75"/>
    <mergeCell ref="B76:M76"/>
    <mergeCell ref="B78:M78"/>
    <mergeCell ref="B102:N103"/>
    <mergeCell ref="B68:N68"/>
    <mergeCell ref="C70:H70"/>
    <mergeCell ref="L70:M70"/>
    <mergeCell ref="B56:M56"/>
    <mergeCell ref="B58:N58"/>
    <mergeCell ref="C60:H60"/>
    <mergeCell ref="C61:H61"/>
    <mergeCell ref="C62:H62"/>
    <mergeCell ref="C63:H63"/>
    <mergeCell ref="C55:I55"/>
    <mergeCell ref="L55:M55"/>
    <mergeCell ref="C64:H64"/>
    <mergeCell ref="C65:H65"/>
    <mergeCell ref="B66:M66"/>
    <mergeCell ref="C49:I49"/>
    <mergeCell ref="L49:M49"/>
    <mergeCell ref="C50:I50"/>
    <mergeCell ref="L50:M50"/>
    <mergeCell ref="C51:I51"/>
    <mergeCell ref="L51:M51"/>
    <mergeCell ref="C52:I52"/>
    <mergeCell ref="L52:M52"/>
    <mergeCell ref="C53:I53"/>
    <mergeCell ref="L53:M53"/>
    <mergeCell ref="C54:I54"/>
    <mergeCell ref="L54:M54"/>
    <mergeCell ref="C40:I40"/>
    <mergeCell ref="L40:M40"/>
    <mergeCell ref="B41:M41"/>
    <mergeCell ref="B43:N43"/>
    <mergeCell ref="C45:I45"/>
    <mergeCell ref="L45:M45"/>
    <mergeCell ref="C46:I46"/>
    <mergeCell ref="L46:M46"/>
    <mergeCell ref="C47:I47"/>
    <mergeCell ref="L47:M47"/>
    <mergeCell ref="C48:I48"/>
    <mergeCell ref="L48:M48"/>
    <mergeCell ref="C38:I38"/>
    <mergeCell ref="L38:M38"/>
    <mergeCell ref="C39:I39"/>
    <mergeCell ref="L39:M39"/>
    <mergeCell ref="C34:I34"/>
    <mergeCell ref="L34:M34"/>
    <mergeCell ref="C35:I35"/>
    <mergeCell ref="L35:M35"/>
    <mergeCell ref="C36:I36"/>
    <mergeCell ref="L36:M36"/>
    <mergeCell ref="C26:K26"/>
    <mergeCell ref="C27:K27"/>
    <mergeCell ref="D15:N16"/>
    <mergeCell ref="C37:I37"/>
    <mergeCell ref="L37:M37"/>
    <mergeCell ref="C33:I33"/>
    <mergeCell ref="L33:M33"/>
    <mergeCell ref="L26:M26"/>
    <mergeCell ref="L27:M27"/>
    <mergeCell ref="B29:N29"/>
    <mergeCell ref="C31:I31"/>
    <mergeCell ref="L31:M31"/>
    <mergeCell ref="C32:I32"/>
    <mergeCell ref="L32:M32"/>
    <mergeCell ref="E1:K3"/>
    <mergeCell ref="E4:K4"/>
    <mergeCell ref="E6:K6"/>
    <mergeCell ref="L1:N6"/>
    <mergeCell ref="B24:N24"/>
    <mergeCell ref="L12:N12"/>
    <mergeCell ref="F7:I8"/>
    <mergeCell ref="B9:D9"/>
    <mergeCell ref="F9:G9"/>
    <mergeCell ref="H9:I9"/>
    <mergeCell ref="B1:D6"/>
    <mergeCell ref="D11:G11"/>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0FCDA-C6F4-4CD3-8418-86377C47B26D}">
  <sheetPr>
    <tabColor rgb="FF33CCCC"/>
    <pageSetUpPr fitToPage="1"/>
  </sheetPr>
  <dimension ref="A1:O105"/>
  <sheetViews>
    <sheetView showGridLines="0" topLeftCell="A40" zoomScale="90" zoomScaleNormal="90" workbookViewId="0">
      <selection activeCell="O64" sqref="O64"/>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12.6640625" style="819" customWidth="1"/>
    <col min="16" max="16384" width="10.5546875" style="2" hidden="1"/>
  </cols>
  <sheetData>
    <row r="1" spans="1:15" ht="13.95" customHeight="1">
      <c r="A1" s="1"/>
      <c r="B1" s="1353"/>
      <c r="C1" s="1354"/>
      <c r="D1" s="1389"/>
      <c r="E1" s="1362" t="s">
        <v>1577</v>
      </c>
      <c r="F1" s="1363"/>
      <c r="G1" s="1363"/>
      <c r="H1" s="1363"/>
      <c r="I1" s="1363"/>
      <c r="J1" s="1363"/>
      <c r="K1" s="1364"/>
      <c r="L1" s="1368"/>
      <c r="M1" s="1369"/>
      <c r="N1" s="1370"/>
    </row>
    <row r="2" spans="1:15" ht="14.25" customHeight="1">
      <c r="A2" s="1"/>
      <c r="B2" s="1356"/>
      <c r="C2" s="1357"/>
      <c r="D2" s="1390"/>
      <c r="E2" s="1365"/>
      <c r="F2" s="1366"/>
      <c r="G2" s="1366"/>
      <c r="H2" s="1366"/>
      <c r="I2" s="1366"/>
      <c r="J2" s="1366"/>
      <c r="K2" s="1367"/>
      <c r="L2" s="1368"/>
      <c r="M2" s="1369"/>
      <c r="N2" s="1370"/>
    </row>
    <row r="3" spans="1:15" ht="14.25" customHeight="1">
      <c r="A3" s="1"/>
      <c r="B3" s="1356"/>
      <c r="C3" s="1357"/>
      <c r="D3" s="1390"/>
      <c r="E3" s="1365"/>
      <c r="F3" s="1366"/>
      <c r="G3" s="1366"/>
      <c r="H3" s="1366"/>
      <c r="I3" s="1366"/>
      <c r="J3" s="1366"/>
      <c r="K3" s="1367"/>
      <c r="L3" s="1368"/>
      <c r="M3" s="1369"/>
      <c r="N3" s="1370"/>
    </row>
    <row r="4" spans="1:15" ht="17.399999999999999" customHeight="1">
      <c r="A4" s="1"/>
      <c r="B4" s="1356"/>
      <c r="C4" s="1357"/>
      <c r="D4" s="1390"/>
      <c r="E4" s="1374" t="s">
        <v>1578</v>
      </c>
      <c r="F4" s="1375"/>
      <c r="G4" s="1375"/>
      <c r="H4" s="1375"/>
      <c r="I4" s="1375"/>
      <c r="J4" s="1375"/>
      <c r="K4" s="1376"/>
      <c r="L4" s="1368"/>
      <c r="M4" s="1369"/>
      <c r="N4" s="1370"/>
    </row>
    <row r="5" spans="1:15" ht="2.25" customHeight="1">
      <c r="A5" s="1"/>
      <c r="B5" s="1356"/>
      <c r="C5" s="1357"/>
      <c r="D5" s="1390"/>
      <c r="E5" s="282"/>
      <c r="F5" s="283"/>
      <c r="G5" s="283"/>
      <c r="H5" s="283"/>
      <c r="I5" s="283"/>
      <c r="J5" s="283"/>
      <c r="K5" s="261"/>
      <c r="L5" s="1368"/>
      <c r="M5" s="1369"/>
      <c r="N5" s="1370"/>
    </row>
    <row r="6" spans="1:15" ht="14.25" customHeight="1">
      <c r="A6" s="1"/>
      <c r="B6" s="1359"/>
      <c r="C6" s="1360"/>
      <c r="D6" s="1391"/>
      <c r="E6" s="1377" t="s">
        <v>1579</v>
      </c>
      <c r="F6" s="1378"/>
      <c r="G6" s="1378"/>
      <c r="H6" s="1378"/>
      <c r="I6" s="1378"/>
      <c r="J6" s="1378"/>
      <c r="K6" s="1379"/>
      <c r="L6" s="1371"/>
      <c r="M6" s="1372"/>
      <c r="N6" s="1373"/>
    </row>
    <row r="7" spans="1:15" ht="14.25" customHeight="1">
      <c r="A7" s="3"/>
      <c r="B7" s="6"/>
      <c r="C7" s="7"/>
      <c r="D7" s="7"/>
      <c r="E7" s="7"/>
      <c r="F7" s="1381"/>
      <c r="G7" s="1381"/>
      <c r="H7" s="1381"/>
      <c r="I7" s="1381"/>
      <c r="J7" s="7"/>
      <c r="K7" s="260" t="s">
        <v>1580</v>
      </c>
      <c r="L7" s="4"/>
      <c r="M7" s="695" t="s">
        <v>1581</v>
      </c>
      <c r="N7" s="5">
        <v>2023</v>
      </c>
    </row>
    <row r="8" spans="1:15" ht="12" customHeight="1">
      <c r="A8" s="3"/>
      <c r="B8" s="6"/>
      <c r="C8" s="7"/>
      <c r="D8" s="7"/>
      <c r="E8" s="7"/>
      <c r="F8" s="1381"/>
      <c r="G8" s="1381"/>
      <c r="H8" s="1381"/>
      <c r="I8" s="1381"/>
      <c r="J8" s="7"/>
      <c r="K8" s="8"/>
      <c r="L8" s="9" t="s">
        <v>1582</v>
      </c>
      <c r="M8" s="9" t="s">
        <v>1583</v>
      </c>
      <c r="N8" s="10" t="s">
        <v>1584</v>
      </c>
    </row>
    <row r="9" spans="1:15" ht="21.75" customHeight="1">
      <c r="A9" s="3"/>
      <c r="B9" s="1382" t="s">
        <v>1585</v>
      </c>
      <c r="C9" s="1383"/>
      <c r="D9" s="1383"/>
      <c r="E9" s="11" t="s">
        <v>1586</v>
      </c>
      <c r="F9" s="1384"/>
      <c r="G9" s="1384"/>
      <c r="H9" s="1385"/>
      <c r="I9" s="1385"/>
      <c r="J9" s="7"/>
      <c r="K9" s="12"/>
      <c r="L9" s="9"/>
      <c r="M9" s="9"/>
      <c r="N9" s="10"/>
    </row>
    <row r="10" spans="1:15" ht="5.4" customHeight="1">
      <c r="A10" s="3"/>
      <c r="B10" s="13"/>
      <c r="C10" s="14"/>
      <c r="D10" s="14"/>
      <c r="E10" s="15"/>
      <c r="F10" s="7"/>
      <c r="G10" s="7"/>
      <c r="H10" s="16"/>
      <c r="I10" s="7"/>
      <c r="J10" s="7"/>
      <c r="K10" s="12"/>
      <c r="L10" s="9"/>
      <c r="M10" s="9"/>
      <c r="N10" s="10"/>
    </row>
    <row r="11" spans="1:15" ht="18" customHeight="1">
      <c r="A11" s="3"/>
      <c r="B11" s="17" t="s">
        <v>1587</v>
      </c>
      <c r="C11" s="18"/>
      <c r="D11" s="1386" t="s">
        <v>1588</v>
      </c>
      <c r="E11" s="1386"/>
      <c r="F11" s="1386"/>
      <c r="G11" s="1386"/>
      <c r="H11" s="18"/>
      <c r="I11" s="20"/>
      <c r="J11" s="21" t="s">
        <v>1589</v>
      </c>
      <c r="K11" s="22" t="str">
        <f>+Presupuesto!I7</f>
        <v>CAUCA</v>
      </c>
      <c r="L11" s="19"/>
      <c r="M11" s="19"/>
      <c r="N11" s="23"/>
    </row>
    <row r="12" spans="1:15" ht="14.25" customHeight="1" thickBot="1">
      <c r="A12" s="3"/>
      <c r="B12" s="24"/>
      <c r="C12" s="25"/>
      <c r="D12" s="26"/>
      <c r="E12" s="26"/>
      <c r="F12" s="26"/>
      <c r="G12" s="26"/>
      <c r="H12" s="25"/>
      <c r="I12" s="26"/>
      <c r="J12" s="25"/>
      <c r="K12" s="26"/>
      <c r="L12" s="1387"/>
      <c r="M12" s="1387"/>
      <c r="N12" s="1388"/>
    </row>
    <row r="13" spans="1:15" ht="8.4" customHeight="1">
      <c r="A13" s="3"/>
      <c r="B13" s="27"/>
      <c r="C13" s="28"/>
      <c r="D13" s="28"/>
      <c r="E13" s="28"/>
      <c r="F13" s="28"/>
      <c r="G13" s="28"/>
      <c r="H13" s="28"/>
      <c r="I13" s="28"/>
      <c r="J13" s="28"/>
      <c r="K13" s="28"/>
      <c r="L13" s="28"/>
      <c r="M13" s="28"/>
      <c r="N13" s="29"/>
    </row>
    <row r="14" spans="1:15" s="37" customFormat="1" ht="18" customHeight="1">
      <c r="A14" s="30"/>
      <c r="B14" s="31" t="s">
        <v>1590</v>
      </c>
      <c r="C14" s="32"/>
      <c r="D14" s="33" t="s">
        <v>1591</v>
      </c>
      <c r="E14" s="34"/>
      <c r="F14" s="35"/>
      <c r="G14" s="35"/>
      <c r="H14" s="35"/>
      <c r="I14" s="35"/>
      <c r="J14" s="35"/>
      <c r="K14" s="35"/>
      <c r="L14" s="35"/>
      <c r="M14" s="35"/>
      <c r="N14" s="36"/>
      <c r="O14" s="820"/>
    </row>
    <row r="15" spans="1:15" s="37"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c r="O15" s="820"/>
    </row>
    <row r="16" spans="1:15" s="37" customFormat="1" ht="20.25" customHeight="1">
      <c r="A16" s="30"/>
      <c r="B16" s="41"/>
      <c r="C16" s="39"/>
      <c r="D16" s="1351"/>
      <c r="E16" s="1351"/>
      <c r="F16" s="1351"/>
      <c r="G16" s="1351"/>
      <c r="H16" s="1351"/>
      <c r="I16" s="1351"/>
      <c r="J16" s="1351"/>
      <c r="K16" s="1351"/>
      <c r="L16" s="1351"/>
      <c r="M16" s="1351"/>
      <c r="N16" s="1352"/>
      <c r="O16" s="820"/>
    </row>
    <row r="17" spans="1:15" s="37" customFormat="1" ht="11.25" customHeight="1">
      <c r="A17" s="30"/>
      <c r="B17" s="41"/>
      <c r="C17" s="39"/>
      <c r="D17" s="42"/>
      <c r="E17" s="42"/>
      <c r="F17" s="42"/>
      <c r="G17" s="42"/>
      <c r="H17" s="42"/>
      <c r="I17" s="42"/>
      <c r="J17" s="42"/>
      <c r="K17" s="42"/>
      <c r="L17" s="42"/>
      <c r="M17" s="42"/>
      <c r="N17" s="43"/>
      <c r="O17" s="820"/>
    </row>
    <row r="18" spans="1:15" s="37" customFormat="1">
      <c r="A18" s="30"/>
      <c r="B18" s="41"/>
      <c r="C18" s="39"/>
      <c r="D18" s="42"/>
      <c r="E18" s="42"/>
      <c r="F18" s="42"/>
      <c r="G18" s="42"/>
      <c r="H18" s="42"/>
      <c r="I18" s="42"/>
      <c r="J18" s="42"/>
      <c r="K18" s="42"/>
      <c r="L18" s="42"/>
      <c r="M18" s="42"/>
      <c r="N18" s="43"/>
      <c r="O18" s="820"/>
    </row>
    <row r="19" spans="1:15" s="37" customFormat="1">
      <c r="A19" s="30"/>
      <c r="B19" s="41" t="s">
        <v>1593</v>
      </c>
      <c r="C19" s="44"/>
      <c r="D19" s="40"/>
      <c r="E19" s="40"/>
      <c r="F19" s="40"/>
      <c r="G19" s="40"/>
      <c r="H19" s="40"/>
      <c r="I19" s="40"/>
      <c r="J19" s="40"/>
      <c r="K19" s="40"/>
      <c r="L19" s="40"/>
      <c r="M19" s="40"/>
      <c r="N19" s="45"/>
      <c r="O19" s="820"/>
    </row>
    <row r="20" spans="1:15" s="37" customFormat="1">
      <c r="A20" s="30"/>
      <c r="B20" s="41"/>
      <c r="C20" s="39"/>
      <c r="D20" s="42"/>
      <c r="E20" s="42"/>
      <c r="F20" s="42"/>
      <c r="G20" s="42"/>
      <c r="H20" s="42"/>
      <c r="I20" s="42"/>
      <c r="J20" s="42"/>
      <c r="K20" s="42"/>
      <c r="L20" s="42"/>
      <c r="M20" s="42"/>
      <c r="N20" s="43"/>
      <c r="O20" s="820"/>
    </row>
    <row r="21" spans="1:15" s="37" customFormat="1">
      <c r="A21" s="30"/>
      <c r="B21" s="41" t="s">
        <v>1594</v>
      </c>
      <c r="C21" s="44"/>
      <c r="D21" s="40"/>
      <c r="E21" s="40"/>
      <c r="F21" s="40"/>
      <c r="G21" s="40"/>
      <c r="H21" s="40"/>
      <c r="I21" s="40"/>
      <c r="J21" s="40"/>
      <c r="K21" s="46" t="s">
        <v>1595</v>
      </c>
      <c r="L21" s="47"/>
      <c r="M21" s="48" t="s">
        <v>1591</v>
      </c>
      <c r="N21" s="49" t="s">
        <v>1596</v>
      </c>
      <c r="O21" s="820"/>
    </row>
    <row r="22" spans="1:15" s="37" customFormat="1" ht="12" customHeight="1">
      <c r="A22" s="30"/>
      <c r="B22" s="41"/>
      <c r="C22" s="39"/>
      <c r="D22" s="42"/>
      <c r="E22" s="42"/>
      <c r="F22" s="42"/>
      <c r="G22" s="42"/>
      <c r="H22" s="42"/>
      <c r="I22" s="42"/>
      <c r="J22" s="42"/>
      <c r="K22" s="42"/>
      <c r="L22" s="42"/>
      <c r="M22" s="42"/>
      <c r="N22" s="43"/>
      <c r="O22" s="820"/>
    </row>
    <row r="23" spans="1:15" ht="4.5" customHeight="1" thickBot="1">
      <c r="A23" s="3"/>
      <c r="B23" s="50"/>
      <c r="C23" s="51"/>
      <c r="D23" s="51"/>
      <c r="E23" s="51"/>
      <c r="F23" s="51"/>
      <c r="G23" s="51"/>
      <c r="H23" s="51"/>
      <c r="I23" s="51"/>
      <c r="J23" s="51"/>
      <c r="K23" s="51"/>
      <c r="L23" s="51"/>
      <c r="M23" s="51"/>
      <c r="N23" s="52"/>
    </row>
    <row r="24" spans="1:15" s="37" customFormat="1" ht="25.5" customHeight="1" thickBot="1">
      <c r="A24" s="53"/>
      <c r="B24" s="1342" t="s">
        <v>1597</v>
      </c>
      <c r="C24" s="1343"/>
      <c r="D24" s="1343"/>
      <c r="E24" s="1343"/>
      <c r="F24" s="1343"/>
      <c r="G24" s="1343"/>
      <c r="H24" s="1343"/>
      <c r="I24" s="1343"/>
      <c r="J24" s="1343"/>
      <c r="K24" s="1343"/>
      <c r="L24" s="1343"/>
      <c r="M24" s="1343"/>
      <c r="N24" s="1344"/>
      <c r="O24" s="820"/>
    </row>
    <row r="25" spans="1:15" ht="5.25" customHeight="1" thickBot="1">
      <c r="A25" s="1"/>
      <c r="B25" s="54"/>
      <c r="C25" s="55"/>
      <c r="D25" s="55"/>
      <c r="E25" s="55"/>
      <c r="F25" s="55"/>
      <c r="G25" s="55"/>
      <c r="H25" s="55"/>
      <c r="I25" s="55"/>
      <c r="J25" s="55"/>
      <c r="K25" s="55"/>
      <c r="L25" s="55"/>
      <c r="M25" s="55"/>
      <c r="N25" s="56"/>
    </row>
    <row r="26" spans="1:15" ht="25.5" customHeight="1">
      <c r="A26" s="1"/>
      <c r="B26" s="57" t="s">
        <v>1175</v>
      </c>
      <c r="C26" s="1345" t="s">
        <v>1278</v>
      </c>
      <c r="D26" s="1346"/>
      <c r="E26" s="1346"/>
      <c r="F26" s="1346"/>
      <c r="G26" s="1346"/>
      <c r="H26" s="1346"/>
      <c r="I26" s="1346"/>
      <c r="J26" s="1346"/>
      <c r="K26" s="1347"/>
      <c r="L26" s="1348" t="s">
        <v>81</v>
      </c>
      <c r="M26" s="1348"/>
      <c r="N26" s="58" t="s">
        <v>1280</v>
      </c>
    </row>
    <row r="27" spans="1:15" ht="33" customHeight="1" thickBot="1">
      <c r="A27" s="3"/>
      <c r="B27" s="59" t="s">
        <v>1310</v>
      </c>
      <c r="C27" s="1333" t="s">
        <v>1652</v>
      </c>
      <c r="D27" s="1334"/>
      <c r="E27" s="1334"/>
      <c r="F27" s="1334"/>
      <c r="G27" s="1334"/>
      <c r="H27" s="1334"/>
      <c r="I27" s="1334"/>
      <c r="J27" s="1334"/>
      <c r="K27" s="1335"/>
      <c r="L27" s="1337" t="s">
        <v>142</v>
      </c>
      <c r="M27" s="1337"/>
      <c r="N27" s="60"/>
    </row>
    <row r="28" spans="1:15" ht="4.5" customHeight="1">
      <c r="A28" s="1"/>
      <c r="B28" s="61"/>
      <c r="C28" s="62"/>
      <c r="D28" s="62"/>
      <c r="E28" s="62"/>
      <c r="F28" s="62"/>
      <c r="G28" s="62"/>
      <c r="H28" s="62"/>
      <c r="I28" s="62"/>
      <c r="J28" s="62"/>
      <c r="K28" s="62"/>
      <c r="L28" s="62"/>
      <c r="M28" s="62"/>
      <c r="N28" s="63"/>
    </row>
    <row r="29" spans="1:15" ht="19.95" customHeight="1">
      <c r="A29" s="1"/>
      <c r="B29" s="1450" t="s">
        <v>1598</v>
      </c>
      <c r="C29" s="1451"/>
      <c r="D29" s="1451"/>
      <c r="E29" s="1451"/>
      <c r="F29" s="1451"/>
      <c r="G29" s="1451"/>
      <c r="H29" s="1451"/>
      <c r="I29" s="1451"/>
      <c r="J29" s="1451"/>
      <c r="K29" s="1451"/>
      <c r="L29" s="1451"/>
      <c r="M29" s="1451"/>
      <c r="N29" s="1452"/>
    </row>
    <row r="30" spans="1:15" ht="5.25" customHeight="1" thickBot="1">
      <c r="A30" s="1"/>
      <c r="B30" s="147"/>
      <c r="C30" s="148"/>
      <c r="D30" s="148"/>
      <c r="E30" s="148"/>
      <c r="F30" s="148"/>
      <c r="G30" s="148"/>
      <c r="H30" s="148"/>
      <c r="I30" s="148"/>
      <c r="J30" s="148"/>
      <c r="K30" s="148"/>
      <c r="L30" s="148"/>
      <c r="M30" s="148"/>
      <c r="N30" s="149"/>
    </row>
    <row r="31" spans="1:15"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5">
      <c r="A32" s="161"/>
      <c r="B32" s="67" t="s">
        <v>1045</v>
      </c>
      <c r="C32" s="1325" t="s">
        <v>1046</v>
      </c>
      <c r="D32" s="1325"/>
      <c r="E32" s="1325"/>
      <c r="F32" s="1325"/>
      <c r="G32" s="1325"/>
      <c r="H32" s="1325"/>
      <c r="I32" s="1325"/>
      <c r="J32" s="68"/>
      <c r="K32" s="69">
        <f>VLOOKUP(B32,Equipos!$C$6:$G$137,5,0)</f>
        <v>7558.375</v>
      </c>
      <c r="L32" s="1341">
        <v>0.8</v>
      </c>
      <c r="M32" s="1341"/>
      <c r="N32" s="70">
        <f>K32*L32</f>
        <v>6046.7000000000007</v>
      </c>
    </row>
    <row r="33" spans="1:14">
      <c r="A33" s="161"/>
      <c r="B33" s="71"/>
      <c r="C33" s="1322"/>
      <c r="D33" s="1322"/>
      <c r="E33" s="1322"/>
      <c r="F33" s="1322"/>
      <c r="G33" s="1322"/>
      <c r="H33" s="1322"/>
      <c r="I33" s="1322"/>
      <c r="J33" s="72"/>
      <c r="K33" s="73"/>
      <c r="L33" s="1341"/>
      <c r="M33" s="1341"/>
      <c r="N33" s="70">
        <f t="shared" ref="N33:N39" si="0">K33*L33</f>
        <v>0</v>
      </c>
    </row>
    <row r="34" spans="1:14">
      <c r="A34" s="3"/>
      <c r="B34" s="71"/>
      <c r="C34" s="1322"/>
      <c r="D34" s="1322"/>
      <c r="E34" s="1322"/>
      <c r="F34" s="1322"/>
      <c r="G34" s="1322"/>
      <c r="H34" s="1322"/>
      <c r="I34" s="1322"/>
      <c r="J34" s="72"/>
      <c r="K34" s="73"/>
      <c r="L34" s="1328"/>
      <c r="M34" s="1328"/>
      <c r="N34" s="70">
        <f t="shared" si="0"/>
        <v>0</v>
      </c>
    </row>
    <row r="35" spans="1:14">
      <c r="A35" s="3"/>
      <c r="B35" s="71"/>
      <c r="C35" s="1322"/>
      <c r="D35" s="1322"/>
      <c r="E35" s="1322"/>
      <c r="F35" s="1322"/>
      <c r="G35" s="1322"/>
      <c r="H35" s="1322"/>
      <c r="I35" s="1322"/>
      <c r="J35" s="72"/>
      <c r="K35" s="73"/>
      <c r="L35" s="1328"/>
      <c r="M35" s="1328"/>
      <c r="N35" s="70">
        <f t="shared" si="0"/>
        <v>0</v>
      </c>
    </row>
    <row r="36" spans="1:14">
      <c r="A36" s="3"/>
      <c r="B36" s="74"/>
      <c r="C36" s="1322"/>
      <c r="D36" s="1322"/>
      <c r="E36" s="1322"/>
      <c r="F36" s="1322"/>
      <c r="G36" s="1322"/>
      <c r="H36" s="1322"/>
      <c r="I36" s="1322"/>
      <c r="J36" s="72"/>
      <c r="K36" s="73"/>
      <c r="L36" s="1328"/>
      <c r="M36" s="1328"/>
      <c r="N36" s="70">
        <f t="shared" si="0"/>
        <v>0</v>
      </c>
    </row>
    <row r="37" spans="1:14">
      <c r="A37" s="3"/>
      <c r="B37" s="74"/>
      <c r="C37" s="1322"/>
      <c r="D37" s="1322"/>
      <c r="E37" s="1322"/>
      <c r="F37" s="1322"/>
      <c r="G37" s="1322"/>
      <c r="H37" s="1322"/>
      <c r="I37" s="1322"/>
      <c r="J37" s="72"/>
      <c r="K37" s="73"/>
      <c r="L37" s="1328"/>
      <c r="M37" s="1328"/>
      <c r="N37" s="70">
        <f t="shared" si="0"/>
        <v>0</v>
      </c>
    </row>
    <row r="38" spans="1:14">
      <c r="A38" s="3"/>
      <c r="B38" s="74"/>
      <c r="C38" s="1322"/>
      <c r="D38" s="1322"/>
      <c r="E38" s="1322"/>
      <c r="F38" s="1322"/>
      <c r="G38" s="1322"/>
      <c r="H38" s="1322"/>
      <c r="I38" s="1322"/>
      <c r="J38" s="72"/>
      <c r="K38" s="73"/>
      <c r="L38" s="1328"/>
      <c r="M38" s="1328"/>
      <c r="N38" s="70">
        <f t="shared" si="0"/>
        <v>0</v>
      </c>
    </row>
    <row r="39" spans="1:14">
      <c r="A39" s="3"/>
      <c r="B39" s="74"/>
      <c r="C39" s="1322"/>
      <c r="D39" s="1322"/>
      <c r="E39" s="1322"/>
      <c r="F39" s="1322"/>
      <c r="G39" s="1322"/>
      <c r="H39" s="1322"/>
      <c r="I39" s="1322"/>
      <c r="J39" s="72"/>
      <c r="K39" s="73"/>
      <c r="L39" s="1328"/>
      <c r="M39" s="1328"/>
      <c r="N39" s="70">
        <f t="shared" si="0"/>
        <v>0</v>
      </c>
    </row>
    <row r="40" spans="1:14" ht="15.75" customHeight="1" thickBot="1">
      <c r="A40" s="3"/>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6046.7000000000007</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A46" s="162"/>
      <c r="B46" s="67" t="s">
        <v>150</v>
      </c>
      <c r="C46" s="1325" t="s">
        <v>151</v>
      </c>
      <c r="D46" s="1325"/>
      <c r="E46" s="1325"/>
      <c r="F46" s="1325"/>
      <c r="G46" s="1325"/>
      <c r="H46" s="1325"/>
      <c r="I46" s="1325"/>
      <c r="J46" s="81" t="s">
        <v>142</v>
      </c>
      <c r="K46" s="82">
        <v>0.504</v>
      </c>
      <c r="L46" s="1407">
        <f>VLOOKUP(B46,Materiales!$C$6:$F$373,4,0)</f>
        <v>65450</v>
      </c>
      <c r="M46" s="1408"/>
      <c r="N46" s="70">
        <f>K46*L46</f>
        <v>32986.800000000003</v>
      </c>
    </row>
    <row r="47" spans="1:14">
      <c r="A47" s="162"/>
      <c r="B47" s="71" t="s">
        <v>186</v>
      </c>
      <c r="C47" s="1322" t="s">
        <v>188</v>
      </c>
      <c r="D47" s="1322"/>
      <c r="E47" s="1322"/>
      <c r="F47" s="1322"/>
      <c r="G47" s="1322"/>
      <c r="H47" s="1322"/>
      <c r="I47" s="1322"/>
      <c r="J47" s="83" t="s">
        <v>187</v>
      </c>
      <c r="K47" s="166">
        <v>111</v>
      </c>
      <c r="L47" s="1405">
        <f>VLOOKUP(B47,Materiales!$C$6:$F$373,4,0)</f>
        <v>89</v>
      </c>
      <c r="M47" s="1406"/>
      <c r="N47" s="70">
        <f t="shared" ref="N47:N55" si="1">K47*L47</f>
        <v>9879</v>
      </c>
    </row>
    <row r="48" spans="1:14">
      <c r="A48" s="162"/>
      <c r="B48" s="71" t="s">
        <v>696</v>
      </c>
      <c r="C48" s="1322" t="s">
        <v>697</v>
      </c>
      <c r="D48" s="1322"/>
      <c r="E48" s="1322"/>
      <c r="F48" s="1322"/>
      <c r="G48" s="1322"/>
      <c r="H48" s="1322"/>
      <c r="I48" s="1322"/>
      <c r="J48" s="83" t="s">
        <v>142</v>
      </c>
      <c r="K48" s="84">
        <v>0.4</v>
      </c>
      <c r="L48" s="1405">
        <f>VLOOKUP(B48,Materiales!$C$6:$F$373,4,0)</f>
        <v>72121</v>
      </c>
      <c r="M48" s="1406"/>
      <c r="N48" s="70">
        <f t="shared" si="1"/>
        <v>28848.400000000001</v>
      </c>
    </row>
    <row r="49" spans="1:15" ht="24.6" customHeight="1">
      <c r="A49" s="162"/>
      <c r="B49" s="867" t="s">
        <v>232</v>
      </c>
      <c r="C49" s="1322" t="s">
        <v>233</v>
      </c>
      <c r="D49" s="1322"/>
      <c r="E49" s="1322"/>
      <c r="F49" s="1322"/>
      <c r="G49" s="1322"/>
      <c r="H49" s="1322"/>
      <c r="I49" s="1322"/>
      <c r="J49" s="83" t="s">
        <v>142</v>
      </c>
      <c r="K49" s="84">
        <v>0.378</v>
      </c>
      <c r="L49" s="1405">
        <f>VLOOKUP(B49,Materiales!$C$6:$F$373,4,0)</f>
        <v>39270</v>
      </c>
      <c r="M49" s="1406"/>
      <c r="N49" s="70">
        <f t="shared" si="1"/>
        <v>14844.06</v>
      </c>
    </row>
    <row r="50" spans="1:15" ht="13.95" customHeight="1">
      <c r="A50" s="162"/>
      <c r="B50" s="71" t="s">
        <v>326</v>
      </c>
      <c r="C50" s="1322" t="s">
        <v>327</v>
      </c>
      <c r="D50" s="1322"/>
      <c r="E50" s="1322"/>
      <c r="F50" s="1322"/>
      <c r="G50" s="1322"/>
      <c r="H50" s="1322"/>
      <c r="I50" s="1322"/>
      <c r="J50" s="83" t="s">
        <v>103</v>
      </c>
      <c r="K50" s="84">
        <v>156</v>
      </c>
      <c r="L50" s="1405">
        <f>VLOOKUP(B50,Materiales!$C$6:$F$373,4,0)</f>
        <v>630</v>
      </c>
      <c r="M50" s="1406"/>
      <c r="N50" s="70">
        <f t="shared" si="1"/>
        <v>98280</v>
      </c>
    </row>
    <row r="51" spans="1:15">
      <c r="A51" s="162"/>
      <c r="B51" s="71"/>
      <c r="C51" s="1322"/>
      <c r="D51" s="1322"/>
      <c r="E51" s="1322"/>
      <c r="F51" s="1322"/>
      <c r="G51" s="1322"/>
      <c r="H51" s="1322"/>
      <c r="I51" s="1322"/>
      <c r="J51" s="83"/>
      <c r="K51" s="84"/>
      <c r="L51" s="1405"/>
      <c r="M51" s="1406"/>
      <c r="N51" s="70">
        <f t="shared" si="1"/>
        <v>0</v>
      </c>
    </row>
    <row r="52" spans="1:15">
      <c r="A52" s="162"/>
      <c r="B52" s="71"/>
      <c r="C52" s="1322"/>
      <c r="D52" s="1322"/>
      <c r="E52" s="1322"/>
      <c r="F52" s="1322"/>
      <c r="G52" s="1322"/>
      <c r="H52" s="1322"/>
      <c r="I52" s="1322"/>
      <c r="J52" s="83"/>
      <c r="K52" s="84"/>
      <c r="L52" s="1405"/>
      <c r="M52" s="1406"/>
      <c r="N52" s="70">
        <f t="shared" si="1"/>
        <v>0</v>
      </c>
    </row>
    <row r="53" spans="1:15">
      <c r="A53" s="162"/>
      <c r="B53" s="71"/>
      <c r="C53" s="1322"/>
      <c r="D53" s="1322"/>
      <c r="E53" s="1322"/>
      <c r="F53" s="1322"/>
      <c r="G53" s="1322"/>
      <c r="H53" s="1322"/>
      <c r="I53" s="1322"/>
      <c r="J53" s="83"/>
      <c r="K53" s="84"/>
      <c r="L53" s="1405"/>
      <c r="M53" s="1406"/>
      <c r="N53" s="70">
        <f t="shared" si="1"/>
        <v>0</v>
      </c>
    </row>
    <row r="54" spans="1:15">
      <c r="A54" s="162"/>
      <c r="B54" s="71"/>
      <c r="C54" s="1322"/>
      <c r="D54" s="1322"/>
      <c r="E54" s="1322"/>
      <c r="F54" s="1322"/>
      <c r="G54" s="1322"/>
      <c r="H54" s="1322"/>
      <c r="I54" s="1322"/>
      <c r="J54" s="83"/>
      <c r="K54" s="84"/>
      <c r="L54" s="1405"/>
      <c r="M54" s="1406"/>
      <c r="N54" s="70">
        <f t="shared" si="1"/>
        <v>0</v>
      </c>
    </row>
    <row r="55" spans="1:15" ht="15.75" customHeight="1" thickBot="1">
      <c r="A55" s="3"/>
      <c r="B55" s="85"/>
      <c r="C55" s="1319"/>
      <c r="D55" s="1319"/>
      <c r="E55" s="1319"/>
      <c r="F55" s="1319"/>
      <c r="G55" s="1319"/>
      <c r="H55" s="1319"/>
      <c r="I55" s="1319"/>
      <c r="J55" s="76"/>
      <c r="K55" s="86"/>
      <c r="L55" s="1424"/>
      <c r="M55" s="1425"/>
      <c r="N55" s="87">
        <f t="shared" si="1"/>
        <v>0</v>
      </c>
    </row>
    <row r="56" spans="1:15" ht="14.4" thickBot="1">
      <c r="A56" s="1"/>
      <c r="B56" s="1297" t="s">
        <v>1602</v>
      </c>
      <c r="C56" s="1298"/>
      <c r="D56" s="1298"/>
      <c r="E56" s="1298"/>
      <c r="F56" s="1298"/>
      <c r="G56" s="1298"/>
      <c r="H56" s="1298"/>
      <c r="I56" s="1298"/>
      <c r="J56" s="1298"/>
      <c r="K56" s="1298"/>
      <c r="L56" s="1298"/>
      <c r="M56" s="1299"/>
      <c r="N56" s="88">
        <f>SUM(N46:N55)</f>
        <v>184838.26</v>
      </c>
    </row>
    <row r="57" spans="1:15" ht="4.5" customHeight="1">
      <c r="A57" s="1"/>
      <c r="B57" s="54"/>
      <c r="C57" s="55"/>
      <c r="D57" s="55"/>
      <c r="E57" s="55"/>
      <c r="F57" s="55"/>
      <c r="G57" s="55"/>
      <c r="H57" s="55"/>
      <c r="I57" s="55"/>
      <c r="J57" s="55"/>
      <c r="K57" s="55"/>
      <c r="L57" s="55"/>
      <c r="M57" s="55"/>
      <c r="N57" s="56"/>
    </row>
    <row r="58" spans="1:15" s="37" customFormat="1" ht="19.2" customHeight="1">
      <c r="A58" s="53"/>
      <c r="B58" s="1300" t="s">
        <v>1605</v>
      </c>
      <c r="C58" s="1301"/>
      <c r="D58" s="1301"/>
      <c r="E58" s="1301"/>
      <c r="F58" s="1301"/>
      <c r="G58" s="1301"/>
      <c r="H58" s="1301"/>
      <c r="I58" s="1301"/>
      <c r="J58" s="1301"/>
      <c r="K58" s="1301"/>
      <c r="L58" s="1301"/>
      <c r="M58" s="1301"/>
      <c r="N58" s="1302"/>
      <c r="O58" s="820"/>
    </row>
    <row r="59" spans="1:15" ht="6.75" customHeight="1" thickBot="1">
      <c r="A59" s="1"/>
      <c r="B59" s="154"/>
      <c r="C59" s="155"/>
      <c r="D59" s="155"/>
      <c r="E59" s="155"/>
      <c r="F59" s="155"/>
      <c r="G59" s="155"/>
      <c r="H59" s="155"/>
      <c r="I59" s="155"/>
      <c r="J59" s="155"/>
      <c r="K59" s="155"/>
      <c r="L59" s="155"/>
      <c r="M59" s="155"/>
      <c r="N59" s="156"/>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A61" s="3"/>
      <c r="B61" s="157" t="s">
        <v>69</v>
      </c>
      <c r="C61" s="1307" t="s">
        <v>70</v>
      </c>
      <c r="D61" s="1308"/>
      <c r="E61" s="1308"/>
      <c r="F61" s="1308"/>
      <c r="G61" s="1308"/>
      <c r="H61" s="1309"/>
      <c r="I61" s="93" t="s">
        <v>14</v>
      </c>
      <c r="J61" s="94">
        <v>0.378</v>
      </c>
      <c r="K61" s="94">
        <f>+'Distancia Fuentes Materiales'!D17</f>
        <v>33</v>
      </c>
      <c r="L61" s="94">
        <f>J61*K61</f>
        <v>12.474</v>
      </c>
      <c r="M61" s="95">
        <f>VLOOKUP(B61,TRANSPORTE!$C$6:$F$40,4,FALSE)</f>
        <v>1300</v>
      </c>
      <c r="N61" s="96">
        <f>L61*M61</f>
        <v>16216.2</v>
      </c>
    </row>
    <row r="62" spans="1:15">
      <c r="A62" s="3"/>
      <c r="B62" s="97" t="s">
        <v>16</v>
      </c>
      <c r="C62" s="1310" t="s">
        <v>17</v>
      </c>
      <c r="D62" s="1311"/>
      <c r="E62" s="1311"/>
      <c r="F62" s="1311"/>
      <c r="G62" s="1311"/>
      <c r="H62" s="1312"/>
      <c r="I62" s="98" t="s">
        <v>14</v>
      </c>
      <c r="J62" s="99">
        <f>K46+K49</f>
        <v>0.88200000000000001</v>
      </c>
      <c r="K62" s="99">
        <f>+'Distancia Fuentes Materiales'!D14</f>
        <v>33</v>
      </c>
      <c r="L62" s="99">
        <f>J62*K62</f>
        <v>29.106000000000002</v>
      </c>
      <c r="M62" s="95">
        <f>VLOOKUP(B62,TRANSPORTE!$C$6:$F$40,4,FALSE)</f>
        <v>1300</v>
      </c>
      <c r="N62" s="96">
        <f t="shared" ref="N62:N65" si="2">L62*M62</f>
        <v>37837.800000000003</v>
      </c>
    </row>
    <row r="63" spans="1:15">
      <c r="A63" s="3"/>
      <c r="B63" s="97"/>
      <c r="C63" s="1310"/>
      <c r="D63" s="1311"/>
      <c r="E63" s="1311"/>
      <c r="F63" s="1311"/>
      <c r="G63" s="1311"/>
      <c r="H63" s="1312"/>
      <c r="I63" s="98"/>
      <c r="J63" s="99"/>
      <c r="K63" s="99"/>
      <c r="L63" s="99"/>
      <c r="M63" s="100"/>
      <c r="N63" s="96">
        <f t="shared" si="2"/>
        <v>0</v>
      </c>
    </row>
    <row r="64" spans="1:15">
      <c r="A64" s="3"/>
      <c r="B64" s="97"/>
      <c r="C64" s="1310"/>
      <c r="D64" s="1311"/>
      <c r="E64" s="1311"/>
      <c r="F64" s="1311"/>
      <c r="G64" s="1311"/>
      <c r="H64" s="1312"/>
      <c r="I64" s="98"/>
      <c r="J64" s="99"/>
      <c r="K64" s="99"/>
      <c r="L64" s="99"/>
      <c r="M64" s="100"/>
      <c r="N64" s="96">
        <f t="shared" si="2"/>
        <v>0</v>
      </c>
    </row>
    <row r="65" spans="1:14" ht="15.75" customHeight="1" thickBot="1">
      <c r="A65" s="3"/>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54054</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58"/>
      <c r="C69" s="159"/>
      <c r="D69" s="159"/>
      <c r="E69" s="159"/>
      <c r="F69" s="159"/>
      <c r="G69" s="159"/>
      <c r="H69" s="159"/>
      <c r="I69" s="159"/>
      <c r="J69" s="159"/>
      <c r="K69" s="159"/>
      <c r="L69" s="159"/>
      <c r="M69" s="159"/>
      <c r="N69" s="160"/>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A71" s="163"/>
      <c r="B71" s="92" t="s">
        <v>1649</v>
      </c>
      <c r="C71" s="1396" t="s">
        <v>1650</v>
      </c>
      <c r="D71" s="1397"/>
      <c r="E71" s="1397"/>
      <c r="F71" s="1397"/>
      <c r="G71" s="1397"/>
      <c r="H71" s="1397"/>
      <c r="I71" s="95">
        <f>+'Mano de Obra'!C6*8</f>
        <v>346832</v>
      </c>
      <c r="J71" s="276">
        <v>1.85</v>
      </c>
      <c r="K71" s="106">
        <f>+I71*J71</f>
        <v>641639.20000000007</v>
      </c>
      <c r="L71" s="1401">
        <f>8*L32</f>
        <v>6.4</v>
      </c>
      <c r="M71" s="1402"/>
      <c r="N71" s="107">
        <f>K71/L71</f>
        <v>100256.125</v>
      </c>
    </row>
    <row r="72" spans="1:14">
      <c r="A72" s="163"/>
      <c r="B72" s="108" t="s">
        <v>1630</v>
      </c>
      <c r="C72" s="1270" t="s">
        <v>1145</v>
      </c>
      <c r="D72" s="1271"/>
      <c r="E72" s="1271"/>
      <c r="F72" s="1271"/>
      <c r="G72" s="1271"/>
      <c r="H72" s="1272"/>
      <c r="I72" s="100">
        <f>+'Mano de Obra'!C5</f>
        <v>86708</v>
      </c>
      <c r="J72" s="280">
        <v>1.85</v>
      </c>
      <c r="K72" s="277">
        <f>+I72*J72</f>
        <v>160409.80000000002</v>
      </c>
      <c r="L72" s="1401">
        <f>8*L32</f>
        <v>6.4</v>
      </c>
      <c r="M72" s="1274"/>
      <c r="N72" s="107">
        <f>K72/L72</f>
        <v>25064.03125</v>
      </c>
    </row>
    <row r="73" spans="1:14">
      <c r="A73" s="163"/>
      <c r="B73" s="108"/>
      <c r="C73" s="1270"/>
      <c r="D73" s="1271"/>
      <c r="E73" s="1271"/>
      <c r="F73" s="1271"/>
      <c r="G73" s="1271"/>
      <c r="H73" s="1272"/>
      <c r="I73" s="100"/>
      <c r="J73" s="109"/>
      <c r="K73" s="110"/>
      <c r="L73" s="1273"/>
      <c r="M73" s="1274"/>
      <c r="N73" s="111"/>
    </row>
    <row r="74" spans="1:14">
      <c r="A74" s="163"/>
      <c r="B74" s="108"/>
      <c r="C74" s="1270"/>
      <c r="D74" s="1271"/>
      <c r="E74" s="1271"/>
      <c r="F74" s="1271"/>
      <c r="G74" s="1271"/>
      <c r="H74" s="1272"/>
      <c r="I74" s="100"/>
      <c r="J74" s="109"/>
      <c r="K74" s="110"/>
      <c r="L74" s="1273"/>
      <c r="M74" s="1274"/>
      <c r="N74" s="111"/>
    </row>
    <row r="75" spans="1:14" ht="15.75" customHeight="1" thickBot="1">
      <c r="A75" s="3"/>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125320.15625</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370259.11625000002</v>
      </c>
    </row>
    <row r="79" spans="1:14" ht="5.0999999999999996" customHeight="1" thickBot="1">
      <c r="A79" s="1"/>
      <c r="B79" s="54"/>
      <c r="C79" s="55"/>
      <c r="D79" s="55"/>
      <c r="E79" s="55"/>
      <c r="F79" s="55"/>
      <c r="G79" s="55"/>
      <c r="H79" s="55"/>
      <c r="I79" s="55"/>
      <c r="J79" s="55"/>
      <c r="K79" s="55"/>
      <c r="L79" s="55"/>
      <c r="M79" s="55"/>
      <c r="N79" s="56"/>
    </row>
    <row r="80" spans="1:14"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88">
    <mergeCell ref="B104:N104"/>
    <mergeCell ref="C74:H74"/>
    <mergeCell ref="L74:M74"/>
    <mergeCell ref="C71:H71"/>
    <mergeCell ref="L71:M71"/>
    <mergeCell ref="C72:H72"/>
    <mergeCell ref="L72:M72"/>
    <mergeCell ref="C73:H73"/>
    <mergeCell ref="L73:M73"/>
    <mergeCell ref="C75:H75"/>
    <mergeCell ref="L75:M75"/>
    <mergeCell ref="B76:M76"/>
    <mergeCell ref="B78:M78"/>
    <mergeCell ref="B102:N103"/>
    <mergeCell ref="B68:N68"/>
    <mergeCell ref="C70:H70"/>
    <mergeCell ref="L70:M70"/>
    <mergeCell ref="B56:M56"/>
    <mergeCell ref="B58:N58"/>
    <mergeCell ref="C60:H60"/>
    <mergeCell ref="C61:H61"/>
    <mergeCell ref="C62:H62"/>
    <mergeCell ref="C63:H63"/>
    <mergeCell ref="C55:I55"/>
    <mergeCell ref="L55:M55"/>
    <mergeCell ref="C64:H64"/>
    <mergeCell ref="C65:H65"/>
    <mergeCell ref="B66:M66"/>
    <mergeCell ref="C49:I49"/>
    <mergeCell ref="L49:M49"/>
    <mergeCell ref="C50:I50"/>
    <mergeCell ref="L50:M50"/>
    <mergeCell ref="C51:I51"/>
    <mergeCell ref="L51:M51"/>
    <mergeCell ref="C52:I52"/>
    <mergeCell ref="L52:M52"/>
    <mergeCell ref="C53:I53"/>
    <mergeCell ref="L53:M53"/>
    <mergeCell ref="C54:I54"/>
    <mergeCell ref="L54:M54"/>
    <mergeCell ref="C40:I40"/>
    <mergeCell ref="L40:M40"/>
    <mergeCell ref="B41:M41"/>
    <mergeCell ref="B43:N43"/>
    <mergeCell ref="C45:I45"/>
    <mergeCell ref="L45:M45"/>
    <mergeCell ref="C46:I46"/>
    <mergeCell ref="L46:M46"/>
    <mergeCell ref="C47:I47"/>
    <mergeCell ref="L47:M47"/>
    <mergeCell ref="C48:I48"/>
    <mergeCell ref="L48:M48"/>
    <mergeCell ref="C38:I38"/>
    <mergeCell ref="L38:M38"/>
    <mergeCell ref="C39:I39"/>
    <mergeCell ref="L39:M39"/>
    <mergeCell ref="C34:I34"/>
    <mergeCell ref="L34:M34"/>
    <mergeCell ref="C35:I35"/>
    <mergeCell ref="L35:M35"/>
    <mergeCell ref="C36:I36"/>
    <mergeCell ref="L36:M36"/>
    <mergeCell ref="C26:K26"/>
    <mergeCell ref="C27:K27"/>
    <mergeCell ref="D15:N16"/>
    <mergeCell ref="C37:I37"/>
    <mergeCell ref="L37:M37"/>
    <mergeCell ref="C33:I33"/>
    <mergeCell ref="L33:M33"/>
    <mergeCell ref="L26:M26"/>
    <mergeCell ref="L27:M27"/>
    <mergeCell ref="B29:N29"/>
    <mergeCell ref="C31:I31"/>
    <mergeCell ref="L31:M31"/>
    <mergeCell ref="C32:I32"/>
    <mergeCell ref="L32:M32"/>
    <mergeCell ref="E1:K3"/>
    <mergeCell ref="E4:K4"/>
    <mergeCell ref="E6:K6"/>
    <mergeCell ref="L1:N6"/>
    <mergeCell ref="B24:N24"/>
    <mergeCell ref="L12:N12"/>
    <mergeCell ref="F7:I8"/>
    <mergeCell ref="B9:D9"/>
    <mergeCell ref="F9:G9"/>
    <mergeCell ref="H9:I9"/>
    <mergeCell ref="B1:D6"/>
    <mergeCell ref="D11:G11"/>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73C29-2848-4A90-86D0-FAFD80166B19}">
  <sheetPr>
    <tabColor rgb="FF33CCCC"/>
    <pageSetUpPr fitToPage="1"/>
  </sheetPr>
  <dimension ref="A1:O105"/>
  <sheetViews>
    <sheetView showGridLines="0" topLeftCell="A32" zoomScale="90" zoomScaleNormal="90" workbookViewId="0">
      <selection activeCell="L73" sqref="L73:M73"/>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6.6640625" style="819" customWidth="1"/>
    <col min="16" max="16384" width="10.5546875" style="2" hidden="1"/>
  </cols>
  <sheetData>
    <row r="1" spans="1:15" ht="13.95" customHeight="1">
      <c r="A1" s="1"/>
      <c r="B1" s="1353"/>
      <c r="C1" s="1354"/>
      <c r="D1" s="1389"/>
      <c r="E1" s="1362" t="s">
        <v>1577</v>
      </c>
      <c r="F1" s="1363"/>
      <c r="G1" s="1363"/>
      <c r="H1" s="1363"/>
      <c r="I1" s="1363"/>
      <c r="J1" s="1363"/>
      <c r="K1" s="1364"/>
      <c r="L1" s="1368"/>
      <c r="M1" s="1369"/>
      <c r="N1" s="1370"/>
    </row>
    <row r="2" spans="1:15" ht="14.25" customHeight="1">
      <c r="A2" s="1"/>
      <c r="B2" s="1356"/>
      <c r="C2" s="1357"/>
      <c r="D2" s="1390"/>
      <c r="E2" s="1365"/>
      <c r="F2" s="1366"/>
      <c r="G2" s="1366"/>
      <c r="H2" s="1366"/>
      <c r="I2" s="1366"/>
      <c r="J2" s="1366"/>
      <c r="K2" s="1367"/>
      <c r="L2" s="1368"/>
      <c r="M2" s="1369"/>
      <c r="N2" s="1370"/>
    </row>
    <row r="3" spans="1:15" ht="14.25" customHeight="1">
      <c r="A3" s="1"/>
      <c r="B3" s="1356"/>
      <c r="C3" s="1357"/>
      <c r="D3" s="1390"/>
      <c r="E3" s="1365"/>
      <c r="F3" s="1366"/>
      <c r="G3" s="1366"/>
      <c r="H3" s="1366"/>
      <c r="I3" s="1366"/>
      <c r="J3" s="1366"/>
      <c r="K3" s="1367"/>
      <c r="L3" s="1368"/>
      <c r="M3" s="1369"/>
      <c r="N3" s="1370"/>
    </row>
    <row r="4" spans="1:15" ht="17.399999999999999" customHeight="1">
      <c r="A4" s="1"/>
      <c r="B4" s="1356"/>
      <c r="C4" s="1357"/>
      <c r="D4" s="1390"/>
      <c r="E4" s="1374" t="s">
        <v>1578</v>
      </c>
      <c r="F4" s="1375"/>
      <c r="G4" s="1375"/>
      <c r="H4" s="1375"/>
      <c r="I4" s="1375"/>
      <c r="J4" s="1375"/>
      <c r="K4" s="1376"/>
      <c r="L4" s="1368"/>
      <c r="M4" s="1369"/>
      <c r="N4" s="1370"/>
    </row>
    <row r="5" spans="1:15" ht="2.25" customHeight="1">
      <c r="A5" s="1"/>
      <c r="B5" s="1356"/>
      <c r="C5" s="1357"/>
      <c r="D5" s="1390"/>
      <c r="E5" s="282"/>
      <c r="F5" s="283"/>
      <c r="G5" s="283"/>
      <c r="H5" s="283"/>
      <c r="I5" s="283"/>
      <c r="J5" s="283"/>
      <c r="K5" s="261"/>
      <c r="L5" s="1368"/>
      <c r="M5" s="1369"/>
      <c r="N5" s="1370"/>
    </row>
    <row r="6" spans="1:15" ht="14.25" customHeight="1">
      <c r="A6" s="1"/>
      <c r="B6" s="1359"/>
      <c r="C6" s="1360"/>
      <c r="D6" s="1391"/>
      <c r="E6" s="1377" t="s">
        <v>1579</v>
      </c>
      <c r="F6" s="1378"/>
      <c r="G6" s="1378"/>
      <c r="H6" s="1378"/>
      <c r="I6" s="1378"/>
      <c r="J6" s="1378"/>
      <c r="K6" s="1379"/>
      <c r="L6" s="1371"/>
      <c r="M6" s="1372"/>
      <c r="N6" s="1373"/>
    </row>
    <row r="7" spans="1:15" ht="14.25" customHeight="1">
      <c r="A7" s="3"/>
      <c r="B7" s="6"/>
      <c r="C7" s="7"/>
      <c r="D7" s="7"/>
      <c r="E7" s="7"/>
      <c r="F7" s="1381"/>
      <c r="G7" s="1381"/>
      <c r="H7" s="1381"/>
      <c r="I7" s="1381"/>
      <c r="J7" s="7"/>
      <c r="K7" s="260" t="s">
        <v>1580</v>
      </c>
      <c r="L7" s="4"/>
      <c r="M7" s="695" t="s">
        <v>1581</v>
      </c>
      <c r="N7" s="5">
        <v>2023</v>
      </c>
    </row>
    <row r="8" spans="1:15" ht="12" customHeight="1">
      <c r="A8" s="3"/>
      <c r="B8" s="6"/>
      <c r="C8" s="7"/>
      <c r="D8" s="7"/>
      <c r="E8" s="7"/>
      <c r="F8" s="1381"/>
      <c r="G8" s="1381"/>
      <c r="H8" s="1381"/>
      <c r="I8" s="1381"/>
      <c r="J8" s="7"/>
      <c r="K8" s="8"/>
      <c r="L8" s="9" t="s">
        <v>1582</v>
      </c>
      <c r="M8" s="9" t="s">
        <v>1583</v>
      </c>
      <c r="N8" s="10" t="s">
        <v>1584</v>
      </c>
    </row>
    <row r="9" spans="1:15" ht="21.75" customHeight="1">
      <c r="A9" s="3"/>
      <c r="B9" s="1382" t="s">
        <v>1585</v>
      </c>
      <c r="C9" s="1383"/>
      <c r="D9" s="1383"/>
      <c r="E9" s="11" t="s">
        <v>1586</v>
      </c>
      <c r="F9" s="1384"/>
      <c r="G9" s="1384"/>
      <c r="H9" s="1385"/>
      <c r="I9" s="1385"/>
      <c r="J9" s="7"/>
      <c r="K9" s="12"/>
      <c r="L9" s="9"/>
      <c r="M9" s="9"/>
      <c r="N9" s="10"/>
    </row>
    <row r="10" spans="1:15" ht="5.4" customHeight="1">
      <c r="A10" s="3"/>
      <c r="B10" s="13"/>
      <c r="C10" s="14"/>
      <c r="D10" s="14"/>
      <c r="E10" s="15"/>
      <c r="F10" s="7"/>
      <c r="G10" s="7"/>
      <c r="H10" s="16"/>
      <c r="I10" s="7"/>
      <c r="J10" s="7"/>
      <c r="K10" s="12"/>
      <c r="L10" s="9"/>
      <c r="M10" s="9"/>
      <c r="N10" s="10"/>
    </row>
    <row r="11" spans="1:15" ht="18" customHeight="1">
      <c r="A11" s="3"/>
      <c r="B11" s="17" t="s">
        <v>1587</v>
      </c>
      <c r="C11" s="18"/>
      <c r="D11" s="1386" t="s">
        <v>1588</v>
      </c>
      <c r="E11" s="1386"/>
      <c r="F11" s="1386"/>
      <c r="G11" s="1386"/>
      <c r="H11" s="18"/>
      <c r="I11" s="20"/>
      <c r="J11" s="21" t="s">
        <v>1589</v>
      </c>
      <c r="K11" s="22" t="str">
        <f>+Presupuesto!I7</f>
        <v>CAUCA</v>
      </c>
      <c r="L11" s="19"/>
      <c r="M11" s="19"/>
      <c r="N11" s="23"/>
    </row>
    <row r="12" spans="1:15" ht="14.25" customHeight="1" thickBot="1">
      <c r="A12" s="3"/>
      <c r="B12" s="24"/>
      <c r="C12" s="25"/>
      <c r="D12" s="26"/>
      <c r="E12" s="26"/>
      <c r="F12" s="26"/>
      <c r="G12" s="26"/>
      <c r="H12" s="25"/>
      <c r="I12" s="26"/>
      <c r="J12" s="25"/>
      <c r="K12" s="26"/>
      <c r="L12" s="1387"/>
      <c r="M12" s="1387"/>
      <c r="N12" s="1388"/>
    </row>
    <row r="13" spans="1:15" ht="8.4" customHeight="1">
      <c r="A13" s="3"/>
      <c r="B13" s="27"/>
      <c r="C13" s="28"/>
      <c r="D13" s="28"/>
      <c r="E13" s="28"/>
      <c r="F13" s="28"/>
      <c r="G13" s="28"/>
      <c r="H13" s="28"/>
      <c r="I13" s="28"/>
      <c r="J13" s="28"/>
      <c r="K13" s="28"/>
      <c r="L13" s="28"/>
      <c r="M13" s="28"/>
      <c r="N13" s="29"/>
    </row>
    <row r="14" spans="1:15" s="37" customFormat="1" ht="18" customHeight="1">
      <c r="A14" s="30"/>
      <c r="B14" s="31" t="s">
        <v>1590</v>
      </c>
      <c r="C14" s="32"/>
      <c r="D14" s="33" t="s">
        <v>1591</v>
      </c>
      <c r="E14" s="34"/>
      <c r="F14" s="35"/>
      <c r="G14" s="35"/>
      <c r="H14" s="35"/>
      <c r="I14" s="35"/>
      <c r="J14" s="35"/>
      <c r="K14" s="35"/>
      <c r="L14" s="35"/>
      <c r="M14" s="35"/>
      <c r="N14" s="36"/>
      <c r="O14" s="820"/>
    </row>
    <row r="15" spans="1:15" s="37"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c r="O15" s="820"/>
    </row>
    <row r="16" spans="1:15" s="37" customFormat="1" ht="20.25" customHeight="1">
      <c r="A16" s="30"/>
      <c r="B16" s="41"/>
      <c r="C16" s="39"/>
      <c r="D16" s="1351"/>
      <c r="E16" s="1351"/>
      <c r="F16" s="1351"/>
      <c r="G16" s="1351"/>
      <c r="H16" s="1351"/>
      <c r="I16" s="1351"/>
      <c r="J16" s="1351"/>
      <c r="K16" s="1351"/>
      <c r="L16" s="1351"/>
      <c r="M16" s="1351"/>
      <c r="N16" s="1352"/>
      <c r="O16" s="820"/>
    </row>
    <row r="17" spans="1:15" s="37" customFormat="1" ht="11.25" customHeight="1">
      <c r="A17" s="30"/>
      <c r="B17" s="41"/>
      <c r="C17" s="39"/>
      <c r="D17" s="42"/>
      <c r="E17" s="42"/>
      <c r="F17" s="42"/>
      <c r="G17" s="42"/>
      <c r="H17" s="42"/>
      <c r="I17" s="42"/>
      <c r="J17" s="42"/>
      <c r="K17" s="42"/>
      <c r="L17" s="42"/>
      <c r="M17" s="42"/>
      <c r="N17" s="43"/>
      <c r="O17" s="820"/>
    </row>
    <row r="18" spans="1:15" s="37" customFormat="1">
      <c r="A18" s="30"/>
      <c r="B18" s="41"/>
      <c r="C18" s="39"/>
      <c r="D18" s="42"/>
      <c r="E18" s="42"/>
      <c r="F18" s="42"/>
      <c r="G18" s="42"/>
      <c r="H18" s="42"/>
      <c r="I18" s="42"/>
      <c r="J18" s="42"/>
      <c r="K18" s="42"/>
      <c r="L18" s="42"/>
      <c r="M18" s="42"/>
      <c r="N18" s="43"/>
      <c r="O18" s="820"/>
    </row>
    <row r="19" spans="1:15" s="37" customFormat="1">
      <c r="A19" s="30"/>
      <c r="B19" s="41" t="s">
        <v>1593</v>
      </c>
      <c r="C19" s="44"/>
      <c r="D19" s="40"/>
      <c r="E19" s="40"/>
      <c r="F19" s="40"/>
      <c r="G19" s="40"/>
      <c r="H19" s="40"/>
      <c r="I19" s="40"/>
      <c r="J19" s="40"/>
      <c r="K19" s="40"/>
      <c r="L19" s="40"/>
      <c r="M19" s="40"/>
      <c r="N19" s="45"/>
      <c r="O19" s="820"/>
    </row>
    <row r="20" spans="1:15" s="37" customFormat="1">
      <c r="A20" s="30"/>
      <c r="B20" s="41"/>
      <c r="C20" s="39"/>
      <c r="D20" s="42"/>
      <c r="E20" s="42"/>
      <c r="F20" s="42"/>
      <c r="G20" s="42"/>
      <c r="H20" s="42"/>
      <c r="I20" s="42"/>
      <c r="J20" s="42"/>
      <c r="K20" s="42"/>
      <c r="L20" s="42"/>
      <c r="M20" s="42"/>
      <c r="N20" s="43"/>
      <c r="O20" s="820"/>
    </row>
    <row r="21" spans="1:15" s="37" customFormat="1">
      <c r="A21" s="30"/>
      <c r="B21" s="41" t="s">
        <v>1594</v>
      </c>
      <c r="C21" s="44"/>
      <c r="D21" s="40"/>
      <c r="E21" s="40"/>
      <c r="F21" s="40"/>
      <c r="G21" s="40"/>
      <c r="H21" s="40"/>
      <c r="I21" s="40"/>
      <c r="J21" s="40"/>
      <c r="K21" s="46" t="s">
        <v>1595</v>
      </c>
      <c r="L21" s="47"/>
      <c r="M21" s="48" t="s">
        <v>1591</v>
      </c>
      <c r="N21" s="49" t="s">
        <v>1596</v>
      </c>
      <c r="O21" s="820"/>
    </row>
    <row r="22" spans="1:15" s="37" customFormat="1" ht="12" customHeight="1">
      <c r="A22" s="30"/>
      <c r="B22" s="41"/>
      <c r="C22" s="39"/>
      <c r="D22" s="42"/>
      <c r="E22" s="42"/>
      <c r="F22" s="42"/>
      <c r="G22" s="42"/>
      <c r="H22" s="42"/>
      <c r="I22" s="42"/>
      <c r="J22" s="42"/>
      <c r="K22" s="42"/>
      <c r="L22" s="42"/>
      <c r="M22" s="42"/>
      <c r="N22" s="43"/>
      <c r="O22" s="820"/>
    </row>
    <row r="23" spans="1:15" ht="4.5" customHeight="1" thickBot="1">
      <c r="A23" s="3"/>
      <c r="B23" s="50"/>
      <c r="C23" s="51"/>
      <c r="D23" s="51"/>
      <c r="E23" s="51"/>
      <c r="F23" s="51"/>
      <c r="G23" s="51"/>
      <c r="H23" s="51"/>
      <c r="I23" s="51"/>
      <c r="J23" s="51"/>
      <c r="K23" s="51"/>
      <c r="L23" s="51"/>
      <c r="M23" s="51"/>
      <c r="N23" s="52"/>
    </row>
    <row r="24" spans="1:15" s="37" customFormat="1" ht="25.5" customHeight="1" thickBot="1">
      <c r="A24" s="53"/>
      <c r="B24" s="1342" t="s">
        <v>1597</v>
      </c>
      <c r="C24" s="1343"/>
      <c r="D24" s="1343"/>
      <c r="E24" s="1343"/>
      <c r="F24" s="1343"/>
      <c r="G24" s="1343"/>
      <c r="H24" s="1343"/>
      <c r="I24" s="1343"/>
      <c r="J24" s="1343"/>
      <c r="K24" s="1343"/>
      <c r="L24" s="1343"/>
      <c r="M24" s="1343"/>
      <c r="N24" s="1344"/>
      <c r="O24" s="820"/>
    </row>
    <row r="25" spans="1:15" ht="5.25" customHeight="1" thickBot="1">
      <c r="A25" s="1"/>
      <c r="B25" s="54"/>
      <c r="C25" s="55"/>
      <c r="D25" s="55"/>
      <c r="E25" s="55"/>
      <c r="F25" s="55"/>
      <c r="G25" s="55"/>
      <c r="H25" s="55"/>
      <c r="I25" s="55"/>
      <c r="J25" s="55"/>
      <c r="K25" s="55"/>
      <c r="L25" s="55"/>
      <c r="M25" s="55"/>
      <c r="N25" s="56"/>
    </row>
    <row r="26" spans="1:15" ht="25.5" customHeight="1">
      <c r="A26" s="1"/>
      <c r="B26" s="57" t="s">
        <v>1175</v>
      </c>
      <c r="C26" s="1345" t="s">
        <v>1278</v>
      </c>
      <c r="D26" s="1346"/>
      <c r="E26" s="1346"/>
      <c r="F26" s="1346"/>
      <c r="G26" s="1346"/>
      <c r="H26" s="1346"/>
      <c r="I26" s="1346"/>
      <c r="J26" s="1346"/>
      <c r="K26" s="1347"/>
      <c r="L26" s="1348" t="s">
        <v>81</v>
      </c>
      <c r="M26" s="1348"/>
      <c r="N26" s="58" t="s">
        <v>1280</v>
      </c>
    </row>
    <row r="27" spans="1:15" ht="33" customHeight="1" thickBot="1">
      <c r="A27" s="3"/>
      <c r="B27" s="59" t="s">
        <v>1313</v>
      </c>
      <c r="C27" s="1333" t="s">
        <v>1653</v>
      </c>
      <c r="D27" s="1334"/>
      <c r="E27" s="1334"/>
      <c r="F27" s="1334"/>
      <c r="G27" s="1334"/>
      <c r="H27" s="1334"/>
      <c r="I27" s="1334"/>
      <c r="J27" s="1334"/>
      <c r="K27" s="1335"/>
      <c r="L27" s="1337" t="s">
        <v>103</v>
      </c>
      <c r="M27" s="1337"/>
      <c r="N27" s="60"/>
    </row>
    <row r="28" spans="1:15" ht="4.5" customHeight="1">
      <c r="A28" s="1"/>
      <c r="B28" s="61"/>
      <c r="C28" s="62"/>
      <c r="D28" s="62"/>
      <c r="E28" s="62"/>
      <c r="F28" s="62"/>
      <c r="G28" s="62"/>
      <c r="H28" s="62"/>
      <c r="I28" s="62"/>
      <c r="J28" s="62"/>
      <c r="K28" s="62"/>
      <c r="L28" s="62"/>
      <c r="M28" s="62"/>
      <c r="N28" s="63"/>
    </row>
    <row r="29" spans="1:15" ht="19.95" customHeight="1">
      <c r="A29" s="1"/>
      <c r="B29" s="1316" t="s">
        <v>1598</v>
      </c>
      <c r="C29" s="1317"/>
      <c r="D29" s="1317"/>
      <c r="E29" s="1317"/>
      <c r="F29" s="1317"/>
      <c r="G29" s="1317"/>
      <c r="H29" s="1317"/>
      <c r="I29" s="1317"/>
      <c r="J29" s="1317"/>
      <c r="K29" s="1317"/>
      <c r="L29" s="1317"/>
      <c r="M29" s="1317"/>
      <c r="N29" s="1318"/>
    </row>
    <row r="30" spans="1:15" ht="5.25" customHeight="1" thickBot="1">
      <c r="A30" s="1"/>
      <c r="B30" s="1338"/>
      <c r="C30" s="1339"/>
      <c r="D30" s="1339"/>
      <c r="E30" s="1339"/>
      <c r="F30" s="1339"/>
      <c r="G30" s="1339"/>
      <c r="H30" s="1339"/>
      <c r="I30" s="1339"/>
      <c r="J30" s="1339"/>
      <c r="K30" s="1339"/>
      <c r="L30" s="1339"/>
      <c r="M30" s="1339"/>
      <c r="N30" s="1340"/>
    </row>
    <row r="31" spans="1:15"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5">
      <c r="A32" s="161"/>
      <c r="B32" s="67" t="s">
        <v>928</v>
      </c>
      <c r="C32" s="1325" t="s">
        <v>929</v>
      </c>
      <c r="D32" s="1325"/>
      <c r="E32" s="1325"/>
      <c r="F32" s="1325"/>
      <c r="G32" s="1325"/>
      <c r="H32" s="1325"/>
      <c r="I32" s="1325"/>
      <c r="J32" s="68"/>
      <c r="K32" s="69">
        <f>VLOOKUP(B32,Equipos!$C$6:$G$137,5,0)</f>
        <v>1757</v>
      </c>
      <c r="L32" s="1341">
        <f>1/38.125</f>
        <v>2.6229508196721311E-2</v>
      </c>
      <c r="M32" s="1341"/>
      <c r="N32" s="70">
        <f>K32*L32</f>
        <v>46.085245901639347</v>
      </c>
    </row>
    <row r="33" spans="1:14">
      <c r="A33" s="161"/>
      <c r="B33" s="71"/>
      <c r="C33" s="1322"/>
      <c r="D33" s="1322"/>
      <c r="E33" s="1322"/>
      <c r="F33" s="1322"/>
      <c r="G33" s="1322"/>
      <c r="H33" s="1322"/>
      <c r="I33" s="1322"/>
      <c r="J33" s="72"/>
      <c r="K33" s="73"/>
      <c r="L33" s="1341"/>
      <c r="M33" s="1341"/>
      <c r="N33" s="70">
        <f t="shared" ref="N33:N39" si="0">K33*L33</f>
        <v>0</v>
      </c>
    </row>
    <row r="34" spans="1:14">
      <c r="A34" s="161"/>
      <c r="B34" s="71"/>
      <c r="C34" s="1322"/>
      <c r="D34" s="1322"/>
      <c r="E34" s="1322"/>
      <c r="F34" s="1322"/>
      <c r="G34" s="1322"/>
      <c r="H34" s="1322"/>
      <c r="I34" s="1322"/>
      <c r="J34" s="72"/>
      <c r="K34" s="73"/>
      <c r="L34" s="1328"/>
      <c r="M34" s="1328"/>
      <c r="N34" s="70">
        <f t="shared" si="0"/>
        <v>0</v>
      </c>
    </row>
    <row r="35" spans="1:14">
      <c r="A35" s="161"/>
      <c r="B35" s="71"/>
      <c r="C35" s="1322"/>
      <c r="D35" s="1322"/>
      <c r="E35" s="1322"/>
      <c r="F35" s="1322"/>
      <c r="G35" s="1322"/>
      <c r="H35" s="1322"/>
      <c r="I35" s="1322"/>
      <c r="J35" s="72"/>
      <c r="K35" s="73"/>
      <c r="L35" s="1328"/>
      <c r="M35" s="1328"/>
      <c r="N35" s="70">
        <f t="shared" si="0"/>
        <v>0</v>
      </c>
    </row>
    <row r="36" spans="1:14">
      <c r="A36" s="161"/>
      <c r="B36" s="71"/>
      <c r="C36" s="1322"/>
      <c r="D36" s="1322"/>
      <c r="E36" s="1322"/>
      <c r="F36" s="1322"/>
      <c r="G36" s="1322"/>
      <c r="H36" s="1322"/>
      <c r="I36" s="1322"/>
      <c r="J36" s="72"/>
      <c r="K36" s="73"/>
      <c r="L36" s="1328"/>
      <c r="M36" s="1328"/>
      <c r="N36" s="70">
        <f t="shared" si="0"/>
        <v>0</v>
      </c>
    </row>
    <row r="37" spans="1:14">
      <c r="A37" s="161"/>
      <c r="B37" s="71"/>
      <c r="C37" s="1322"/>
      <c r="D37" s="1322"/>
      <c r="E37" s="1322"/>
      <c r="F37" s="1322"/>
      <c r="G37" s="1322"/>
      <c r="H37" s="1322"/>
      <c r="I37" s="1322"/>
      <c r="J37" s="72"/>
      <c r="K37" s="73"/>
      <c r="L37" s="1328"/>
      <c r="M37" s="1328"/>
      <c r="N37" s="70">
        <f t="shared" si="0"/>
        <v>0</v>
      </c>
    </row>
    <row r="38" spans="1:14">
      <c r="A38" s="161"/>
      <c r="B38" s="71"/>
      <c r="C38" s="1322"/>
      <c r="D38" s="1322"/>
      <c r="E38" s="1322"/>
      <c r="F38" s="1322"/>
      <c r="G38" s="1322"/>
      <c r="H38" s="1322"/>
      <c r="I38" s="1322"/>
      <c r="J38" s="72"/>
      <c r="K38" s="73"/>
      <c r="L38" s="1328"/>
      <c r="M38" s="1328"/>
      <c r="N38" s="70">
        <f t="shared" si="0"/>
        <v>0</v>
      </c>
    </row>
    <row r="39" spans="1:14">
      <c r="A39" s="161"/>
      <c r="B39" s="71"/>
      <c r="C39" s="1322"/>
      <c r="D39" s="1322"/>
      <c r="E39" s="1322"/>
      <c r="F39" s="1322"/>
      <c r="G39" s="1322"/>
      <c r="H39" s="1322"/>
      <c r="I39" s="1322"/>
      <c r="J39" s="72"/>
      <c r="K39" s="73"/>
      <c r="L39" s="1328"/>
      <c r="M39" s="1328"/>
      <c r="N39" s="70">
        <f t="shared" si="0"/>
        <v>0</v>
      </c>
    </row>
    <row r="40" spans="1:14" ht="15.75" customHeight="1" thickBot="1">
      <c r="A40" s="3"/>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46.085245901639347</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330"/>
      <c r="C44" s="1331"/>
      <c r="D44" s="1331"/>
      <c r="E44" s="1331"/>
      <c r="F44" s="1331"/>
      <c r="G44" s="1331"/>
      <c r="H44" s="1331"/>
      <c r="I44" s="1331"/>
      <c r="J44" s="1331"/>
      <c r="K44" s="1331"/>
      <c r="L44" s="1331"/>
      <c r="M44" s="1331"/>
      <c r="N44" s="1332"/>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c r="A46" s="162"/>
      <c r="B46" s="67" t="s">
        <v>113</v>
      </c>
      <c r="C46" s="1325" t="s">
        <v>114</v>
      </c>
      <c r="D46" s="1325"/>
      <c r="E46" s="1325"/>
      <c r="F46" s="1325"/>
      <c r="G46" s="1325"/>
      <c r="H46" s="1325"/>
      <c r="I46" s="1325"/>
      <c r="J46" s="81" t="s">
        <v>103</v>
      </c>
      <c r="K46" s="169">
        <v>1.0509999999999999</v>
      </c>
      <c r="L46" s="1407">
        <f>VLOOKUP(B46,Materiales!$C$6:$F$373,4,0)</f>
        <v>5500</v>
      </c>
      <c r="M46" s="1408"/>
      <c r="N46" s="70">
        <f>K46*L46</f>
        <v>5780.5</v>
      </c>
    </row>
    <row r="47" spans="1:14">
      <c r="A47" s="162"/>
      <c r="B47" s="71" t="s">
        <v>201</v>
      </c>
      <c r="C47" s="1322" t="s">
        <v>202</v>
      </c>
      <c r="D47" s="1322"/>
      <c r="E47" s="1322"/>
      <c r="F47" s="1322"/>
      <c r="G47" s="1322"/>
      <c r="H47" s="1322"/>
      <c r="I47" s="1322"/>
      <c r="J47" s="83" t="s">
        <v>103</v>
      </c>
      <c r="K47" s="84">
        <v>3.7600000000000001E-2</v>
      </c>
      <c r="L47" s="1405">
        <f>VLOOKUP(B47,Materiales!$C$6:$F$373,4,0)</f>
        <v>9850</v>
      </c>
      <c r="M47" s="1406"/>
      <c r="N47" s="70">
        <f t="shared" ref="N47:N55" si="1">K47*L47</f>
        <v>370.36</v>
      </c>
    </row>
    <row r="48" spans="1:14">
      <c r="A48" s="162"/>
      <c r="B48" s="71"/>
      <c r="C48" s="1322"/>
      <c r="D48" s="1322"/>
      <c r="E48" s="1322"/>
      <c r="F48" s="1322"/>
      <c r="G48" s="1322"/>
      <c r="H48" s="1322"/>
      <c r="I48" s="1322"/>
      <c r="J48" s="83"/>
      <c r="K48" s="84"/>
      <c r="L48" s="1405"/>
      <c r="M48" s="1406"/>
      <c r="N48" s="70">
        <f t="shared" si="1"/>
        <v>0</v>
      </c>
    </row>
    <row r="49" spans="1:15">
      <c r="A49" s="162"/>
      <c r="B49" s="71"/>
      <c r="C49" s="1322"/>
      <c r="D49" s="1322"/>
      <c r="E49" s="1322"/>
      <c r="F49" s="1322"/>
      <c r="G49" s="1322"/>
      <c r="H49" s="1322"/>
      <c r="I49" s="1322"/>
      <c r="J49" s="83"/>
      <c r="K49" s="84"/>
      <c r="L49" s="1405"/>
      <c r="M49" s="1406"/>
      <c r="N49" s="70">
        <f t="shared" si="1"/>
        <v>0</v>
      </c>
    </row>
    <row r="50" spans="1:15">
      <c r="A50" s="162"/>
      <c r="B50" s="71"/>
      <c r="C50" s="1322"/>
      <c r="D50" s="1322"/>
      <c r="E50" s="1322"/>
      <c r="F50" s="1322"/>
      <c r="G50" s="1322"/>
      <c r="H50" s="1322"/>
      <c r="I50" s="1322"/>
      <c r="J50" s="83"/>
      <c r="K50" s="84"/>
      <c r="L50" s="1405"/>
      <c r="M50" s="1406"/>
      <c r="N50" s="70">
        <f t="shared" si="1"/>
        <v>0</v>
      </c>
    </row>
    <row r="51" spans="1:15">
      <c r="A51" s="162"/>
      <c r="B51" s="71"/>
      <c r="C51" s="1322"/>
      <c r="D51" s="1322"/>
      <c r="E51" s="1322"/>
      <c r="F51" s="1322"/>
      <c r="G51" s="1322"/>
      <c r="H51" s="1322"/>
      <c r="I51" s="1322"/>
      <c r="J51" s="83"/>
      <c r="K51" s="84"/>
      <c r="L51" s="1405"/>
      <c r="M51" s="1406"/>
      <c r="N51" s="70">
        <f t="shared" si="1"/>
        <v>0</v>
      </c>
    </row>
    <row r="52" spans="1:15">
      <c r="A52" s="162"/>
      <c r="B52" s="71"/>
      <c r="C52" s="1322"/>
      <c r="D52" s="1322"/>
      <c r="E52" s="1322"/>
      <c r="F52" s="1322"/>
      <c r="G52" s="1322"/>
      <c r="H52" s="1322"/>
      <c r="I52" s="1322"/>
      <c r="J52" s="83"/>
      <c r="K52" s="84"/>
      <c r="L52" s="1405"/>
      <c r="M52" s="1406"/>
      <c r="N52" s="70">
        <f t="shared" si="1"/>
        <v>0</v>
      </c>
    </row>
    <row r="53" spans="1:15">
      <c r="A53" s="162"/>
      <c r="B53" s="71"/>
      <c r="C53" s="1322"/>
      <c r="D53" s="1322"/>
      <c r="E53" s="1322"/>
      <c r="F53" s="1322"/>
      <c r="G53" s="1322"/>
      <c r="H53" s="1322"/>
      <c r="I53" s="1322"/>
      <c r="J53" s="83"/>
      <c r="K53" s="84"/>
      <c r="L53" s="1405"/>
      <c r="M53" s="1406"/>
      <c r="N53" s="70">
        <f t="shared" si="1"/>
        <v>0</v>
      </c>
    </row>
    <row r="54" spans="1:15">
      <c r="A54" s="162"/>
      <c r="B54" s="71"/>
      <c r="C54" s="1322"/>
      <c r="D54" s="1322"/>
      <c r="E54" s="1322"/>
      <c r="F54" s="1322"/>
      <c r="G54" s="1322"/>
      <c r="H54" s="1322"/>
      <c r="I54" s="1322"/>
      <c r="J54" s="83"/>
      <c r="K54" s="84"/>
      <c r="L54" s="1405"/>
      <c r="M54" s="1406"/>
      <c r="N54" s="70">
        <f t="shared" si="1"/>
        <v>0</v>
      </c>
    </row>
    <row r="55" spans="1:15" ht="15.75" customHeight="1" thickBot="1">
      <c r="A55" s="3"/>
      <c r="B55" s="85"/>
      <c r="C55" s="1319"/>
      <c r="D55" s="1319"/>
      <c r="E55" s="1319"/>
      <c r="F55" s="1319"/>
      <c r="G55" s="1319"/>
      <c r="H55" s="1319"/>
      <c r="I55" s="1319"/>
      <c r="J55" s="76"/>
      <c r="K55" s="86"/>
      <c r="L55" s="1424"/>
      <c r="M55" s="1425"/>
      <c r="N55" s="87">
        <f t="shared" si="1"/>
        <v>0</v>
      </c>
    </row>
    <row r="56" spans="1:15" ht="14.4" thickBot="1">
      <c r="A56" s="1"/>
      <c r="B56" s="1297" t="s">
        <v>1602</v>
      </c>
      <c r="C56" s="1298"/>
      <c r="D56" s="1298"/>
      <c r="E56" s="1298"/>
      <c r="F56" s="1298"/>
      <c r="G56" s="1298"/>
      <c r="H56" s="1298"/>
      <c r="I56" s="1298"/>
      <c r="J56" s="1298"/>
      <c r="K56" s="1298"/>
      <c r="L56" s="1298"/>
      <c r="M56" s="1299"/>
      <c r="N56" s="88">
        <f>SUM(N46:N55)</f>
        <v>6150.86</v>
      </c>
    </row>
    <row r="57" spans="1:15" ht="4.5" customHeight="1">
      <c r="A57" s="1"/>
      <c r="B57" s="54"/>
      <c r="C57" s="55"/>
      <c r="D57" s="55"/>
      <c r="E57" s="55"/>
      <c r="F57" s="55"/>
      <c r="G57" s="55"/>
      <c r="H57" s="55"/>
      <c r="I57" s="55"/>
      <c r="J57" s="55"/>
      <c r="K57" s="55"/>
      <c r="L57" s="55"/>
      <c r="M57" s="55"/>
      <c r="N57" s="56"/>
    </row>
    <row r="58" spans="1:15" s="37" customFormat="1" ht="19.2" customHeight="1">
      <c r="A58" s="53"/>
      <c r="B58" s="1300" t="s">
        <v>1605</v>
      </c>
      <c r="C58" s="1301"/>
      <c r="D58" s="1301"/>
      <c r="E58" s="1301"/>
      <c r="F58" s="1301"/>
      <c r="G58" s="1301"/>
      <c r="H58" s="1301"/>
      <c r="I58" s="1301"/>
      <c r="J58" s="1301"/>
      <c r="K58" s="1301"/>
      <c r="L58" s="1301"/>
      <c r="M58" s="1301"/>
      <c r="N58" s="1302"/>
      <c r="O58" s="820"/>
    </row>
    <row r="59" spans="1:15" ht="6.75" customHeight="1" thickBot="1">
      <c r="A59" s="1"/>
      <c r="B59" s="1303"/>
      <c r="C59" s="1304"/>
      <c r="D59" s="1304"/>
      <c r="E59" s="1304"/>
      <c r="F59" s="1304"/>
      <c r="G59" s="1304"/>
      <c r="H59" s="1304"/>
      <c r="I59" s="1304"/>
      <c r="J59" s="1304"/>
      <c r="K59" s="1304"/>
      <c r="L59" s="1304"/>
      <c r="M59" s="1304"/>
      <c r="N59" s="1305"/>
    </row>
    <row r="60" spans="1:15"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5">
      <c r="A61" s="3"/>
      <c r="B61" s="157" t="s">
        <v>8</v>
      </c>
      <c r="C61" s="1307" t="s">
        <v>10</v>
      </c>
      <c r="D61" s="1308"/>
      <c r="E61" s="1308"/>
      <c r="F61" s="1308"/>
      <c r="G61" s="1308"/>
      <c r="H61" s="1309"/>
      <c r="I61" s="93" t="s">
        <v>9</v>
      </c>
      <c r="J61" s="94">
        <v>1.0509999999999999</v>
      </c>
      <c r="K61" s="94">
        <f>+'Distancia Fuentes Materiales'!D18</f>
        <v>18</v>
      </c>
      <c r="L61" s="94">
        <f>J61*K61</f>
        <v>18.917999999999999</v>
      </c>
      <c r="M61" s="95">
        <f>VLOOKUP(B61,TRANSPORTE!$C$6:$F$40,4,FALSE)</f>
        <v>0.72605357951559002</v>
      </c>
      <c r="N61" s="96">
        <f>L61*M61</f>
        <v>13.735481617275932</v>
      </c>
      <c r="O61" s="819">
        <v>0.72605357951559002</v>
      </c>
    </row>
    <row r="62" spans="1:15">
      <c r="A62" s="3"/>
      <c r="B62" s="97"/>
      <c r="C62" s="1310"/>
      <c r="D62" s="1311"/>
      <c r="E62" s="1311"/>
      <c r="F62" s="1311"/>
      <c r="G62" s="1311"/>
      <c r="H62" s="1312"/>
      <c r="I62" s="98"/>
      <c r="J62" s="99"/>
      <c r="K62" s="99"/>
      <c r="L62" s="99"/>
      <c r="M62" s="100"/>
      <c r="N62" s="96">
        <f t="shared" ref="N62:N65" si="2">L62*M62</f>
        <v>0</v>
      </c>
    </row>
    <row r="63" spans="1:15">
      <c r="A63" s="3"/>
      <c r="B63" s="97"/>
      <c r="C63" s="1310"/>
      <c r="D63" s="1311"/>
      <c r="E63" s="1311"/>
      <c r="F63" s="1311"/>
      <c r="G63" s="1311"/>
      <c r="H63" s="1312"/>
      <c r="I63" s="98"/>
      <c r="J63" s="99"/>
      <c r="K63" s="99"/>
      <c r="L63" s="99"/>
      <c r="M63" s="100"/>
      <c r="N63" s="96">
        <f t="shared" si="2"/>
        <v>0</v>
      </c>
    </row>
    <row r="64" spans="1:15">
      <c r="A64" s="3"/>
      <c r="B64" s="97"/>
      <c r="C64" s="1310"/>
      <c r="D64" s="1311"/>
      <c r="E64" s="1311"/>
      <c r="F64" s="1311"/>
      <c r="G64" s="1311"/>
      <c r="H64" s="1312"/>
      <c r="I64" s="98"/>
      <c r="J64" s="99"/>
      <c r="K64" s="99"/>
      <c r="L64" s="99"/>
      <c r="M64" s="100"/>
      <c r="N64" s="96">
        <f t="shared" si="2"/>
        <v>0</v>
      </c>
    </row>
    <row r="65" spans="1:14" ht="15.75" customHeight="1" thickBot="1">
      <c r="A65" s="3"/>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13.735481617275932</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294"/>
      <c r="C69" s="1295"/>
      <c r="D69" s="1295"/>
      <c r="E69" s="1295"/>
      <c r="F69" s="1295"/>
      <c r="G69" s="1295"/>
      <c r="H69" s="1295"/>
      <c r="I69" s="1295"/>
      <c r="J69" s="1295"/>
      <c r="K69" s="1295"/>
      <c r="L69" s="1295"/>
      <c r="M69" s="1295"/>
      <c r="N69" s="1296"/>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A71" s="163"/>
      <c r="B71" s="92" t="s">
        <v>1654</v>
      </c>
      <c r="C71" s="1396" t="s">
        <v>1382</v>
      </c>
      <c r="D71" s="1397"/>
      <c r="E71" s="1397"/>
      <c r="F71" s="1397"/>
      <c r="G71" s="1397"/>
      <c r="H71" s="1397"/>
      <c r="I71" s="95">
        <f>+'Mano de Obra'!C6</f>
        <v>43354</v>
      </c>
      <c r="J71" s="276">
        <v>1.85</v>
      </c>
      <c r="K71" s="106">
        <f>+I71*J71</f>
        <v>80204.900000000009</v>
      </c>
      <c r="L71" s="1398">
        <v>300</v>
      </c>
      <c r="M71" s="1399"/>
      <c r="N71" s="107">
        <f>K71/L71</f>
        <v>267.34966666666668</v>
      </c>
    </row>
    <row r="72" spans="1:14">
      <c r="A72" s="163"/>
      <c r="B72" s="108" t="s">
        <v>1630</v>
      </c>
      <c r="C72" s="1270" t="s">
        <v>1145</v>
      </c>
      <c r="D72" s="1271"/>
      <c r="E72" s="1271"/>
      <c r="F72" s="1271"/>
      <c r="G72" s="1271"/>
      <c r="H72" s="1272"/>
      <c r="I72" s="100">
        <f>+'Mano de Obra'!C5</f>
        <v>86708</v>
      </c>
      <c r="J72" s="273">
        <v>1.85</v>
      </c>
      <c r="K72" s="277">
        <f>+I72*J72</f>
        <v>160409.80000000002</v>
      </c>
      <c r="L72" s="1419">
        <v>300</v>
      </c>
      <c r="M72" s="1420"/>
      <c r="N72" s="107">
        <f>K72/L72</f>
        <v>534.69933333333336</v>
      </c>
    </row>
    <row r="73" spans="1:14">
      <c r="A73" s="163"/>
      <c r="B73" s="108"/>
      <c r="C73" s="1270"/>
      <c r="D73" s="1271"/>
      <c r="E73" s="1271"/>
      <c r="F73" s="1271"/>
      <c r="G73" s="1271"/>
      <c r="H73" s="1272"/>
      <c r="I73" s="100"/>
      <c r="J73" s="109"/>
      <c r="K73" s="110"/>
      <c r="L73" s="1273"/>
      <c r="M73" s="1274"/>
      <c r="N73" s="111"/>
    </row>
    <row r="74" spans="1:14">
      <c r="A74" s="163"/>
      <c r="B74" s="108"/>
      <c r="C74" s="1270"/>
      <c r="D74" s="1271"/>
      <c r="E74" s="1271"/>
      <c r="F74" s="1271"/>
      <c r="G74" s="1271"/>
      <c r="H74" s="1272"/>
      <c r="I74" s="100"/>
      <c r="J74" s="109"/>
      <c r="K74" s="110"/>
      <c r="L74" s="1273"/>
      <c r="M74" s="1274"/>
      <c r="N74" s="111"/>
    </row>
    <row r="75" spans="1:14" ht="15.75" customHeight="1" thickBot="1">
      <c r="A75" s="3"/>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802.04899999999998</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7012.7297275189148</v>
      </c>
    </row>
    <row r="79" spans="1:14" ht="5.0999999999999996" customHeight="1" thickBot="1">
      <c r="A79" s="1"/>
      <c r="B79" s="54"/>
      <c r="C79" s="55"/>
      <c r="D79" s="55"/>
      <c r="E79" s="55"/>
      <c r="F79" s="55"/>
      <c r="G79" s="55"/>
      <c r="H79" s="55"/>
      <c r="I79" s="55"/>
      <c r="J79" s="55"/>
      <c r="K79" s="55"/>
      <c r="L79" s="55"/>
      <c r="M79" s="55"/>
      <c r="N79" s="56"/>
    </row>
    <row r="80" spans="1:14"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92">
    <mergeCell ref="B104:N104"/>
    <mergeCell ref="C75:H75"/>
    <mergeCell ref="L75:M75"/>
    <mergeCell ref="B76:M76"/>
    <mergeCell ref="B78:M78"/>
    <mergeCell ref="B102:N103"/>
    <mergeCell ref="C72:H72"/>
    <mergeCell ref="L72:M72"/>
    <mergeCell ref="C73:H73"/>
    <mergeCell ref="L73:M73"/>
    <mergeCell ref="C74:H74"/>
    <mergeCell ref="L74:M74"/>
    <mergeCell ref="C71:H71"/>
    <mergeCell ref="L71:M71"/>
    <mergeCell ref="C61:H61"/>
    <mergeCell ref="C62:H62"/>
    <mergeCell ref="C63:H63"/>
    <mergeCell ref="C64:H64"/>
    <mergeCell ref="C65:H65"/>
    <mergeCell ref="B66:M66"/>
    <mergeCell ref="C60:H60"/>
    <mergeCell ref="B68:N68"/>
    <mergeCell ref="B69:N69"/>
    <mergeCell ref="C70:H70"/>
    <mergeCell ref="L70:M70"/>
    <mergeCell ref="C55:I55"/>
    <mergeCell ref="L55:M55"/>
    <mergeCell ref="B56:M56"/>
    <mergeCell ref="B58:N58"/>
    <mergeCell ref="B59:N59"/>
    <mergeCell ref="C54:I54"/>
    <mergeCell ref="L54:M54"/>
    <mergeCell ref="C51:I51"/>
    <mergeCell ref="L51:M51"/>
    <mergeCell ref="C52:I52"/>
    <mergeCell ref="L52:M52"/>
    <mergeCell ref="C53:I53"/>
    <mergeCell ref="L53:M53"/>
    <mergeCell ref="C49:I49"/>
    <mergeCell ref="L49:M49"/>
    <mergeCell ref="C50:I50"/>
    <mergeCell ref="L50:M50"/>
    <mergeCell ref="B44:N44"/>
    <mergeCell ref="C45:I45"/>
    <mergeCell ref="L45:M45"/>
    <mergeCell ref="C46:I46"/>
    <mergeCell ref="L46:M46"/>
    <mergeCell ref="C47:I47"/>
    <mergeCell ref="L47:M47"/>
    <mergeCell ref="C40:I40"/>
    <mergeCell ref="L40:M40"/>
    <mergeCell ref="B41:M41"/>
    <mergeCell ref="B43:N43"/>
    <mergeCell ref="C48:I48"/>
    <mergeCell ref="L48:M48"/>
    <mergeCell ref="L1:N6"/>
    <mergeCell ref="C39:I39"/>
    <mergeCell ref="L39:M39"/>
    <mergeCell ref="C36:I36"/>
    <mergeCell ref="L36:M36"/>
    <mergeCell ref="C37:I37"/>
    <mergeCell ref="L37:M37"/>
    <mergeCell ref="C38:I38"/>
    <mergeCell ref="L38:M38"/>
    <mergeCell ref="C35:I35"/>
    <mergeCell ref="L35:M35"/>
    <mergeCell ref="B29:N29"/>
    <mergeCell ref="B30:N30"/>
    <mergeCell ref="C31:I31"/>
    <mergeCell ref="L31:M31"/>
    <mergeCell ref="C32:I32"/>
    <mergeCell ref="L32:M32"/>
    <mergeCell ref="C33:I33"/>
    <mergeCell ref="L33:M33"/>
    <mergeCell ref="C34:I34"/>
    <mergeCell ref="L34:M34"/>
    <mergeCell ref="L26:M26"/>
    <mergeCell ref="L27:M27"/>
    <mergeCell ref="L12:N12"/>
    <mergeCell ref="D11:G11"/>
    <mergeCell ref="C26:K26"/>
    <mergeCell ref="C27:K27"/>
    <mergeCell ref="D15:N16"/>
    <mergeCell ref="B24:N24"/>
    <mergeCell ref="F7:I8"/>
    <mergeCell ref="B9:D9"/>
    <mergeCell ref="F9:G9"/>
    <mergeCell ref="H9:I9"/>
    <mergeCell ref="B1:D6"/>
    <mergeCell ref="E1:K3"/>
    <mergeCell ref="E4:K4"/>
    <mergeCell ref="E6:K6"/>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466E9-9B8F-45D7-A75F-595515DD81F2}">
  <sheetPr>
    <tabColor rgb="FF33CCCC"/>
    <pageSetUpPr fitToPage="1"/>
  </sheetPr>
  <dimension ref="A1:O105"/>
  <sheetViews>
    <sheetView showGridLines="0" topLeftCell="A29" zoomScale="90" zoomScaleNormal="90" workbookViewId="0">
      <selection activeCell="L53" sqref="L53:M53"/>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9.4414062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5.6640625" style="2" customWidth="1"/>
    <col min="16" max="16384" width="9.44140625" style="2" hidden="1"/>
  </cols>
  <sheetData>
    <row r="1" spans="1:14" ht="13.95" customHeight="1">
      <c r="A1" s="1"/>
      <c r="B1" s="1353"/>
      <c r="C1" s="1354"/>
      <c r="D1" s="1389"/>
      <c r="E1" s="1362" t="s">
        <v>1577</v>
      </c>
      <c r="F1" s="1363"/>
      <c r="G1" s="1363"/>
      <c r="H1" s="1363"/>
      <c r="I1" s="1363"/>
      <c r="J1" s="1363"/>
      <c r="K1" s="1364"/>
      <c r="L1" s="250"/>
      <c r="M1" s="250"/>
      <c r="N1" s="259"/>
    </row>
    <row r="2" spans="1:14" ht="14.25" customHeight="1">
      <c r="A2" s="1"/>
      <c r="B2" s="1356"/>
      <c r="C2" s="1357"/>
      <c r="D2" s="1390"/>
      <c r="E2" s="1365"/>
      <c r="F2" s="1366"/>
      <c r="G2" s="1366"/>
      <c r="H2" s="1366"/>
      <c r="I2" s="1366"/>
      <c r="J2" s="1366"/>
      <c r="K2" s="1367"/>
      <c r="L2" s="251"/>
      <c r="M2" s="251"/>
      <c r="N2" s="257"/>
    </row>
    <row r="3" spans="1:14" ht="14.25" customHeight="1">
      <c r="A3" s="1"/>
      <c r="B3" s="1356"/>
      <c r="C3" s="1357"/>
      <c r="D3" s="1390"/>
      <c r="E3" s="1365"/>
      <c r="F3" s="1366"/>
      <c r="G3" s="1366"/>
      <c r="H3" s="1366"/>
      <c r="I3" s="1366"/>
      <c r="J3" s="1366"/>
      <c r="K3" s="1367"/>
      <c r="L3" s="251"/>
      <c r="M3" s="251"/>
      <c r="N3" s="257"/>
    </row>
    <row r="4" spans="1:14" ht="17.399999999999999" customHeight="1">
      <c r="A4" s="1"/>
      <c r="B4" s="1356"/>
      <c r="C4" s="1357"/>
      <c r="D4" s="1390"/>
      <c r="E4" s="1374" t="s">
        <v>1578</v>
      </c>
      <c r="F4" s="1375"/>
      <c r="G4" s="1375"/>
      <c r="H4" s="1375"/>
      <c r="I4" s="1375"/>
      <c r="J4" s="1375"/>
      <c r="K4" s="1376"/>
      <c r="L4" s="251"/>
      <c r="M4" s="251"/>
      <c r="N4" s="257"/>
    </row>
    <row r="5" spans="1:14" ht="2.25" customHeight="1">
      <c r="A5" s="1"/>
      <c r="B5" s="1356"/>
      <c r="C5" s="1357"/>
      <c r="D5" s="1390"/>
      <c r="E5" s="282"/>
      <c r="F5" s="283"/>
      <c r="G5" s="283"/>
      <c r="H5" s="283"/>
      <c r="I5" s="283"/>
      <c r="J5" s="283"/>
      <c r="K5" s="257"/>
      <c r="L5" s="251"/>
      <c r="M5" s="251"/>
      <c r="N5" s="257"/>
    </row>
    <row r="6" spans="1:14" ht="14.25" customHeight="1" thickBot="1">
      <c r="A6" s="1"/>
      <c r="B6" s="1359"/>
      <c r="C6" s="1360"/>
      <c r="D6" s="1391"/>
      <c r="E6" s="1377" t="s">
        <v>1579</v>
      </c>
      <c r="F6" s="1378"/>
      <c r="G6" s="1378"/>
      <c r="H6" s="1378"/>
      <c r="I6" s="1378"/>
      <c r="J6" s="1378"/>
      <c r="K6" s="1379"/>
      <c r="L6" s="252"/>
      <c r="M6" s="252"/>
      <c r="N6" s="258"/>
    </row>
    <row r="7" spans="1:14" ht="14.25" customHeight="1">
      <c r="A7" s="3"/>
      <c r="B7" s="6"/>
      <c r="C7" s="7"/>
      <c r="D7" s="7"/>
      <c r="E7" s="7"/>
      <c r="F7" s="1381"/>
      <c r="G7" s="1381"/>
      <c r="H7" s="1381"/>
      <c r="I7" s="1381"/>
      <c r="J7" s="7"/>
      <c r="K7" s="260" t="s">
        <v>1580</v>
      </c>
      <c r="L7" s="4"/>
      <c r="M7" s="695" t="s">
        <v>1581</v>
      </c>
      <c r="N7" s="5">
        <v>2023</v>
      </c>
    </row>
    <row r="8" spans="1:14" ht="12" customHeight="1">
      <c r="A8" s="3"/>
      <c r="B8" s="6"/>
      <c r="C8" s="7"/>
      <c r="D8" s="7"/>
      <c r="E8" s="7"/>
      <c r="F8" s="1381"/>
      <c r="G8" s="1381"/>
      <c r="H8" s="1381"/>
      <c r="I8" s="1381"/>
      <c r="J8" s="7"/>
      <c r="K8" s="8"/>
      <c r="L8" s="9" t="s">
        <v>1582</v>
      </c>
      <c r="M8" s="9" t="s">
        <v>1583</v>
      </c>
      <c r="N8" s="10" t="s">
        <v>1584</v>
      </c>
    </row>
    <row r="9" spans="1:14" ht="21.75" customHeight="1">
      <c r="A9" s="3"/>
      <c r="B9" s="1382" t="s">
        <v>1585</v>
      </c>
      <c r="C9" s="1383"/>
      <c r="D9" s="1383"/>
      <c r="E9" s="11" t="s">
        <v>1586</v>
      </c>
      <c r="F9" s="1384"/>
      <c r="G9" s="1384"/>
      <c r="H9" s="1385"/>
      <c r="I9" s="1385"/>
      <c r="J9" s="7"/>
      <c r="K9" s="12"/>
      <c r="L9" s="9"/>
      <c r="M9" s="9"/>
      <c r="N9" s="10"/>
    </row>
    <row r="10" spans="1:14" ht="5.4" customHeight="1">
      <c r="A10" s="3"/>
      <c r="B10" s="13"/>
      <c r="C10" s="14"/>
      <c r="D10" s="14"/>
      <c r="E10" s="15"/>
      <c r="F10" s="7"/>
      <c r="G10" s="7"/>
      <c r="H10" s="16"/>
      <c r="I10" s="7"/>
      <c r="J10" s="7"/>
      <c r="K10" s="12"/>
      <c r="L10" s="9"/>
      <c r="M10" s="9"/>
      <c r="N10" s="10"/>
    </row>
    <row r="11" spans="1:14" ht="18" customHeight="1">
      <c r="A11" s="3"/>
      <c r="B11" s="17" t="s">
        <v>1587</v>
      </c>
      <c r="C11" s="18"/>
      <c r="D11" s="1386" t="s">
        <v>1588</v>
      </c>
      <c r="E11" s="1386"/>
      <c r="F11" s="1386"/>
      <c r="G11" s="1386"/>
      <c r="H11" s="18"/>
      <c r="I11" s="20"/>
      <c r="J11" s="21" t="s">
        <v>1589</v>
      </c>
      <c r="K11" s="22" t="str">
        <f>+Presupuesto!I7</f>
        <v>CAUCA</v>
      </c>
      <c r="L11" s="19"/>
      <c r="M11" s="19"/>
      <c r="N11" s="23"/>
    </row>
    <row r="12" spans="1:14" ht="14.25" customHeight="1" thickBot="1">
      <c r="A12" s="3"/>
      <c r="B12" s="24"/>
      <c r="C12" s="25"/>
      <c r="D12" s="26"/>
      <c r="E12" s="26"/>
      <c r="F12" s="26"/>
      <c r="G12" s="26"/>
      <c r="H12" s="25"/>
      <c r="I12" s="26"/>
      <c r="J12" s="25"/>
      <c r="K12" s="26"/>
      <c r="L12" s="1387"/>
      <c r="M12" s="1387"/>
      <c r="N12" s="1388"/>
    </row>
    <row r="13" spans="1:14" ht="8.4" customHeight="1">
      <c r="A13" s="3"/>
      <c r="B13" s="27"/>
      <c r="C13" s="28"/>
      <c r="D13" s="28"/>
      <c r="E13" s="28"/>
      <c r="F13" s="28"/>
      <c r="G13" s="28"/>
      <c r="H13" s="28"/>
      <c r="I13" s="28"/>
      <c r="J13" s="28"/>
      <c r="K13" s="28"/>
      <c r="L13" s="28"/>
      <c r="M13" s="28"/>
      <c r="N13" s="29"/>
    </row>
    <row r="14" spans="1:14" s="37" customFormat="1" ht="18" customHeight="1">
      <c r="A14" s="30"/>
      <c r="B14" s="31" t="s">
        <v>1590</v>
      </c>
      <c r="C14" s="32"/>
      <c r="D14" s="33" t="s">
        <v>1591</v>
      </c>
      <c r="E14" s="34"/>
      <c r="F14" s="35"/>
      <c r="G14" s="35"/>
      <c r="H14" s="35"/>
      <c r="I14" s="35"/>
      <c r="J14" s="35"/>
      <c r="K14" s="35"/>
      <c r="L14" s="35"/>
      <c r="M14" s="35"/>
      <c r="N14" s="36"/>
    </row>
    <row r="15" spans="1:14" s="37" customFormat="1" ht="24" customHeight="1">
      <c r="A15" s="3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37" customFormat="1" ht="20.25" customHeight="1">
      <c r="A16" s="30"/>
      <c r="B16" s="41"/>
      <c r="C16" s="39"/>
      <c r="D16" s="1351"/>
      <c r="E16" s="1351"/>
      <c r="F16" s="1351"/>
      <c r="G16" s="1351"/>
      <c r="H16" s="1351"/>
      <c r="I16" s="1351"/>
      <c r="J16" s="1351"/>
      <c r="K16" s="1351"/>
      <c r="L16" s="1351"/>
      <c r="M16" s="1351"/>
      <c r="N16" s="1352"/>
    </row>
    <row r="17" spans="1:14" s="37" customFormat="1" ht="11.25" customHeight="1">
      <c r="A17" s="30"/>
      <c r="B17" s="41"/>
      <c r="C17" s="39"/>
      <c r="D17" s="42"/>
      <c r="E17" s="42"/>
      <c r="F17" s="42"/>
      <c r="G17" s="42"/>
      <c r="H17" s="42"/>
      <c r="I17" s="42"/>
      <c r="J17" s="42"/>
      <c r="K17" s="42"/>
      <c r="L17" s="42"/>
      <c r="M17" s="42"/>
      <c r="N17" s="43"/>
    </row>
    <row r="18" spans="1:14" s="37" customFormat="1">
      <c r="A18" s="30"/>
      <c r="B18" s="41"/>
      <c r="C18" s="39"/>
      <c r="D18" s="42"/>
      <c r="E18" s="42"/>
      <c r="F18" s="42"/>
      <c r="G18" s="42"/>
      <c r="H18" s="42"/>
      <c r="I18" s="42"/>
      <c r="J18" s="42"/>
      <c r="K18" s="42"/>
      <c r="L18" s="42"/>
      <c r="M18" s="42"/>
      <c r="N18" s="43"/>
    </row>
    <row r="19" spans="1:14" s="37" customFormat="1">
      <c r="A19" s="30"/>
      <c r="B19" s="41" t="s">
        <v>1593</v>
      </c>
      <c r="C19" s="44"/>
      <c r="D19" s="40"/>
      <c r="E19" s="40"/>
      <c r="F19" s="40"/>
      <c r="G19" s="40"/>
      <c r="H19" s="40"/>
      <c r="I19" s="40"/>
      <c r="J19" s="40"/>
      <c r="K19" s="40"/>
      <c r="L19" s="40"/>
      <c r="M19" s="40"/>
      <c r="N19" s="45"/>
    </row>
    <row r="20" spans="1:14" s="37" customFormat="1">
      <c r="A20" s="30"/>
      <c r="B20" s="41"/>
      <c r="C20" s="39"/>
      <c r="D20" s="42"/>
      <c r="E20" s="42"/>
      <c r="F20" s="42"/>
      <c r="G20" s="42"/>
      <c r="H20" s="42"/>
      <c r="I20" s="42"/>
      <c r="J20" s="42"/>
      <c r="K20" s="42"/>
      <c r="L20" s="42"/>
      <c r="M20" s="42"/>
      <c r="N20" s="43"/>
    </row>
    <row r="21" spans="1:14" s="37" customFormat="1">
      <c r="A21" s="30"/>
      <c r="B21" s="41" t="s">
        <v>1594</v>
      </c>
      <c r="C21" s="44"/>
      <c r="D21" s="40"/>
      <c r="E21" s="40"/>
      <c r="F21" s="40"/>
      <c r="G21" s="40"/>
      <c r="H21" s="40"/>
      <c r="I21" s="40"/>
      <c r="J21" s="40"/>
      <c r="K21" s="46" t="s">
        <v>1595</v>
      </c>
      <c r="L21" s="47"/>
      <c r="M21" s="48" t="s">
        <v>1591</v>
      </c>
      <c r="N21" s="49" t="s">
        <v>1596</v>
      </c>
    </row>
    <row r="22" spans="1:14" s="37" customFormat="1" ht="12" customHeight="1">
      <c r="A22" s="30"/>
      <c r="B22" s="41"/>
      <c r="C22" s="39"/>
      <c r="D22" s="42"/>
      <c r="E22" s="42"/>
      <c r="F22" s="42"/>
      <c r="G22" s="42"/>
      <c r="H22" s="42"/>
      <c r="I22" s="42"/>
      <c r="J22" s="42"/>
      <c r="K22" s="42"/>
      <c r="L22" s="42"/>
      <c r="M22" s="42"/>
      <c r="N22" s="43"/>
    </row>
    <row r="23" spans="1:14" ht="4.5" customHeight="1" thickBot="1">
      <c r="A23" s="3"/>
      <c r="B23" s="50"/>
      <c r="C23" s="51"/>
      <c r="D23" s="51"/>
      <c r="E23" s="51"/>
      <c r="F23" s="51"/>
      <c r="G23" s="51"/>
      <c r="H23" s="51"/>
      <c r="I23" s="51"/>
      <c r="J23" s="51"/>
      <c r="K23" s="51"/>
      <c r="L23" s="51"/>
      <c r="M23" s="51"/>
      <c r="N23" s="52"/>
    </row>
    <row r="24" spans="1:14" s="37" customFormat="1" ht="25.5" customHeight="1" thickBot="1">
      <c r="A24" s="53"/>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A27" s="3"/>
      <c r="B27" s="59" t="s">
        <v>1331</v>
      </c>
      <c r="C27" s="1333" t="s">
        <v>1655</v>
      </c>
      <c r="D27" s="1334"/>
      <c r="E27" s="1334"/>
      <c r="F27" s="1334"/>
      <c r="G27" s="1334"/>
      <c r="H27" s="1334"/>
      <c r="I27" s="1334"/>
      <c r="J27" s="1334"/>
      <c r="K27" s="1335"/>
      <c r="L27" s="1337" t="s">
        <v>191</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316" t="s">
        <v>1598</v>
      </c>
      <c r="C29" s="1317"/>
      <c r="D29" s="1317"/>
      <c r="E29" s="1317"/>
      <c r="F29" s="1317"/>
      <c r="G29" s="1317"/>
      <c r="H29" s="1317"/>
      <c r="I29" s="1317"/>
      <c r="J29" s="1317"/>
      <c r="K29" s="1317"/>
      <c r="L29" s="1317"/>
      <c r="M29" s="1317"/>
      <c r="N29" s="1318"/>
    </row>
    <row r="30" spans="1:14" ht="5.25" customHeight="1" thickBot="1">
      <c r="A30" s="1"/>
      <c r="B30" s="1338"/>
      <c r="C30" s="1339"/>
      <c r="D30" s="1339"/>
      <c r="E30" s="1339"/>
      <c r="F30" s="1339"/>
      <c r="G30" s="1339"/>
      <c r="H30" s="1339"/>
      <c r="I30" s="1339"/>
      <c r="J30" s="1339"/>
      <c r="K30" s="1339"/>
      <c r="L30" s="1339"/>
      <c r="M30" s="1339"/>
      <c r="N30" s="1340"/>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ht="21" customHeight="1">
      <c r="A32" s="161"/>
      <c r="B32" s="67" t="s">
        <v>1105</v>
      </c>
      <c r="C32" s="1325" t="s">
        <v>1656</v>
      </c>
      <c r="D32" s="1325"/>
      <c r="E32" s="1325"/>
      <c r="F32" s="1325"/>
      <c r="G32" s="1325"/>
      <c r="H32" s="1325"/>
      <c r="I32" s="1325"/>
      <c r="J32" s="68"/>
      <c r="K32" s="69">
        <f>VLOOKUP(B32,Equipos!$C$6:$G$137,5,0)</f>
        <v>141000</v>
      </c>
      <c r="L32" s="1341">
        <f>1/3</f>
        <v>0.33333333333333331</v>
      </c>
      <c r="M32" s="1341"/>
      <c r="N32" s="70">
        <f>K32*L32</f>
        <v>47000</v>
      </c>
    </row>
    <row r="33" spans="1:14" ht="24" customHeight="1">
      <c r="A33" s="161"/>
      <c r="B33" s="71"/>
      <c r="C33" s="1322"/>
      <c r="D33" s="1322"/>
      <c r="E33" s="1322"/>
      <c r="F33" s="1322"/>
      <c r="G33" s="1322"/>
      <c r="H33" s="1322"/>
      <c r="I33" s="1322"/>
      <c r="J33" s="72"/>
      <c r="K33" s="73"/>
      <c r="L33" s="1341"/>
      <c r="M33" s="1341"/>
      <c r="N33" s="70"/>
    </row>
    <row r="34" spans="1:14">
      <c r="A34" s="161"/>
      <c r="B34" s="71"/>
      <c r="C34" s="1322"/>
      <c r="D34" s="1322"/>
      <c r="E34" s="1322"/>
      <c r="F34" s="1322"/>
      <c r="G34" s="1322"/>
      <c r="H34" s="1322"/>
      <c r="I34" s="1322"/>
      <c r="J34" s="72"/>
      <c r="K34" s="73"/>
      <c r="L34" s="1328"/>
      <c r="M34" s="1328"/>
      <c r="N34" s="70">
        <f t="shared" ref="N34:N39" si="0">K34*L34</f>
        <v>0</v>
      </c>
    </row>
    <row r="35" spans="1:14">
      <c r="A35" s="161"/>
      <c r="B35" s="71"/>
      <c r="C35" s="1322"/>
      <c r="D35" s="1322"/>
      <c r="E35" s="1322"/>
      <c r="F35" s="1322"/>
      <c r="G35" s="1322"/>
      <c r="H35" s="1322"/>
      <c r="I35" s="1322"/>
      <c r="J35" s="72"/>
      <c r="K35" s="73"/>
      <c r="L35" s="1328"/>
      <c r="M35" s="1328"/>
      <c r="N35" s="70">
        <f t="shared" si="0"/>
        <v>0</v>
      </c>
    </row>
    <row r="36" spans="1:14">
      <c r="A36" s="161"/>
      <c r="B36" s="71"/>
      <c r="C36" s="1322"/>
      <c r="D36" s="1322"/>
      <c r="E36" s="1322"/>
      <c r="F36" s="1322"/>
      <c r="G36" s="1322"/>
      <c r="H36" s="1322"/>
      <c r="I36" s="1322"/>
      <c r="J36" s="72"/>
      <c r="K36" s="73"/>
      <c r="L36" s="1328"/>
      <c r="M36" s="1328"/>
      <c r="N36" s="70">
        <f t="shared" si="0"/>
        <v>0</v>
      </c>
    </row>
    <row r="37" spans="1:14">
      <c r="A37" s="161"/>
      <c r="B37" s="71"/>
      <c r="C37" s="1322"/>
      <c r="D37" s="1322"/>
      <c r="E37" s="1322"/>
      <c r="F37" s="1322"/>
      <c r="G37" s="1322"/>
      <c r="H37" s="1322"/>
      <c r="I37" s="1322"/>
      <c r="J37" s="72"/>
      <c r="K37" s="73"/>
      <c r="L37" s="1328"/>
      <c r="M37" s="1328"/>
      <c r="N37" s="70">
        <f t="shared" si="0"/>
        <v>0</v>
      </c>
    </row>
    <row r="38" spans="1:14">
      <c r="A38" s="161"/>
      <c r="B38" s="71"/>
      <c r="C38" s="1322"/>
      <c r="D38" s="1322"/>
      <c r="E38" s="1322"/>
      <c r="F38" s="1322"/>
      <c r="G38" s="1322"/>
      <c r="H38" s="1322"/>
      <c r="I38" s="1322"/>
      <c r="J38" s="72"/>
      <c r="K38" s="73"/>
      <c r="L38" s="1328"/>
      <c r="M38" s="1328"/>
      <c r="N38" s="70">
        <f t="shared" si="0"/>
        <v>0</v>
      </c>
    </row>
    <row r="39" spans="1:14">
      <c r="A39" s="161"/>
      <c r="B39" s="71"/>
      <c r="C39" s="1322"/>
      <c r="D39" s="1322"/>
      <c r="E39" s="1322"/>
      <c r="F39" s="1322"/>
      <c r="G39" s="1322"/>
      <c r="H39" s="1322"/>
      <c r="I39" s="1322"/>
      <c r="J39" s="72"/>
      <c r="K39" s="73"/>
      <c r="L39" s="1328"/>
      <c r="M39" s="1328"/>
      <c r="N39" s="70">
        <f t="shared" si="0"/>
        <v>0</v>
      </c>
    </row>
    <row r="40" spans="1:14" ht="15.75" customHeight="1" thickBot="1">
      <c r="A40" s="3"/>
      <c r="B40" s="75"/>
      <c r="C40" s="1319"/>
      <c r="D40" s="1319"/>
      <c r="E40" s="1319"/>
      <c r="F40" s="1319"/>
      <c r="G40" s="1319"/>
      <c r="H40" s="1319"/>
      <c r="I40" s="1319"/>
      <c r="J40" s="76"/>
      <c r="K40" s="77"/>
      <c r="L40" s="1392"/>
      <c r="M40" s="1392"/>
      <c r="N40" s="78"/>
    </row>
    <row r="41" spans="1:14" ht="14.4" thickBot="1">
      <c r="A41" s="1"/>
      <c r="B41" s="1297" t="s">
        <v>1602</v>
      </c>
      <c r="C41" s="1298"/>
      <c r="D41" s="1298"/>
      <c r="E41" s="1298"/>
      <c r="F41" s="1298"/>
      <c r="G41" s="1298"/>
      <c r="H41" s="1298"/>
      <c r="I41" s="1298"/>
      <c r="J41" s="1298"/>
      <c r="K41" s="1298"/>
      <c r="L41" s="1298"/>
      <c r="M41" s="1299"/>
      <c r="N41" s="79">
        <f>SUM(N32:N40)</f>
        <v>47000</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330"/>
      <c r="C44" s="1331"/>
      <c r="D44" s="1331"/>
      <c r="E44" s="1331"/>
      <c r="F44" s="1331"/>
      <c r="G44" s="1331"/>
      <c r="H44" s="1331"/>
      <c r="I44" s="1331"/>
      <c r="J44" s="1331"/>
      <c r="K44" s="1331"/>
      <c r="L44" s="1331"/>
      <c r="M44" s="1331"/>
      <c r="N44" s="1332"/>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ht="14.1" customHeight="1">
      <c r="A46" s="162"/>
      <c r="B46" s="67" t="s">
        <v>674</v>
      </c>
      <c r="C46" s="1325" t="s">
        <v>675</v>
      </c>
      <c r="D46" s="1325"/>
      <c r="E46" s="1325"/>
      <c r="F46" s="1325"/>
      <c r="G46" s="1325"/>
      <c r="H46" s="1325"/>
      <c r="I46" s="1325"/>
      <c r="J46" s="81" t="s">
        <v>142</v>
      </c>
      <c r="K46" s="82">
        <v>0.03</v>
      </c>
      <c r="L46" s="1407">
        <f>VLOOKUP(B46,Materiales!$C$6:$F$373,4,0)</f>
        <v>394413.35648388817</v>
      </c>
      <c r="M46" s="1408"/>
      <c r="N46" s="70">
        <f>K46*L46</f>
        <v>11832.400694516644</v>
      </c>
    </row>
    <row r="47" spans="1:14">
      <c r="A47" s="162"/>
      <c r="B47" s="71" t="s">
        <v>835</v>
      </c>
      <c r="C47" s="1322" t="s">
        <v>836</v>
      </c>
      <c r="D47" s="1322"/>
      <c r="E47" s="1322"/>
      <c r="F47" s="1322"/>
      <c r="G47" s="1322"/>
      <c r="H47" s="1322"/>
      <c r="I47" s="1322"/>
      <c r="J47" s="83" t="s">
        <v>191</v>
      </c>
      <c r="K47" s="84">
        <v>1</v>
      </c>
      <c r="L47" s="1405">
        <f>VLOOKUP(B47,Materiales!$C$6:$F$373,4,0)</f>
        <v>665700</v>
      </c>
      <c r="M47" s="1406"/>
      <c r="N47" s="70">
        <f t="shared" ref="N47:N55" si="1">K47*L47</f>
        <v>665700</v>
      </c>
    </row>
    <row r="48" spans="1:14">
      <c r="A48" s="162"/>
      <c r="B48" s="71" t="s">
        <v>332</v>
      </c>
      <c r="C48" s="1322" t="s">
        <v>333</v>
      </c>
      <c r="D48" s="1322"/>
      <c r="E48" s="1322"/>
      <c r="F48" s="1322"/>
      <c r="G48" s="1322"/>
      <c r="H48" s="1322"/>
      <c r="I48" s="1322"/>
      <c r="J48" s="81" t="s">
        <v>142</v>
      </c>
      <c r="K48" s="311">
        <v>0.6</v>
      </c>
      <c r="L48" s="1453">
        <f>VLOOKUP(B48,Materiales!$C$6:$F$373,4,0)</f>
        <v>105000</v>
      </c>
      <c r="M48" s="1454"/>
      <c r="N48" s="70">
        <f t="shared" si="1"/>
        <v>63000</v>
      </c>
    </row>
    <row r="49" spans="1:14">
      <c r="A49" s="162"/>
      <c r="B49" s="71"/>
      <c r="C49" s="1322"/>
      <c r="D49" s="1322"/>
      <c r="E49" s="1322"/>
      <c r="F49" s="1322"/>
      <c r="G49" s="1322"/>
      <c r="H49" s="1322"/>
      <c r="I49" s="1322"/>
      <c r="J49" s="83"/>
      <c r="K49" s="84"/>
      <c r="L49" s="1405"/>
      <c r="M49" s="1406"/>
      <c r="N49" s="70">
        <f t="shared" si="1"/>
        <v>0</v>
      </c>
    </row>
    <row r="50" spans="1:14">
      <c r="A50" s="162"/>
      <c r="B50" s="71"/>
      <c r="C50" s="1322"/>
      <c r="D50" s="1322"/>
      <c r="E50" s="1322"/>
      <c r="F50" s="1322"/>
      <c r="G50" s="1322"/>
      <c r="H50" s="1322"/>
      <c r="I50" s="1322"/>
      <c r="J50" s="83"/>
      <c r="K50" s="84"/>
      <c r="L50" s="1405"/>
      <c r="M50" s="1406"/>
      <c r="N50" s="70">
        <f t="shared" si="1"/>
        <v>0</v>
      </c>
    </row>
    <row r="51" spans="1:14">
      <c r="A51" s="162"/>
      <c r="B51" s="71"/>
      <c r="C51" s="1322"/>
      <c r="D51" s="1322"/>
      <c r="E51" s="1322"/>
      <c r="F51" s="1322"/>
      <c r="G51" s="1322"/>
      <c r="H51" s="1322"/>
      <c r="I51" s="1322"/>
      <c r="J51" s="83"/>
      <c r="K51" s="84"/>
      <c r="L51" s="1405"/>
      <c r="M51" s="1406"/>
      <c r="N51" s="70">
        <f t="shared" si="1"/>
        <v>0</v>
      </c>
    </row>
    <row r="52" spans="1:14">
      <c r="A52" s="162"/>
      <c r="B52" s="71"/>
      <c r="C52" s="1322"/>
      <c r="D52" s="1322"/>
      <c r="E52" s="1322"/>
      <c r="F52" s="1322"/>
      <c r="G52" s="1322"/>
      <c r="H52" s="1322"/>
      <c r="I52" s="1322"/>
      <c r="J52" s="83"/>
      <c r="K52" s="84"/>
      <c r="L52" s="1405"/>
      <c r="M52" s="1406"/>
      <c r="N52" s="70">
        <f t="shared" si="1"/>
        <v>0</v>
      </c>
    </row>
    <row r="53" spans="1:14">
      <c r="A53" s="162"/>
      <c r="B53" s="71"/>
      <c r="C53" s="1322"/>
      <c r="D53" s="1322"/>
      <c r="E53" s="1322"/>
      <c r="F53" s="1322"/>
      <c r="G53" s="1322"/>
      <c r="H53" s="1322"/>
      <c r="I53" s="1322"/>
      <c r="J53" s="83"/>
      <c r="K53" s="84"/>
      <c r="L53" s="1405"/>
      <c r="M53" s="1406"/>
      <c r="N53" s="70">
        <f t="shared" si="1"/>
        <v>0</v>
      </c>
    </row>
    <row r="54" spans="1:14">
      <c r="A54" s="162"/>
      <c r="B54" s="71"/>
      <c r="C54" s="1322"/>
      <c r="D54" s="1322"/>
      <c r="E54" s="1322"/>
      <c r="F54" s="1322"/>
      <c r="G54" s="1322"/>
      <c r="H54" s="1322"/>
      <c r="I54" s="1322"/>
      <c r="J54" s="83"/>
      <c r="K54" s="84"/>
      <c r="L54" s="1405"/>
      <c r="M54" s="1406"/>
      <c r="N54" s="70">
        <f t="shared" si="1"/>
        <v>0</v>
      </c>
    </row>
    <row r="55" spans="1:14" ht="15.75" customHeight="1" thickBot="1">
      <c r="A55" s="3"/>
      <c r="B55" s="85"/>
      <c r="C55" s="1319"/>
      <c r="D55" s="1319"/>
      <c r="E55" s="1319"/>
      <c r="F55" s="1319"/>
      <c r="G55" s="1319"/>
      <c r="H55" s="1319"/>
      <c r="I55" s="1319"/>
      <c r="J55" s="76"/>
      <c r="K55" s="86"/>
      <c r="L55" s="1424"/>
      <c r="M55" s="1425"/>
      <c r="N55" s="87">
        <f t="shared" si="1"/>
        <v>0</v>
      </c>
    </row>
    <row r="56" spans="1:14" ht="14.4" thickBot="1">
      <c r="A56" s="1"/>
      <c r="B56" s="1297" t="s">
        <v>1602</v>
      </c>
      <c r="C56" s="1298"/>
      <c r="D56" s="1298"/>
      <c r="E56" s="1298"/>
      <c r="F56" s="1298"/>
      <c r="G56" s="1298"/>
      <c r="H56" s="1298"/>
      <c r="I56" s="1298"/>
      <c r="J56" s="1298"/>
      <c r="K56" s="1298"/>
      <c r="L56" s="1298"/>
      <c r="M56" s="1299"/>
      <c r="N56" s="88">
        <f>SUM(N46:N55)</f>
        <v>740532.4006945166</v>
      </c>
    </row>
    <row r="57" spans="1:14" ht="4.5" customHeight="1">
      <c r="A57" s="1"/>
      <c r="B57" s="54"/>
      <c r="C57" s="55"/>
      <c r="D57" s="55"/>
      <c r="E57" s="55"/>
      <c r="F57" s="55"/>
      <c r="G57" s="55"/>
      <c r="H57" s="55"/>
      <c r="I57" s="55"/>
      <c r="J57" s="55"/>
      <c r="K57" s="55"/>
      <c r="L57" s="55"/>
      <c r="M57" s="55"/>
      <c r="N57" s="56"/>
    </row>
    <row r="58" spans="1:14" s="37" customFormat="1" ht="19.2" customHeight="1">
      <c r="A58" s="53"/>
      <c r="B58" s="1300" t="s">
        <v>1605</v>
      </c>
      <c r="C58" s="1301"/>
      <c r="D58" s="1301"/>
      <c r="E58" s="1301"/>
      <c r="F58" s="1301"/>
      <c r="G58" s="1301"/>
      <c r="H58" s="1301"/>
      <c r="I58" s="1301"/>
      <c r="J58" s="1301"/>
      <c r="K58" s="1301"/>
      <c r="L58" s="1301"/>
      <c r="M58" s="1301"/>
      <c r="N58" s="1302"/>
    </row>
    <row r="59" spans="1:14" ht="6.75" customHeight="1" thickBot="1">
      <c r="A59" s="1"/>
      <c r="B59" s="1303"/>
      <c r="C59" s="1304"/>
      <c r="D59" s="1304"/>
      <c r="E59" s="1304"/>
      <c r="F59" s="1304"/>
      <c r="G59" s="1304"/>
      <c r="H59" s="1304"/>
      <c r="I59" s="1304"/>
      <c r="J59" s="1304"/>
      <c r="K59" s="1304"/>
      <c r="L59" s="1304"/>
      <c r="M59" s="1304"/>
      <c r="N59" s="1305"/>
    </row>
    <row r="60" spans="1:14" ht="21" customHeight="1">
      <c r="A60" s="1"/>
      <c r="B60" s="89" t="s">
        <v>1599</v>
      </c>
      <c r="C60" s="1306" t="s">
        <v>1278</v>
      </c>
      <c r="D60" s="1306"/>
      <c r="E60" s="1306"/>
      <c r="F60" s="1306"/>
      <c r="G60" s="1306"/>
      <c r="H60" s="1306"/>
      <c r="I60" s="90" t="s">
        <v>81</v>
      </c>
      <c r="J60" s="90" t="s">
        <v>1606</v>
      </c>
      <c r="K60" s="90" t="s">
        <v>1607</v>
      </c>
      <c r="L60" s="90" t="s">
        <v>1608</v>
      </c>
      <c r="M60" s="90" t="s">
        <v>1609</v>
      </c>
      <c r="N60" s="91" t="s">
        <v>1601</v>
      </c>
    </row>
    <row r="61" spans="1:14">
      <c r="A61" s="3"/>
      <c r="B61" s="92" t="s">
        <v>75</v>
      </c>
      <c r="C61" s="1396" t="s">
        <v>76</v>
      </c>
      <c r="D61" s="1397"/>
      <c r="E61" s="1397"/>
      <c r="F61" s="1397"/>
      <c r="G61" s="1397"/>
      <c r="H61" s="1400"/>
      <c r="I61" s="93" t="s">
        <v>9</v>
      </c>
      <c r="J61" s="167">
        <v>771</v>
      </c>
      <c r="K61" s="94">
        <f>+'Distancia Fuentes Materiales'!D19</f>
        <v>18</v>
      </c>
      <c r="L61" s="94">
        <f>J61*K61</f>
        <v>13878</v>
      </c>
      <c r="M61" s="95">
        <f>VLOOKUP(B61,TRANSPORTE!$C$6:$F$40,4,FALSE)</f>
        <v>3.1457770178955133</v>
      </c>
      <c r="N61" s="96">
        <f>L61*M61</f>
        <v>43657.093454353933</v>
      </c>
    </row>
    <row r="62" spans="1:14">
      <c r="A62" s="3"/>
      <c r="B62" s="97"/>
      <c r="C62" s="1310"/>
      <c r="D62" s="1311"/>
      <c r="E62" s="1311"/>
      <c r="F62" s="1311"/>
      <c r="G62" s="1311"/>
      <c r="H62" s="1312"/>
      <c r="I62" s="98"/>
      <c r="J62" s="99"/>
      <c r="K62" s="99"/>
      <c r="L62" s="99"/>
      <c r="M62" s="100"/>
      <c r="N62" s="96">
        <f t="shared" ref="N62:N65" si="2">L62*M62</f>
        <v>0</v>
      </c>
    </row>
    <row r="63" spans="1:14">
      <c r="A63" s="3"/>
      <c r="B63" s="97"/>
      <c r="C63" s="1310"/>
      <c r="D63" s="1311"/>
      <c r="E63" s="1311"/>
      <c r="F63" s="1311"/>
      <c r="G63" s="1311"/>
      <c r="H63" s="1312"/>
      <c r="I63" s="98"/>
      <c r="J63" s="99"/>
      <c r="K63" s="99"/>
      <c r="L63" s="99"/>
      <c r="M63" s="100"/>
      <c r="N63" s="96">
        <f t="shared" si="2"/>
        <v>0</v>
      </c>
    </row>
    <row r="64" spans="1:14">
      <c r="A64" s="3"/>
      <c r="B64" s="97"/>
      <c r="C64" s="1310"/>
      <c r="D64" s="1311"/>
      <c r="E64" s="1311"/>
      <c r="F64" s="1311"/>
      <c r="G64" s="1311"/>
      <c r="H64" s="1312"/>
      <c r="I64" s="98"/>
      <c r="J64" s="99"/>
      <c r="K64" s="99"/>
      <c r="L64" s="99"/>
      <c r="M64" s="100"/>
      <c r="N64" s="96">
        <f t="shared" si="2"/>
        <v>0</v>
      </c>
    </row>
    <row r="65" spans="1:14" ht="15.75" customHeight="1" thickBot="1">
      <c r="A65" s="3"/>
      <c r="B65" s="75"/>
      <c r="C65" s="1313"/>
      <c r="D65" s="1314"/>
      <c r="E65" s="1314"/>
      <c r="F65" s="1314"/>
      <c r="G65" s="1314"/>
      <c r="H65" s="1315"/>
      <c r="I65" s="101"/>
      <c r="J65" s="102"/>
      <c r="K65" s="102"/>
      <c r="L65" s="102"/>
      <c r="M65" s="103"/>
      <c r="N65" s="104">
        <f t="shared" si="2"/>
        <v>0</v>
      </c>
    </row>
    <row r="66" spans="1:14" ht="14.4" thickBot="1">
      <c r="A66" s="1"/>
      <c r="B66" s="1297" t="s">
        <v>1602</v>
      </c>
      <c r="C66" s="1298"/>
      <c r="D66" s="1298"/>
      <c r="E66" s="1298"/>
      <c r="F66" s="1298"/>
      <c r="G66" s="1298"/>
      <c r="H66" s="1298"/>
      <c r="I66" s="1298"/>
      <c r="J66" s="1298"/>
      <c r="K66" s="1298"/>
      <c r="L66" s="1298"/>
      <c r="M66" s="1299"/>
      <c r="N66" s="88">
        <f>SUM(N61:N65)</f>
        <v>43657.093454353933</v>
      </c>
    </row>
    <row r="67" spans="1:14" ht="3.75" customHeight="1">
      <c r="A67" s="1"/>
      <c r="B67" s="54"/>
      <c r="C67" s="55"/>
      <c r="D67" s="55"/>
      <c r="E67" s="55"/>
      <c r="F67" s="55"/>
      <c r="G67" s="55"/>
      <c r="H67" s="55"/>
      <c r="I67" s="55"/>
      <c r="J67" s="55"/>
      <c r="K67" s="55"/>
      <c r="L67" s="55"/>
      <c r="M67" s="55"/>
      <c r="N67" s="56"/>
    </row>
    <row r="68" spans="1:14" ht="19.95" customHeight="1">
      <c r="A68" s="1"/>
      <c r="B68" s="1316" t="s">
        <v>1610</v>
      </c>
      <c r="C68" s="1317"/>
      <c r="D68" s="1317"/>
      <c r="E68" s="1317"/>
      <c r="F68" s="1317"/>
      <c r="G68" s="1317"/>
      <c r="H68" s="1317"/>
      <c r="I68" s="1317"/>
      <c r="J68" s="1317"/>
      <c r="K68" s="1317"/>
      <c r="L68" s="1317"/>
      <c r="M68" s="1317"/>
      <c r="N68" s="1318"/>
    </row>
    <row r="69" spans="1:14" ht="5.25" customHeight="1" thickBot="1">
      <c r="A69" s="1"/>
      <c r="B69" s="1294"/>
      <c r="C69" s="1295"/>
      <c r="D69" s="1295"/>
      <c r="E69" s="1295"/>
      <c r="F69" s="1295"/>
      <c r="G69" s="1295"/>
      <c r="H69" s="1295"/>
      <c r="I69" s="1295"/>
      <c r="J69" s="1295"/>
      <c r="K69" s="1295"/>
      <c r="L69" s="1295"/>
      <c r="M69" s="1295"/>
      <c r="N69" s="1296"/>
    </row>
    <row r="70" spans="1:14" ht="21" customHeight="1">
      <c r="A70" s="1"/>
      <c r="B70" s="64" t="s">
        <v>1599</v>
      </c>
      <c r="C70" s="1289" t="s">
        <v>1278</v>
      </c>
      <c r="D70" s="1289"/>
      <c r="E70" s="1289"/>
      <c r="F70" s="1289"/>
      <c r="G70" s="1289"/>
      <c r="H70" s="1289"/>
      <c r="I70" s="65" t="s">
        <v>1611</v>
      </c>
      <c r="J70" s="65" t="s">
        <v>1612</v>
      </c>
      <c r="K70" s="65" t="s">
        <v>1613</v>
      </c>
      <c r="L70" s="1289" t="s">
        <v>1152</v>
      </c>
      <c r="M70" s="1289"/>
      <c r="N70" s="66" t="s">
        <v>1601</v>
      </c>
    </row>
    <row r="71" spans="1:14">
      <c r="A71" s="163"/>
      <c r="B71" s="92" t="s">
        <v>1640</v>
      </c>
      <c r="C71" s="1396" t="s">
        <v>1641</v>
      </c>
      <c r="D71" s="1397"/>
      <c r="E71" s="1397"/>
      <c r="F71" s="1397"/>
      <c r="G71" s="1397"/>
      <c r="H71" s="1397"/>
      <c r="I71" s="95">
        <f>+'Mano de Obra'!C6*4</f>
        <v>173416</v>
      </c>
      <c r="J71" s="276">
        <v>1.85</v>
      </c>
      <c r="K71" s="106">
        <f>+I71*J71</f>
        <v>320819.60000000003</v>
      </c>
      <c r="L71" s="1398">
        <v>16</v>
      </c>
      <c r="M71" s="1399"/>
      <c r="N71" s="107">
        <f>K71/L71</f>
        <v>20051.225000000002</v>
      </c>
    </row>
    <row r="72" spans="1:14">
      <c r="A72" s="163"/>
      <c r="B72" s="108" t="s">
        <v>1630</v>
      </c>
      <c r="C72" s="1270" t="s">
        <v>1145</v>
      </c>
      <c r="D72" s="1271"/>
      <c r="E72" s="1271"/>
      <c r="F72" s="1271"/>
      <c r="G72" s="1271"/>
      <c r="H72" s="1272"/>
      <c r="I72" s="100">
        <f>+'Mano de Obra'!C5</f>
        <v>86708</v>
      </c>
      <c r="J72" s="280">
        <v>1.85</v>
      </c>
      <c r="K72" s="277">
        <f>+I72*J72</f>
        <v>160409.80000000002</v>
      </c>
      <c r="L72" s="1419">
        <v>16</v>
      </c>
      <c r="M72" s="1420"/>
      <c r="N72" s="107">
        <f>K72/L72</f>
        <v>10025.612500000001</v>
      </c>
    </row>
    <row r="73" spans="1:14">
      <c r="A73" s="163"/>
      <c r="B73" s="108"/>
      <c r="C73" s="1270"/>
      <c r="D73" s="1271"/>
      <c r="E73" s="1271"/>
      <c r="F73" s="1271"/>
      <c r="G73" s="1271"/>
      <c r="H73" s="1272"/>
      <c r="I73" s="100"/>
      <c r="J73" s="109"/>
      <c r="K73" s="110"/>
      <c r="L73" s="1419"/>
      <c r="M73" s="1420"/>
      <c r="N73" s="111"/>
    </row>
    <row r="74" spans="1:14">
      <c r="A74" s="163"/>
      <c r="B74" s="108"/>
      <c r="C74" s="1270"/>
      <c r="D74" s="1271"/>
      <c r="E74" s="1271"/>
      <c r="F74" s="1271"/>
      <c r="G74" s="1271"/>
      <c r="H74" s="1272"/>
      <c r="I74" s="100"/>
      <c r="J74" s="109"/>
      <c r="K74" s="110"/>
      <c r="L74" s="1419"/>
      <c r="M74" s="1420"/>
      <c r="N74" s="111"/>
    </row>
    <row r="75" spans="1:14" ht="15.75" customHeight="1" thickBot="1">
      <c r="A75" s="3"/>
      <c r="B75" s="112"/>
      <c r="C75" s="1275"/>
      <c r="D75" s="1276"/>
      <c r="E75" s="1276"/>
      <c r="F75" s="1276"/>
      <c r="G75" s="1276"/>
      <c r="H75" s="1277"/>
      <c r="I75" s="113"/>
      <c r="J75" s="114"/>
      <c r="K75" s="113"/>
      <c r="L75" s="1278"/>
      <c r="M75" s="1279"/>
      <c r="N75" s="115"/>
    </row>
    <row r="76" spans="1:14" ht="14.4" thickBot="1">
      <c r="A76" s="1"/>
      <c r="B76" s="1280" t="s">
        <v>1602</v>
      </c>
      <c r="C76" s="1281"/>
      <c r="D76" s="1281"/>
      <c r="E76" s="1281"/>
      <c r="F76" s="1281"/>
      <c r="G76" s="1281"/>
      <c r="H76" s="1281"/>
      <c r="I76" s="1281"/>
      <c r="J76" s="1281"/>
      <c r="K76" s="1281"/>
      <c r="L76" s="1281"/>
      <c r="M76" s="1282"/>
      <c r="N76" s="116">
        <f>SUM(N71:N75)</f>
        <v>30076.837500000001</v>
      </c>
    </row>
    <row r="77" spans="1:14" ht="5.0999999999999996" customHeight="1" thickBot="1">
      <c r="A77" s="1"/>
      <c r="B77" s="54"/>
      <c r="C77" s="55"/>
      <c r="D77" s="55"/>
      <c r="E77" s="55"/>
      <c r="F77" s="55"/>
      <c r="G77" s="55"/>
      <c r="H77" s="55"/>
      <c r="I77" s="55"/>
      <c r="J77" s="55"/>
      <c r="K77" s="55"/>
      <c r="L77" s="55"/>
      <c r="M77" s="55"/>
      <c r="N77" s="56"/>
    </row>
    <row r="78" spans="1:14" ht="14.4" thickBot="1">
      <c r="A78" s="1"/>
      <c r="B78" s="1283" t="s">
        <v>1616</v>
      </c>
      <c r="C78" s="1284"/>
      <c r="D78" s="1284"/>
      <c r="E78" s="1284"/>
      <c r="F78" s="1284"/>
      <c r="G78" s="1284"/>
      <c r="H78" s="1284"/>
      <c r="I78" s="1284"/>
      <c r="J78" s="1284"/>
      <c r="K78" s="1284"/>
      <c r="L78" s="1284"/>
      <c r="M78" s="1285"/>
      <c r="N78" s="116">
        <f>N41+N56+N66+N76</f>
        <v>861266.3316488706</v>
      </c>
    </row>
    <row r="79" spans="1:14" ht="5.0999999999999996" customHeight="1" thickBot="1">
      <c r="A79" s="1"/>
      <c r="B79" s="54"/>
      <c r="C79" s="55"/>
      <c r="D79" s="55"/>
      <c r="E79" s="55"/>
      <c r="F79" s="55"/>
      <c r="G79" s="55"/>
      <c r="H79" s="55"/>
      <c r="I79" s="55"/>
      <c r="J79" s="55"/>
      <c r="K79" s="55"/>
      <c r="L79" s="55"/>
      <c r="M79" s="55"/>
      <c r="N79" s="56"/>
    </row>
    <row r="80" spans="1:14" ht="7.5" customHeight="1">
      <c r="A80" s="3"/>
      <c r="B80" s="27"/>
      <c r="C80" s="28"/>
      <c r="D80" s="28"/>
      <c r="E80" s="28"/>
      <c r="F80" s="28"/>
      <c r="G80" s="28"/>
      <c r="H80" s="28"/>
      <c r="I80" s="28"/>
      <c r="J80" s="28"/>
      <c r="K80" s="28"/>
      <c r="L80" s="28"/>
      <c r="M80" s="28"/>
      <c r="N80" s="29"/>
    </row>
    <row r="81" spans="1:14" ht="7.5" customHeight="1">
      <c r="A81" s="3"/>
      <c r="B81" s="50"/>
      <c r="C81" s="51"/>
      <c r="D81" s="51"/>
      <c r="E81" s="51"/>
      <c r="F81" s="51"/>
      <c r="G81" s="51"/>
      <c r="H81" s="51"/>
      <c r="I81" s="51"/>
      <c r="J81" s="51"/>
      <c r="K81" s="51"/>
      <c r="L81" s="51"/>
      <c r="M81" s="51"/>
      <c r="N81" s="52"/>
    </row>
    <row r="82" spans="1:14" ht="10.5" customHeight="1">
      <c r="A82" s="3"/>
      <c r="B82" s="50"/>
      <c r="C82" s="51"/>
      <c r="D82" s="51"/>
      <c r="E82" s="51"/>
      <c r="F82" s="51"/>
      <c r="G82" s="51"/>
      <c r="H82" s="51"/>
      <c r="I82" s="51"/>
      <c r="J82" s="51"/>
      <c r="K82" s="51"/>
      <c r="L82" s="51"/>
      <c r="M82" s="51"/>
      <c r="N82" s="52"/>
    </row>
    <row r="83" spans="1:14" ht="12" customHeight="1">
      <c r="A83" s="3"/>
      <c r="B83" s="50"/>
      <c r="C83" s="51"/>
      <c r="D83" s="51"/>
      <c r="E83" s="51"/>
      <c r="F83" s="51"/>
      <c r="G83" s="51"/>
      <c r="H83" s="51"/>
      <c r="I83" s="51"/>
      <c r="J83" s="51"/>
      <c r="K83" s="51"/>
      <c r="L83" s="51"/>
      <c r="M83" s="51"/>
      <c r="N83" s="52"/>
    </row>
    <row r="84" spans="1:14" ht="28.5" customHeight="1">
      <c r="A84" s="3"/>
      <c r="B84" s="50"/>
      <c r="C84" s="117" t="s">
        <v>1617</v>
      </c>
      <c r="D84" s="117"/>
      <c r="E84" s="117"/>
      <c r="F84" s="117"/>
      <c r="G84" s="117"/>
      <c r="H84" s="117"/>
      <c r="I84" s="3"/>
      <c r="J84" s="117" t="s">
        <v>1618</v>
      </c>
      <c r="K84" s="117"/>
      <c r="L84" s="117"/>
      <c r="M84" s="117"/>
      <c r="N84" s="52"/>
    </row>
    <row r="85" spans="1:14">
      <c r="A85" s="3"/>
      <c r="B85" s="50"/>
      <c r="C85" s="51" t="s">
        <v>1619</v>
      </c>
      <c r="D85" s="51"/>
      <c r="E85" s="51"/>
      <c r="F85" s="51"/>
      <c r="G85" s="51"/>
      <c r="H85" s="51"/>
      <c r="I85" s="3"/>
      <c r="J85" s="51" t="s">
        <v>1619</v>
      </c>
      <c r="K85" s="51"/>
      <c r="L85" s="51"/>
      <c r="M85" s="51"/>
      <c r="N85" s="52"/>
    </row>
    <row r="86" spans="1:14">
      <c r="A86" s="3"/>
      <c r="B86" s="50"/>
      <c r="C86" s="51" t="s">
        <v>1620</v>
      </c>
      <c r="D86" s="51"/>
      <c r="E86" s="51"/>
      <c r="F86" s="51"/>
      <c r="G86" s="51"/>
      <c r="H86" s="51"/>
      <c r="I86" s="3"/>
      <c r="J86" s="51" t="s">
        <v>1621</v>
      </c>
      <c r="K86" s="51"/>
      <c r="L86" s="51"/>
      <c r="M86" s="51"/>
      <c r="N86" s="52"/>
    </row>
    <row r="87" spans="1:14">
      <c r="A87" s="3"/>
      <c r="B87" s="50"/>
      <c r="C87" s="51" t="s">
        <v>1622</v>
      </c>
      <c r="D87" s="51"/>
      <c r="E87" s="51"/>
      <c r="F87" s="51"/>
      <c r="G87" s="51"/>
      <c r="H87" s="51"/>
      <c r="I87" s="3"/>
      <c r="J87" s="51" t="s">
        <v>1622</v>
      </c>
      <c r="K87" s="51"/>
      <c r="L87" s="51"/>
      <c r="M87" s="51"/>
      <c r="N87" s="52"/>
    </row>
    <row r="88" spans="1:14" ht="10.5" customHeight="1" thickBot="1">
      <c r="A88" s="3"/>
      <c r="B88" s="50"/>
      <c r="C88" s="51"/>
      <c r="D88" s="51"/>
      <c r="E88" s="51"/>
      <c r="F88" s="51" t="s">
        <v>1623</v>
      </c>
      <c r="G88" s="51"/>
      <c r="H88" s="51"/>
      <c r="I88" s="51"/>
      <c r="J88" s="51"/>
      <c r="K88" s="51"/>
      <c r="L88" s="51"/>
      <c r="M88" s="51"/>
      <c r="N88" s="52"/>
    </row>
    <row r="89" spans="1:14">
      <c r="A89" s="3"/>
      <c r="B89" s="118" t="s">
        <v>1624</v>
      </c>
      <c r="C89" s="119"/>
      <c r="D89" s="119"/>
      <c r="E89" s="119"/>
      <c r="F89" s="119"/>
      <c r="G89" s="119"/>
      <c r="H89" s="119"/>
      <c r="I89" s="119"/>
      <c r="J89" s="119"/>
      <c r="K89" s="119"/>
      <c r="L89" s="119"/>
      <c r="M89" s="119"/>
      <c r="N89" s="120"/>
    </row>
    <row r="90" spans="1:14">
      <c r="A90" s="3"/>
      <c r="B90" s="121"/>
      <c r="C90" s="122"/>
      <c r="D90" s="122"/>
      <c r="E90" s="122"/>
      <c r="F90" s="122"/>
      <c r="G90" s="122"/>
      <c r="H90" s="122"/>
      <c r="I90" s="122"/>
      <c r="J90" s="122"/>
      <c r="K90" s="122"/>
      <c r="L90" s="122"/>
      <c r="M90" s="122"/>
      <c r="N90" s="123"/>
    </row>
    <row r="91" spans="1:14">
      <c r="A91" s="3"/>
      <c r="B91" s="121"/>
      <c r="C91" s="122"/>
      <c r="D91" s="122"/>
      <c r="E91" s="122"/>
      <c r="F91" s="122"/>
      <c r="G91" s="122"/>
      <c r="H91" s="122"/>
      <c r="I91" s="122"/>
      <c r="J91" s="122"/>
      <c r="K91" s="122"/>
      <c r="L91" s="122"/>
      <c r="M91" s="122"/>
      <c r="N91" s="123"/>
    </row>
    <row r="92" spans="1:14" ht="14.4" thickBot="1">
      <c r="A92" s="3"/>
      <c r="B92" s="124"/>
      <c r="C92" s="125"/>
      <c r="D92" s="125"/>
      <c r="E92" s="125"/>
      <c r="F92" s="125"/>
      <c r="G92" s="125"/>
      <c r="H92" s="125"/>
      <c r="I92" s="125"/>
      <c r="J92" s="125"/>
      <c r="K92" s="125"/>
      <c r="L92" s="125"/>
      <c r="M92" s="125"/>
      <c r="N92" s="126"/>
    </row>
    <row r="93" spans="1:14" ht="7.5" customHeight="1">
      <c r="A93" s="1"/>
      <c r="B93" s="127"/>
      <c r="C93" s="128"/>
      <c r="D93" s="128"/>
      <c r="E93" s="128"/>
      <c r="F93" s="128"/>
      <c r="G93" s="128"/>
      <c r="H93" s="128"/>
      <c r="I93" s="128"/>
      <c r="J93" s="128"/>
      <c r="K93" s="128"/>
      <c r="L93" s="128"/>
      <c r="M93" s="128"/>
      <c r="N93" s="129"/>
    </row>
    <row r="94" spans="1:14" ht="18" customHeight="1">
      <c r="A94" s="1"/>
      <c r="B94" s="31" t="s">
        <v>1625</v>
      </c>
      <c r="C94" s="130"/>
      <c r="D94" s="130"/>
      <c r="E94" s="130"/>
      <c r="F94" s="130"/>
      <c r="G94" s="130"/>
      <c r="H94" s="130"/>
      <c r="I94" s="130"/>
      <c r="J94" s="130"/>
      <c r="K94" s="130"/>
      <c r="L94" s="130"/>
      <c r="M94" s="130"/>
      <c r="N94" s="131"/>
    </row>
    <row r="95" spans="1:14" ht="14.25" customHeight="1">
      <c r="A95" s="1"/>
      <c r="B95" s="132"/>
      <c r="C95" s="133"/>
      <c r="D95" s="133"/>
      <c r="E95" s="133"/>
      <c r="F95" s="133"/>
      <c r="G95" s="133"/>
      <c r="H95" s="133"/>
      <c r="I95" s="133"/>
      <c r="J95" s="133"/>
      <c r="K95" s="133"/>
      <c r="L95" s="133"/>
      <c r="M95" s="133"/>
      <c r="N95" s="134"/>
    </row>
    <row r="96" spans="1:14" ht="19.5" customHeight="1">
      <c r="A96" s="1"/>
      <c r="B96" s="135"/>
      <c r="C96" s="136"/>
      <c r="D96" s="136"/>
      <c r="E96" s="136"/>
      <c r="F96" s="136"/>
      <c r="G96" s="136"/>
      <c r="H96" s="136"/>
      <c r="I96" s="136"/>
      <c r="J96" s="136"/>
      <c r="K96" s="136"/>
      <c r="L96" s="136"/>
      <c r="M96" s="136"/>
      <c r="N96" s="137"/>
    </row>
    <row r="97" spans="1:14" ht="21" customHeight="1">
      <c r="A97" s="1"/>
      <c r="B97" s="50"/>
      <c r="C97" s="51"/>
      <c r="D97" s="51"/>
      <c r="E97" s="51" t="s">
        <v>1617</v>
      </c>
      <c r="F97" s="117"/>
      <c r="G97" s="117"/>
      <c r="H97" s="51"/>
      <c r="I97" s="51"/>
      <c r="J97" s="51"/>
      <c r="K97" s="51"/>
      <c r="L97" s="51"/>
      <c r="M97" s="51"/>
      <c r="N97" s="52"/>
    </row>
    <row r="98" spans="1:14" ht="15.75" customHeight="1">
      <c r="A98" s="1"/>
      <c r="B98" s="50"/>
      <c r="C98" s="51"/>
      <c r="D98" s="51"/>
      <c r="E98" s="138" t="s">
        <v>1619</v>
      </c>
      <c r="F98" s="51"/>
      <c r="G98" s="51"/>
      <c r="H98" s="138"/>
      <c r="I98" s="138"/>
      <c r="J98" s="138"/>
      <c r="K98" s="51"/>
      <c r="L98" s="51"/>
      <c r="M98" s="51"/>
      <c r="N98" s="52"/>
    </row>
    <row r="99" spans="1:14" ht="15.75" customHeight="1">
      <c r="A99" s="1"/>
      <c r="B99" s="50"/>
      <c r="C99" s="51"/>
      <c r="D99" s="51"/>
      <c r="E99" s="139" t="s">
        <v>1626</v>
      </c>
      <c r="F99" s="51"/>
      <c r="G99" s="51"/>
      <c r="H99" s="139"/>
      <c r="I99" s="139"/>
      <c r="J99" s="139"/>
      <c r="K99" s="51"/>
      <c r="L99" s="51"/>
      <c r="M99" s="51"/>
      <c r="N99" s="52"/>
    </row>
    <row r="100" spans="1:14" ht="15.75" customHeight="1">
      <c r="A100" s="3"/>
      <c r="B100" s="140"/>
      <c r="C100" s="136"/>
      <c r="D100" s="136"/>
      <c r="E100" s="51" t="s">
        <v>1622</v>
      </c>
      <c r="F100" s="51"/>
      <c r="G100" s="51"/>
      <c r="H100" s="51"/>
      <c r="I100" s="51"/>
      <c r="J100" s="51"/>
      <c r="K100" s="136"/>
      <c r="L100" s="136"/>
      <c r="M100" s="136"/>
      <c r="N100" s="137"/>
    </row>
    <row r="101" spans="1:14" ht="9.75" customHeight="1">
      <c r="A101" s="3"/>
      <c r="B101" s="140"/>
      <c r="C101" s="136"/>
      <c r="D101" s="136"/>
      <c r="E101" s="136"/>
      <c r="F101" s="51"/>
      <c r="G101" s="51"/>
      <c r="H101" s="51"/>
      <c r="I101" s="51"/>
      <c r="J101" s="51"/>
      <c r="K101" s="136"/>
      <c r="L101" s="136"/>
      <c r="M101" s="136"/>
      <c r="N101" s="137"/>
    </row>
    <row r="102" spans="1:14">
      <c r="A102" s="3"/>
      <c r="B102" s="1286" t="s">
        <v>1627</v>
      </c>
      <c r="C102" s="1287"/>
      <c r="D102" s="1287"/>
      <c r="E102" s="1287"/>
      <c r="F102" s="1287"/>
      <c r="G102" s="1287"/>
      <c r="H102" s="1287"/>
      <c r="I102" s="1287"/>
      <c r="J102" s="1287"/>
      <c r="K102" s="1287"/>
      <c r="L102" s="1287"/>
      <c r="M102" s="1287"/>
      <c r="N102" s="1288"/>
    </row>
    <row r="103" spans="1:14" ht="26.25" customHeight="1">
      <c r="A103" s="3"/>
      <c r="B103" s="1286"/>
      <c r="C103" s="1287"/>
      <c r="D103" s="1287"/>
      <c r="E103" s="1287"/>
      <c r="F103" s="1287"/>
      <c r="G103" s="1287"/>
      <c r="H103" s="1287"/>
      <c r="I103" s="1287"/>
      <c r="J103" s="1287"/>
      <c r="K103" s="1287"/>
      <c r="L103" s="1287"/>
      <c r="M103" s="1287"/>
      <c r="N103" s="1288"/>
    </row>
    <row r="104" spans="1:14" ht="36" customHeight="1">
      <c r="A104" s="3"/>
      <c r="B104" s="1286" t="s">
        <v>1628</v>
      </c>
      <c r="C104" s="1287"/>
      <c r="D104" s="1287"/>
      <c r="E104" s="1287"/>
      <c r="F104" s="1287"/>
      <c r="G104" s="1287"/>
      <c r="H104" s="1287"/>
      <c r="I104" s="1287"/>
      <c r="J104" s="1287"/>
      <c r="K104" s="1287"/>
      <c r="L104" s="1287"/>
      <c r="M104" s="1287"/>
      <c r="N104" s="1288"/>
    </row>
    <row r="105" spans="1:14" ht="7.5" customHeight="1" thickBot="1">
      <c r="A105" s="3"/>
      <c r="B105" s="141"/>
      <c r="C105" s="142"/>
      <c r="D105" s="142"/>
      <c r="E105" s="143"/>
      <c r="F105" s="143"/>
      <c r="G105" s="143"/>
      <c r="H105" s="143"/>
      <c r="I105" s="143"/>
      <c r="J105" s="144"/>
      <c r="K105" s="144"/>
      <c r="L105" s="144"/>
      <c r="M105" s="144"/>
      <c r="N105" s="145"/>
    </row>
  </sheetData>
  <mergeCells count="91">
    <mergeCell ref="B104:N104"/>
    <mergeCell ref="C75:H75"/>
    <mergeCell ref="L75:M75"/>
    <mergeCell ref="B76:M76"/>
    <mergeCell ref="B78:M78"/>
    <mergeCell ref="B102:N103"/>
    <mergeCell ref="C72:H72"/>
    <mergeCell ref="L72:M72"/>
    <mergeCell ref="C73:H73"/>
    <mergeCell ref="L73:M73"/>
    <mergeCell ref="C74:H74"/>
    <mergeCell ref="L74:M74"/>
    <mergeCell ref="C71:H71"/>
    <mergeCell ref="L71:M71"/>
    <mergeCell ref="C61:H61"/>
    <mergeCell ref="C62:H62"/>
    <mergeCell ref="C63:H63"/>
    <mergeCell ref="C64:H64"/>
    <mergeCell ref="C65:H65"/>
    <mergeCell ref="B66:M66"/>
    <mergeCell ref="C60:H60"/>
    <mergeCell ref="B68:N68"/>
    <mergeCell ref="B69:N69"/>
    <mergeCell ref="C70:H70"/>
    <mergeCell ref="L70:M70"/>
    <mergeCell ref="C55:I55"/>
    <mergeCell ref="L55:M55"/>
    <mergeCell ref="B56:M56"/>
    <mergeCell ref="B58:N58"/>
    <mergeCell ref="B59:N59"/>
    <mergeCell ref="C54:I54"/>
    <mergeCell ref="L54:M54"/>
    <mergeCell ref="C51:I51"/>
    <mergeCell ref="L51:M51"/>
    <mergeCell ref="C52:I52"/>
    <mergeCell ref="L52:M52"/>
    <mergeCell ref="C53:I53"/>
    <mergeCell ref="L53:M53"/>
    <mergeCell ref="C49:I49"/>
    <mergeCell ref="L49:M49"/>
    <mergeCell ref="C50:I50"/>
    <mergeCell ref="L50:M50"/>
    <mergeCell ref="B44:N44"/>
    <mergeCell ref="C45:I45"/>
    <mergeCell ref="L45:M45"/>
    <mergeCell ref="C46:I46"/>
    <mergeCell ref="L46:M46"/>
    <mergeCell ref="C47:I47"/>
    <mergeCell ref="L47:M47"/>
    <mergeCell ref="C40:I40"/>
    <mergeCell ref="L40:M40"/>
    <mergeCell ref="B41:M41"/>
    <mergeCell ref="B43:N43"/>
    <mergeCell ref="C48:I48"/>
    <mergeCell ref="L48:M48"/>
    <mergeCell ref="C39:I39"/>
    <mergeCell ref="L39:M39"/>
    <mergeCell ref="C36:I36"/>
    <mergeCell ref="L36:M36"/>
    <mergeCell ref="C37:I37"/>
    <mergeCell ref="L37:M37"/>
    <mergeCell ref="C38:I38"/>
    <mergeCell ref="L38:M38"/>
    <mergeCell ref="B29:N29"/>
    <mergeCell ref="B30:N30"/>
    <mergeCell ref="C31:I31"/>
    <mergeCell ref="L31:M31"/>
    <mergeCell ref="C32:I32"/>
    <mergeCell ref="L32:M32"/>
    <mergeCell ref="C33:I33"/>
    <mergeCell ref="L33:M33"/>
    <mergeCell ref="C34:I34"/>
    <mergeCell ref="L34:M34"/>
    <mergeCell ref="C35:I35"/>
    <mergeCell ref="L35:M35"/>
    <mergeCell ref="L26:M26"/>
    <mergeCell ref="L27:M27"/>
    <mergeCell ref="L12:N12"/>
    <mergeCell ref="D11:G11"/>
    <mergeCell ref="C26:K26"/>
    <mergeCell ref="C27:K27"/>
    <mergeCell ref="D15:N16"/>
    <mergeCell ref="B24:N24"/>
    <mergeCell ref="B9:D9"/>
    <mergeCell ref="F9:G9"/>
    <mergeCell ref="H9:I9"/>
    <mergeCell ref="B1:D6"/>
    <mergeCell ref="E1:K3"/>
    <mergeCell ref="E4:K4"/>
    <mergeCell ref="E6:K6"/>
    <mergeCell ref="F7:I8"/>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C832C-4A7A-42CE-BC9C-33968D55BDD2}">
  <sheetPr>
    <tabColor rgb="FF33CCCC"/>
    <pageSetUpPr fitToPage="1"/>
  </sheetPr>
  <dimension ref="A1:AB102"/>
  <sheetViews>
    <sheetView showGridLines="0" topLeftCell="A26" zoomScale="90" zoomScaleNormal="90" workbookViewId="0">
      <selection activeCell="O58" sqref="O58"/>
    </sheetView>
  </sheetViews>
  <sheetFormatPr baseColWidth="10" defaultColWidth="0" defaultRowHeight="13.8"/>
  <cols>
    <col min="1" max="1" width="3" style="146" customWidth="1"/>
    <col min="2" max="2" width="14.33203125" style="146" customWidth="1"/>
    <col min="3" max="3" width="11.5546875" style="146" customWidth="1"/>
    <col min="4" max="4" width="17" style="146" customWidth="1"/>
    <col min="5" max="5" width="12.5546875" style="146" customWidth="1"/>
    <col min="6" max="6" width="8" style="146" customWidth="1"/>
    <col min="7" max="7" width="8.88671875" style="146" customWidth="1"/>
    <col min="8" max="8" width="10.5546875" style="146" customWidth="1"/>
    <col min="9" max="9" width="14.5546875" style="146" customWidth="1"/>
    <col min="10" max="10" width="23.44140625" style="146" customWidth="1"/>
    <col min="11" max="11" width="18" style="146" customWidth="1"/>
    <col min="12" max="12" width="11.44140625" style="146" customWidth="1"/>
    <col min="13" max="13" width="12.88671875" style="146" customWidth="1"/>
    <col min="14" max="14" width="21.5546875" style="146" customWidth="1"/>
    <col min="15" max="15" width="10.6640625" style="2" customWidth="1"/>
    <col min="16" max="24" width="10.5546875" style="2" hidden="1" customWidth="1"/>
    <col min="25" max="25" width="11.5546875" style="2" hidden="1" customWidth="1"/>
    <col min="26" max="26" width="10.5546875" style="2" hidden="1" customWidth="1"/>
    <col min="27" max="28" width="13.5546875" style="2" hidden="1" customWidth="1"/>
    <col min="29" max="16384" width="10.5546875" style="2" hidden="1"/>
  </cols>
  <sheetData>
    <row r="1" spans="1:14" ht="13.95" customHeight="1">
      <c r="A1" s="1"/>
      <c r="B1" s="1353"/>
      <c r="C1" s="1354"/>
      <c r="D1" s="1389"/>
      <c r="E1" s="1362" t="s">
        <v>1577</v>
      </c>
      <c r="F1" s="1363"/>
      <c r="G1" s="1363"/>
      <c r="H1" s="1363"/>
      <c r="I1" s="1363"/>
      <c r="J1" s="1363"/>
      <c r="K1" s="1364"/>
      <c r="L1" s="251"/>
      <c r="M1" s="251"/>
      <c r="N1" s="257"/>
    </row>
    <row r="2" spans="1:14" ht="14.25" customHeight="1">
      <c r="A2" s="1"/>
      <c r="B2" s="1356"/>
      <c r="C2" s="1357"/>
      <c r="D2" s="1390"/>
      <c r="E2" s="1365"/>
      <c r="F2" s="1366"/>
      <c r="G2" s="1366"/>
      <c r="H2" s="1366"/>
      <c r="I2" s="1366"/>
      <c r="J2" s="1366"/>
      <c r="K2" s="1367"/>
      <c r="L2" s="251"/>
      <c r="M2" s="251"/>
      <c r="N2" s="257"/>
    </row>
    <row r="3" spans="1:14" ht="14.25" customHeight="1">
      <c r="A3" s="1"/>
      <c r="B3" s="1356"/>
      <c r="C3" s="1357"/>
      <c r="D3" s="1390"/>
      <c r="E3" s="1365"/>
      <c r="F3" s="1366"/>
      <c r="G3" s="1366"/>
      <c r="H3" s="1366"/>
      <c r="I3" s="1366"/>
      <c r="J3" s="1366"/>
      <c r="K3" s="1367"/>
      <c r="L3" s="251"/>
      <c r="M3" s="251"/>
      <c r="N3" s="257"/>
    </row>
    <row r="4" spans="1:14" ht="17.399999999999999" customHeight="1">
      <c r="A4" s="1"/>
      <c r="B4" s="1356"/>
      <c r="C4" s="1357"/>
      <c r="D4" s="1390"/>
      <c r="E4" s="1374" t="s">
        <v>1578</v>
      </c>
      <c r="F4" s="1375"/>
      <c r="G4" s="1375"/>
      <c r="H4" s="1375"/>
      <c r="I4" s="1375"/>
      <c r="J4" s="1375"/>
      <c r="K4" s="1376"/>
      <c r="L4" s="251"/>
      <c r="M4" s="251"/>
      <c r="N4" s="257"/>
    </row>
    <row r="5" spans="1:14" ht="2.25" customHeight="1">
      <c r="A5" s="1"/>
      <c r="B5" s="1356"/>
      <c r="C5" s="1357"/>
      <c r="D5" s="1390"/>
      <c r="E5" s="282"/>
      <c r="F5" s="283"/>
      <c r="G5" s="283"/>
      <c r="H5" s="283"/>
      <c r="I5" s="283"/>
      <c r="J5" s="283"/>
      <c r="K5" s="261"/>
      <c r="L5" s="251"/>
      <c r="M5" s="251"/>
      <c r="N5" s="257"/>
    </row>
    <row r="6" spans="1:14" ht="14.25" customHeight="1">
      <c r="A6" s="1"/>
      <c r="B6" s="1359"/>
      <c r="C6" s="1360"/>
      <c r="D6" s="1391"/>
      <c r="E6" s="1377" t="s">
        <v>1579</v>
      </c>
      <c r="F6" s="1378"/>
      <c r="G6" s="1378"/>
      <c r="H6" s="1378"/>
      <c r="I6" s="1378"/>
      <c r="J6" s="1378"/>
      <c r="K6" s="1379"/>
      <c r="L6" s="251"/>
      <c r="M6" s="251"/>
      <c r="N6" s="257"/>
    </row>
    <row r="7" spans="1:14" ht="14.25" customHeight="1">
      <c r="A7" s="3"/>
      <c r="B7" s="6"/>
      <c r="C7" s="7"/>
      <c r="D7" s="7"/>
      <c r="E7" s="7"/>
      <c r="F7" s="1381"/>
      <c r="G7" s="1381"/>
      <c r="H7" s="1381"/>
      <c r="I7" s="1381"/>
      <c r="J7" s="7"/>
      <c r="K7" s="260" t="s">
        <v>1580</v>
      </c>
      <c r="L7" s="4"/>
      <c r="M7" s="695" t="s">
        <v>1581</v>
      </c>
      <c r="N7" s="5">
        <v>2023</v>
      </c>
    </row>
    <row r="8" spans="1:14" ht="12" customHeight="1">
      <c r="A8" s="3"/>
      <c r="B8" s="6"/>
      <c r="C8" s="7"/>
      <c r="D8" s="7"/>
      <c r="E8" s="7"/>
      <c r="F8" s="1381"/>
      <c r="G8" s="1381"/>
      <c r="H8" s="1381"/>
      <c r="I8" s="1381"/>
      <c r="J8" s="7"/>
      <c r="K8" s="8"/>
      <c r="L8" s="9" t="s">
        <v>1582</v>
      </c>
      <c r="M8" s="9" t="s">
        <v>1583</v>
      </c>
      <c r="N8" s="10" t="s">
        <v>1584</v>
      </c>
    </row>
    <row r="9" spans="1:14" ht="21.75" customHeight="1">
      <c r="A9" s="3"/>
      <c r="B9" s="1382" t="s">
        <v>1585</v>
      </c>
      <c r="C9" s="1383"/>
      <c r="D9" s="1383"/>
      <c r="E9" s="11" t="s">
        <v>1586</v>
      </c>
      <c r="F9" s="1384"/>
      <c r="G9" s="1384"/>
      <c r="H9" s="1385"/>
      <c r="I9" s="1385"/>
      <c r="J9" s="7"/>
      <c r="K9" s="12"/>
      <c r="L9" s="9"/>
      <c r="M9" s="9"/>
      <c r="N9" s="10"/>
    </row>
    <row r="10" spans="1:14" ht="5.4" customHeight="1">
      <c r="A10" s="3"/>
      <c r="B10" s="13"/>
      <c r="C10" s="14"/>
      <c r="D10" s="14"/>
      <c r="E10" s="15"/>
      <c r="F10" s="7"/>
      <c r="G10" s="7"/>
      <c r="H10" s="16"/>
      <c r="I10" s="7"/>
      <c r="J10" s="7"/>
      <c r="K10" s="12"/>
      <c r="L10" s="9"/>
      <c r="M10" s="9"/>
      <c r="N10" s="10"/>
    </row>
    <row r="11" spans="1:14" ht="18" customHeight="1">
      <c r="A11" s="3"/>
      <c r="B11" s="17" t="s">
        <v>1587</v>
      </c>
      <c r="C11" s="18"/>
      <c r="D11" s="1386" t="s">
        <v>1588</v>
      </c>
      <c r="E11" s="1386"/>
      <c r="F11" s="1386"/>
      <c r="G11" s="1386"/>
      <c r="H11" s="18"/>
      <c r="I11" s="20"/>
      <c r="J11" s="21" t="s">
        <v>1589</v>
      </c>
      <c r="K11" s="22" t="str">
        <f>+Presupuesto!I7</f>
        <v>CAUCA</v>
      </c>
      <c r="L11" s="19"/>
      <c r="M11" s="19"/>
      <c r="N11" s="23"/>
    </row>
    <row r="12" spans="1:14" ht="14.25" customHeight="1" thickBot="1">
      <c r="A12" s="3"/>
      <c r="B12" s="24"/>
      <c r="C12" s="25"/>
      <c r="D12" s="26"/>
      <c r="E12" s="26"/>
      <c r="F12" s="26"/>
      <c r="G12" s="26"/>
      <c r="H12" s="25"/>
      <c r="I12" s="26"/>
      <c r="J12" s="25"/>
      <c r="K12" s="26"/>
      <c r="L12" s="1387"/>
      <c r="M12" s="1387"/>
      <c r="N12" s="1388"/>
    </row>
    <row r="13" spans="1:14" ht="8.4" customHeight="1">
      <c r="A13" s="3"/>
      <c r="B13" s="27"/>
      <c r="C13" s="28"/>
      <c r="D13" s="28"/>
      <c r="E13" s="28"/>
      <c r="F13" s="28"/>
      <c r="G13" s="28"/>
      <c r="H13" s="28"/>
      <c r="I13" s="28"/>
      <c r="J13" s="28"/>
      <c r="K13" s="28"/>
      <c r="L13" s="28"/>
      <c r="M13" s="28"/>
      <c r="N13" s="29"/>
    </row>
    <row r="14" spans="1:14" s="37" customFormat="1" ht="18" customHeight="1">
      <c r="A14" s="30"/>
      <c r="B14" s="31" t="s">
        <v>1590</v>
      </c>
      <c r="C14" s="32"/>
      <c r="D14" s="33" t="s">
        <v>1591</v>
      </c>
      <c r="E14" s="34"/>
      <c r="F14" s="35"/>
      <c r="G14" s="35"/>
      <c r="H14" s="35"/>
      <c r="I14" s="35"/>
      <c r="J14" s="35"/>
      <c r="K14" s="35"/>
      <c r="L14" s="35"/>
      <c r="M14" s="35"/>
      <c r="N14" s="36"/>
    </row>
    <row r="15" spans="1:14" s="37" customFormat="1" ht="24" customHeight="1">
      <c r="A15" s="30"/>
      <c r="B15" s="38" t="s">
        <v>1592</v>
      </c>
      <c r="C15" s="39"/>
      <c r="D15" s="1455"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455"/>
      <c r="F15" s="1455"/>
      <c r="G15" s="1455"/>
      <c r="H15" s="1455"/>
      <c r="I15" s="1455"/>
      <c r="J15" s="1455"/>
      <c r="K15" s="1455"/>
      <c r="L15" s="1455"/>
      <c r="M15" s="1455"/>
      <c r="N15" s="1456"/>
    </row>
    <row r="16" spans="1:14" s="37" customFormat="1" ht="20.25" customHeight="1">
      <c r="A16" s="30"/>
      <c r="B16" s="41"/>
      <c r="C16" s="39"/>
      <c r="D16" s="1457"/>
      <c r="E16" s="1457"/>
      <c r="F16" s="1457"/>
      <c r="G16" s="1457"/>
      <c r="H16" s="1457"/>
      <c r="I16" s="1457"/>
      <c r="J16" s="1457"/>
      <c r="K16" s="1457"/>
      <c r="L16" s="1457"/>
      <c r="M16" s="1457"/>
      <c r="N16" s="1458"/>
    </row>
    <row r="17" spans="1:14" s="37" customFormat="1" ht="11.25" customHeight="1">
      <c r="A17" s="30"/>
      <c r="B17" s="41"/>
      <c r="C17" s="39"/>
      <c r="D17" s="42"/>
      <c r="E17" s="42"/>
      <c r="F17" s="42"/>
      <c r="G17" s="42"/>
      <c r="H17" s="42"/>
      <c r="I17" s="42"/>
      <c r="J17" s="42"/>
      <c r="K17" s="42"/>
      <c r="L17" s="42"/>
      <c r="M17" s="42"/>
      <c r="N17" s="43"/>
    </row>
    <row r="18" spans="1:14" s="37" customFormat="1">
      <c r="A18" s="30"/>
      <c r="B18" s="41"/>
      <c r="C18" s="39"/>
      <c r="D18" s="42"/>
      <c r="E18" s="42"/>
      <c r="F18" s="42"/>
      <c r="G18" s="42"/>
      <c r="H18" s="42"/>
      <c r="I18" s="42"/>
      <c r="J18" s="42"/>
      <c r="K18" s="42"/>
      <c r="L18" s="42"/>
      <c r="M18" s="42"/>
      <c r="N18" s="43"/>
    </row>
    <row r="19" spans="1:14" s="37" customFormat="1">
      <c r="A19" s="30"/>
      <c r="B19" s="41" t="s">
        <v>1593</v>
      </c>
      <c r="C19" s="44"/>
      <c r="D19" s="40"/>
      <c r="E19" s="40"/>
      <c r="F19" s="40"/>
      <c r="G19" s="40"/>
      <c r="H19" s="40"/>
      <c r="I19" s="40"/>
      <c r="J19" s="40"/>
      <c r="K19" s="40"/>
      <c r="L19" s="40"/>
      <c r="M19" s="40"/>
      <c r="N19" s="45"/>
    </row>
    <row r="20" spans="1:14" s="37" customFormat="1">
      <c r="A20" s="30"/>
      <c r="B20" s="41"/>
      <c r="C20" s="39"/>
      <c r="D20" s="42"/>
      <c r="E20" s="42"/>
      <c r="F20" s="42"/>
      <c r="G20" s="42"/>
      <c r="H20" s="42"/>
      <c r="I20" s="42"/>
      <c r="J20" s="42"/>
      <c r="K20" s="42"/>
      <c r="L20" s="42"/>
      <c r="M20" s="42"/>
      <c r="N20" s="43"/>
    </row>
    <row r="21" spans="1:14" s="37" customFormat="1">
      <c r="A21" s="30"/>
      <c r="B21" s="41" t="s">
        <v>1594</v>
      </c>
      <c r="C21" s="44"/>
      <c r="D21" s="40"/>
      <c r="E21" s="40"/>
      <c r="F21" s="40"/>
      <c r="G21" s="40"/>
      <c r="H21" s="40"/>
      <c r="I21" s="40"/>
      <c r="J21" s="40"/>
      <c r="K21" s="46" t="s">
        <v>1595</v>
      </c>
      <c r="L21" s="47"/>
      <c r="M21" s="48" t="s">
        <v>1591</v>
      </c>
      <c r="N21" s="49" t="s">
        <v>1596</v>
      </c>
    </row>
    <row r="22" spans="1:14" s="37" customFormat="1" ht="12" customHeight="1">
      <c r="A22" s="30"/>
      <c r="B22" s="41"/>
      <c r="C22" s="39"/>
      <c r="D22" s="42"/>
      <c r="E22" s="42"/>
      <c r="F22" s="42"/>
      <c r="G22" s="42"/>
      <c r="H22" s="42"/>
      <c r="I22" s="42"/>
      <c r="J22" s="42"/>
      <c r="K22" s="42"/>
      <c r="L22" s="42"/>
      <c r="M22" s="42"/>
      <c r="N22" s="43"/>
    </row>
    <row r="23" spans="1:14" ht="4.5" customHeight="1" thickBot="1">
      <c r="A23" s="3"/>
      <c r="B23" s="50"/>
      <c r="C23" s="51"/>
      <c r="D23" s="51"/>
      <c r="E23" s="51"/>
      <c r="F23" s="51"/>
      <c r="G23" s="51"/>
      <c r="H23" s="51"/>
      <c r="I23" s="51"/>
      <c r="J23" s="51"/>
      <c r="K23" s="51"/>
      <c r="L23" s="51"/>
      <c r="M23" s="51"/>
      <c r="N23" s="52"/>
    </row>
    <row r="24" spans="1:14" s="37" customFormat="1" ht="25.5" customHeight="1" thickBot="1">
      <c r="A24" s="53"/>
      <c r="B24" s="1342" t="s">
        <v>1597</v>
      </c>
      <c r="C24" s="1343"/>
      <c r="D24" s="1343"/>
      <c r="E24" s="1343"/>
      <c r="F24" s="1343"/>
      <c r="G24" s="1343"/>
      <c r="H24" s="1343"/>
      <c r="I24" s="1343"/>
      <c r="J24" s="1343"/>
      <c r="K24" s="1343"/>
      <c r="L24" s="1343"/>
      <c r="M24" s="1343"/>
      <c r="N24" s="1344"/>
    </row>
    <row r="25" spans="1:14" ht="5.25" customHeight="1" thickBot="1">
      <c r="A25" s="1"/>
      <c r="B25" s="54"/>
      <c r="C25" s="55"/>
      <c r="D25" s="55"/>
      <c r="E25" s="55"/>
      <c r="F25" s="55"/>
      <c r="G25" s="55"/>
      <c r="H25" s="55"/>
      <c r="I25" s="55"/>
      <c r="J25" s="55"/>
      <c r="K25" s="55"/>
      <c r="L25" s="55"/>
      <c r="M25" s="55"/>
      <c r="N25" s="56"/>
    </row>
    <row r="26" spans="1:14" ht="25.5" customHeight="1">
      <c r="A26" s="1"/>
      <c r="B26" s="57" t="s">
        <v>1175</v>
      </c>
      <c r="C26" s="1345" t="s">
        <v>1278</v>
      </c>
      <c r="D26" s="1346"/>
      <c r="E26" s="1346"/>
      <c r="F26" s="1346"/>
      <c r="G26" s="1346"/>
      <c r="H26" s="1346"/>
      <c r="I26" s="1346"/>
      <c r="J26" s="1346"/>
      <c r="K26" s="1347"/>
      <c r="L26" s="1348" t="s">
        <v>81</v>
      </c>
      <c r="M26" s="1348"/>
      <c r="N26" s="58" t="s">
        <v>1280</v>
      </c>
    </row>
    <row r="27" spans="1:14" ht="33" customHeight="1" thickBot="1">
      <c r="A27" s="3"/>
      <c r="B27" s="59" t="s">
        <v>1657</v>
      </c>
      <c r="C27" s="1333" t="s">
        <v>1658</v>
      </c>
      <c r="D27" s="1334"/>
      <c r="E27" s="1334"/>
      <c r="F27" s="1334"/>
      <c r="G27" s="1334"/>
      <c r="H27" s="1334"/>
      <c r="I27" s="1334"/>
      <c r="J27" s="1334"/>
      <c r="K27" s="1335"/>
      <c r="L27" s="1337" t="s">
        <v>142</v>
      </c>
      <c r="M27" s="1337"/>
      <c r="N27" s="60"/>
    </row>
    <row r="28" spans="1:14" ht="4.5" customHeight="1">
      <c r="A28" s="1"/>
      <c r="B28" s="61"/>
      <c r="C28" s="62"/>
      <c r="D28" s="62"/>
      <c r="E28" s="62"/>
      <c r="F28" s="62"/>
      <c r="G28" s="62"/>
      <c r="H28" s="62"/>
      <c r="I28" s="62"/>
      <c r="J28" s="62"/>
      <c r="K28" s="62"/>
      <c r="L28" s="62"/>
      <c r="M28" s="62"/>
      <c r="N28" s="63"/>
    </row>
    <row r="29" spans="1:14" ht="19.95" customHeight="1">
      <c r="A29" s="1"/>
      <c r="B29" s="1459" t="s">
        <v>1598</v>
      </c>
      <c r="C29" s="1460"/>
      <c r="D29" s="1460"/>
      <c r="E29" s="1460"/>
      <c r="F29" s="1460"/>
      <c r="G29" s="1460"/>
      <c r="H29" s="1460"/>
      <c r="I29" s="1460"/>
      <c r="J29" s="1460"/>
      <c r="K29" s="1460"/>
      <c r="L29" s="1460"/>
      <c r="M29" s="1460"/>
      <c r="N29" s="1461"/>
    </row>
    <row r="30" spans="1:14" ht="5.25" customHeight="1" thickBot="1">
      <c r="A30" s="1"/>
      <c r="B30" s="147"/>
      <c r="C30" s="148"/>
      <c r="D30" s="148"/>
      <c r="E30" s="148"/>
      <c r="F30" s="148"/>
      <c r="G30" s="148"/>
      <c r="H30" s="148"/>
      <c r="I30" s="148"/>
      <c r="J30" s="148"/>
      <c r="K30" s="148"/>
      <c r="L30" s="148"/>
      <c r="M30" s="148"/>
      <c r="N30" s="149"/>
    </row>
    <row r="31" spans="1:14" ht="21" customHeight="1">
      <c r="A31" s="1"/>
      <c r="B31" s="64" t="s">
        <v>1599</v>
      </c>
      <c r="C31" s="1289" t="s">
        <v>1278</v>
      </c>
      <c r="D31" s="1289"/>
      <c r="E31" s="1289"/>
      <c r="F31" s="1289"/>
      <c r="G31" s="1289"/>
      <c r="H31" s="1289"/>
      <c r="I31" s="1289"/>
      <c r="J31" s="65" t="s">
        <v>1506</v>
      </c>
      <c r="K31" s="65" t="s">
        <v>1600</v>
      </c>
      <c r="L31" s="1289" t="s">
        <v>1152</v>
      </c>
      <c r="M31" s="1289"/>
      <c r="N31" s="66" t="s">
        <v>1601</v>
      </c>
    </row>
    <row r="32" spans="1:14" ht="21" customHeight="1">
      <c r="A32" s="161"/>
      <c r="B32" s="67" t="s">
        <v>943</v>
      </c>
      <c r="C32" s="1325" t="s">
        <v>944</v>
      </c>
      <c r="D32" s="1325"/>
      <c r="E32" s="1325"/>
      <c r="F32" s="1325"/>
      <c r="G32" s="1325"/>
      <c r="H32" s="1325"/>
      <c r="I32" s="1325"/>
      <c r="J32" s="68"/>
      <c r="K32" s="69">
        <f>VLOOKUP(B32,Equipos!$C$6:$G$137,5,0)</f>
        <v>8881.5763910581845</v>
      </c>
      <c r="L32" s="1341">
        <v>1</v>
      </c>
      <c r="M32" s="1341"/>
      <c r="N32" s="70">
        <f>K32*L32</f>
        <v>8881.5763910581845</v>
      </c>
    </row>
    <row r="33" spans="1:14" ht="16.5" customHeight="1">
      <c r="A33" s="161"/>
      <c r="B33" s="67" t="s">
        <v>1131</v>
      </c>
      <c r="C33" s="1325" t="s">
        <v>1132</v>
      </c>
      <c r="D33" s="1325"/>
      <c r="E33" s="1325"/>
      <c r="F33" s="1325"/>
      <c r="G33" s="1325"/>
      <c r="H33" s="1325"/>
      <c r="I33" s="1325"/>
      <c r="J33" s="68"/>
      <c r="K33" s="69">
        <f>VLOOKUP(B33,Equipos!$C$6:$G$137,5,0)</f>
        <v>9608</v>
      </c>
      <c r="L33" s="1341">
        <v>1</v>
      </c>
      <c r="M33" s="1341"/>
      <c r="N33" s="70">
        <f t="shared" ref="N33:N39" si="0">K33*L33</f>
        <v>9608</v>
      </c>
    </row>
    <row r="34" spans="1:14" ht="13.95" customHeight="1">
      <c r="A34" s="161"/>
      <c r="B34" s="67" t="s">
        <v>1045</v>
      </c>
      <c r="C34" s="1325" t="s">
        <v>1046</v>
      </c>
      <c r="D34" s="1325"/>
      <c r="E34" s="1325"/>
      <c r="F34" s="1325"/>
      <c r="G34" s="1325"/>
      <c r="H34" s="1325"/>
      <c r="I34" s="1325"/>
      <c r="J34" s="68"/>
      <c r="K34" s="69">
        <f>VLOOKUP(B34,Equipos!$C$6:$G$137,5,0)</f>
        <v>7558.375</v>
      </c>
      <c r="L34" s="1341">
        <f>1/1</f>
        <v>1</v>
      </c>
      <c r="M34" s="1341"/>
      <c r="N34" s="70">
        <f t="shared" si="0"/>
        <v>7558.375</v>
      </c>
    </row>
    <row r="35" spans="1:14">
      <c r="A35" s="161"/>
      <c r="B35" s="71"/>
      <c r="C35" s="1322"/>
      <c r="D35" s="1322"/>
      <c r="E35" s="1322"/>
      <c r="F35" s="1322"/>
      <c r="G35" s="1322"/>
      <c r="H35" s="1322"/>
      <c r="I35" s="1322"/>
      <c r="J35" s="72"/>
      <c r="K35" s="73"/>
      <c r="L35" s="1328"/>
      <c r="M35" s="1328"/>
      <c r="N35" s="70">
        <f t="shared" si="0"/>
        <v>0</v>
      </c>
    </row>
    <row r="36" spans="1:14">
      <c r="A36" s="161"/>
      <c r="B36" s="71"/>
      <c r="C36" s="1322"/>
      <c r="D36" s="1322"/>
      <c r="E36" s="1322"/>
      <c r="F36" s="1322"/>
      <c r="G36" s="1322"/>
      <c r="H36" s="1322"/>
      <c r="I36" s="1322"/>
      <c r="J36" s="72"/>
      <c r="K36" s="73"/>
      <c r="L36" s="1328"/>
      <c r="M36" s="1328"/>
      <c r="N36" s="70">
        <f t="shared" si="0"/>
        <v>0</v>
      </c>
    </row>
    <row r="37" spans="1:14">
      <c r="A37" s="161"/>
      <c r="B37" s="71"/>
      <c r="C37" s="1322"/>
      <c r="D37" s="1322"/>
      <c r="E37" s="1322"/>
      <c r="F37" s="1322"/>
      <c r="G37" s="1322"/>
      <c r="H37" s="1322"/>
      <c r="I37" s="1322"/>
      <c r="J37" s="72"/>
      <c r="K37" s="73"/>
      <c r="L37" s="1328"/>
      <c r="M37" s="1328"/>
      <c r="N37" s="70">
        <f t="shared" si="0"/>
        <v>0</v>
      </c>
    </row>
    <row r="38" spans="1:14">
      <c r="A38" s="161"/>
      <c r="B38" s="71"/>
      <c r="C38" s="1322"/>
      <c r="D38" s="1322"/>
      <c r="E38" s="1322"/>
      <c r="F38" s="1322"/>
      <c r="G38" s="1322"/>
      <c r="H38" s="1322"/>
      <c r="I38" s="1322"/>
      <c r="J38" s="72"/>
      <c r="K38" s="73"/>
      <c r="L38" s="1328"/>
      <c r="M38" s="1328"/>
      <c r="N38" s="70">
        <f t="shared" si="0"/>
        <v>0</v>
      </c>
    </row>
    <row r="39" spans="1:14">
      <c r="A39" s="161"/>
      <c r="B39" s="71"/>
      <c r="C39" s="1322"/>
      <c r="D39" s="1322"/>
      <c r="E39" s="1322"/>
      <c r="F39" s="1322"/>
      <c r="G39" s="1322"/>
      <c r="H39" s="1322"/>
      <c r="I39" s="1322"/>
      <c r="J39" s="72"/>
      <c r="K39" s="73"/>
      <c r="L39" s="1328"/>
      <c r="M39" s="1328"/>
      <c r="N39" s="70">
        <f t="shared" si="0"/>
        <v>0</v>
      </c>
    </row>
    <row r="40" spans="1:14" ht="15.75" customHeight="1" thickBot="1">
      <c r="A40" s="3"/>
      <c r="B40" s="75"/>
      <c r="C40" s="1409"/>
      <c r="D40" s="1409"/>
      <c r="E40" s="1409"/>
      <c r="F40" s="1409"/>
      <c r="G40" s="1409"/>
      <c r="H40" s="1409"/>
      <c r="I40" s="1409"/>
      <c r="J40" s="76"/>
      <c r="K40" s="77"/>
      <c r="L40" s="1392"/>
      <c r="M40" s="1392"/>
      <c r="N40" s="150"/>
    </row>
    <row r="41" spans="1:14" ht="14.4" thickBot="1">
      <c r="A41" s="1"/>
      <c r="B41" s="1297" t="s">
        <v>1602</v>
      </c>
      <c r="C41" s="1298"/>
      <c r="D41" s="1298"/>
      <c r="E41" s="1298"/>
      <c r="F41" s="1298"/>
      <c r="G41" s="1298"/>
      <c r="H41" s="1298"/>
      <c r="I41" s="1298"/>
      <c r="J41" s="1298"/>
      <c r="K41" s="1298"/>
      <c r="L41" s="1298"/>
      <c r="M41" s="1299"/>
      <c r="N41" s="79">
        <f>SUM(N32:N40)</f>
        <v>26047.951391058185</v>
      </c>
    </row>
    <row r="42" spans="1:14" ht="3" customHeight="1">
      <c r="A42" s="1"/>
      <c r="B42" s="80"/>
      <c r="C42" s="55"/>
      <c r="D42" s="55"/>
      <c r="E42" s="55"/>
      <c r="F42" s="55"/>
      <c r="G42" s="55"/>
      <c r="H42" s="55"/>
      <c r="I42" s="55"/>
      <c r="J42" s="55"/>
      <c r="K42" s="55"/>
      <c r="L42" s="55"/>
      <c r="M42" s="55"/>
      <c r="N42" s="56"/>
    </row>
    <row r="43" spans="1:14" ht="19.95" customHeight="1">
      <c r="A43" s="1"/>
      <c r="B43" s="1300" t="s">
        <v>1603</v>
      </c>
      <c r="C43" s="1301"/>
      <c r="D43" s="1301"/>
      <c r="E43" s="1301"/>
      <c r="F43" s="1301"/>
      <c r="G43" s="1301"/>
      <c r="H43" s="1301"/>
      <c r="I43" s="1301"/>
      <c r="J43" s="1301"/>
      <c r="K43" s="1301"/>
      <c r="L43" s="1301"/>
      <c r="M43" s="1301"/>
      <c r="N43" s="1302"/>
    </row>
    <row r="44" spans="1:14" ht="6.75" customHeight="1" thickBot="1">
      <c r="A44" s="1"/>
      <c r="B44" s="151"/>
      <c r="C44" s="152"/>
      <c r="D44" s="152"/>
      <c r="E44" s="152"/>
      <c r="F44" s="152"/>
      <c r="G44" s="152"/>
      <c r="H44" s="152"/>
      <c r="I44" s="152"/>
      <c r="J44" s="152"/>
      <c r="K44" s="152"/>
      <c r="L44" s="152"/>
      <c r="M44" s="152"/>
      <c r="N44" s="153"/>
    </row>
    <row r="45" spans="1:14" ht="21" customHeight="1">
      <c r="A45" s="1"/>
      <c r="B45" s="64" t="s">
        <v>1599</v>
      </c>
      <c r="C45" s="1289" t="s">
        <v>1278</v>
      </c>
      <c r="D45" s="1289"/>
      <c r="E45" s="1289"/>
      <c r="F45" s="1289"/>
      <c r="G45" s="1289"/>
      <c r="H45" s="1289"/>
      <c r="I45" s="1289"/>
      <c r="J45" s="65" t="s">
        <v>81</v>
      </c>
      <c r="K45" s="65" t="s">
        <v>1280</v>
      </c>
      <c r="L45" s="1289" t="s">
        <v>1604</v>
      </c>
      <c r="M45" s="1289"/>
      <c r="N45" s="66" t="s">
        <v>1601</v>
      </c>
    </row>
    <row r="46" spans="1:14" ht="14.25" customHeight="1">
      <c r="A46" s="162"/>
      <c r="B46" s="67" t="s">
        <v>618</v>
      </c>
      <c r="C46" s="1270" t="s">
        <v>619</v>
      </c>
      <c r="D46" s="1271"/>
      <c r="E46" s="1271"/>
      <c r="F46" s="1271"/>
      <c r="G46" s="1271"/>
      <c r="H46" s="1271"/>
      <c r="I46" s="1272"/>
      <c r="J46" s="81" t="s">
        <v>142</v>
      </c>
      <c r="K46" s="82">
        <v>0.5</v>
      </c>
      <c r="L46" s="1405">
        <f>VLOOKUP(B46,Materiales!$C$6:$F$373,4,0)</f>
        <v>34113</v>
      </c>
      <c r="M46" s="1406"/>
      <c r="N46" s="70">
        <f>K46*L46</f>
        <v>17056.5</v>
      </c>
    </row>
    <row r="47" spans="1:14" ht="22.5" customHeight="1">
      <c r="A47" s="162"/>
      <c r="B47" s="67" t="s">
        <v>398</v>
      </c>
      <c r="C47" s="1322" t="s">
        <v>399</v>
      </c>
      <c r="D47" s="1322"/>
      <c r="E47" s="1322"/>
      <c r="F47" s="1322"/>
      <c r="G47" s="1322"/>
      <c r="H47" s="1322"/>
      <c r="I47" s="1322"/>
      <c r="J47" s="81" t="s">
        <v>103</v>
      </c>
      <c r="K47" s="82">
        <v>1</v>
      </c>
      <c r="L47" s="1407">
        <f>VLOOKUP(B47,Materiales!$C$6:$F$373,4,0)</f>
        <v>7525</v>
      </c>
      <c r="M47" s="1408"/>
      <c r="N47" s="70">
        <f t="shared" ref="N47:N52" si="1">K47*L47</f>
        <v>7525</v>
      </c>
    </row>
    <row r="48" spans="1:14" ht="13.95" customHeight="1">
      <c r="A48" s="162"/>
      <c r="B48" s="71" t="s">
        <v>436</v>
      </c>
      <c r="C48" s="1322" t="s">
        <v>437</v>
      </c>
      <c r="D48" s="1322"/>
      <c r="E48" s="1322"/>
      <c r="F48" s="1322"/>
      <c r="G48" s="1322"/>
      <c r="H48" s="1322"/>
      <c r="I48" s="1322"/>
      <c r="J48" s="83" t="s">
        <v>139</v>
      </c>
      <c r="K48" s="84">
        <v>4.71</v>
      </c>
      <c r="L48" s="1405">
        <f>VLOOKUP(B48,Materiales!$C$6:$F$373,4,0)</f>
        <v>25875.801593809538</v>
      </c>
      <c r="M48" s="1406"/>
      <c r="N48" s="70">
        <f t="shared" si="1"/>
        <v>121875.02550684293</v>
      </c>
    </row>
    <row r="49" spans="1:15" ht="13.95" customHeight="1">
      <c r="A49" s="162"/>
      <c r="B49" s="71" t="s">
        <v>186</v>
      </c>
      <c r="C49" s="1322" t="s">
        <v>188</v>
      </c>
      <c r="D49" s="1322"/>
      <c r="E49" s="1322"/>
      <c r="F49" s="1322"/>
      <c r="G49" s="1322"/>
      <c r="H49" s="1322"/>
      <c r="I49" s="1322"/>
      <c r="J49" s="83" t="s">
        <v>187</v>
      </c>
      <c r="K49" s="166">
        <v>167.17500000000001</v>
      </c>
      <c r="L49" s="1405">
        <f>VLOOKUP(B49,Materiales!$C$6:$F$373,4,0)</f>
        <v>89</v>
      </c>
      <c r="M49" s="1406"/>
      <c r="N49" s="70">
        <f t="shared" si="1"/>
        <v>14878.575000000001</v>
      </c>
    </row>
    <row r="50" spans="1:15" ht="13.95" customHeight="1">
      <c r="A50" s="162"/>
      <c r="B50" s="71" t="s">
        <v>150</v>
      </c>
      <c r="C50" s="1322" t="s">
        <v>151</v>
      </c>
      <c r="D50" s="1322"/>
      <c r="E50" s="1322"/>
      <c r="F50" s="1322"/>
      <c r="G50" s="1322"/>
      <c r="H50" s="1322"/>
      <c r="I50" s="1322"/>
      <c r="J50" s="83" t="s">
        <v>142</v>
      </c>
      <c r="K50" s="84">
        <v>0.77900000000000003</v>
      </c>
      <c r="L50" s="1405">
        <f>VLOOKUP(B50,Materiales!$C$6:$F$373,4,0)</f>
        <v>65450</v>
      </c>
      <c r="M50" s="1406"/>
      <c r="N50" s="70">
        <f t="shared" si="1"/>
        <v>50985.55</v>
      </c>
    </row>
    <row r="51" spans="1:15" ht="24.75" customHeight="1">
      <c r="A51" s="162"/>
      <c r="B51" s="867" t="s">
        <v>232</v>
      </c>
      <c r="C51" s="1322" t="s">
        <v>233</v>
      </c>
      <c r="D51" s="1322"/>
      <c r="E51" s="1322"/>
      <c r="F51" s="1322"/>
      <c r="G51" s="1322"/>
      <c r="H51" s="1322"/>
      <c r="I51" s="1322"/>
      <c r="J51" s="83" t="s">
        <v>142</v>
      </c>
      <c r="K51" s="84">
        <v>0.58499999999999996</v>
      </c>
      <c r="L51" s="1405">
        <f>VLOOKUP(B51,Materiales!$C$6:$F$373,4,0)</f>
        <v>39270</v>
      </c>
      <c r="M51" s="1406"/>
      <c r="N51" s="70">
        <f t="shared" si="1"/>
        <v>22972.949999999997</v>
      </c>
    </row>
    <row r="52" spans="1:15" ht="15.75" customHeight="1" thickBot="1">
      <c r="A52" s="3"/>
      <c r="B52" s="71" t="s">
        <v>326</v>
      </c>
      <c r="C52" s="1322" t="s">
        <v>327</v>
      </c>
      <c r="D52" s="1322"/>
      <c r="E52" s="1322"/>
      <c r="F52" s="1322"/>
      <c r="G52" s="1322"/>
      <c r="H52" s="1322"/>
      <c r="I52" s="1322"/>
      <c r="J52" s="83" t="s">
        <v>103</v>
      </c>
      <c r="K52" s="166">
        <v>358.92500000000001</v>
      </c>
      <c r="L52" s="1405">
        <f>VLOOKUP(B52,Materiales!$C$6:$F$373,4,0)</f>
        <v>630</v>
      </c>
      <c r="M52" s="1406"/>
      <c r="N52" s="87">
        <f t="shared" si="1"/>
        <v>226122.75</v>
      </c>
    </row>
    <row r="53" spans="1:15">
      <c r="A53" s="1"/>
      <c r="B53" s="1297" t="s">
        <v>1602</v>
      </c>
      <c r="C53" s="1298"/>
      <c r="D53" s="1298"/>
      <c r="E53" s="1298"/>
      <c r="F53" s="1298"/>
      <c r="G53" s="1298"/>
      <c r="H53" s="1298"/>
      <c r="I53" s="1298"/>
      <c r="J53" s="1298"/>
      <c r="K53" s="1298"/>
      <c r="L53" s="1298"/>
      <c r="M53" s="1299"/>
      <c r="N53" s="88">
        <f>SUM(N46:N52)</f>
        <v>461416.35050684295</v>
      </c>
    </row>
    <row r="54" spans="1:15" ht="4.5" customHeight="1">
      <c r="A54" s="1"/>
      <c r="B54" s="54"/>
      <c r="C54" s="55"/>
      <c r="D54" s="55"/>
      <c r="E54" s="55"/>
      <c r="F54" s="55"/>
      <c r="G54" s="55"/>
      <c r="H54" s="55"/>
      <c r="I54" s="55"/>
      <c r="J54" s="55"/>
      <c r="K54" s="55"/>
      <c r="L54" s="55"/>
      <c r="M54" s="55"/>
      <c r="N54" s="56"/>
    </row>
    <row r="55" spans="1:15" s="37" customFormat="1" ht="19.2" customHeight="1">
      <c r="A55" s="53"/>
      <c r="B55" s="1300" t="s">
        <v>1605</v>
      </c>
      <c r="C55" s="1301"/>
      <c r="D55" s="1301"/>
      <c r="E55" s="1301"/>
      <c r="F55" s="1301"/>
      <c r="G55" s="1301"/>
      <c r="H55" s="1301"/>
      <c r="I55" s="1301"/>
      <c r="J55" s="1301"/>
      <c r="K55" s="1301"/>
      <c r="L55" s="1301"/>
      <c r="M55" s="1301"/>
      <c r="N55" s="1302"/>
    </row>
    <row r="56" spans="1:15" ht="6.75" customHeight="1" thickBot="1">
      <c r="A56" s="1"/>
      <c r="B56" s="154"/>
      <c r="C56" s="155"/>
      <c r="D56" s="155"/>
      <c r="E56" s="155"/>
      <c r="F56" s="155"/>
      <c r="G56" s="155"/>
      <c r="H56" s="155"/>
      <c r="I56" s="155"/>
      <c r="J56" s="155"/>
      <c r="K56" s="155"/>
      <c r="L56" s="155"/>
      <c r="M56" s="155"/>
      <c r="N56" s="156"/>
    </row>
    <row r="57" spans="1:15" ht="21" customHeight="1">
      <c r="A57" s="1"/>
      <c r="B57" s="89" t="s">
        <v>1599</v>
      </c>
      <c r="C57" s="1306" t="s">
        <v>1278</v>
      </c>
      <c r="D57" s="1306"/>
      <c r="E57" s="1306"/>
      <c r="F57" s="1306"/>
      <c r="G57" s="1306"/>
      <c r="H57" s="1306"/>
      <c r="I57" s="90" t="s">
        <v>81</v>
      </c>
      <c r="J57" s="90" t="s">
        <v>1606</v>
      </c>
      <c r="K57" s="90" t="s">
        <v>1607</v>
      </c>
      <c r="L57" s="90" t="s">
        <v>1608</v>
      </c>
      <c r="M57" s="90" t="s">
        <v>1609</v>
      </c>
      <c r="N57" s="91" t="s">
        <v>1601</v>
      </c>
    </row>
    <row r="58" spans="1:15">
      <c r="A58" s="3"/>
      <c r="B58" s="97" t="s">
        <v>47</v>
      </c>
      <c r="C58" s="1310" t="s">
        <v>48</v>
      </c>
      <c r="D58" s="1311"/>
      <c r="E58" s="1311"/>
      <c r="F58" s="1311"/>
      <c r="G58" s="1311"/>
      <c r="H58" s="1312"/>
      <c r="I58" s="98" t="s">
        <v>14</v>
      </c>
      <c r="J58" s="99">
        <f>K46</f>
        <v>0.5</v>
      </c>
      <c r="K58" s="99">
        <f>+'Distancia Fuentes Materiales'!D13</f>
        <v>33</v>
      </c>
      <c r="L58" s="99">
        <f>J58*K58</f>
        <v>16.5</v>
      </c>
      <c r="M58" s="95">
        <f>VLOOKUP(B58,TRANSPORTE!$C$6:$F$40,4,FALSE)</f>
        <v>1300</v>
      </c>
      <c r="N58" s="96">
        <f>L58*M58</f>
        <v>21450</v>
      </c>
      <c r="O58" s="819"/>
    </row>
    <row r="59" spans="1:15">
      <c r="A59" s="3"/>
      <c r="B59" s="157" t="s">
        <v>16</v>
      </c>
      <c r="C59" s="1307" t="s">
        <v>17</v>
      </c>
      <c r="D59" s="1308"/>
      <c r="E59" s="1308"/>
      <c r="F59" s="1308"/>
      <c r="G59" s="1308"/>
      <c r="H59" s="1309"/>
      <c r="I59" s="93" t="s">
        <v>14</v>
      </c>
      <c r="J59" s="167">
        <f>K50+K51</f>
        <v>1.3639999999999999</v>
      </c>
      <c r="K59" s="94">
        <f>+'Distancia Fuentes Materiales'!D12</f>
        <v>10</v>
      </c>
      <c r="L59" s="94">
        <f>J59*K59</f>
        <v>13.639999999999999</v>
      </c>
      <c r="M59" s="95">
        <f>VLOOKUP(B59,TRANSPORTE!$C$6:$F$40,4,FALSE)</f>
        <v>1300</v>
      </c>
      <c r="N59" s="96">
        <f>L59*M59</f>
        <v>17732</v>
      </c>
    </row>
    <row r="60" spans="1:15">
      <c r="A60" s="3"/>
      <c r="B60" s="97"/>
      <c r="C60" s="1310"/>
      <c r="D60" s="1311"/>
      <c r="E60" s="1311"/>
      <c r="F60" s="1311"/>
      <c r="G60" s="1311"/>
      <c r="H60" s="1312"/>
      <c r="I60" s="98"/>
      <c r="J60" s="99"/>
      <c r="K60" s="99"/>
      <c r="L60" s="99"/>
      <c r="M60" s="100"/>
      <c r="N60" s="96">
        <f t="shared" ref="N60:N62" si="2">L60*M60</f>
        <v>0</v>
      </c>
    </row>
    <row r="61" spans="1:15">
      <c r="A61" s="3"/>
      <c r="B61" s="97"/>
      <c r="C61" s="1310"/>
      <c r="D61" s="1311"/>
      <c r="E61" s="1311"/>
      <c r="F61" s="1311"/>
      <c r="G61" s="1311"/>
      <c r="H61" s="1312"/>
      <c r="I61" s="98"/>
      <c r="J61" s="99"/>
      <c r="K61" s="99"/>
      <c r="L61" s="99"/>
      <c r="M61" s="100"/>
      <c r="N61" s="96">
        <f t="shared" si="2"/>
        <v>0</v>
      </c>
    </row>
    <row r="62" spans="1:15" ht="15.75" customHeight="1" thickBot="1">
      <c r="A62" s="3"/>
      <c r="B62" s="75"/>
      <c r="C62" s="1313"/>
      <c r="D62" s="1314"/>
      <c r="E62" s="1314"/>
      <c r="F62" s="1314"/>
      <c r="G62" s="1314"/>
      <c r="H62" s="1315"/>
      <c r="I62" s="101"/>
      <c r="J62" s="102"/>
      <c r="K62" s="102"/>
      <c r="L62" s="102"/>
      <c r="M62" s="103"/>
      <c r="N62" s="104">
        <f t="shared" si="2"/>
        <v>0</v>
      </c>
    </row>
    <row r="63" spans="1:15" ht="14.4" thickBot="1">
      <c r="A63" s="1"/>
      <c r="B63" s="1297" t="s">
        <v>1602</v>
      </c>
      <c r="C63" s="1298"/>
      <c r="D63" s="1298"/>
      <c r="E63" s="1298"/>
      <c r="F63" s="1298"/>
      <c r="G63" s="1298"/>
      <c r="H63" s="1298"/>
      <c r="I63" s="1298"/>
      <c r="J63" s="1298"/>
      <c r="K63" s="1298"/>
      <c r="L63" s="1298"/>
      <c r="M63" s="1299"/>
      <c r="N63" s="88">
        <f>SUM(N58:N62)</f>
        <v>39182</v>
      </c>
    </row>
    <row r="64" spans="1:15" ht="3.75" customHeight="1">
      <c r="A64" s="1"/>
      <c r="B64" s="54"/>
      <c r="C64" s="55"/>
      <c r="D64" s="55"/>
      <c r="E64" s="55"/>
      <c r="F64" s="55"/>
      <c r="G64" s="55"/>
      <c r="H64" s="55"/>
      <c r="I64" s="55"/>
      <c r="J64" s="55"/>
      <c r="K64" s="55"/>
      <c r="L64" s="55"/>
      <c r="M64" s="55"/>
      <c r="N64" s="56"/>
    </row>
    <row r="65" spans="1:14" ht="19.95" customHeight="1">
      <c r="A65" s="1"/>
      <c r="B65" s="1316" t="s">
        <v>1610</v>
      </c>
      <c r="C65" s="1317"/>
      <c r="D65" s="1317"/>
      <c r="E65" s="1317"/>
      <c r="F65" s="1317"/>
      <c r="G65" s="1317"/>
      <c r="H65" s="1317"/>
      <c r="I65" s="1317"/>
      <c r="J65" s="1317"/>
      <c r="K65" s="1317"/>
      <c r="L65" s="1317"/>
      <c r="M65" s="1317"/>
      <c r="N65" s="1318"/>
    </row>
    <row r="66" spans="1:14" ht="5.25" customHeight="1" thickBot="1">
      <c r="A66" s="1"/>
      <c r="B66" s="158"/>
      <c r="C66" s="159"/>
      <c r="D66" s="159"/>
      <c r="E66" s="159"/>
      <c r="F66" s="159"/>
      <c r="G66" s="159"/>
      <c r="H66" s="159"/>
      <c r="I66" s="159"/>
      <c r="J66" s="159"/>
      <c r="K66" s="159"/>
      <c r="L66" s="159"/>
      <c r="M66" s="159"/>
      <c r="N66" s="160"/>
    </row>
    <row r="67" spans="1:14" ht="21" customHeight="1">
      <c r="A67" s="1"/>
      <c r="B67" s="64" t="s">
        <v>1599</v>
      </c>
      <c r="C67" s="1289" t="s">
        <v>1278</v>
      </c>
      <c r="D67" s="1289"/>
      <c r="E67" s="1289"/>
      <c r="F67" s="1289"/>
      <c r="G67" s="1289"/>
      <c r="H67" s="1289"/>
      <c r="I67" s="65" t="s">
        <v>1611</v>
      </c>
      <c r="J67" s="65" t="s">
        <v>1612</v>
      </c>
      <c r="K67" s="65" t="s">
        <v>1613</v>
      </c>
      <c r="L67" s="1289" t="s">
        <v>1152</v>
      </c>
      <c r="M67" s="1289"/>
      <c r="N67" s="66" t="s">
        <v>1601</v>
      </c>
    </row>
    <row r="68" spans="1:14">
      <c r="A68" s="163"/>
      <c r="B68" s="92" t="s">
        <v>1640</v>
      </c>
      <c r="C68" s="1396" t="s">
        <v>1641</v>
      </c>
      <c r="D68" s="1397"/>
      <c r="E68" s="1397"/>
      <c r="F68" s="1397"/>
      <c r="G68" s="1397"/>
      <c r="H68" s="1397"/>
      <c r="I68" s="95">
        <f>+'Mano de Obra'!C6*4</f>
        <v>173416</v>
      </c>
      <c r="J68" s="276">
        <v>1.85</v>
      </c>
      <c r="K68" s="106">
        <f>+I68*J68</f>
        <v>320819.60000000003</v>
      </c>
      <c r="L68" s="1401">
        <v>4</v>
      </c>
      <c r="M68" s="1402"/>
      <c r="N68" s="107">
        <f>K68/L68</f>
        <v>80204.900000000009</v>
      </c>
    </row>
    <row r="69" spans="1:14">
      <c r="A69" s="163"/>
      <c r="B69" s="108" t="s">
        <v>1630</v>
      </c>
      <c r="C69" s="1270" t="s">
        <v>1145</v>
      </c>
      <c r="D69" s="1271"/>
      <c r="E69" s="1271"/>
      <c r="F69" s="1271"/>
      <c r="G69" s="1271"/>
      <c r="H69" s="1272"/>
      <c r="I69" s="100">
        <f>+'Mano de Obra'!C5</f>
        <v>86708</v>
      </c>
      <c r="J69" s="280">
        <v>1.85</v>
      </c>
      <c r="K69" s="277">
        <f>+I69*J69</f>
        <v>160409.80000000002</v>
      </c>
      <c r="L69" s="1273">
        <v>4</v>
      </c>
      <c r="M69" s="1274"/>
      <c r="N69" s="107">
        <f>K69/L69</f>
        <v>40102.450000000004</v>
      </c>
    </row>
    <row r="70" spans="1:14">
      <c r="A70" s="163"/>
      <c r="B70" s="108"/>
      <c r="C70" s="1270"/>
      <c r="D70" s="1271"/>
      <c r="E70" s="1271"/>
      <c r="F70" s="1271"/>
      <c r="G70" s="1271"/>
      <c r="H70" s="1272"/>
      <c r="I70" s="100"/>
      <c r="J70" s="109"/>
      <c r="K70" s="110"/>
      <c r="L70" s="1273"/>
      <c r="M70" s="1274"/>
      <c r="N70" s="111"/>
    </row>
    <row r="71" spans="1:14">
      <c r="A71" s="163"/>
      <c r="B71" s="108"/>
      <c r="C71" s="1270"/>
      <c r="D71" s="1271"/>
      <c r="E71" s="1271"/>
      <c r="F71" s="1271"/>
      <c r="G71" s="1271"/>
      <c r="H71" s="1272"/>
      <c r="I71" s="100"/>
      <c r="J71" s="109"/>
      <c r="K71" s="110"/>
      <c r="L71" s="1273"/>
      <c r="M71" s="1274"/>
      <c r="N71" s="111"/>
    </row>
    <row r="72" spans="1:14" ht="15.75" customHeight="1" thickBot="1">
      <c r="A72" s="3"/>
      <c r="B72" s="112"/>
      <c r="C72" s="1275"/>
      <c r="D72" s="1276"/>
      <c r="E72" s="1276"/>
      <c r="F72" s="1276"/>
      <c r="G72" s="1276"/>
      <c r="H72" s="1277"/>
      <c r="I72" s="113"/>
      <c r="J72" s="114"/>
      <c r="K72" s="113"/>
      <c r="L72" s="1278"/>
      <c r="M72" s="1279"/>
      <c r="N72" s="115"/>
    </row>
    <row r="73" spans="1:14" ht="14.4" thickBot="1">
      <c r="A73" s="1"/>
      <c r="B73" s="1280" t="s">
        <v>1602</v>
      </c>
      <c r="C73" s="1281"/>
      <c r="D73" s="1281"/>
      <c r="E73" s="1281"/>
      <c r="F73" s="1281"/>
      <c r="G73" s="1281"/>
      <c r="H73" s="1281"/>
      <c r="I73" s="1281"/>
      <c r="J73" s="1281"/>
      <c r="K73" s="1281"/>
      <c r="L73" s="1281"/>
      <c r="M73" s="1282"/>
      <c r="N73" s="116">
        <f>SUM(N68:N72)</f>
        <v>120307.35</v>
      </c>
    </row>
    <row r="74" spans="1:14" ht="5.0999999999999996" customHeight="1" thickBot="1">
      <c r="A74" s="1"/>
      <c r="B74" s="54"/>
      <c r="C74" s="55"/>
      <c r="D74" s="55"/>
      <c r="E74" s="55"/>
      <c r="F74" s="55"/>
      <c r="G74" s="55"/>
      <c r="H74" s="55"/>
      <c r="I74" s="55"/>
      <c r="J74" s="55"/>
      <c r="K74" s="55"/>
      <c r="L74" s="55"/>
      <c r="M74" s="55"/>
      <c r="N74" s="56"/>
    </row>
    <row r="75" spans="1:14" ht="14.4" thickBot="1">
      <c r="A75" s="1"/>
      <c r="B75" s="1283" t="s">
        <v>1616</v>
      </c>
      <c r="C75" s="1284"/>
      <c r="D75" s="1284"/>
      <c r="E75" s="1284"/>
      <c r="F75" s="1284"/>
      <c r="G75" s="1284"/>
      <c r="H75" s="1284"/>
      <c r="I75" s="1284"/>
      <c r="J75" s="1284"/>
      <c r="K75" s="1284"/>
      <c r="L75" s="1284"/>
      <c r="M75" s="1285"/>
      <c r="N75" s="116">
        <f>N41+N53+N63+N73</f>
        <v>646953.65189790109</v>
      </c>
    </row>
    <row r="76" spans="1:14" ht="5.0999999999999996" customHeight="1" thickBot="1">
      <c r="A76" s="1"/>
      <c r="B76" s="54"/>
      <c r="C76" s="55"/>
      <c r="D76" s="55"/>
      <c r="E76" s="55"/>
      <c r="F76" s="55"/>
      <c r="G76" s="55"/>
      <c r="H76" s="55"/>
      <c r="I76" s="55"/>
      <c r="J76" s="55"/>
      <c r="K76" s="55"/>
      <c r="L76" s="55"/>
      <c r="M76" s="55"/>
      <c r="N76" s="56"/>
    </row>
    <row r="77" spans="1:14" ht="7.5" customHeight="1">
      <c r="A77" s="3"/>
      <c r="B77" s="27"/>
      <c r="C77" s="28"/>
      <c r="D77" s="28"/>
      <c r="E77" s="28"/>
      <c r="F77" s="28"/>
      <c r="G77" s="28"/>
      <c r="H77" s="28"/>
      <c r="I77" s="28"/>
      <c r="J77" s="28"/>
      <c r="K77" s="28"/>
      <c r="L77" s="28"/>
      <c r="M77" s="28"/>
      <c r="N77" s="29"/>
    </row>
    <row r="78" spans="1:14" ht="7.5" customHeight="1">
      <c r="A78" s="3"/>
      <c r="B78" s="50"/>
      <c r="C78" s="51"/>
      <c r="D78" s="51"/>
      <c r="E78" s="51"/>
      <c r="F78" s="51"/>
      <c r="G78" s="51"/>
      <c r="H78" s="51"/>
      <c r="I78" s="51"/>
      <c r="J78" s="51"/>
      <c r="K78" s="51"/>
      <c r="L78" s="51"/>
      <c r="M78" s="51"/>
      <c r="N78" s="52"/>
    </row>
    <row r="79" spans="1:14" ht="10.5" customHeight="1">
      <c r="A79" s="3"/>
      <c r="B79" s="50"/>
      <c r="C79" s="51"/>
      <c r="D79" s="51"/>
      <c r="E79" s="51"/>
      <c r="F79" s="51"/>
      <c r="G79" s="51"/>
      <c r="H79" s="51"/>
      <c r="I79" s="51"/>
      <c r="J79" s="51"/>
      <c r="K79" s="51"/>
      <c r="L79" s="51"/>
      <c r="M79" s="51"/>
      <c r="N79" s="52"/>
    </row>
    <row r="80" spans="1:14" ht="12" customHeight="1">
      <c r="A80" s="3"/>
      <c r="B80" s="50"/>
      <c r="C80" s="51"/>
      <c r="D80" s="51"/>
      <c r="E80" s="51"/>
      <c r="F80" s="51"/>
      <c r="G80" s="51"/>
      <c r="H80" s="51"/>
      <c r="I80" s="51"/>
      <c r="J80" s="51"/>
      <c r="K80" s="51"/>
      <c r="L80" s="51"/>
      <c r="M80" s="51"/>
      <c r="N80" s="52"/>
    </row>
    <row r="81" spans="1:14" ht="28.5" customHeight="1">
      <c r="A81" s="3"/>
      <c r="B81" s="50"/>
      <c r="C81" s="117" t="s">
        <v>1617</v>
      </c>
      <c r="D81" s="117"/>
      <c r="E81" s="117"/>
      <c r="F81" s="117"/>
      <c r="G81" s="117"/>
      <c r="H81" s="117"/>
      <c r="I81" s="3"/>
      <c r="J81" s="117" t="s">
        <v>1618</v>
      </c>
      <c r="K81" s="117"/>
      <c r="L81" s="117"/>
      <c r="M81" s="117"/>
      <c r="N81" s="52"/>
    </row>
    <row r="82" spans="1:14">
      <c r="A82" s="3"/>
      <c r="B82" s="50"/>
      <c r="C82" s="51" t="s">
        <v>1619</v>
      </c>
      <c r="D82" s="51"/>
      <c r="E82" s="51"/>
      <c r="F82" s="51"/>
      <c r="G82" s="51"/>
      <c r="H82" s="51"/>
      <c r="I82" s="3"/>
      <c r="J82" s="51" t="s">
        <v>1619</v>
      </c>
      <c r="K82" s="51"/>
      <c r="L82" s="51"/>
      <c r="M82" s="51"/>
      <c r="N82" s="52"/>
    </row>
    <row r="83" spans="1:14">
      <c r="A83" s="3"/>
      <c r="B83" s="50"/>
      <c r="C83" s="51" t="s">
        <v>1620</v>
      </c>
      <c r="D83" s="51"/>
      <c r="E83" s="51"/>
      <c r="F83" s="51"/>
      <c r="G83" s="51"/>
      <c r="H83" s="51"/>
      <c r="I83" s="3"/>
      <c r="J83" s="51" t="s">
        <v>1621</v>
      </c>
      <c r="K83" s="51"/>
      <c r="L83" s="51"/>
      <c r="M83" s="51"/>
      <c r="N83" s="52"/>
    </row>
    <row r="84" spans="1:14">
      <c r="A84" s="3"/>
      <c r="B84" s="50"/>
      <c r="C84" s="51" t="s">
        <v>1622</v>
      </c>
      <c r="D84" s="51"/>
      <c r="E84" s="51"/>
      <c r="F84" s="51"/>
      <c r="G84" s="51"/>
      <c r="H84" s="51"/>
      <c r="I84" s="3"/>
      <c r="J84" s="51" t="s">
        <v>1622</v>
      </c>
      <c r="K84" s="51"/>
      <c r="L84" s="51"/>
      <c r="M84" s="51"/>
      <c r="N84" s="52"/>
    </row>
    <row r="85" spans="1:14" ht="10.5" customHeight="1" thickBot="1">
      <c r="A85" s="3"/>
      <c r="B85" s="50"/>
      <c r="C85" s="51"/>
      <c r="D85" s="51"/>
      <c r="E85" s="51"/>
      <c r="F85" s="51" t="s">
        <v>1623</v>
      </c>
      <c r="G85" s="51"/>
      <c r="H85" s="51"/>
      <c r="I85" s="51"/>
      <c r="J85" s="51"/>
      <c r="K85" s="51"/>
      <c r="L85" s="51"/>
      <c r="M85" s="51"/>
      <c r="N85" s="52"/>
    </row>
    <row r="86" spans="1:14">
      <c r="A86" s="3"/>
      <c r="B86" s="118" t="s">
        <v>1624</v>
      </c>
      <c r="C86" s="119"/>
      <c r="D86" s="119"/>
      <c r="E86" s="119"/>
      <c r="F86" s="119"/>
      <c r="G86" s="119"/>
      <c r="H86" s="119"/>
      <c r="I86" s="119"/>
      <c r="J86" s="119"/>
      <c r="K86" s="119"/>
      <c r="L86" s="119"/>
      <c r="M86" s="119"/>
      <c r="N86" s="120"/>
    </row>
    <row r="87" spans="1:14">
      <c r="A87" s="3"/>
      <c r="B87" s="121"/>
      <c r="C87" s="122"/>
      <c r="D87" s="122"/>
      <c r="E87" s="122"/>
      <c r="F87" s="122"/>
      <c r="G87" s="122"/>
      <c r="H87" s="122"/>
      <c r="I87" s="122"/>
      <c r="J87" s="122"/>
      <c r="K87" s="122"/>
      <c r="L87" s="122"/>
      <c r="M87" s="122"/>
      <c r="N87" s="123"/>
    </row>
    <row r="88" spans="1:14">
      <c r="A88" s="3"/>
      <c r="B88" s="121"/>
      <c r="C88" s="122"/>
      <c r="D88" s="122"/>
      <c r="E88" s="122"/>
      <c r="F88" s="122"/>
      <c r="G88" s="122"/>
      <c r="H88" s="122"/>
      <c r="I88" s="122"/>
      <c r="J88" s="122"/>
      <c r="K88" s="122"/>
      <c r="L88" s="122"/>
      <c r="M88" s="122"/>
      <c r="N88" s="123"/>
    </row>
    <row r="89" spans="1:14" ht="14.4" thickBot="1">
      <c r="A89" s="3"/>
      <c r="B89" s="124"/>
      <c r="C89" s="125"/>
      <c r="D89" s="125"/>
      <c r="E89" s="125"/>
      <c r="F89" s="125"/>
      <c r="G89" s="125"/>
      <c r="H89" s="125"/>
      <c r="I89" s="125"/>
      <c r="J89" s="125"/>
      <c r="K89" s="125"/>
      <c r="L89" s="125"/>
      <c r="M89" s="125"/>
      <c r="N89" s="126"/>
    </row>
    <row r="90" spans="1:14" ht="7.5" customHeight="1">
      <c r="A90" s="1"/>
      <c r="B90" s="127"/>
      <c r="C90" s="128"/>
      <c r="D90" s="128"/>
      <c r="E90" s="128"/>
      <c r="F90" s="128"/>
      <c r="G90" s="128"/>
      <c r="H90" s="128"/>
      <c r="I90" s="128"/>
      <c r="J90" s="128"/>
      <c r="K90" s="128"/>
      <c r="L90" s="128"/>
      <c r="M90" s="128"/>
      <c r="N90" s="129"/>
    </row>
    <row r="91" spans="1:14" ht="18" customHeight="1">
      <c r="A91" s="1"/>
      <c r="B91" s="31" t="s">
        <v>1625</v>
      </c>
      <c r="C91" s="130"/>
      <c r="D91" s="130"/>
      <c r="E91" s="130"/>
      <c r="F91" s="130"/>
      <c r="G91" s="130"/>
      <c r="H91" s="130"/>
      <c r="I91" s="130"/>
      <c r="J91" s="130"/>
      <c r="K91" s="130"/>
      <c r="L91" s="130"/>
      <c r="M91" s="130"/>
      <c r="N91" s="131"/>
    </row>
    <row r="92" spans="1:14" ht="14.25" customHeight="1">
      <c r="A92" s="1"/>
      <c r="B92" s="132"/>
      <c r="C92" s="133"/>
      <c r="D92" s="133"/>
      <c r="E92" s="133"/>
      <c r="F92" s="133"/>
      <c r="G92" s="133"/>
      <c r="H92" s="133"/>
      <c r="I92" s="133"/>
      <c r="J92" s="133"/>
      <c r="K92" s="133"/>
      <c r="L92" s="133"/>
      <c r="M92" s="133"/>
      <c r="N92" s="134"/>
    </row>
    <row r="93" spans="1:14" ht="19.5" customHeight="1">
      <c r="A93" s="1"/>
      <c r="B93" s="135"/>
      <c r="C93" s="136"/>
      <c r="D93" s="136"/>
      <c r="E93" s="136"/>
      <c r="F93" s="136"/>
      <c r="G93" s="136"/>
      <c r="H93" s="136"/>
      <c r="I93" s="136"/>
      <c r="J93" s="136"/>
      <c r="K93" s="136"/>
      <c r="L93" s="136"/>
      <c r="M93" s="136"/>
      <c r="N93" s="137"/>
    </row>
    <row r="94" spans="1:14" ht="21" customHeight="1">
      <c r="A94" s="1"/>
      <c r="B94" s="50"/>
      <c r="C94" s="51"/>
      <c r="D94" s="51"/>
      <c r="E94" s="51" t="s">
        <v>1617</v>
      </c>
      <c r="F94" s="117"/>
      <c r="G94" s="117"/>
      <c r="H94" s="51"/>
      <c r="I94" s="51"/>
      <c r="J94" s="51"/>
      <c r="K94" s="51"/>
      <c r="L94" s="51"/>
      <c r="M94" s="51"/>
      <c r="N94" s="52"/>
    </row>
    <row r="95" spans="1:14" ht="15.75" customHeight="1">
      <c r="A95" s="1"/>
      <c r="B95" s="50"/>
      <c r="C95" s="51"/>
      <c r="D95" s="51"/>
      <c r="E95" s="138" t="s">
        <v>1619</v>
      </c>
      <c r="F95" s="51"/>
      <c r="G95" s="51"/>
      <c r="H95" s="138"/>
      <c r="I95" s="138"/>
      <c r="J95" s="138"/>
      <c r="K95" s="51"/>
      <c r="L95" s="51"/>
      <c r="M95" s="51"/>
      <c r="N95" s="52"/>
    </row>
    <row r="96" spans="1:14" ht="15.75" customHeight="1">
      <c r="A96" s="1"/>
      <c r="B96" s="50"/>
      <c r="C96" s="51"/>
      <c r="D96" s="51"/>
      <c r="E96" s="139" t="s">
        <v>1626</v>
      </c>
      <c r="F96" s="51"/>
      <c r="G96" s="51"/>
      <c r="H96" s="139"/>
      <c r="I96" s="139"/>
      <c r="J96" s="139"/>
      <c r="K96" s="51"/>
      <c r="L96" s="51"/>
      <c r="M96" s="51"/>
      <c r="N96" s="52"/>
    </row>
    <row r="97" spans="1:14" ht="15.75" customHeight="1">
      <c r="A97" s="3"/>
      <c r="B97" s="140"/>
      <c r="C97" s="136"/>
      <c r="D97" s="136"/>
      <c r="E97" s="51" t="s">
        <v>1622</v>
      </c>
      <c r="F97" s="51"/>
      <c r="G97" s="51"/>
      <c r="H97" s="51"/>
      <c r="I97" s="51"/>
      <c r="J97" s="51"/>
      <c r="K97" s="136"/>
      <c r="L97" s="136"/>
      <c r="M97" s="136"/>
      <c r="N97" s="137"/>
    </row>
    <row r="98" spans="1:14" ht="9.75" customHeight="1">
      <c r="A98" s="3"/>
      <c r="B98" s="140"/>
      <c r="C98" s="136"/>
      <c r="D98" s="136"/>
      <c r="E98" s="136"/>
      <c r="F98" s="51"/>
      <c r="G98" s="51"/>
      <c r="H98" s="51"/>
      <c r="I98" s="51"/>
      <c r="J98" s="51"/>
      <c r="K98" s="136"/>
      <c r="L98" s="136"/>
      <c r="M98" s="136"/>
      <c r="N98" s="137"/>
    </row>
    <row r="99" spans="1:14">
      <c r="A99" s="3"/>
      <c r="B99" s="1286" t="s">
        <v>1627</v>
      </c>
      <c r="C99" s="1287"/>
      <c r="D99" s="1287"/>
      <c r="E99" s="1287"/>
      <c r="F99" s="1287"/>
      <c r="G99" s="1287"/>
      <c r="H99" s="1287"/>
      <c r="I99" s="1287"/>
      <c r="J99" s="1287"/>
      <c r="K99" s="1287"/>
      <c r="L99" s="1287"/>
      <c r="M99" s="1287"/>
      <c r="N99" s="1288"/>
    </row>
    <row r="100" spans="1:14" ht="26.25" customHeight="1">
      <c r="A100" s="3"/>
      <c r="B100" s="1286"/>
      <c r="C100" s="1287"/>
      <c r="D100" s="1287"/>
      <c r="E100" s="1287"/>
      <c r="F100" s="1287"/>
      <c r="G100" s="1287"/>
      <c r="H100" s="1287"/>
      <c r="I100" s="1287"/>
      <c r="J100" s="1287"/>
      <c r="K100" s="1287"/>
      <c r="L100" s="1287"/>
      <c r="M100" s="1287"/>
      <c r="N100" s="1288"/>
    </row>
    <row r="101" spans="1:14" ht="32.25" customHeight="1">
      <c r="A101" s="3"/>
      <c r="B101" s="1286" t="s">
        <v>1628</v>
      </c>
      <c r="C101" s="1287"/>
      <c r="D101" s="1287"/>
      <c r="E101" s="1287"/>
      <c r="F101" s="1287"/>
      <c r="G101" s="1287"/>
      <c r="H101" s="1287"/>
      <c r="I101" s="1287"/>
      <c r="J101" s="1287"/>
      <c r="K101" s="1287"/>
      <c r="L101" s="1287"/>
      <c r="M101" s="1287"/>
      <c r="N101" s="1288"/>
    </row>
    <row r="102" spans="1:14" ht="14.4" thickBot="1">
      <c r="A102" s="3"/>
      <c r="B102" s="141"/>
      <c r="C102" s="142"/>
      <c r="D102" s="142"/>
      <c r="E102" s="143"/>
      <c r="F102" s="143"/>
      <c r="G102" s="143"/>
      <c r="H102" s="143"/>
      <c r="I102" s="143"/>
      <c r="J102" s="144"/>
      <c r="K102" s="144"/>
      <c r="L102" s="144"/>
      <c r="M102" s="144"/>
      <c r="N102" s="145"/>
    </row>
  </sheetData>
  <mergeCells count="81">
    <mergeCell ref="B101:N101"/>
    <mergeCell ref="C71:H71"/>
    <mergeCell ref="L71:M71"/>
    <mergeCell ref="C68:H68"/>
    <mergeCell ref="L68:M68"/>
    <mergeCell ref="C69:H69"/>
    <mergeCell ref="L69:M69"/>
    <mergeCell ref="C70:H70"/>
    <mergeCell ref="L70:M70"/>
    <mergeCell ref="C72:H72"/>
    <mergeCell ref="L72:M72"/>
    <mergeCell ref="B73:M73"/>
    <mergeCell ref="B75:M75"/>
    <mergeCell ref="B99:N100"/>
    <mergeCell ref="C62:H62"/>
    <mergeCell ref="B63:M63"/>
    <mergeCell ref="B65:N65"/>
    <mergeCell ref="C67:H67"/>
    <mergeCell ref="L67:M67"/>
    <mergeCell ref="C49:I49"/>
    <mergeCell ref="L49:M49"/>
    <mergeCell ref="C52:I52"/>
    <mergeCell ref="L52:M52"/>
    <mergeCell ref="C61:H61"/>
    <mergeCell ref="B53:M53"/>
    <mergeCell ref="B55:N55"/>
    <mergeCell ref="C57:H57"/>
    <mergeCell ref="C58:H58"/>
    <mergeCell ref="C60:H60"/>
    <mergeCell ref="C59:H59"/>
    <mergeCell ref="C50:I50"/>
    <mergeCell ref="L50:M50"/>
    <mergeCell ref="C51:I51"/>
    <mergeCell ref="L51:M51"/>
    <mergeCell ref="C40:I40"/>
    <mergeCell ref="L40:M40"/>
    <mergeCell ref="B41:M41"/>
    <mergeCell ref="B43:N43"/>
    <mergeCell ref="C45:I45"/>
    <mergeCell ref="L45:M45"/>
    <mergeCell ref="C46:I46"/>
    <mergeCell ref="L46:M46"/>
    <mergeCell ref="C47:I47"/>
    <mergeCell ref="L47:M47"/>
    <mergeCell ref="C48:I48"/>
    <mergeCell ref="L48:M48"/>
    <mergeCell ref="C39:I39"/>
    <mergeCell ref="L39:M39"/>
    <mergeCell ref="C34:I34"/>
    <mergeCell ref="L34:M34"/>
    <mergeCell ref="C35:I35"/>
    <mergeCell ref="L35:M35"/>
    <mergeCell ref="C36:I36"/>
    <mergeCell ref="L36:M36"/>
    <mergeCell ref="C27:K27"/>
    <mergeCell ref="D15:N16"/>
    <mergeCell ref="C37:I37"/>
    <mergeCell ref="L37:M37"/>
    <mergeCell ref="C38:I38"/>
    <mergeCell ref="L38:M38"/>
    <mergeCell ref="C33:I33"/>
    <mergeCell ref="L33:M33"/>
    <mergeCell ref="L27:M27"/>
    <mergeCell ref="B29:N29"/>
    <mergeCell ref="C31:I31"/>
    <mergeCell ref="L31:M31"/>
    <mergeCell ref="C32:I32"/>
    <mergeCell ref="L32:M32"/>
    <mergeCell ref="E1:K3"/>
    <mergeCell ref="E4:K4"/>
    <mergeCell ref="E6:K6"/>
    <mergeCell ref="B24:N24"/>
    <mergeCell ref="L26:M26"/>
    <mergeCell ref="L12:N12"/>
    <mergeCell ref="F7:I8"/>
    <mergeCell ref="B9:D9"/>
    <mergeCell ref="F9:G9"/>
    <mergeCell ref="H9:I9"/>
    <mergeCell ref="B1:D6"/>
    <mergeCell ref="D11:G11"/>
    <mergeCell ref="C26:K26"/>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E9DB8-97BF-4066-A9A0-7C537C3A415A}">
  <sheetPr>
    <tabColor rgb="FF33CCCC"/>
    <pageSetUpPr fitToPage="1"/>
  </sheetPr>
  <dimension ref="A1:N112"/>
  <sheetViews>
    <sheetView topLeftCell="A25" zoomScale="90" zoomScaleNormal="90" zoomScaleSheetLayoutView="66" workbookViewId="0">
      <selection activeCell="K74" sqref="K74:L74"/>
    </sheetView>
  </sheetViews>
  <sheetFormatPr baseColWidth="10" defaultColWidth="11.44140625" defaultRowHeight="14.4"/>
  <cols>
    <col min="1" max="1" width="39.6640625" customWidth="1"/>
    <col min="2" max="2" width="23.6640625" customWidth="1"/>
    <col min="8" max="8" width="12.88671875" bestFit="1" customWidth="1"/>
    <col min="9" max="9" width="11.6640625" bestFit="1" customWidth="1"/>
    <col min="10" max="10" width="14.109375" customWidth="1"/>
    <col min="13" max="13" width="26.33203125" customWidth="1"/>
  </cols>
  <sheetData>
    <row r="1" spans="1:13">
      <c r="A1" s="1442"/>
      <c r="B1" s="790"/>
      <c r="C1" s="789"/>
      <c r="D1" s="789"/>
      <c r="E1" s="789"/>
      <c r="F1" s="789"/>
      <c r="G1" s="789"/>
      <c r="H1" s="789"/>
      <c r="I1" s="789"/>
      <c r="J1" s="789"/>
      <c r="K1" s="789"/>
      <c r="L1" s="250"/>
      <c r="M1" s="1445"/>
    </row>
    <row r="2" spans="1:13" ht="15.6">
      <c r="A2" s="1443"/>
      <c r="B2" s="1433" t="s">
        <v>1577</v>
      </c>
      <c r="C2" s="1434"/>
      <c r="D2" s="1434"/>
      <c r="E2" s="1434"/>
      <c r="F2" s="1434"/>
      <c r="G2" s="1434"/>
      <c r="H2" s="1434"/>
      <c r="I2" s="1434"/>
      <c r="J2" s="1434"/>
      <c r="K2" s="1434"/>
      <c r="L2" s="1435"/>
      <c r="M2" s="1446"/>
    </row>
    <row r="3" spans="1:13">
      <c r="A3" s="1443"/>
      <c r="B3" s="1436" t="s">
        <v>1578</v>
      </c>
      <c r="C3" s="1437"/>
      <c r="D3" s="1437"/>
      <c r="E3" s="1437"/>
      <c r="F3" s="1437"/>
      <c r="G3" s="1437"/>
      <c r="H3" s="1437"/>
      <c r="I3" s="1437"/>
      <c r="J3" s="1437"/>
      <c r="K3" s="1437"/>
      <c r="L3" s="1438"/>
      <c r="M3" s="1446"/>
    </row>
    <row r="4" spans="1:13">
      <c r="A4" s="1443"/>
      <c r="B4" s="1436"/>
      <c r="C4" s="1437"/>
      <c r="D4" s="1437"/>
      <c r="E4" s="1437"/>
      <c r="F4" s="1437"/>
      <c r="G4" s="1437"/>
      <c r="H4" s="1437"/>
      <c r="I4" s="1437"/>
      <c r="J4" s="1437"/>
      <c r="K4" s="1437"/>
      <c r="L4" s="1438"/>
      <c r="M4" s="1446"/>
    </row>
    <row r="5" spans="1:13">
      <c r="A5" s="1443"/>
      <c r="B5" s="1436" t="s">
        <v>1579</v>
      </c>
      <c r="C5" s="1437"/>
      <c r="D5" s="1437"/>
      <c r="E5" s="1437"/>
      <c r="F5" s="1437"/>
      <c r="G5" s="1437"/>
      <c r="H5" s="1437"/>
      <c r="I5" s="1437"/>
      <c r="J5" s="1437"/>
      <c r="K5" s="1437"/>
      <c r="L5" s="1438"/>
      <c r="M5" s="1446"/>
    </row>
    <row r="6" spans="1:13" ht="15" thickBot="1">
      <c r="A6" s="1444"/>
      <c r="B6" s="1439"/>
      <c r="C6" s="1440"/>
      <c r="D6" s="1440"/>
      <c r="E6" s="1440"/>
      <c r="F6" s="1440"/>
      <c r="G6" s="1440"/>
      <c r="H6" s="1440"/>
      <c r="I6" s="1440"/>
      <c r="J6" s="1440"/>
      <c r="K6" s="1440"/>
      <c r="L6" s="1441"/>
      <c r="M6" s="1447"/>
    </row>
    <row r="7" spans="1:13" ht="15" thickBot="1">
      <c r="A7" s="715"/>
      <c r="B7" s="697"/>
      <c r="C7" s="697"/>
      <c r="D7" s="697"/>
      <c r="E7" s="697"/>
      <c r="F7" s="697"/>
      <c r="G7" s="697"/>
      <c r="H7" s="697"/>
      <c r="I7" s="697"/>
      <c r="J7" s="697"/>
      <c r="K7" s="698"/>
      <c r="L7" s="698"/>
      <c r="M7" s="699"/>
    </row>
    <row r="8" spans="1:13">
      <c r="A8" s="284"/>
      <c r="B8" s="285"/>
      <c r="C8" s="285"/>
      <c r="D8" s="285"/>
      <c r="E8" s="1380"/>
      <c r="F8" s="1380"/>
      <c r="G8" s="1380"/>
      <c r="H8" s="1380"/>
      <c r="I8" s="285"/>
      <c r="J8" s="286" t="s">
        <v>1580</v>
      </c>
      <c r="K8" s="4"/>
      <c r="L8" s="4"/>
      <c r="M8" s="5"/>
    </row>
    <row r="9" spans="1:13">
      <c r="A9" s="6"/>
      <c r="B9" s="7"/>
      <c r="C9" s="7"/>
      <c r="D9" s="7"/>
      <c r="E9" s="1381"/>
      <c r="F9" s="1381"/>
      <c r="G9" s="1381"/>
      <c r="H9" s="1381"/>
      <c r="I9" s="7"/>
      <c r="J9" s="8"/>
      <c r="K9" s="9" t="s">
        <v>1582</v>
      </c>
      <c r="L9" s="9" t="s">
        <v>1583</v>
      </c>
      <c r="M9" s="10" t="s">
        <v>1584</v>
      </c>
    </row>
    <row r="10" spans="1:13" ht="21">
      <c r="A10" s="1382" t="s">
        <v>1585</v>
      </c>
      <c r="B10" s="1383"/>
      <c r="C10" s="1383"/>
      <c r="D10" s="11" t="s">
        <v>1586</v>
      </c>
      <c r="E10" s="1384" t="s">
        <v>1659</v>
      </c>
      <c r="F10" s="1384"/>
      <c r="G10" s="1385" t="s">
        <v>1660</v>
      </c>
      <c r="H10" s="1385"/>
      <c r="I10" s="7"/>
      <c r="J10" s="12"/>
      <c r="K10" s="9"/>
      <c r="L10" s="9"/>
      <c r="M10" s="10"/>
    </row>
    <row r="11" spans="1:13">
      <c r="A11" s="17" t="s">
        <v>1587</v>
      </c>
      <c r="B11" s="18"/>
      <c r="C11" s="1386"/>
      <c r="D11" s="1386"/>
      <c r="E11" s="19"/>
      <c r="F11" s="19"/>
      <c r="G11" s="18"/>
      <c r="H11" s="20"/>
      <c r="I11" s="21" t="s">
        <v>1589</v>
      </c>
      <c r="J11" s="22" t="str">
        <f>+Presupuesto!I7</f>
        <v>CAUCA</v>
      </c>
      <c r="K11" s="19"/>
      <c r="L11" s="19"/>
      <c r="M11" s="23"/>
    </row>
    <row r="12" spans="1:13" ht="15" thickBot="1">
      <c r="A12" s="24"/>
      <c r="B12" s="25"/>
      <c r="C12" s="26"/>
      <c r="D12" s="26"/>
      <c r="E12" s="26"/>
      <c r="F12" s="26"/>
      <c r="G12" s="25"/>
      <c r="H12" s="26"/>
      <c r="I12" s="25"/>
      <c r="J12" s="26"/>
      <c r="K12" s="1387"/>
      <c r="L12" s="1387"/>
      <c r="M12" s="1388"/>
    </row>
    <row r="13" spans="1:13">
      <c r="A13" s="27"/>
      <c r="B13" s="28"/>
      <c r="C13" s="28"/>
      <c r="D13" s="28"/>
      <c r="E13" s="28"/>
      <c r="F13" s="28"/>
      <c r="G13" s="28"/>
      <c r="H13" s="28"/>
      <c r="I13" s="28"/>
      <c r="J13" s="28"/>
      <c r="K13" s="28"/>
      <c r="L13" s="28"/>
      <c r="M13" s="29"/>
    </row>
    <row r="14" spans="1:13">
      <c r="A14" s="31" t="s">
        <v>1590</v>
      </c>
      <c r="B14" s="32"/>
      <c r="C14" s="33" t="s">
        <v>1591</v>
      </c>
      <c r="D14" s="34"/>
      <c r="E14" s="35"/>
      <c r="F14" s="35"/>
      <c r="G14" s="35"/>
      <c r="H14" s="35"/>
      <c r="I14" s="35"/>
      <c r="J14" s="35"/>
      <c r="K14" s="35"/>
      <c r="L14" s="35"/>
      <c r="M14" s="36"/>
    </row>
    <row r="15" spans="1:13">
      <c r="A15" s="31"/>
      <c r="B15" s="792"/>
      <c r="C15" s="33"/>
      <c r="D15" s="35"/>
      <c r="E15" s="35"/>
      <c r="F15" s="35"/>
      <c r="G15" s="35"/>
      <c r="H15" s="35"/>
      <c r="I15" s="35"/>
      <c r="J15" s="35"/>
      <c r="K15" s="35"/>
      <c r="L15" s="35"/>
      <c r="M15" s="36"/>
    </row>
    <row r="16" spans="1:13">
      <c r="A16" s="38" t="s">
        <v>1592</v>
      </c>
      <c r="B16"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C16" s="1349"/>
      <c r="D16" s="1349"/>
      <c r="E16" s="1349"/>
      <c r="F16" s="1349"/>
      <c r="G16" s="1349"/>
      <c r="H16" s="1349"/>
      <c r="I16" s="1349"/>
      <c r="J16" s="1349"/>
      <c r="K16" s="1349"/>
      <c r="L16" s="1349"/>
      <c r="M16" s="1350"/>
    </row>
    <row r="17" spans="1:13">
      <c r="A17" s="41"/>
      <c r="B17" s="1351"/>
      <c r="C17" s="1351"/>
      <c r="D17" s="1351"/>
      <c r="E17" s="1351"/>
      <c r="F17" s="1351"/>
      <c r="G17" s="1351"/>
      <c r="H17" s="1351"/>
      <c r="I17" s="1351"/>
      <c r="J17" s="1351"/>
      <c r="K17" s="1351"/>
      <c r="L17" s="1351"/>
      <c r="M17" s="1352"/>
    </row>
    <row r="18" spans="1:13">
      <c r="A18" s="41"/>
      <c r="B18" s="39"/>
      <c r="C18" s="42"/>
      <c r="D18" s="42"/>
      <c r="E18" s="42"/>
      <c r="F18" s="42"/>
      <c r="G18" s="42"/>
      <c r="H18" s="42"/>
      <c r="I18" s="42"/>
      <c r="J18" s="42"/>
      <c r="K18" s="42"/>
      <c r="L18" s="42"/>
      <c r="M18" s="43"/>
    </row>
    <row r="19" spans="1:13">
      <c r="A19" s="41"/>
      <c r="B19" s="39"/>
      <c r="C19" s="42"/>
      <c r="D19" s="42"/>
      <c r="E19" s="42"/>
      <c r="F19" s="42"/>
      <c r="G19" s="42"/>
      <c r="H19" s="42"/>
      <c r="I19" s="42"/>
      <c r="J19" s="42"/>
      <c r="K19" s="42"/>
      <c r="L19" s="42"/>
      <c r="M19" s="43"/>
    </row>
    <row r="20" spans="1:13">
      <c r="A20" s="41" t="s">
        <v>1593</v>
      </c>
      <c r="B20" s="44"/>
      <c r="C20" s="40"/>
      <c r="D20" s="40"/>
      <c r="E20" s="40"/>
      <c r="F20" s="40"/>
      <c r="G20" s="40"/>
      <c r="H20" s="40"/>
      <c r="I20" s="40"/>
      <c r="J20" s="40"/>
      <c r="K20" s="40"/>
      <c r="L20" s="40"/>
      <c r="M20" s="45"/>
    </row>
    <row r="21" spans="1:13">
      <c r="A21" s="41"/>
      <c r="B21" s="39"/>
      <c r="C21" s="42"/>
      <c r="D21" s="42"/>
      <c r="E21" s="42"/>
      <c r="F21" s="42"/>
      <c r="G21" s="42"/>
      <c r="H21" s="42"/>
      <c r="I21" s="42"/>
      <c r="J21" s="42"/>
      <c r="K21" s="42"/>
      <c r="L21" s="42"/>
      <c r="M21" s="43"/>
    </row>
    <row r="22" spans="1:13">
      <c r="A22" s="41" t="s">
        <v>1594</v>
      </c>
      <c r="B22" s="44"/>
      <c r="C22" s="40"/>
      <c r="D22" s="40"/>
      <c r="E22" s="40"/>
      <c r="F22" s="40"/>
      <c r="G22" s="40"/>
      <c r="H22" s="40"/>
      <c r="I22" s="40"/>
      <c r="J22" s="46" t="s">
        <v>1595</v>
      </c>
      <c r="K22" s="47"/>
      <c r="L22" s="48" t="s">
        <v>1591</v>
      </c>
      <c r="M22" s="49" t="s">
        <v>1596</v>
      </c>
    </row>
    <row r="23" spans="1:13">
      <c r="A23" s="41"/>
      <c r="B23" s="39"/>
      <c r="C23" s="42"/>
      <c r="D23" s="42"/>
      <c r="E23" s="42"/>
      <c r="F23" s="42"/>
      <c r="G23" s="42"/>
      <c r="H23" s="42"/>
      <c r="I23" s="42"/>
      <c r="J23" s="42"/>
      <c r="K23" s="42"/>
      <c r="L23" s="42"/>
      <c r="M23" s="43"/>
    </row>
    <row r="24" spans="1:13" ht="15" thickBot="1">
      <c r="A24" s="50"/>
      <c r="B24" s="51"/>
      <c r="C24" s="51"/>
      <c r="D24" s="51"/>
      <c r="E24" s="51"/>
      <c r="F24" s="51"/>
      <c r="G24" s="51"/>
      <c r="H24" s="51"/>
      <c r="I24" s="51"/>
      <c r="J24" s="51"/>
      <c r="K24" s="51"/>
      <c r="L24" s="51"/>
      <c r="M24" s="52"/>
    </row>
    <row r="25" spans="1:13" ht="15" thickBot="1">
      <c r="A25" s="1342" t="s">
        <v>1597</v>
      </c>
      <c r="B25" s="1343"/>
      <c r="C25" s="1343"/>
      <c r="D25" s="1343"/>
      <c r="E25" s="1343"/>
      <c r="F25" s="1343"/>
      <c r="G25" s="1343"/>
      <c r="H25" s="1343"/>
      <c r="I25" s="1343"/>
      <c r="J25" s="1343"/>
      <c r="K25" s="1343"/>
      <c r="L25" s="1343"/>
      <c r="M25" s="1344"/>
    </row>
    <row r="26" spans="1:13" ht="15" thickBot="1">
      <c r="A26" s="54"/>
      <c r="B26" s="55"/>
      <c r="C26" s="55"/>
      <c r="D26" s="55"/>
      <c r="E26" s="55"/>
      <c r="F26" s="55"/>
      <c r="G26" s="55"/>
      <c r="H26" s="55"/>
      <c r="I26" s="55"/>
      <c r="J26" s="55"/>
      <c r="K26" s="55"/>
      <c r="L26" s="55"/>
      <c r="M26" s="56"/>
    </row>
    <row r="27" spans="1:13">
      <c r="A27" s="57" t="s">
        <v>1175</v>
      </c>
      <c r="B27" s="1289" t="s">
        <v>1278</v>
      </c>
      <c r="C27" s="1289"/>
      <c r="D27" s="1289"/>
      <c r="E27" s="1289"/>
      <c r="F27" s="1289"/>
      <c r="G27" s="1289"/>
      <c r="H27" s="1289"/>
      <c r="I27" s="1449" t="s">
        <v>1645</v>
      </c>
      <c r="J27" s="1449"/>
      <c r="K27" s="1348" t="s">
        <v>81</v>
      </c>
      <c r="L27" s="1348"/>
      <c r="M27" s="58" t="s">
        <v>1280</v>
      </c>
    </row>
    <row r="28" spans="1:13" ht="40.200000000000003" customHeight="1" thickBot="1">
      <c r="A28" s="59" t="s">
        <v>1349</v>
      </c>
      <c r="B28" s="1337" t="s">
        <v>1661</v>
      </c>
      <c r="C28" s="1337"/>
      <c r="D28" s="1337"/>
      <c r="E28" s="1337"/>
      <c r="F28" s="1337"/>
      <c r="G28" s="1337"/>
      <c r="H28" s="1337"/>
      <c r="I28" s="1337"/>
      <c r="J28" s="1337"/>
      <c r="K28" s="1337" t="s">
        <v>139</v>
      </c>
      <c r="L28" s="1337"/>
      <c r="M28" s="60"/>
    </row>
    <row r="29" spans="1:13">
      <c r="A29" s="61"/>
      <c r="B29" s="62"/>
      <c r="C29" s="62"/>
      <c r="D29" s="62"/>
      <c r="E29" s="62"/>
      <c r="F29" s="62"/>
      <c r="G29" s="62"/>
      <c r="H29" s="62"/>
      <c r="I29" s="62"/>
      <c r="J29" s="62"/>
      <c r="K29" s="62"/>
      <c r="L29" s="62"/>
      <c r="M29" s="63"/>
    </row>
    <row r="30" spans="1:13">
      <c r="A30" s="1316" t="s">
        <v>1598</v>
      </c>
      <c r="B30" s="1317"/>
      <c r="C30" s="1317"/>
      <c r="D30" s="1317"/>
      <c r="E30" s="1317"/>
      <c r="F30" s="1317"/>
      <c r="G30" s="1317"/>
      <c r="H30" s="1317"/>
      <c r="I30" s="1317"/>
      <c r="J30" s="1317"/>
      <c r="K30" s="1317"/>
      <c r="L30" s="1317"/>
      <c r="M30" s="1318"/>
    </row>
    <row r="31" spans="1:13" ht="15" thickBot="1">
      <c r="A31" s="1338"/>
      <c r="B31" s="1339"/>
      <c r="C31" s="1339"/>
      <c r="D31" s="1339"/>
      <c r="E31" s="1339"/>
      <c r="F31" s="1339"/>
      <c r="G31" s="1339"/>
      <c r="H31" s="1339"/>
      <c r="I31" s="1339"/>
      <c r="J31" s="1339"/>
      <c r="K31" s="1339"/>
      <c r="L31" s="1339"/>
      <c r="M31" s="1340"/>
    </row>
    <row r="32" spans="1:13" ht="27.6">
      <c r="A32" s="64" t="s">
        <v>1599</v>
      </c>
      <c r="B32" s="1289" t="s">
        <v>1278</v>
      </c>
      <c r="C32" s="1289"/>
      <c r="D32" s="1289"/>
      <c r="E32" s="1289"/>
      <c r="F32" s="1289"/>
      <c r="G32" s="1289"/>
      <c r="H32" s="1289"/>
      <c r="I32" s="65" t="s">
        <v>1506</v>
      </c>
      <c r="J32" s="65" t="s">
        <v>1600</v>
      </c>
      <c r="K32" s="1289" t="s">
        <v>1152</v>
      </c>
      <c r="L32" s="1289"/>
      <c r="M32" s="66" t="s">
        <v>1601</v>
      </c>
    </row>
    <row r="33" spans="1:14">
      <c r="A33" s="67"/>
      <c r="B33" s="1325"/>
      <c r="C33" s="1325"/>
      <c r="D33" s="1325"/>
      <c r="E33" s="1325"/>
      <c r="F33" s="1325"/>
      <c r="G33" s="1325"/>
      <c r="H33" s="1325"/>
      <c r="I33" s="68"/>
      <c r="J33" s="69"/>
      <c r="K33" s="1341"/>
      <c r="L33" s="1341"/>
      <c r="M33" s="70">
        <f>J33*K33</f>
        <v>0</v>
      </c>
    </row>
    <row r="34" spans="1:14">
      <c r="A34" s="71"/>
      <c r="B34" s="1322"/>
      <c r="C34" s="1322"/>
      <c r="D34" s="1322"/>
      <c r="E34" s="1322"/>
      <c r="F34" s="1322"/>
      <c r="G34" s="1322"/>
      <c r="H34" s="1322"/>
      <c r="I34" s="72"/>
      <c r="J34" s="73"/>
      <c r="K34" s="1328"/>
      <c r="L34" s="1328"/>
      <c r="M34" s="70">
        <f t="shared" ref="M34:M41" si="0">J34*K34</f>
        <v>0</v>
      </c>
    </row>
    <row r="35" spans="1:14">
      <c r="A35" s="71"/>
      <c r="B35" s="1322"/>
      <c r="C35" s="1322"/>
      <c r="D35" s="1322"/>
      <c r="E35" s="1322"/>
      <c r="F35" s="1322"/>
      <c r="G35" s="1322"/>
      <c r="H35" s="1322"/>
      <c r="I35" s="72"/>
      <c r="J35" s="73"/>
      <c r="K35" s="1328"/>
      <c r="L35" s="1328"/>
      <c r="M35" s="70">
        <f t="shared" si="0"/>
        <v>0</v>
      </c>
    </row>
    <row r="36" spans="1:14">
      <c r="A36" s="71"/>
      <c r="B36" s="1322"/>
      <c r="C36" s="1322"/>
      <c r="D36" s="1322"/>
      <c r="E36" s="1322"/>
      <c r="F36" s="1322"/>
      <c r="G36" s="1322"/>
      <c r="H36" s="1322"/>
      <c r="I36" s="72"/>
      <c r="J36" s="73"/>
      <c r="K36" s="1328"/>
      <c r="L36" s="1328"/>
      <c r="M36" s="70">
        <f t="shared" si="0"/>
        <v>0</v>
      </c>
    </row>
    <row r="37" spans="1:14">
      <c r="A37" s="71"/>
      <c r="B37" s="1322"/>
      <c r="C37" s="1322"/>
      <c r="D37" s="1322"/>
      <c r="E37" s="1322"/>
      <c r="F37" s="1322"/>
      <c r="G37" s="1322"/>
      <c r="H37" s="1322"/>
      <c r="I37" s="72"/>
      <c r="J37" s="73"/>
      <c r="K37" s="1328"/>
      <c r="L37" s="1328"/>
      <c r="M37" s="70">
        <f t="shared" si="0"/>
        <v>0</v>
      </c>
    </row>
    <row r="38" spans="1:14">
      <c r="A38" s="71"/>
      <c r="B38" s="1322"/>
      <c r="C38" s="1322"/>
      <c r="D38" s="1322"/>
      <c r="E38" s="1322"/>
      <c r="F38" s="1322"/>
      <c r="G38" s="1322"/>
      <c r="H38" s="1322"/>
      <c r="I38" s="72"/>
      <c r="J38" s="73"/>
      <c r="K38" s="1328"/>
      <c r="L38" s="1328"/>
      <c r="M38" s="70">
        <f t="shared" si="0"/>
        <v>0</v>
      </c>
    </row>
    <row r="39" spans="1:14">
      <c r="A39" s="71"/>
      <c r="B39" s="1322"/>
      <c r="C39" s="1322"/>
      <c r="D39" s="1322"/>
      <c r="E39" s="1322"/>
      <c r="F39" s="1322"/>
      <c r="G39" s="1322"/>
      <c r="H39" s="1322"/>
      <c r="I39" s="72"/>
      <c r="J39" s="73"/>
      <c r="K39" s="1328"/>
      <c r="L39" s="1328"/>
      <c r="M39" s="70">
        <f t="shared" si="0"/>
        <v>0</v>
      </c>
    </row>
    <row r="40" spans="1:14">
      <c r="A40" s="71"/>
      <c r="B40" s="1322"/>
      <c r="C40" s="1322"/>
      <c r="D40" s="1322"/>
      <c r="E40" s="1322"/>
      <c r="F40" s="1322"/>
      <c r="G40" s="1322"/>
      <c r="H40" s="1322"/>
      <c r="I40" s="72"/>
      <c r="J40" s="73"/>
      <c r="K40" s="1328"/>
      <c r="L40" s="1328"/>
      <c r="M40" s="70">
        <f t="shared" si="0"/>
        <v>0</v>
      </c>
    </row>
    <row r="41" spans="1:14">
      <c r="A41" s="74"/>
      <c r="B41" s="1322"/>
      <c r="C41" s="1322"/>
      <c r="D41" s="1322"/>
      <c r="E41" s="1322"/>
      <c r="F41" s="1322"/>
      <c r="G41" s="1322"/>
      <c r="H41" s="1322"/>
      <c r="I41" s="72"/>
      <c r="J41" s="73"/>
      <c r="K41" s="1328"/>
      <c r="L41" s="1328"/>
      <c r="M41" s="70">
        <f t="shared" si="0"/>
        <v>0</v>
      </c>
    </row>
    <row r="42" spans="1:14" ht="15" thickBot="1">
      <c r="A42" s="75"/>
      <c r="B42" s="1409"/>
      <c r="C42" s="1409"/>
      <c r="D42" s="1409"/>
      <c r="E42" s="1409"/>
      <c r="F42" s="1409"/>
      <c r="G42" s="1409"/>
      <c r="H42" s="1409"/>
      <c r="I42" s="76"/>
      <c r="J42" s="77"/>
      <c r="K42" s="1392"/>
      <c r="L42" s="1392"/>
      <c r="M42" s="150"/>
    </row>
    <row r="43" spans="1:14" ht="15" thickBot="1">
      <c r="A43" s="1297" t="s">
        <v>1602</v>
      </c>
      <c r="B43" s="1298"/>
      <c r="C43" s="1298"/>
      <c r="D43" s="1298"/>
      <c r="E43" s="1298"/>
      <c r="F43" s="1298"/>
      <c r="G43" s="1298"/>
      <c r="H43" s="1298"/>
      <c r="I43" s="1298"/>
      <c r="J43" s="1298"/>
      <c r="K43" s="1298"/>
      <c r="L43" s="1299"/>
      <c r="M43" s="79">
        <f>SUM(M33:M42)</f>
        <v>0</v>
      </c>
    </row>
    <row r="44" spans="1:14">
      <c r="A44" s="80"/>
      <c r="B44" s="55"/>
      <c r="C44" s="55"/>
      <c r="D44" s="55"/>
      <c r="E44" s="55"/>
      <c r="F44" s="55"/>
      <c r="G44" s="55"/>
      <c r="H44" s="55"/>
      <c r="I44" s="55"/>
      <c r="J44" s="55"/>
      <c r="K44" s="55"/>
      <c r="L44" s="55"/>
      <c r="M44" s="56"/>
    </row>
    <row r="45" spans="1:14">
      <c r="A45" s="1300" t="s">
        <v>1603</v>
      </c>
      <c r="B45" s="1301"/>
      <c r="C45" s="1301"/>
      <c r="D45" s="1301"/>
      <c r="E45" s="1301"/>
      <c r="F45" s="1301"/>
      <c r="G45" s="1301"/>
      <c r="H45" s="1301"/>
      <c r="I45" s="1301"/>
      <c r="J45" s="1301"/>
      <c r="K45" s="1301"/>
      <c r="L45" s="1301"/>
      <c r="M45" s="1302"/>
    </row>
    <row r="46" spans="1:14" ht="15" thickBot="1">
      <c r="A46" s="1330"/>
      <c r="B46" s="1331"/>
      <c r="C46" s="1331"/>
      <c r="D46" s="1331"/>
      <c r="E46" s="1331"/>
      <c r="F46" s="1331"/>
      <c r="G46" s="1331"/>
      <c r="H46" s="1331"/>
      <c r="I46" s="1331"/>
      <c r="J46" s="1331"/>
      <c r="K46" s="1331"/>
      <c r="L46" s="1331"/>
      <c r="M46" s="1332"/>
    </row>
    <row r="47" spans="1:14">
      <c r="A47" s="64" t="s">
        <v>1599</v>
      </c>
      <c r="B47" s="1289" t="s">
        <v>1278</v>
      </c>
      <c r="C47" s="1289"/>
      <c r="D47" s="1289"/>
      <c r="E47" s="1289"/>
      <c r="F47" s="1289"/>
      <c r="G47" s="1289"/>
      <c r="H47" s="1289"/>
      <c r="I47" s="65" t="s">
        <v>81</v>
      </c>
      <c r="J47" s="65" t="s">
        <v>1280</v>
      </c>
      <c r="K47" s="1289" t="s">
        <v>1604</v>
      </c>
      <c r="L47" s="1289"/>
      <c r="M47" s="66" t="s">
        <v>1601</v>
      </c>
    </row>
    <row r="48" spans="1:14">
      <c r="A48" s="712" t="s">
        <v>476</v>
      </c>
      <c r="B48" s="1463" t="s">
        <v>477</v>
      </c>
      <c r="C48" s="1463"/>
      <c r="D48" s="1463"/>
      <c r="E48" s="1463"/>
      <c r="F48" s="1463"/>
      <c r="G48" s="1463"/>
      <c r="H48" s="1463"/>
      <c r="I48" s="81" t="s">
        <v>139</v>
      </c>
      <c r="J48" s="82">
        <v>1.1000000000000001</v>
      </c>
      <c r="K48" s="1407">
        <f>VLOOKUP(A48,Materiales!$C$6:$F$373,4,0)</f>
        <v>7402.9005915126545</v>
      </c>
      <c r="L48" s="1408"/>
      <c r="M48" s="70">
        <f>J48*K48</f>
        <v>8143.1906506639207</v>
      </c>
      <c r="N48" s="803">
        <v>7402.9005915126545</v>
      </c>
    </row>
    <row r="49" spans="1:13">
      <c r="A49" s="713"/>
      <c r="B49" s="1462"/>
      <c r="C49" s="1462"/>
      <c r="D49" s="1462"/>
      <c r="E49" s="1462"/>
      <c r="F49" s="1462"/>
      <c r="G49" s="1462"/>
      <c r="H49" s="1462"/>
      <c r="I49" s="83"/>
      <c r="J49" s="84"/>
      <c r="K49" s="1405"/>
      <c r="L49" s="1406"/>
      <c r="M49" s="70">
        <f t="shared" ref="M49:M57" si="1">J49*K49</f>
        <v>0</v>
      </c>
    </row>
    <row r="50" spans="1:13">
      <c r="A50" s="713"/>
      <c r="B50" s="1462"/>
      <c r="C50" s="1462"/>
      <c r="D50" s="1462"/>
      <c r="E50" s="1462"/>
      <c r="F50" s="1462"/>
      <c r="G50" s="1462"/>
      <c r="H50" s="1462"/>
      <c r="I50" s="83"/>
      <c r="J50" s="84"/>
      <c r="K50" s="1405"/>
      <c r="L50" s="1406"/>
      <c r="M50" s="70">
        <f t="shared" si="1"/>
        <v>0</v>
      </c>
    </row>
    <row r="51" spans="1:13">
      <c r="A51" s="713"/>
      <c r="B51" s="1462"/>
      <c r="C51" s="1462"/>
      <c r="D51" s="1462"/>
      <c r="E51" s="1462"/>
      <c r="F51" s="1462"/>
      <c r="G51" s="1462"/>
      <c r="H51" s="1462"/>
      <c r="I51" s="83"/>
      <c r="J51" s="84"/>
      <c r="K51" s="1405"/>
      <c r="L51" s="1406"/>
      <c r="M51" s="70">
        <f t="shared" si="1"/>
        <v>0</v>
      </c>
    </row>
    <row r="52" spans="1:13">
      <c r="A52" s="713"/>
      <c r="B52" s="1462"/>
      <c r="C52" s="1462"/>
      <c r="D52" s="1462"/>
      <c r="E52" s="1462"/>
      <c r="F52" s="1462"/>
      <c r="G52" s="1462"/>
      <c r="H52" s="1462"/>
      <c r="I52" s="83"/>
      <c r="J52" s="84"/>
      <c r="K52" s="1405"/>
      <c r="L52" s="1406"/>
      <c r="M52" s="70">
        <f t="shared" si="1"/>
        <v>0</v>
      </c>
    </row>
    <row r="53" spans="1:13">
      <c r="A53" s="713"/>
      <c r="B53" s="1462"/>
      <c r="C53" s="1462"/>
      <c r="D53" s="1462"/>
      <c r="E53" s="1462"/>
      <c r="F53" s="1462"/>
      <c r="G53" s="1462"/>
      <c r="H53" s="1462"/>
      <c r="I53" s="83"/>
      <c r="J53" s="84"/>
      <c r="K53" s="1405"/>
      <c r="L53" s="1406"/>
      <c r="M53" s="70">
        <f t="shared" si="1"/>
        <v>0</v>
      </c>
    </row>
    <row r="54" spans="1:13">
      <c r="A54" s="713"/>
      <c r="B54" s="1462"/>
      <c r="C54" s="1462"/>
      <c r="D54" s="1462"/>
      <c r="E54" s="1462"/>
      <c r="F54" s="1462"/>
      <c r="G54" s="1462"/>
      <c r="H54" s="1462"/>
      <c r="I54" s="83"/>
      <c r="J54" s="84"/>
      <c r="K54" s="1405"/>
      <c r="L54" s="1406"/>
      <c r="M54" s="70">
        <f t="shared" si="1"/>
        <v>0</v>
      </c>
    </row>
    <row r="55" spans="1:13">
      <c r="A55" s="713"/>
      <c r="B55" s="1462"/>
      <c r="C55" s="1462"/>
      <c r="D55" s="1462"/>
      <c r="E55" s="1462"/>
      <c r="F55" s="1462"/>
      <c r="G55" s="1462"/>
      <c r="H55" s="1462"/>
      <c r="I55" s="83"/>
      <c r="J55" s="84"/>
      <c r="K55" s="1405"/>
      <c r="L55" s="1406"/>
      <c r="M55" s="70">
        <f t="shared" si="1"/>
        <v>0</v>
      </c>
    </row>
    <row r="56" spans="1:13">
      <c r="A56" s="713"/>
      <c r="B56" s="1462"/>
      <c r="C56" s="1462"/>
      <c r="D56" s="1462"/>
      <c r="E56" s="1462"/>
      <c r="F56" s="1462"/>
      <c r="G56" s="1462"/>
      <c r="H56" s="1462"/>
      <c r="I56" s="83"/>
      <c r="J56" s="84"/>
      <c r="K56" s="1405"/>
      <c r="L56" s="1406"/>
      <c r="M56" s="70">
        <f t="shared" si="1"/>
        <v>0</v>
      </c>
    </row>
    <row r="57" spans="1:13" ht="15" thickBot="1">
      <c r="A57" s="713"/>
      <c r="B57" s="1462"/>
      <c r="C57" s="1462"/>
      <c r="D57" s="1462"/>
      <c r="E57" s="1462"/>
      <c r="F57" s="1462"/>
      <c r="G57" s="1462"/>
      <c r="H57" s="1462"/>
      <c r="I57" s="83"/>
      <c r="J57" s="84"/>
      <c r="K57" s="1405"/>
      <c r="L57" s="1406"/>
      <c r="M57" s="70">
        <f t="shared" si="1"/>
        <v>0</v>
      </c>
    </row>
    <row r="58" spans="1:13" ht="15" thickBot="1">
      <c r="A58" s="1297" t="s">
        <v>1602</v>
      </c>
      <c r="B58" s="1298"/>
      <c r="C58" s="1298"/>
      <c r="D58" s="1298"/>
      <c r="E58" s="1298"/>
      <c r="F58" s="1298"/>
      <c r="G58" s="1298"/>
      <c r="H58" s="1298"/>
      <c r="I58" s="1298"/>
      <c r="J58" s="1298"/>
      <c r="K58" s="1298"/>
      <c r="L58" s="1299"/>
      <c r="M58" s="88">
        <f>SUM(M48:M57)</f>
        <v>8143.1906506639207</v>
      </c>
    </row>
    <row r="59" spans="1:13">
      <c r="A59" s="54"/>
      <c r="B59" s="55"/>
      <c r="C59" s="55"/>
      <c r="D59" s="55"/>
      <c r="E59" s="55"/>
      <c r="F59" s="55"/>
      <c r="G59" s="55"/>
      <c r="H59" s="55"/>
      <c r="I59" s="55"/>
      <c r="J59" s="55"/>
      <c r="K59" s="55"/>
      <c r="L59" s="55"/>
      <c r="M59" s="56"/>
    </row>
    <row r="60" spans="1:13">
      <c r="A60" s="1300" t="s">
        <v>1605</v>
      </c>
      <c r="B60" s="1301"/>
      <c r="C60" s="1301"/>
      <c r="D60" s="1301"/>
      <c r="E60" s="1301"/>
      <c r="F60" s="1301"/>
      <c r="G60" s="1301"/>
      <c r="H60" s="1301"/>
      <c r="I60" s="1301"/>
      <c r="J60" s="1301"/>
      <c r="K60" s="1301"/>
      <c r="L60" s="1301"/>
      <c r="M60" s="1302"/>
    </row>
    <row r="61" spans="1:13" ht="15" thickBot="1">
      <c r="A61" s="1303"/>
      <c r="B61" s="1304"/>
      <c r="C61" s="1304"/>
      <c r="D61" s="1304"/>
      <c r="E61" s="1304"/>
      <c r="F61" s="1304"/>
      <c r="G61" s="1304"/>
      <c r="H61" s="1304"/>
      <c r="I61" s="1304"/>
      <c r="J61" s="1304"/>
      <c r="K61" s="1304"/>
      <c r="L61" s="1304"/>
      <c r="M61" s="1305"/>
    </row>
    <row r="62" spans="1:13" ht="27.6">
      <c r="A62" s="89" t="s">
        <v>1599</v>
      </c>
      <c r="B62" s="1306" t="s">
        <v>1278</v>
      </c>
      <c r="C62" s="1306"/>
      <c r="D62" s="1306"/>
      <c r="E62" s="1306"/>
      <c r="F62" s="1306"/>
      <c r="G62" s="1306"/>
      <c r="H62" s="90" t="s">
        <v>81</v>
      </c>
      <c r="I62" s="90" t="s">
        <v>1606</v>
      </c>
      <c r="J62" s="90" t="s">
        <v>1607</v>
      </c>
      <c r="K62" s="90" t="s">
        <v>1608</v>
      </c>
      <c r="L62" s="90" t="s">
        <v>1609</v>
      </c>
      <c r="M62" s="91" t="s">
        <v>1601</v>
      </c>
    </row>
    <row r="63" spans="1:13">
      <c r="A63" s="92"/>
      <c r="B63" s="1396"/>
      <c r="C63" s="1397"/>
      <c r="D63" s="1397"/>
      <c r="E63" s="1397"/>
      <c r="F63" s="1397"/>
      <c r="G63" s="1400"/>
      <c r="H63" s="93"/>
      <c r="I63" s="94"/>
      <c r="J63" s="94"/>
      <c r="K63" s="94"/>
      <c r="L63" s="95"/>
      <c r="M63" s="96">
        <f>K63*L63</f>
        <v>0</v>
      </c>
    </row>
    <row r="64" spans="1:13">
      <c r="A64" s="97"/>
      <c r="B64" s="1310"/>
      <c r="C64" s="1311"/>
      <c r="D64" s="1311"/>
      <c r="E64" s="1311"/>
      <c r="F64" s="1311"/>
      <c r="G64" s="1312"/>
      <c r="H64" s="98"/>
      <c r="I64" s="99"/>
      <c r="J64" s="99"/>
      <c r="K64" s="99"/>
      <c r="L64" s="100"/>
      <c r="M64" s="96">
        <f t="shared" ref="M64:M67" si="2">K64*L64</f>
        <v>0</v>
      </c>
    </row>
    <row r="65" spans="1:13">
      <c r="A65" s="97"/>
      <c r="B65" s="1310"/>
      <c r="C65" s="1311"/>
      <c r="D65" s="1311"/>
      <c r="E65" s="1311"/>
      <c r="F65" s="1311"/>
      <c r="G65" s="1312"/>
      <c r="H65" s="98"/>
      <c r="I65" s="99"/>
      <c r="J65" s="99"/>
      <c r="K65" s="99"/>
      <c r="L65" s="100"/>
      <c r="M65" s="96">
        <f t="shared" si="2"/>
        <v>0</v>
      </c>
    </row>
    <row r="66" spans="1:13">
      <c r="A66" s="97"/>
      <c r="B66" s="1310"/>
      <c r="C66" s="1311"/>
      <c r="D66" s="1311"/>
      <c r="E66" s="1311"/>
      <c r="F66" s="1311"/>
      <c r="G66" s="1312"/>
      <c r="H66" s="98"/>
      <c r="I66" s="99"/>
      <c r="J66" s="99"/>
      <c r="K66" s="99"/>
      <c r="L66" s="100"/>
      <c r="M66" s="96">
        <f t="shared" si="2"/>
        <v>0</v>
      </c>
    </row>
    <row r="67" spans="1:13" ht="15" thickBot="1">
      <c r="A67" s="75"/>
      <c r="B67" s="1313"/>
      <c r="C67" s="1314"/>
      <c r="D67" s="1314"/>
      <c r="E67" s="1314"/>
      <c r="F67" s="1314"/>
      <c r="G67" s="1315"/>
      <c r="H67" s="101"/>
      <c r="I67" s="102"/>
      <c r="J67" s="102"/>
      <c r="K67" s="102"/>
      <c r="L67" s="103"/>
      <c r="M67" s="104">
        <f t="shared" si="2"/>
        <v>0</v>
      </c>
    </row>
    <row r="68" spans="1:13" ht="15" thickBot="1">
      <c r="A68" s="1297" t="s">
        <v>1602</v>
      </c>
      <c r="B68" s="1298"/>
      <c r="C68" s="1298"/>
      <c r="D68" s="1298"/>
      <c r="E68" s="1298"/>
      <c r="F68" s="1298"/>
      <c r="G68" s="1298"/>
      <c r="H68" s="1298"/>
      <c r="I68" s="1298"/>
      <c r="J68" s="1298"/>
      <c r="K68" s="1298"/>
      <c r="L68" s="1299"/>
      <c r="M68" s="88">
        <f>SUM(M63:M67)</f>
        <v>0</v>
      </c>
    </row>
    <row r="69" spans="1:13">
      <c r="A69" s="54"/>
      <c r="B69" s="55"/>
      <c r="C69" s="55"/>
      <c r="D69" s="55"/>
      <c r="E69" s="55"/>
      <c r="F69" s="55"/>
      <c r="G69" s="55"/>
      <c r="H69" s="55"/>
      <c r="I69" s="55"/>
      <c r="J69" s="55"/>
      <c r="K69" s="55"/>
      <c r="L69" s="55"/>
      <c r="M69" s="56"/>
    </row>
    <row r="70" spans="1:13">
      <c r="A70" s="1316" t="s">
        <v>1610</v>
      </c>
      <c r="B70" s="1317"/>
      <c r="C70" s="1317"/>
      <c r="D70" s="1317"/>
      <c r="E70" s="1317"/>
      <c r="F70" s="1317"/>
      <c r="G70" s="1317"/>
      <c r="H70" s="1317"/>
      <c r="I70" s="1317"/>
      <c r="J70" s="1317"/>
      <c r="K70" s="1317"/>
      <c r="L70" s="1317"/>
      <c r="M70" s="1318"/>
    </row>
    <row r="71" spans="1:13" ht="15" thickBot="1">
      <c r="A71" s="1294"/>
      <c r="B71" s="1295"/>
      <c r="C71" s="1295"/>
      <c r="D71" s="1295"/>
      <c r="E71" s="1295"/>
      <c r="F71" s="1295"/>
      <c r="G71" s="1295"/>
      <c r="H71" s="1295"/>
      <c r="I71" s="1295"/>
      <c r="J71" s="1295"/>
      <c r="K71" s="1295"/>
      <c r="L71" s="1295"/>
      <c r="M71" s="1296"/>
    </row>
    <row r="72" spans="1:13" ht="27.6">
      <c r="A72" s="64" t="s">
        <v>1599</v>
      </c>
      <c r="B72" s="1289" t="s">
        <v>1278</v>
      </c>
      <c r="C72" s="1289"/>
      <c r="D72" s="1289"/>
      <c r="E72" s="1289"/>
      <c r="F72" s="1289"/>
      <c r="G72" s="1289"/>
      <c r="H72" s="65" t="s">
        <v>1611</v>
      </c>
      <c r="I72" s="65" t="s">
        <v>1612</v>
      </c>
      <c r="J72" s="65" t="s">
        <v>1613</v>
      </c>
      <c r="K72" s="1289" t="s">
        <v>1152</v>
      </c>
      <c r="L72" s="1289"/>
      <c r="M72" s="66" t="s">
        <v>1601</v>
      </c>
    </row>
    <row r="73" spans="1:13">
      <c r="A73" s="92" t="s">
        <v>1614</v>
      </c>
      <c r="B73" s="1396" t="s">
        <v>1615</v>
      </c>
      <c r="C73" s="1397"/>
      <c r="D73" s="1397"/>
      <c r="E73" s="1397"/>
      <c r="F73" s="1397"/>
      <c r="G73" s="1397"/>
      <c r="H73" s="95">
        <f>+'Mano de Obra'!C6*2</f>
        <v>86708</v>
      </c>
      <c r="I73" s="793">
        <v>1.85</v>
      </c>
      <c r="J73" s="106">
        <f>+H73*I73</f>
        <v>160409.80000000002</v>
      </c>
      <c r="K73" s="1398">
        <v>100</v>
      </c>
      <c r="L73" s="1399"/>
      <c r="M73" s="107">
        <f>J73/K73</f>
        <v>1604.0980000000002</v>
      </c>
    </row>
    <row r="74" spans="1:13">
      <c r="A74" s="108"/>
      <c r="B74" s="1270"/>
      <c r="C74" s="1271"/>
      <c r="D74" s="1271"/>
      <c r="E74" s="1271"/>
      <c r="F74" s="1271"/>
      <c r="G74" s="1272"/>
      <c r="H74" s="100"/>
      <c r="I74" s="109"/>
      <c r="J74" s="106"/>
      <c r="K74" s="1419"/>
      <c r="L74" s="1420"/>
      <c r="M74" s="107"/>
    </row>
    <row r="75" spans="1:13">
      <c r="A75" s="108"/>
      <c r="B75" s="1270"/>
      <c r="C75" s="1271"/>
      <c r="D75" s="1271"/>
      <c r="E75" s="1271"/>
      <c r="F75" s="1271"/>
      <c r="G75" s="1272"/>
      <c r="H75" s="100"/>
      <c r="I75" s="109"/>
      <c r="J75" s="110"/>
      <c r="K75" s="1273"/>
      <c r="L75" s="1274"/>
      <c r="M75" s="111"/>
    </row>
    <row r="76" spans="1:13">
      <c r="A76" s="108"/>
      <c r="B76" s="1270"/>
      <c r="C76" s="1271"/>
      <c r="D76" s="1271"/>
      <c r="E76" s="1271"/>
      <c r="F76" s="1271"/>
      <c r="G76" s="1272"/>
      <c r="H76" s="100"/>
      <c r="I76" s="109"/>
      <c r="J76" s="110"/>
      <c r="K76" s="1273"/>
      <c r="L76" s="1274"/>
      <c r="M76" s="111"/>
    </row>
    <row r="77" spans="1:13">
      <c r="A77" s="108"/>
      <c r="B77" s="1270"/>
      <c r="C77" s="1271"/>
      <c r="D77" s="1271"/>
      <c r="E77" s="1271"/>
      <c r="F77" s="1271"/>
      <c r="G77" s="1272"/>
      <c r="H77" s="100"/>
      <c r="I77" s="109"/>
      <c r="J77" s="110"/>
      <c r="K77" s="1273"/>
      <c r="L77" s="1274"/>
      <c r="M77" s="111"/>
    </row>
    <row r="78" spans="1:13">
      <c r="A78" s="108"/>
      <c r="B78" s="1270"/>
      <c r="C78" s="1271"/>
      <c r="D78" s="1271"/>
      <c r="E78" s="1271"/>
      <c r="F78" s="1271"/>
      <c r="G78" s="1272"/>
      <c r="H78" s="100"/>
      <c r="I78" s="109"/>
      <c r="J78" s="110"/>
      <c r="K78" s="1273"/>
      <c r="L78" s="1274"/>
      <c r="M78" s="111"/>
    </row>
    <row r="79" spans="1:13">
      <c r="A79" s="108"/>
      <c r="B79" s="1270"/>
      <c r="C79" s="1271"/>
      <c r="D79" s="1271"/>
      <c r="E79" s="1271"/>
      <c r="F79" s="1271"/>
      <c r="G79" s="1272"/>
      <c r="H79" s="100"/>
      <c r="I79" s="109"/>
      <c r="J79" s="110"/>
      <c r="K79" s="1273"/>
      <c r="L79" s="1274"/>
      <c r="M79" s="111"/>
    </row>
    <row r="80" spans="1:13">
      <c r="A80" s="108"/>
      <c r="B80" s="1270"/>
      <c r="C80" s="1271"/>
      <c r="D80" s="1271"/>
      <c r="E80" s="1271"/>
      <c r="F80" s="1271"/>
      <c r="G80" s="1272"/>
      <c r="H80" s="100"/>
      <c r="I80" s="109"/>
      <c r="J80" s="700"/>
      <c r="K80" s="1273"/>
      <c r="L80" s="1274"/>
      <c r="M80" s="111"/>
    </row>
    <row r="81" spans="1:13">
      <c r="A81" s="108"/>
      <c r="B81" s="1270"/>
      <c r="C81" s="1271"/>
      <c r="D81" s="1271"/>
      <c r="E81" s="1271"/>
      <c r="F81" s="1271"/>
      <c r="G81" s="1272"/>
      <c r="H81" s="100"/>
      <c r="I81" s="109"/>
      <c r="J81" s="700"/>
      <c r="K81" s="1273"/>
      <c r="L81" s="1274"/>
      <c r="M81" s="111"/>
    </row>
    <row r="82" spans="1:13" ht="15" thickBot="1">
      <c r="A82" s="112"/>
      <c r="B82" s="1275"/>
      <c r="C82" s="1276"/>
      <c r="D82" s="1276"/>
      <c r="E82" s="1276"/>
      <c r="F82" s="1276"/>
      <c r="G82" s="1277"/>
      <c r="H82" s="113"/>
      <c r="I82" s="114"/>
      <c r="J82" s="113"/>
      <c r="K82" s="1278"/>
      <c r="L82" s="1279"/>
      <c r="M82" s="115"/>
    </row>
    <row r="83" spans="1:13" ht="15" thickBot="1">
      <c r="A83" s="1280" t="s">
        <v>1602</v>
      </c>
      <c r="B83" s="1281"/>
      <c r="C83" s="1281"/>
      <c r="D83" s="1281"/>
      <c r="E83" s="1281"/>
      <c r="F83" s="1281"/>
      <c r="G83" s="1281"/>
      <c r="H83" s="1281"/>
      <c r="I83" s="1281"/>
      <c r="J83" s="1281"/>
      <c r="K83" s="1281"/>
      <c r="L83" s="1282"/>
      <c r="M83" s="116">
        <f>SUM(M73:M82)</f>
        <v>1604.0980000000002</v>
      </c>
    </row>
    <row r="84" spans="1:13" ht="15" thickBot="1">
      <c r="A84" s="54"/>
      <c r="B84" s="55"/>
      <c r="C84" s="55"/>
      <c r="D84" s="55"/>
      <c r="E84" s="55"/>
      <c r="F84" s="55"/>
      <c r="G84" s="55"/>
      <c r="H84" s="55"/>
      <c r="I84" s="55"/>
      <c r="J84" s="55"/>
      <c r="K84" s="55"/>
      <c r="L84" s="55"/>
      <c r="M84" s="56"/>
    </row>
    <row r="85" spans="1:13" ht="15" thickBot="1">
      <c r="A85" s="1283" t="s">
        <v>1616</v>
      </c>
      <c r="B85" s="1284"/>
      <c r="C85" s="1284"/>
      <c r="D85" s="1284"/>
      <c r="E85" s="1284"/>
      <c r="F85" s="1284"/>
      <c r="G85" s="1284"/>
      <c r="H85" s="1284"/>
      <c r="I85" s="1284"/>
      <c r="J85" s="1284"/>
      <c r="K85" s="1284"/>
      <c r="L85" s="1285"/>
      <c r="M85" s="116">
        <f>M43+M58+M68+M83</f>
        <v>9747.2886506639206</v>
      </c>
    </row>
    <row r="86" spans="1:13">
      <c r="A86" s="27"/>
      <c r="B86" s="28"/>
      <c r="C86" s="28"/>
      <c r="D86" s="28"/>
      <c r="E86" s="28"/>
      <c r="F86" s="28"/>
      <c r="G86" s="28"/>
      <c r="H86" s="28"/>
      <c r="I86" s="28"/>
      <c r="J86" s="28"/>
      <c r="K86" s="28"/>
      <c r="L86" s="28"/>
      <c r="M86" s="29"/>
    </row>
    <row r="87" spans="1:13">
      <c r="A87" s="50"/>
      <c r="B87" s="51"/>
      <c r="C87" s="51"/>
      <c r="D87" s="51"/>
      <c r="E87" s="51"/>
      <c r="F87" s="51"/>
      <c r="G87" s="51"/>
      <c r="H87" s="51"/>
      <c r="I87" s="51"/>
      <c r="J87" s="51"/>
      <c r="K87" s="51"/>
      <c r="L87" s="51"/>
      <c r="M87" s="52"/>
    </row>
    <row r="88" spans="1:13">
      <c r="A88" s="50"/>
      <c r="B88" s="51"/>
      <c r="C88" s="51"/>
      <c r="D88" s="51"/>
      <c r="E88" s="51"/>
      <c r="F88" s="51"/>
      <c r="G88" s="51"/>
      <c r="H88" s="51"/>
      <c r="I88" s="51"/>
      <c r="J88" s="51"/>
      <c r="K88" s="51"/>
      <c r="L88" s="51"/>
      <c r="M88" s="52"/>
    </row>
    <row r="89" spans="1:13">
      <c r="A89" s="50"/>
      <c r="B89" s="51"/>
      <c r="C89" s="51"/>
      <c r="D89" s="51"/>
      <c r="E89" s="51"/>
      <c r="F89" s="51"/>
      <c r="G89" s="51"/>
      <c r="H89" s="51"/>
      <c r="I89" s="51"/>
      <c r="J89" s="51"/>
      <c r="K89" s="51"/>
      <c r="L89" s="51"/>
      <c r="M89" s="52"/>
    </row>
    <row r="90" spans="1:13">
      <c r="A90" s="50"/>
      <c r="B90" s="117" t="s">
        <v>1617</v>
      </c>
      <c r="C90" s="117"/>
      <c r="D90" s="117"/>
      <c r="E90" s="117"/>
      <c r="F90" s="117"/>
      <c r="G90" s="117"/>
      <c r="H90" s="3"/>
      <c r="I90" s="117" t="s">
        <v>1618</v>
      </c>
      <c r="J90" s="117"/>
      <c r="K90" s="117"/>
      <c r="L90" s="117"/>
      <c r="M90" s="52"/>
    </row>
    <row r="91" spans="1:13">
      <c r="A91" s="50"/>
      <c r="B91" s="51" t="s">
        <v>1619</v>
      </c>
      <c r="C91" s="51"/>
      <c r="D91" s="51"/>
      <c r="E91" s="51"/>
      <c r="F91" s="51"/>
      <c r="G91" s="51"/>
      <c r="H91" s="3"/>
      <c r="I91" s="51" t="s">
        <v>1619</v>
      </c>
      <c r="J91" s="51"/>
      <c r="K91" s="51"/>
      <c r="L91" s="51"/>
      <c r="M91" s="52"/>
    </row>
    <row r="92" spans="1:13">
      <c r="A92" s="50"/>
      <c r="B92" s="51" t="s">
        <v>1620</v>
      </c>
      <c r="C92" s="51"/>
      <c r="D92" s="51"/>
      <c r="E92" s="51"/>
      <c r="F92" s="51"/>
      <c r="G92" s="51"/>
      <c r="H92" s="3"/>
      <c r="I92" s="51" t="s">
        <v>1621</v>
      </c>
      <c r="J92" s="51"/>
      <c r="K92" s="51"/>
      <c r="L92" s="51"/>
      <c r="M92" s="52"/>
    </row>
    <row r="93" spans="1:13">
      <c r="A93" s="50"/>
      <c r="B93" s="51" t="s">
        <v>1622</v>
      </c>
      <c r="C93" s="51"/>
      <c r="D93" s="51"/>
      <c r="E93" s="51"/>
      <c r="F93" s="51"/>
      <c r="G93" s="51"/>
      <c r="H93" s="3"/>
      <c r="I93" s="51" t="s">
        <v>1622</v>
      </c>
      <c r="J93" s="51"/>
      <c r="K93" s="51"/>
      <c r="L93" s="51"/>
      <c r="M93" s="52"/>
    </row>
    <row r="94" spans="1:13" ht="15" thickBot="1">
      <c r="A94" s="50"/>
      <c r="B94" s="51"/>
      <c r="C94" s="51"/>
      <c r="D94" s="51"/>
      <c r="E94" s="51" t="s">
        <v>1623</v>
      </c>
      <c r="F94" s="51"/>
      <c r="G94" s="51"/>
      <c r="H94" s="51"/>
      <c r="I94" s="51"/>
      <c r="J94" s="51"/>
      <c r="K94" s="51"/>
      <c r="L94" s="51"/>
      <c r="M94" s="52"/>
    </row>
    <row r="95" spans="1:13">
      <c r="A95" s="118" t="s">
        <v>1624</v>
      </c>
      <c r="B95" s="119"/>
      <c r="C95" s="119"/>
      <c r="D95" s="119"/>
      <c r="E95" s="119"/>
      <c r="F95" s="119"/>
      <c r="G95" s="119"/>
      <c r="H95" s="119"/>
      <c r="I95" s="119"/>
      <c r="J95" s="119"/>
      <c r="K95" s="119"/>
      <c r="L95" s="119"/>
      <c r="M95" s="120"/>
    </row>
    <row r="96" spans="1:13" ht="19.5" customHeight="1">
      <c r="A96" s="121"/>
      <c r="B96" s="122"/>
      <c r="C96" s="122"/>
      <c r="D96" s="122"/>
      <c r="E96" s="122"/>
      <c r="F96" s="122"/>
      <c r="G96" s="122"/>
      <c r="H96" s="122"/>
      <c r="I96" s="122"/>
      <c r="J96" s="122"/>
      <c r="K96" s="122"/>
      <c r="L96" s="122"/>
      <c r="M96" s="123"/>
    </row>
    <row r="97" spans="1:13">
      <c r="A97" s="121"/>
      <c r="B97" s="122"/>
      <c r="C97" s="122"/>
      <c r="D97" s="122"/>
      <c r="E97" s="122"/>
      <c r="F97" s="122"/>
      <c r="G97" s="122"/>
      <c r="H97" s="122"/>
      <c r="I97" s="122"/>
      <c r="J97" s="122"/>
      <c r="K97" s="122"/>
      <c r="L97" s="122"/>
      <c r="M97" s="123"/>
    </row>
    <row r="98" spans="1:13" ht="15" thickBot="1">
      <c r="A98" s="124"/>
      <c r="B98" s="125"/>
      <c r="C98" s="125"/>
      <c r="D98" s="125"/>
      <c r="E98" s="125"/>
      <c r="F98" s="125"/>
      <c r="G98" s="125"/>
      <c r="H98" s="125"/>
      <c r="I98" s="125"/>
      <c r="J98" s="125"/>
      <c r="K98" s="125"/>
      <c r="L98" s="125"/>
      <c r="M98" s="126"/>
    </row>
    <row r="99" spans="1:13">
      <c r="A99" s="127"/>
      <c r="B99" s="128"/>
      <c r="C99" s="128"/>
      <c r="D99" s="128"/>
      <c r="E99" s="128"/>
      <c r="F99" s="128"/>
      <c r="G99" s="128"/>
      <c r="H99" s="128"/>
      <c r="I99" s="128"/>
      <c r="J99" s="128"/>
      <c r="K99" s="128"/>
      <c r="L99" s="128"/>
      <c r="M99" s="129"/>
    </row>
    <row r="100" spans="1:13">
      <c r="A100" s="31" t="s">
        <v>1625</v>
      </c>
      <c r="B100" s="130"/>
      <c r="C100" s="130"/>
      <c r="D100" s="130"/>
      <c r="E100" s="130"/>
      <c r="F100" s="130"/>
      <c r="G100" s="130"/>
      <c r="H100" s="130"/>
      <c r="I100" s="130"/>
      <c r="J100" s="130"/>
      <c r="K100" s="130"/>
      <c r="L100" s="130"/>
      <c r="M100" s="131"/>
    </row>
    <row r="101" spans="1:13" ht="15" customHeight="1">
      <c r="A101" s="132"/>
      <c r="B101" s="133"/>
      <c r="C101" s="133"/>
      <c r="D101" s="133"/>
      <c r="E101" s="133"/>
      <c r="F101" s="133"/>
      <c r="G101" s="133"/>
      <c r="H101" s="133"/>
      <c r="I101" s="133"/>
      <c r="J101" s="133"/>
      <c r="K101" s="133"/>
      <c r="L101" s="133"/>
      <c r="M101" s="134"/>
    </row>
    <row r="102" spans="1:13">
      <c r="A102" s="135"/>
      <c r="B102" s="136"/>
      <c r="C102" s="136"/>
      <c r="D102" s="136"/>
      <c r="E102" s="136"/>
      <c r="F102" s="136"/>
      <c r="G102" s="136"/>
      <c r="H102" s="136"/>
      <c r="I102" s="136"/>
      <c r="J102" s="136"/>
      <c r="K102" s="136"/>
      <c r="L102" s="136"/>
      <c r="M102" s="137"/>
    </row>
    <row r="103" spans="1:13" ht="15" customHeight="1">
      <c r="A103" s="50"/>
      <c r="B103" s="51"/>
      <c r="C103" s="51"/>
      <c r="D103" s="51" t="s">
        <v>1617</v>
      </c>
      <c r="E103" s="117"/>
      <c r="F103" s="117"/>
      <c r="G103" s="51"/>
      <c r="H103" s="51"/>
      <c r="I103" s="51"/>
      <c r="J103" s="51"/>
      <c r="K103" s="51"/>
      <c r="L103" s="51"/>
      <c r="M103" s="52"/>
    </row>
    <row r="104" spans="1:13">
      <c r="A104" s="50"/>
      <c r="B104" s="51"/>
      <c r="C104" s="51"/>
      <c r="D104" s="138" t="s">
        <v>1619</v>
      </c>
      <c r="E104" s="51"/>
      <c r="F104" s="51"/>
      <c r="G104" s="138"/>
      <c r="H104" s="138"/>
      <c r="I104" s="138"/>
      <c r="J104" s="51"/>
      <c r="K104" s="51"/>
      <c r="L104" s="51"/>
      <c r="M104" s="52"/>
    </row>
    <row r="105" spans="1:13">
      <c r="A105" s="50"/>
      <c r="B105" s="51"/>
      <c r="C105" s="51"/>
      <c r="D105" s="139" t="s">
        <v>1626</v>
      </c>
      <c r="E105" s="51"/>
      <c r="F105" s="51"/>
      <c r="G105" s="139"/>
      <c r="H105" s="139"/>
      <c r="I105" s="139"/>
      <c r="J105" s="51"/>
      <c r="K105" s="51"/>
      <c r="L105" s="51"/>
      <c r="M105" s="52"/>
    </row>
    <row r="106" spans="1:13">
      <c r="A106" s="140"/>
      <c r="B106" s="136"/>
      <c r="C106" s="136"/>
      <c r="D106" s="51" t="s">
        <v>1622</v>
      </c>
      <c r="E106" s="51"/>
      <c r="F106" s="51"/>
      <c r="G106" s="51"/>
      <c r="H106" s="51"/>
      <c r="I106" s="51"/>
      <c r="J106" s="136"/>
      <c r="K106" s="136"/>
      <c r="L106" s="136"/>
      <c r="M106" s="137"/>
    </row>
    <row r="107" spans="1:13">
      <c r="A107" s="140"/>
      <c r="B107" s="136"/>
      <c r="C107" s="136"/>
      <c r="D107" s="136"/>
      <c r="E107" s="51"/>
      <c r="F107" s="51"/>
      <c r="G107" s="51"/>
      <c r="H107" s="51"/>
      <c r="I107" s="51"/>
      <c r="J107" s="136"/>
      <c r="K107" s="136"/>
      <c r="L107" s="136"/>
      <c r="M107" s="137"/>
    </row>
    <row r="108" spans="1:13">
      <c r="A108" s="1286" t="s">
        <v>1627</v>
      </c>
      <c r="B108" s="1287"/>
      <c r="C108" s="1287"/>
      <c r="D108" s="1287"/>
      <c r="E108" s="1287"/>
      <c r="F108" s="1287"/>
      <c r="G108" s="1287"/>
      <c r="H108" s="1287"/>
      <c r="I108" s="1287"/>
      <c r="J108" s="1287"/>
      <c r="K108" s="1287"/>
      <c r="L108" s="1287"/>
      <c r="M108" s="1288"/>
    </row>
    <row r="109" spans="1:13">
      <c r="A109" s="1286"/>
      <c r="B109" s="1287"/>
      <c r="C109" s="1287"/>
      <c r="D109" s="1287"/>
      <c r="E109" s="1287"/>
      <c r="F109" s="1287"/>
      <c r="G109" s="1287"/>
      <c r="H109" s="1287"/>
      <c r="I109" s="1287"/>
      <c r="J109" s="1287"/>
      <c r="K109" s="1287"/>
      <c r="L109" s="1287"/>
      <c r="M109" s="1288"/>
    </row>
    <row r="110" spans="1:13" ht="30.75" customHeight="1">
      <c r="A110" s="1286" t="s">
        <v>1628</v>
      </c>
      <c r="B110" s="1287"/>
      <c r="C110" s="1287"/>
      <c r="D110" s="1287"/>
      <c r="E110" s="1287"/>
      <c r="F110" s="1287"/>
      <c r="G110" s="1287"/>
      <c r="H110" s="1287"/>
      <c r="I110" s="1287"/>
      <c r="J110" s="1287"/>
      <c r="K110" s="1287"/>
      <c r="L110" s="1287"/>
      <c r="M110" s="1288"/>
    </row>
    <row r="111" spans="1:13" ht="15" thickBot="1">
      <c r="A111" s="141"/>
      <c r="B111" s="142"/>
      <c r="C111" s="142"/>
      <c r="D111" s="143"/>
      <c r="E111" s="143"/>
      <c r="F111" s="143"/>
      <c r="G111" s="143"/>
      <c r="H111" s="143"/>
      <c r="I111" s="144"/>
      <c r="J111" s="144"/>
      <c r="K111" s="144"/>
      <c r="L111" s="144"/>
      <c r="M111" s="145"/>
    </row>
    <row r="112" spans="1:13">
      <c r="A112" s="146"/>
      <c r="B112" s="146"/>
      <c r="C112" s="146"/>
      <c r="D112" s="146"/>
      <c r="E112" s="146"/>
      <c r="F112" s="146"/>
      <c r="G112" s="146"/>
      <c r="H112" s="146"/>
      <c r="I112" s="146"/>
      <c r="J112" s="146"/>
      <c r="K112" s="146"/>
      <c r="L112" s="146"/>
      <c r="M112" s="146"/>
    </row>
  </sheetData>
  <mergeCells count="108">
    <mergeCell ref="A25:M25"/>
    <mergeCell ref="B27:H27"/>
    <mergeCell ref="I27:J27"/>
    <mergeCell ref="K27:L27"/>
    <mergeCell ref="B28:H28"/>
    <mergeCell ref="I28:J28"/>
    <mergeCell ref="K28:L28"/>
    <mergeCell ref="A1:A6"/>
    <mergeCell ref="M1:M6"/>
    <mergeCell ref="C11:D11"/>
    <mergeCell ref="K12:M12"/>
    <mergeCell ref="E8:H9"/>
    <mergeCell ref="A10:C10"/>
    <mergeCell ref="E10:F10"/>
    <mergeCell ref="G10:H10"/>
    <mergeCell ref="B16:M17"/>
    <mergeCell ref="B34:H34"/>
    <mergeCell ref="K34:L34"/>
    <mergeCell ref="B35:H35"/>
    <mergeCell ref="K35:L35"/>
    <mergeCell ref="B36:H36"/>
    <mergeCell ref="K36:L36"/>
    <mergeCell ref="A30:M30"/>
    <mergeCell ref="A31:M31"/>
    <mergeCell ref="B32:H32"/>
    <mergeCell ref="K32:L32"/>
    <mergeCell ref="B33:H33"/>
    <mergeCell ref="K33:L33"/>
    <mergeCell ref="B41:H41"/>
    <mergeCell ref="K41:L41"/>
    <mergeCell ref="B42:H42"/>
    <mergeCell ref="K42:L42"/>
    <mergeCell ref="A43:L43"/>
    <mergeCell ref="A45:M45"/>
    <mergeCell ref="B40:H40"/>
    <mergeCell ref="K40:L40"/>
    <mergeCell ref="B37:H37"/>
    <mergeCell ref="K37:L37"/>
    <mergeCell ref="B38:H38"/>
    <mergeCell ref="K38:L38"/>
    <mergeCell ref="B39:H39"/>
    <mergeCell ref="K39:L39"/>
    <mergeCell ref="B50:H50"/>
    <mergeCell ref="K50:L50"/>
    <mergeCell ref="B51:H51"/>
    <mergeCell ref="K51:L51"/>
    <mergeCell ref="B52:H52"/>
    <mergeCell ref="K52:L52"/>
    <mergeCell ref="A46:M46"/>
    <mergeCell ref="B47:H47"/>
    <mergeCell ref="K47:L47"/>
    <mergeCell ref="B48:H48"/>
    <mergeCell ref="K48:L48"/>
    <mergeCell ref="B49:H49"/>
    <mergeCell ref="K49:L49"/>
    <mergeCell ref="B56:H56"/>
    <mergeCell ref="K56:L56"/>
    <mergeCell ref="B57:H57"/>
    <mergeCell ref="K57:L57"/>
    <mergeCell ref="B53:H53"/>
    <mergeCell ref="K53:L53"/>
    <mergeCell ref="B54:H54"/>
    <mergeCell ref="K54:L54"/>
    <mergeCell ref="B55:H55"/>
    <mergeCell ref="K55:L55"/>
    <mergeCell ref="B63:G63"/>
    <mergeCell ref="B64:G64"/>
    <mergeCell ref="B65:G65"/>
    <mergeCell ref="B66:G66"/>
    <mergeCell ref="B67:G67"/>
    <mergeCell ref="A68:L68"/>
    <mergeCell ref="A58:L58"/>
    <mergeCell ref="A60:M60"/>
    <mergeCell ref="A61:M61"/>
    <mergeCell ref="B62:G62"/>
    <mergeCell ref="K75:L75"/>
    <mergeCell ref="B76:G76"/>
    <mergeCell ref="K76:L76"/>
    <mergeCell ref="A70:M70"/>
    <mergeCell ref="A71:M71"/>
    <mergeCell ref="B72:G72"/>
    <mergeCell ref="K72:L72"/>
    <mergeCell ref="B73:G73"/>
    <mergeCell ref="K73:L73"/>
    <mergeCell ref="A108:M109"/>
    <mergeCell ref="A110:M110"/>
    <mergeCell ref="B2:L2"/>
    <mergeCell ref="B3:L3"/>
    <mergeCell ref="B4:L4"/>
    <mergeCell ref="B5:L5"/>
    <mergeCell ref="B6:L6"/>
    <mergeCell ref="A83:L83"/>
    <mergeCell ref="A85:L85"/>
    <mergeCell ref="B80:G80"/>
    <mergeCell ref="K80:L80"/>
    <mergeCell ref="B81:G81"/>
    <mergeCell ref="K81:L81"/>
    <mergeCell ref="B82:G82"/>
    <mergeCell ref="K82:L82"/>
    <mergeCell ref="B77:G77"/>
    <mergeCell ref="K77:L77"/>
    <mergeCell ref="B78:G78"/>
    <mergeCell ref="K78:L78"/>
    <mergeCell ref="B79:G79"/>
    <mergeCell ref="K79:L79"/>
    <mergeCell ref="B74:G74"/>
    <mergeCell ref="K74:L74"/>
    <mergeCell ref="B75:G75"/>
  </mergeCells>
  <printOptions horizontalCentered="1" verticalCentered="1"/>
  <pageMargins left="0.11811023622047245" right="0.11811023622047245" top="0.15748031496062992" bottom="0.15748031496062992" header="0.19685039370078741" footer="0.19685039370078741"/>
  <pageSetup scale="45"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90A22-D694-47DE-8F38-DB31EB51CF9F}">
  <sheetPr>
    <tabColor rgb="FF33CCCC"/>
    <pageSetUpPr fitToPage="1"/>
  </sheetPr>
  <dimension ref="A1:O111"/>
  <sheetViews>
    <sheetView view="pageBreakPreview" topLeftCell="A24" zoomScale="104" zoomScaleNormal="100" workbookViewId="0">
      <selection activeCell="J65" sqref="J65"/>
    </sheetView>
  </sheetViews>
  <sheetFormatPr baseColWidth="10" defaultColWidth="11.44140625" defaultRowHeight="14.4"/>
  <cols>
    <col min="1" max="1" width="24.88671875" customWidth="1"/>
    <col min="8" max="8" width="14.88671875" customWidth="1"/>
    <col min="9" max="9" width="11.6640625" bestFit="1" customWidth="1"/>
    <col min="10" max="10" width="18.33203125" customWidth="1"/>
    <col min="11" max="12" width="11.6640625" bestFit="1" customWidth="1"/>
    <col min="13" max="13" width="25.6640625" customWidth="1"/>
  </cols>
  <sheetData>
    <row r="1" spans="1:13">
      <c r="A1" s="1353"/>
      <c r="B1" s="1354"/>
      <c r="C1" s="1355"/>
      <c r="D1" s="1362" t="s">
        <v>1577</v>
      </c>
      <c r="E1" s="1363"/>
      <c r="F1" s="1363"/>
      <c r="G1" s="1363"/>
      <c r="H1" s="1363"/>
      <c r="I1" s="1363"/>
      <c r="J1" s="1364"/>
      <c r="K1" s="1368"/>
      <c r="L1" s="1369"/>
      <c r="M1" s="1370"/>
    </row>
    <row r="2" spans="1:13">
      <c r="A2" s="1356"/>
      <c r="B2" s="1357"/>
      <c r="C2" s="1358"/>
      <c r="D2" s="1365"/>
      <c r="E2" s="1366"/>
      <c r="F2" s="1366"/>
      <c r="G2" s="1366"/>
      <c r="H2" s="1366"/>
      <c r="I2" s="1366"/>
      <c r="J2" s="1367"/>
      <c r="K2" s="1368"/>
      <c r="L2" s="1369"/>
      <c r="M2" s="1370"/>
    </row>
    <row r="3" spans="1:13">
      <c r="A3" s="1356"/>
      <c r="B3" s="1357"/>
      <c r="C3" s="1358"/>
      <c r="D3" s="1365"/>
      <c r="E3" s="1366"/>
      <c r="F3" s="1366"/>
      <c r="G3" s="1366"/>
      <c r="H3" s="1366"/>
      <c r="I3" s="1366"/>
      <c r="J3" s="1367"/>
      <c r="K3" s="1368"/>
      <c r="L3" s="1369"/>
      <c r="M3" s="1370"/>
    </row>
    <row r="4" spans="1:13">
      <c r="A4" s="1356"/>
      <c r="B4" s="1357"/>
      <c r="C4" s="1358"/>
      <c r="D4" s="1374" t="s">
        <v>1578</v>
      </c>
      <c r="E4" s="1375"/>
      <c r="F4" s="1375"/>
      <c r="G4" s="1375"/>
      <c r="H4" s="1375"/>
      <c r="I4" s="1375"/>
      <c r="J4" s="1376"/>
      <c r="K4" s="1368"/>
      <c r="L4" s="1369"/>
      <c r="M4" s="1370"/>
    </row>
    <row r="5" spans="1:13">
      <c r="A5" s="1356"/>
      <c r="B5" s="1357"/>
      <c r="C5" s="1358"/>
      <c r="D5" s="282"/>
      <c r="E5" s="283"/>
      <c r="F5" s="283"/>
      <c r="G5" s="283"/>
      <c r="H5" s="283"/>
      <c r="I5" s="283"/>
      <c r="J5" s="261"/>
      <c r="K5" s="1368"/>
      <c r="L5" s="1369"/>
      <c r="M5" s="1370"/>
    </row>
    <row r="6" spans="1:13" ht="15" thickBot="1">
      <c r="A6" s="1359"/>
      <c r="B6" s="1360"/>
      <c r="C6" s="1361"/>
      <c r="D6" s="1377" t="s">
        <v>1579</v>
      </c>
      <c r="E6" s="1378"/>
      <c r="F6" s="1378"/>
      <c r="G6" s="1378"/>
      <c r="H6" s="1378"/>
      <c r="I6" s="1378"/>
      <c r="J6" s="1379"/>
      <c r="K6" s="1371"/>
      <c r="L6" s="1372"/>
      <c r="M6" s="1373"/>
    </row>
    <row r="7" spans="1:13" ht="15" thickBot="1">
      <c r="A7" s="696"/>
      <c r="B7" s="697"/>
      <c r="C7" s="697"/>
      <c r="D7" s="697"/>
      <c r="E7" s="697"/>
      <c r="F7" s="697"/>
      <c r="G7" s="697"/>
      <c r="H7" s="697"/>
      <c r="I7" s="697"/>
      <c r="J7" s="697"/>
      <c r="K7" s="698"/>
      <c r="L7" s="698"/>
      <c r="M7" s="699"/>
    </row>
    <row r="8" spans="1:13">
      <c r="A8" s="284"/>
      <c r="B8" s="285"/>
      <c r="C8" s="285"/>
      <c r="D8" s="285"/>
      <c r="E8" s="1380"/>
      <c r="F8" s="1380"/>
      <c r="G8" s="1380"/>
      <c r="H8" s="1380"/>
      <c r="I8" s="285"/>
      <c r="J8" s="286" t="s">
        <v>1580</v>
      </c>
      <c r="K8" s="4"/>
      <c r="L8" s="4"/>
      <c r="M8" s="5"/>
    </row>
    <row r="9" spans="1:13">
      <c r="A9" s="6"/>
      <c r="B9" s="7"/>
      <c r="C9" s="7"/>
      <c r="D9" s="7"/>
      <c r="E9" s="1381"/>
      <c r="F9" s="1381"/>
      <c r="G9" s="1381"/>
      <c r="H9" s="1381"/>
      <c r="I9" s="7"/>
      <c r="J9" s="8"/>
      <c r="K9" s="9" t="s">
        <v>1582</v>
      </c>
      <c r="L9" s="9" t="s">
        <v>1583</v>
      </c>
      <c r="M9" s="10" t="s">
        <v>1584</v>
      </c>
    </row>
    <row r="10" spans="1:13" ht="21">
      <c r="A10" s="1382" t="s">
        <v>1585</v>
      </c>
      <c r="B10" s="1383"/>
      <c r="C10" s="1383"/>
      <c r="D10" s="11" t="s">
        <v>1586</v>
      </c>
      <c r="E10" s="1384"/>
      <c r="F10" s="1384"/>
      <c r="G10" s="1385"/>
      <c r="H10" s="1385"/>
      <c r="I10" s="7"/>
      <c r="J10" s="12"/>
      <c r="K10" s="9"/>
      <c r="L10" s="9"/>
      <c r="M10" s="10"/>
    </row>
    <row r="11" spans="1:13">
      <c r="A11" s="17" t="s">
        <v>1587</v>
      </c>
      <c r="B11" s="18"/>
      <c r="C11" s="1386"/>
      <c r="D11" s="1386"/>
      <c r="E11" s="19"/>
      <c r="F11" s="19"/>
      <c r="G11" s="18"/>
      <c r="H11" s="20"/>
      <c r="I11" s="21" t="s">
        <v>1589</v>
      </c>
      <c r="J11" s="22" t="str">
        <f>+Presupuesto!I7</f>
        <v>CAUCA</v>
      </c>
      <c r="K11" s="19"/>
      <c r="L11" s="19"/>
      <c r="M11" s="23"/>
    </row>
    <row r="12" spans="1:13" ht="15" thickBot="1">
      <c r="A12" s="24"/>
      <c r="B12" s="25"/>
      <c r="C12" s="26"/>
      <c r="D12" s="26"/>
      <c r="E12" s="26"/>
      <c r="F12" s="26"/>
      <c r="G12" s="25"/>
      <c r="H12" s="26"/>
      <c r="I12" s="25"/>
      <c r="J12" s="26"/>
      <c r="K12" s="1387"/>
      <c r="L12" s="1387"/>
      <c r="M12" s="1388"/>
    </row>
    <row r="13" spans="1:13">
      <c r="A13" s="27"/>
      <c r="B13" s="28"/>
      <c r="C13" s="28"/>
      <c r="D13" s="28"/>
      <c r="E13" s="28"/>
      <c r="F13" s="28"/>
      <c r="G13" s="28"/>
      <c r="H13" s="28"/>
      <c r="I13" s="28"/>
      <c r="J13" s="28"/>
      <c r="K13" s="28"/>
      <c r="L13" s="28"/>
      <c r="M13" s="29"/>
    </row>
    <row r="14" spans="1:13">
      <c r="A14" s="31" t="s">
        <v>1590</v>
      </c>
      <c r="B14" s="32"/>
      <c r="C14" s="33" t="s">
        <v>1591</v>
      </c>
      <c r="D14" s="34"/>
      <c r="E14" s="35"/>
      <c r="F14" s="35"/>
      <c r="G14" s="35"/>
      <c r="H14" s="35"/>
      <c r="I14" s="35"/>
      <c r="J14" s="35"/>
      <c r="K14" s="35"/>
      <c r="L14" s="35"/>
      <c r="M14" s="36"/>
    </row>
    <row r="15" spans="1:13">
      <c r="A15" s="31"/>
      <c r="B15" s="792"/>
      <c r="C15" s="33"/>
      <c r="D15" s="35"/>
      <c r="E15" s="35"/>
      <c r="F15" s="35"/>
      <c r="G15" s="35"/>
      <c r="H15" s="35"/>
      <c r="I15" s="35"/>
      <c r="J15" s="35"/>
      <c r="K15" s="35"/>
      <c r="L15" s="35"/>
      <c r="M15" s="36"/>
    </row>
    <row r="16" spans="1:13">
      <c r="A16" s="38" t="s">
        <v>1592</v>
      </c>
      <c r="B16"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C16" s="1349"/>
      <c r="D16" s="1349"/>
      <c r="E16" s="1349"/>
      <c r="F16" s="1349"/>
      <c r="G16" s="1349"/>
      <c r="H16" s="1349"/>
      <c r="I16" s="1349"/>
      <c r="J16" s="1349"/>
      <c r="K16" s="1349"/>
      <c r="L16" s="1349"/>
      <c r="M16" s="1350"/>
    </row>
    <row r="17" spans="1:13">
      <c r="A17" s="41"/>
      <c r="B17" s="1351"/>
      <c r="C17" s="1351"/>
      <c r="D17" s="1351"/>
      <c r="E17" s="1351"/>
      <c r="F17" s="1351"/>
      <c r="G17" s="1351"/>
      <c r="H17" s="1351"/>
      <c r="I17" s="1351"/>
      <c r="J17" s="1351"/>
      <c r="K17" s="1351"/>
      <c r="L17" s="1351"/>
      <c r="M17" s="1352"/>
    </row>
    <row r="18" spans="1:13">
      <c r="A18" s="41"/>
      <c r="B18" s="39"/>
      <c r="C18" s="42"/>
      <c r="D18" s="42"/>
      <c r="E18" s="42"/>
      <c r="F18" s="42"/>
      <c r="G18" s="42"/>
      <c r="H18" s="42"/>
      <c r="I18" s="42"/>
      <c r="J18" s="42"/>
      <c r="K18" s="42"/>
      <c r="L18" s="42"/>
      <c r="M18" s="43"/>
    </row>
    <row r="19" spans="1:13">
      <c r="A19" s="41"/>
      <c r="B19" s="39"/>
      <c r="C19" s="42"/>
      <c r="D19" s="42"/>
      <c r="E19" s="42"/>
      <c r="F19" s="42"/>
      <c r="G19" s="42"/>
      <c r="H19" s="42"/>
      <c r="I19" s="42"/>
      <c r="J19" s="42"/>
      <c r="K19" s="42"/>
      <c r="L19" s="42"/>
      <c r="M19" s="43"/>
    </row>
    <row r="20" spans="1:13">
      <c r="A20" s="41" t="s">
        <v>1593</v>
      </c>
      <c r="B20" s="44"/>
      <c r="C20" s="40"/>
      <c r="D20" s="40"/>
      <c r="E20" s="40"/>
      <c r="F20" s="40"/>
      <c r="G20" s="40"/>
      <c r="H20" s="40"/>
      <c r="I20" s="40"/>
      <c r="J20" s="40"/>
      <c r="K20" s="40"/>
      <c r="L20" s="40"/>
      <c r="M20" s="45"/>
    </row>
    <row r="21" spans="1:13">
      <c r="A21" s="41"/>
      <c r="B21" s="39"/>
      <c r="C21" s="42"/>
      <c r="D21" s="42"/>
      <c r="E21" s="42"/>
      <c r="F21" s="42"/>
      <c r="G21" s="42"/>
      <c r="H21" s="42"/>
      <c r="I21" s="42"/>
      <c r="J21" s="42"/>
      <c r="K21" s="42"/>
      <c r="L21" s="42"/>
      <c r="M21" s="43"/>
    </row>
    <row r="22" spans="1:13">
      <c r="A22" s="41" t="s">
        <v>1594</v>
      </c>
      <c r="B22" s="44"/>
      <c r="C22" s="40"/>
      <c r="D22" s="40"/>
      <c r="E22" s="40"/>
      <c r="F22" s="40"/>
      <c r="G22" s="40"/>
      <c r="H22" s="40"/>
      <c r="I22" s="40"/>
      <c r="J22" s="46" t="s">
        <v>1595</v>
      </c>
      <c r="K22" s="47"/>
      <c r="L22" s="48" t="s">
        <v>1591</v>
      </c>
      <c r="M22" s="49" t="s">
        <v>1596</v>
      </c>
    </row>
    <row r="23" spans="1:13">
      <c r="A23" s="41"/>
      <c r="B23" s="39"/>
      <c r="C23" s="42"/>
      <c r="D23" s="42"/>
      <c r="E23" s="42"/>
      <c r="F23" s="42"/>
      <c r="G23" s="42"/>
      <c r="H23" s="42"/>
      <c r="I23" s="42"/>
      <c r="J23" s="42"/>
      <c r="K23" s="42"/>
      <c r="L23" s="42"/>
      <c r="M23" s="43"/>
    </row>
    <row r="24" spans="1:13" ht="15" thickBot="1">
      <c r="A24" s="50"/>
      <c r="B24" s="51"/>
      <c r="C24" s="51"/>
      <c r="D24" s="51"/>
      <c r="E24" s="51"/>
      <c r="F24" s="51"/>
      <c r="G24" s="51"/>
      <c r="H24" s="51"/>
      <c r="I24" s="51"/>
      <c r="J24" s="51"/>
      <c r="K24" s="51"/>
      <c r="L24" s="51"/>
      <c r="M24" s="52"/>
    </row>
    <row r="25" spans="1:13" ht="15" thickBot="1">
      <c r="A25" s="1342" t="s">
        <v>1597</v>
      </c>
      <c r="B25" s="1343"/>
      <c r="C25" s="1343"/>
      <c r="D25" s="1343"/>
      <c r="E25" s="1343"/>
      <c r="F25" s="1343"/>
      <c r="G25" s="1343"/>
      <c r="H25" s="1343"/>
      <c r="I25" s="1343"/>
      <c r="J25" s="1343"/>
      <c r="K25" s="1343"/>
      <c r="L25" s="1343"/>
      <c r="M25" s="1344"/>
    </row>
    <row r="26" spans="1:13" ht="15" thickBot="1">
      <c r="A26" s="54"/>
      <c r="B26" s="55"/>
      <c r="C26" s="55"/>
      <c r="D26" s="55"/>
      <c r="E26" s="55"/>
      <c r="F26" s="55"/>
      <c r="G26" s="55"/>
      <c r="H26" s="55"/>
      <c r="I26" s="55"/>
      <c r="J26" s="55"/>
      <c r="K26" s="55"/>
      <c r="L26" s="55"/>
      <c r="M26" s="56"/>
    </row>
    <row r="27" spans="1:13">
      <c r="A27" s="57" t="s">
        <v>1175</v>
      </c>
      <c r="B27" s="1289" t="s">
        <v>1278</v>
      </c>
      <c r="C27" s="1289"/>
      <c r="D27" s="1289"/>
      <c r="E27" s="1289"/>
      <c r="F27" s="1289"/>
      <c r="G27" s="1289"/>
      <c r="H27" s="1289"/>
      <c r="I27" s="1449" t="s">
        <v>1645</v>
      </c>
      <c r="J27" s="1449"/>
      <c r="K27" s="1348" t="s">
        <v>81</v>
      </c>
      <c r="L27" s="1348"/>
      <c r="M27" s="58" t="s">
        <v>1280</v>
      </c>
    </row>
    <row r="28" spans="1:13" ht="15" thickBot="1">
      <c r="A28" s="59" t="s">
        <v>1357</v>
      </c>
      <c r="B28" s="1337" t="s">
        <v>1662</v>
      </c>
      <c r="C28" s="1337"/>
      <c r="D28" s="1337"/>
      <c r="E28" s="1337"/>
      <c r="F28" s="1337"/>
      <c r="G28" s="1337"/>
      <c r="H28" s="1337"/>
      <c r="I28" s="1337"/>
      <c r="J28" s="1337"/>
      <c r="K28" s="1337" t="s">
        <v>142</v>
      </c>
      <c r="L28" s="1337"/>
      <c r="M28" s="60"/>
    </row>
    <row r="29" spans="1:13">
      <c r="A29" s="61"/>
      <c r="B29" s="62"/>
      <c r="C29" s="62"/>
      <c r="D29" s="62"/>
      <c r="E29" s="62"/>
      <c r="F29" s="62"/>
      <c r="G29" s="62"/>
      <c r="H29" s="62"/>
      <c r="I29" s="62"/>
      <c r="J29" s="62"/>
      <c r="K29" s="62"/>
      <c r="L29" s="62"/>
      <c r="M29" s="63"/>
    </row>
    <row r="30" spans="1:13">
      <c r="A30" s="1316" t="s">
        <v>1598</v>
      </c>
      <c r="B30" s="1317"/>
      <c r="C30" s="1317"/>
      <c r="D30" s="1317"/>
      <c r="E30" s="1317"/>
      <c r="F30" s="1317"/>
      <c r="G30" s="1317"/>
      <c r="H30" s="1317"/>
      <c r="I30" s="1317"/>
      <c r="J30" s="1317"/>
      <c r="K30" s="1317"/>
      <c r="L30" s="1317"/>
      <c r="M30" s="1318"/>
    </row>
    <row r="31" spans="1:13" ht="15" thickBot="1">
      <c r="A31" s="1338"/>
      <c r="B31" s="1339"/>
      <c r="C31" s="1339"/>
      <c r="D31" s="1339"/>
      <c r="E31" s="1339"/>
      <c r="F31" s="1339"/>
      <c r="G31" s="1339"/>
      <c r="H31" s="1339"/>
      <c r="I31" s="1339"/>
      <c r="J31" s="1339"/>
      <c r="K31" s="1339"/>
      <c r="L31" s="1339"/>
      <c r="M31" s="1340"/>
    </row>
    <row r="32" spans="1:13">
      <c r="A32" s="64" t="s">
        <v>1599</v>
      </c>
      <c r="B32" s="1289" t="s">
        <v>1278</v>
      </c>
      <c r="C32" s="1289"/>
      <c r="D32" s="1289"/>
      <c r="E32" s="1289"/>
      <c r="F32" s="1289"/>
      <c r="G32" s="1289"/>
      <c r="H32" s="1289"/>
      <c r="I32" s="65" t="s">
        <v>1506</v>
      </c>
      <c r="J32" s="65" t="s">
        <v>1600</v>
      </c>
      <c r="K32" s="1289" t="s">
        <v>1152</v>
      </c>
      <c r="L32" s="1289"/>
      <c r="M32" s="66" t="s">
        <v>1601</v>
      </c>
    </row>
    <row r="33" spans="1:14">
      <c r="A33" s="67"/>
      <c r="B33" s="1325"/>
      <c r="C33" s="1325"/>
      <c r="D33" s="1325"/>
      <c r="E33" s="1325"/>
      <c r="F33" s="1325"/>
      <c r="G33" s="1325"/>
      <c r="H33" s="1325"/>
      <c r="I33" s="68"/>
      <c r="J33" s="69"/>
      <c r="K33" s="1341"/>
      <c r="L33" s="1341"/>
      <c r="M33" s="70"/>
    </row>
    <row r="34" spans="1:14">
      <c r="A34" s="71"/>
      <c r="B34" s="1322"/>
      <c r="C34" s="1322"/>
      <c r="D34" s="1322"/>
      <c r="E34" s="1322"/>
      <c r="F34" s="1322"/>
      <c r="G34" s="1322"/>
      <c r="H34" s="1322"/>
      <c r="I34" s="72"/>
      <c r="J34" s="73"/>
      <c r="K34" s="1328"/>
      <c r="L34" s="1328"/>
      <c r="M34" s="70"/>
    </row>
    <row r="35" spans="1:14">
      <c r="A35" s="71"/>
      <c r="B35" s="1322"/>
      <c r="C35" s="1322"/>
      <c r="D35" s="1322"/>
      <c r="E35" s="1322"/>
      <c r="F35" s="1322"/>
      <c r="G35" s="1322"/>
      <c r="H35" s="1322"/>
      <c r="I35" s="72"/>
      <c r="J35" s="73"/>
      <c r="K35" s="1328"/>
      <c r="L35" s="1328"/>
      <c r="M35" s="70"/>
    </row>
    <row r="36" spans="1:14">
      <c r="A36" s="71"/>
      <c r="B36" s="1322"/>
      <c r="C36" s="1322"/>
      <c r="D36" s="1322"/>
      <c r="E36" s="1322"/>
      <c r="F36" s="1322"/>
      <c r="G36" s="1322"/>
      <c r="H36" s="1322"/>
      <c r="I36" s="72"/>
      <c r="J36" s="73"/>
      <c r="K36" s="1328"/>
      <c r="L36" s="1328"/>
      <c r="M36" s="70"/>
    </row>
    <row r="37" spans="1:14">
      <c r="A37" s="71"/>
      <c r="B37" s="1322"/>
      <c r="C37" s="1322"/>
      <c r="D37" s="1322"/>
      <c r="E37" s="1322"/>
      <c r="F37" s="1322"/>
      <c r="G37" s="1322"/>
      <c r="H37" s="1322"/>
      <c r="I37" s="72"/>
      <c r="J37" s="73"/>
      <c r="K37" s="1328"/>
      <c r="L37" s="1328"/>
      <c r="M37" s="70"/>
    </row>
    <row r="38" spans="1:14">
      <c r="A38" s="71"/>
      <c r="B38" s="1322"/>
      <c r="C38" s="1322"/>
      <c r="D38" s="1322"/>
      <c r="E38" s="1322"/>
      <c r="F38" s="1322"/>
      <c r="G38" s="1322"/>
      <c r="H38" s="1322"/>
      <c r="I38" s="72"/>
      <c r="J38" s="73"/>
      <c r="K38" s="1328"/>
      <c r="L38" s="1328"/>
      <c r="M38" s="70"/>
    </row>
    <row r="39" spans="1:14">
      <c r="A39" s="71"/>
      <c r="B39" s="1322"/>
      <c r="C39" s="1322"/>
      <c r="D39" s="1322"/>
      <c r="E39" s="1322"/>
      <c r="F39" s="1322"/>
      <c r="G39" s="1322"/>
      <c r="H39" s="1322"/>
      <c r="I39" s="72"/>
      <c r="J39" s="73"/>
      <c r="K39" s="1328"/>
      <c r="L39" s="1328"/>
      <c r="M39" s="70"/>
    </row>
    <row r="40" spans="1:14">
      <c r="A40" s="71"/>
      <c r="B40" s="1322"/>
      <c r="C40" s="1322"/>
      <c r="D40" s="1322"/>
      <c r="E40" s="1322"/>
      <c r="F40" s="1322"/>
      <c r="G40" s="1322"/>
      <c r="H40" s="1322"/>
      <c r="I40" s="72"/>
      <c r="J40" s="73"/>
      <c r="K40" s="1328"/>
      <c r="L40" s="1328"/>
      <c r="M40" s="70"/>
    </row>
    <row r="41" spans="1:14">
      <c r="A41" s="74"/>
      <c r="B41" s="1322"/>
      <c r="C41" s="1322"/>
      <c r="D41" s="1322"/>
      <c r="E41" s="1322"/>
      <c r="F41" s="1322"/>
      <c r="G41" s="1322"/>
      <c r="H41" s="1322"/>
      <c r="I41" s="72"/>
      <c r="J41" s="73"/>
      <c r="K41" s="1328"/>
      <c r="L41" s="1328"/>
      <c r="M41" s="70"/>
    </row>
    <row r="42" spans="1:14" ht="15" thickBot="1">
      <c r="A42" s="75"/>
      <c r="B42" s="1409"/>
      <c r="C42" s="1409"/>
      <c r="D42" s="1409"/>
      <c r="E42" s="1409"/>
      <c r="F42" s="1409"/>
      <c r="G42" s="1409"/>
      <c r="H42" s="1409"/>
      <c r="I42" s="76"/>
      <c r="J42" s="77"/>
      <c r="K42" s="1392"/>
      <c r="L42" s="1392"/>
      <c r="M42" s="150"/>
    </row>
    <row r="43" spans="1:14" ht="15" thickBot="1">
      <c r="A43" s="1297" t="s">
        <v>1602</v>
      </c>
      <c r="B43" s="1298"/>
      <c r="C43" s="1298"/>
      <c r="D43" s="1298"/>
      <c r="E43" s="1298"/>
      <c r="F43" s="1298"/>
      <c r="G43" s="1298"/>
      <c r="H43" s="1298"/>
      <c r="I43" s="1298"/>
      <c r="J43" s="1298"/>
      <c r="K43" s="1298"/>
      <c r="L43" s="1299"/>
      <c r="M43" s="79">
        <f>SUM(M33:M42)</f>
        <v>0</v>
      </c>
    </row>
    <row r="44" spans="1:14">
      <c r="A44" s="80"/>
      <c r="B44" s="55"/>
      <c r="C44" s="55"/>
      <c r="D44" s="55"/>
      <c r="E44" s="55"/>
      <c r="F44" s="55"/>
      <c r="G44" s="55"/>
      <c r="H44" s="55"/>
      <c r="I44" s="55"/>
      <c r="J44" s="55"/>
      <c r="K44" s="55"/>
      <c r="L44" s="55"/>
      <c r="M44" s="56"/>
    </row>
    <row r="45" spans="1:14">
      <c r="A45" s="1300" t="s">
        <v>1603</v>
      </c>
      <c r="B45" s="1301"/>
      <c r="C45" s="1301"/>
      <c r="D45" s="1301"/>
      <c r="E45" s="1301"/>
      <c r="F45" s="1301"/>
      <c r="G45" s="1301"/>
      <c r="H45" s="1301"/>
      <c r="I45" s="1301"/>
      <c r="J45" s="1301"/>
      <c r="K45" s="1301"/>
      <c r="L45" s="1301"/>
      <c r="M45" s="1302"/>
    </row>
    <row r="46" spans="1:14" ht="15" thickBot="1">
      <c r="A46" s="1330"/>
      <c r="B46" s="1331"/>
      <c r="C46" s="1331"/>
      <c r="D46" s="1331"/>
      <c r="E46" s="1331"/>
      <c r="F46" s="1331"/>
      <c r="G46" s="1331"/>
      <c r="H46" s="1331"/>
      <c r="I46" s="1331"/>
      <c r="J46" s="1331"/>
      <c r="K46" s="1331"/>
      <c r="L46" s="1331"/>
      <c r="M46" s="1332"/>
    </row>
    <row r="47" spans="1:14">
      <c r="A47" s="64" t="s">
        <v>1599</v>
      </c>
      <c r="B47" s="1289" t="s">
        <v>1278</v>
      </c>
      <c r="C47" s="1289"/>
      <c r="D47" s="1289"/>
      <c r="E47" s="1289"/>
      <c r="F47" s="1289"/>
      <c r="G47" s="1289"/>
      <c r="H47" s="1289"/>
      <c r="I47" s="65" t="s">
        <v>81</v>
      </c>
      <c r="J47" s="65" t="s">
        <v>1280</v>
      </c>
      <c r="K47" s="1289" t="s">
        <v>1604</v>
      </c>
      <c r="L47" s="1289"/>
      <c r="M47" s="66" t="s">
        <v>1601</v>
      </c>
    </row>
    <row r="48" spans="1:14">
      <c r="A48" s="67" t="s">
        <v>606</v>
      </c>
      <c r="B48" s="1325" t="s">
        <v>607</v>
      </c>
      <c r="C48" s="1325"/>
      <c r="D48" s="1325"/>
      <c r="E48" s="1325"/>
      <c r="F48" s="1325"/>
      <c r="G48" s="1325"/>
      <c r="H48" s="1325"/>
      <c r="I48" s="81" t="s">
        <v>142</v>
      </c>
      <c r="J48" s="82">
        <v>1.06</v>
      </c>
      <c r="K48" s="1407">
        <f>VLOOKUP(A48,Materiales!$C$6:$F$373,4,0)</f>
        <v>67657.385767912187</v>
      </c>
      <c r="L48" s="1408"/>
      <c r="M48" s="70">
        <f>J48*K48</f>
        <v>71716.828913986916</v>
      </c>
      <c r="N48" s="815">
        <v>57755.528368467152</v>
      </c>
    </row>
    <row r="49" spans="1:15">
      <c r="A49" s="71"/>
      <c r="B49" s="1322"/>
      <c r="C49" s="1322"/>
      <c r="D49" s="1322"/>
      <c r="E49" s="1322"/>
      <c r="F49" s="1322"/>
      <c r="G49" s="1322"/>
      <c r="H49" s="1322"/>
      <c r="I49" s="83"/>
      <c r="J49" s="84"/>
      <c r="K49" s="1405"/>
      <c r="L49" s="1406"/>
      <c r="M49" s="70">
        <f t="shared" ref="M49:M57" si="0">J49*K49</f>
        <v>0</v>
      </c>
    </row>
    <row r="50" spans="1:15">
      <c r="A50" s="71"/>
      <c r="B50" s="1322"/>
      <c r="C50" s="1322"/>
      <c r="D50" s="1322"/>
      <c r="E50" s="1322"/>
      <c r="F50" s="1322"/>
      <c r="G50" s="1322"/>
      <c r="H50" s="1322"/>
      <c r="I50" s="83"/>
      <c r="J50" s="84"/>
      <c r="K50" s="1405"/>
      <c r="L50" s="1406"/>
      <c r="M50" s="70">
        <f t="shared" si="0"/>
        <v>0</v>
      </c>
    </row>
    <row r="51" spans="1:15">
      <c r="A51" s="71"/>
      <c r="B51" s="1322"/>
      <c r="C51" s="1322"/>
      <c r="D51" s="1322"/>
      <c r="E51" s="1322"/>
      <c r="F51" s="1322"/>
      <c r="G51" s="1322"/>
      <c r="H51" s="1322"/>
      <c r="I51" s="83"/>
      <c r="J51" s="84"/>
      <c r="K51" s="1405"/>
      <c r="L51" s="1406"/>
      <c r="M51" s="70">
        <f t="shared" si="0"/>
        <v>0</v>
      </c>
    </row>
    <row r="52" spans="1:15">
      <c r="A52" s="71"/>
      <c r="B52" s="1322"/>
      <c r="C52" s="1322"/>
      <c r="D52" s="1322"/>
      <c r="E52" s="1322"/>
      <c r="F52" s="1322"/>
      <c r="G52" s="1322"/>
      <c r="H52" s="1322"/>
      <c r="I52" s="83"/>
      <c r="J52" s="84"/>
      <c r="K52" s="1405"/>
      <c r="L52" s="1406"/>
      <c r="M52" s="70">
        <f t="shared" si="0"/>
        <v>0</v>
      </c>
    </row>
    <row r="53" spans="1:15">
      <c r="A53" s="71"/>
      <c r="B53" s="1322"/>
      <c r="C53" s="1322"/>
      <c r="D53" s="1322"/>
      <c r="E53" s="1322"/>
      <c r="F53" s="1322"/>
      <c r="G53" s="1322"/>
      <c r="H53" s="1322"/>
      <c r="I53" s="83"/>
      <c r="J53" s="84"/>
      <c r="K53" s="1405"/>
      <c r="L53" s="1406"/>
      <c r="M53" s="70">
        <f t="shared" si="0"/>
        <v>0</v>
      </c>
    </row>
    <row r="54" spans="1:15">
      <c r="A54" s="71"/>
      <c r="B54" s="1322"/>
      <c r="C54" s="1322"/>
      <c r="D54" s="1322"/>
      <c r="E54" s="1322"/>
      <c r="F54" s="1322"/>
      <c r="G54" s="1322"/>
      <c r="H54" s="1322"/>
      <c r="I54" s="83"/>
      <c r="J54" s="84"/>
      <c r="K54" s="1405"/>
      <c r="L54" s="1406"/>
      <c r="M54" s="70">
        <f t="shared" si="0"/>
        <v>0</v>
      </c>
    </row>
    <row r="55" spans="1:15">
      <c r="A55" s="71"/>
      <c r="B55" s="1322"/>
      <c r="C55" s="1322"/>
      <c r="D55" s="1322"/>
      <c r="E55" s="1322"/>
      <c r="F55" s="1322"/>
      <c r="G55" s="1322"/>
      <c r="H55" s="1322"/>
      <c r="I55" s="83"/>
      <c r="J55" s="84"/>
      <c r="K55" s="1405"/>
      <c r="L55" s="1406"/>
      <c r="M55" s="70">
        <f t="shared" si="0"/>
        <v>0</v>
      </c>
    </row>
    <row r="56" spans="1:15">
      <c r="A56" s="71"/>
      <c r="B56" s="1322"/>
      <c r="C56" s="1322"/>
      <c r="D56" s="1322"/>
      <c r="E56" s="1322"/>
      <c r="F56" s="1322"/>
      <c r="G56" s="1322"/>
      <c r="H56" s="1322"/>
      <c r="I56" s="83"/>
      <c r="J56" s="84"/>
      <c r="K56" s="1405"/>
      <c r="L56" s="1406"/>
      <c r="M56" s="70">
        <f t="shared" si="0"/>
        <v>0</v>
      </c>
    </row>
    <row r="57" spans="1:15" ht="15" thickBot="1">
      <c r="A57" s="71"/>
      <c r="B57" s="1322"/>
      <c r="C57" s="1322"/>
      <c r="D57" s="1322"/>
      <c r="E57" s="1322"/>
      <c r="F57" s="1322"/>
      <c r="G57" s="1322"/>
      <c r="H57" s="1322"/>
      <c r="I57" s="83"/>
      <c r="J57" s="84"/>
      <c r="K57" s="1405"/>
      <c r="L57" s="1406"/>
      <c r="M57" s="70">
        <f t="shared" si="0"/>
        <v>0</v>
      </c>
    </row>
    <row r="58" spans="1:15" ht="15" thickBot="1">
      <c r="A58" s="1297" t="s">
        <v>1602</v>
      </c>
      <c r="B58" s="1298"/>
      <c r="C58" s="1298"/>
      <c r="D58" s="1298"/>
      <c r="E58" s="1298"/>
      <c r="F58" s="1298"/>
      <c r="G58" s="1298"/>
      <c r="H58" s="1298"/>
      <c r="I58" s="1298"/>
      <c r="J58" s="1298"/>
      <c r="K58" s="1298"/>
      <c r="L58" s="1299"/>
      <c r="M58" s="88">
        <f>SUM(M48:M57)</f>
        <v>71716.828913986916</v>
      </c>
    </row>
    <row r="59" spans="1:15">
      <c r="A59" s="54"/>
      <c r="B59" s="55"/>
      <c r="C59" s="55"/>
      <c r="D59" s="55"/>
      <c r="E59" s="55"/>
      <c r="F59" s="55"/>
      <c r="G59" s="55"/>
      <c r="H59" s="55"/>
      <c r="I59" s="55"/>
      <c r="J59" s="55"/>
      <c r="K59" s="55"/>
      <c r="L59" s="55"/>
      <c r="M59" s="56"/>
    </row>
    <row r="60" spans="1:15">
      <c r="A60" s="1300" t="s">
        <v>1605</v>
      </c>
      <c r="B60" s="1301"/>
      <c r="C60" s="1301"/>
      <c r="D60" s="1301"/>
      <c r="E60" s="1301"/>
      <c r="F60" s="1301"/>
      <c r="G60" s="1301"/>
      <c r="H60" s="1301"/>
      <c r="I60" s="1301"/>
      <c r="J60" s="1301"/>
      <c r="K60" s="1301"/>
      <c r="L60" s="1301"/>
      <c r="M60" s="1302"/>
    </row>
    <row r="61" spans="1:15" ht="15" thickBot="1">
      <c r="A61" s="1303"/>
      <c r="B61" s="1304"/>
      <c r="C61" s="1304"/>
      <c r="D61" s="1304"/>
      <c r="E61" s="1304"/>
      <c r="F61" s="1304"/>
      <c r="G61" s="1304"/>
      <c r="H61" s="1304"/>
      <c r="I61" s="1304"/>
      <c r="J61" s="1304"/>
      <c r="K61" s="1304"/>
      <c r="L61" s="1304"/>
      <c r="M61" s="1305"/>
    </row>
    <row r="62" spans="1:15" ht="27.6">
      <c r="A62" s="89" t="s">
        <v>1599</v>
      </c>
      <c r="B62" s="1306" t="s">
        <v>1278</v>
      </c>
      <c r="C62" s="1306"/>
      <c r="D62" s="1306"/>
      <c r="E62" s="1306"/>
      <c r="F62" s="1306"/>
      <c r="G62" s="1306"/>
      <c r="H62" s="90" t="s">
        <v>81</v>
      </c>
      <c r="I62" s="90" t="s">
        <v>1606</v>
      </c>
      <c r="J62" s="90" t="s">
        <v>1607</v>
      </c>
      <c r="K62" s="90" t="s">
        <v>1608</v>
      </c>
      <c r="L62" s="90" t="s">
        <v>1609</v>
      </c>
      <c r="M62" s="91" t="s">
        <v>1601</v>
      </c>
      <c r="N62" s="821" t="s">
        <v>82</v>
      </c>
      <c r="O62" s="822" t="s">
        <v>1609</v>
      </c>
    </row>
    <row r="63" spans="1:15">
      <c r="A63" s="717" t="s">
        <v>55</v>
      </c>
      <c r="B63" s="1290" t="s">
        <v>56</v>
      </c>
      <c r="C63" s="1291"/>
      <c r="D63" s="1291"/>
      <c r="E63" s="1291"/>
      <c r="F63" s="1291"/>
      <c r="G63" s="1464"/>
      <c r="H63" s="93" t="s">
        <v>14</v>
      </c>
      <c r="I63" s="94">
        <f>J48</f>
        <v>1.06</v>
      </c>
      <c r="J63" s="94">
        <f>+'Distancia Fuentes Materiales'!D17</f>
        <v>33</v>
      </c>
      <c r="K63" s="94">
        <f>I63*J63</f>
        <v>34.980000000000004</v>
      </c>
      <c r="L63" s="95">
        <f>VLOOKUP(A63,TRANSPORTE!$C$6:$F$40,4,FALSE)</f>
        <v>1300</v>
      </c>
      <c r="M63" s="96">
        <f>K63*L63</f>
        <v>45474.000000000007</v>
      </c>
      <c r="N63" s="815">
        <v>1</v>
      </c>
      <c r="O63" s="803">
        <v>1238.387552711534</v>
      </c>
    </row>
    <row r="64" spans="1:15">
      <c r="A64" s="97"/>
      <c r="B64" s="1310"/>
      <c r="C64" s="1311"/>
      <c r="D64" s="1311"/>
      <c r="E64" s="1311"/>
      <c r="F64" s="1311"/>
      <c r="G64" s="1312"/>
      <c r="H64" s="98"/>
      <c r="I64" s="99"/>
      <c r="J64" s="99"/>
      <c r="K64" s="99"/>
      <c r="L64" s="100"/>
      <c r="M64" s="96">
        <f t="shared" ref="M64:M67" si="1">K64*L64</f>
        <v>0</v>
      </c>
    </row>
    <row r="65" spans="1:13">
      <c r="A65" s="97"/>
      <c r="B65" s="1310"/>
      <c r="C65" s="1311"/>
      <c r="D65" s="1311"/>
      <c r="E65" s="1311"/>
      <c r="F65" s="1311"/>
      <c r="G65" s="1312"/>
      <c r="H65" s="98"/>
      <c r="I65" s="99"/>
      <c r="J65" s="99"/>
      <c r="K65" s="99"/>
      <c r="L65" s="100"/>
      <c r="M65" s="96">
        <f t="shared" si="1"/>
        <v>0</v>
      </c>
    </row>
    <row r="66" spans="1:13">
      <c r="A66" s="97"/>
      <c r="B66" s="1310"/>
      <c r="C66" s="1311"/>
      <c r="D66" s="1311"/>
      <c r="E66" s="1311"/>
      <c r="F66" s="1311"/>
      <c r="G66" s="1312"/>
      <c r="H66" s="98"/>
      <c r="I66" s="99"/>
      <c r="J66" s="99"/>
      <c r="K66" s="99"/>
      <c r="L66" s="100"/>
      <c r="M66" s="96">
        <f t="shared" si="1"/>
        <v>0</v>
      </c>
    </row>
    <row r="67" spans="1:13" ht="15" thickBot="1">
      <c r="A67" s="75"/>
      <c r="B67" s="1313"/>
      <c r="C67" s="1314"/>
      <c r="D67" s="1314"/>
      <c r="E67" s="1314"/>
      <c r="F67" s="1314"/>
      <c r="G67" s="1315"/>
      <c r="H67" s="101"/>
      <c r="I67" s="102"/>
      <c r="J67" s="102"/>
      <c r="K67" s="102"/>
      <c r="L67" s="103"/>
      <c r="M67" s="104">
        <f t="shared" si="1"/>
        <v>0</v>
      </c>
    </row>
    <row r="68" spans="1:13" ht="15" thickBot="1">
      <c r="A68" s="1297" t="s">
        <v>1602</v>
      </c>
      <c r="B68" s="1298"/>
      <c r="C68" s="1298"/>
      <c r="D68" s="1298"/>
      <c r="E68" s="1298"/>
      <c r="F68" s="1298"/>
      <c r="G68" s="1298"/>
      <c r="H68" s="1298"/>
      <c r="I68" s="1298"/>
      <c r="J68" s="1298"/>
      <c r="K68" s="1298"/>
      <c r="L68" s="1299"/>
      <c r="M68" s="88">
        <f>SUM(M63:M67)</f>
        <v>45474.000000000007</v>
      </c>
    </row>
    <row r="69" spans="1:13">
      <c r="A69" s="54"/>
      <c r="B69" s="55"/>
      <c r="C69" s="55"/>
      <c r="D69" s="55"/>
      <c r="E69" s="55"/>
      <c r="F69" s="55"/>
      <c r="G69" s="55"/>
      <c r="H69" s="55"/>
      <c r="I69" s="55"/>
      <c r="J69" s="55"/>
      <c r="K69" s="55"/>
      <c r="L69" s="55"/>
      <c r="M69" s="56"/>
    </row>
    <row r="70" spans="1:13">
      <c r="A70" s="1316" t="s">
        <v>1610</v>
      </c>
      <c r="B70" s="1317"/>
      <c r="C70" s="1317"/>
      <c r="D70" s="1317"/>
      <c r="E70" s="1317"/>
      <c r="F70" s="1317"/>
      <c r="G70" s="1317"/>
      <c r="H70" s="1317"/>
      <c r="I70" s="1317"/>
      <c r="J70" s="1317"/>
      <c r="K70" s="1317"/>
      <c r="L70" s="1317"/>
      <c r="M70" s="1318"/>
    </row>
    <row r="71" spans="1:13" ht="15" thickBot="1">
      <c r="A71" s="1294"/>
      <c r="B71" s="1295"/>
      <c r="C71" s="1295"/>
      <c r="D71" s="1295"/>
      <c r="E71" s="1295"/>
      <c r="F71" s="1295"/>
      <c r="G71" s="1295"/>
      <c r="H71" s="1295"/>
      <c r="I71" s="1295"/>
      <c r="J71" s="1295"/>
      <c r="K71" s="1295"/>
      <c r="L71" s="1295"/>
      <c r="M71" s="1296"/>
    </row>
    <row r="72" spans="1:13" ht="27.6">
      <c r="A72" s="64" t="s">
        <v>1599</v>
      </c>
      <c r="B72" s="1289" t="s">
        <v>1278</v>
      </c>
      <c r="C72" s="1289"/>
      <c r="D72" s="1289"/>
      <c r="E72" s="1289"/>
      <c r="F72" s="1289"/>
      <c r="G72" s="1289"/>
      <c r="H72" s="65" t="s">
        <v>1611</v>
      </c>
      <c r="I72" s="65" t="s">
        <v>1612</v>
      </c>
      <c r="J72" s="65" t="s">
        <v>1613</v>
      </c>
      <c r="K72" s="1289" t="s">
        <v>1152</v>
      </c>
      <c r="L72" s="1289"/>
      <c r="M72" s="66" t="s">
        <v>1601</v>
      </c>
    </row>
    <row r="73" spans="1:13">
      <c r="A73" s="92" t="s">
        <v>1647</v>
      </c>
      <c r="B73" s="1396" t="s">
        <v>1634</v>
      </c>
      <c r="C73" s="1397"/>
      <c r="D73" s="1397"/>
      <c r="E73" s="1397"/>
      <c r="F73" s="1397"/>
      <c r="G73" s="1397"/>
      <c r="H73" s="95">
        <f>+'Mano de Obra'!C6*3</f>
        <v>130062</v>
      </c>
      <c r="I73" s="276">
        <v>1.85</v>
      </c>
      <c r="J73" s="272">
        <f>+H73*I73</f>
        <v>240614.7</v>
      </c>
      <c r="K73" s="1398">
        <v>20</v>
      </c>
      <c r="L73" s="1399"/>
      <c r="M73" s="107">
        <f>J73/K73</f>
        <v>12030.735000000001</v>
      </c>
    </row>
    <row r="74" spans="1:13">
      <c r="A74" s="108"/>
      <c r="B74" s="1270"/>
      <c r="C74" s="1271"/>
      <c r="D74" s="1271"/>
      <c r="E74" s="1271"/>
      <c r="F74" s="1271"/>
      <c r="G74" s="1272"/>
      <c r="H74" s="100"/>
      <c r="I74" s="109"/>
      <c r="J74" s="106"/>
      <c r="K74" s="1419"/>
      <c r="L74" s="1420"/>
      <c r="M74" s="107"/>
    </row>
    <row r="75" spans="1:13">
      <c r="A75" s="108"/>
      <c r="B75" s="1270"/>
      <c r="C75" s="1271"/>
      <c r="D75" s="1271"/>
      <c r="E75" s="1271"/>
      <c r="F75" s="1271"/>
      <c r="G75" s="1272"/>
      <c r="H75" s="100"/>
      <c r="I75" s="109"/>
      <c r="J75" s="110"/>
      <c r="K75" s="1273"/>
      <c r="L75" s="1274"/>
      <c r="M75" s="111"/>
    </row>
    <row r="76" spans="1:13">
      <c r="A76" s="108"/>
      <c r="B76" s="1270"/>
      <c r="C76" s="1271"/>
      <c r="D76" s="1271"/>
      <c r="E76" s="1271"/>
      <c r="F76" s="1271"/>
      <c r="G76" s="1272"/>
      <c r="H76" s="100"/>
      <c r="I76" s="109"/>
      <c r="J76" s="110"/>
      <c r="K76" s="1273"/>
      <c r="L76" s="1274"/>
      <c r="M76" s="111"/>
    </row>
    <row r="77" spans="1:13">
      <c r="A77" s="108"/>
      <c r="B77" s="1270"/>
      <c r="C77" s="1271"/>
      <c r="D77" s="1271"/>
      <c r="E77" s="1271"/>
      <c r="F77" s="1271"/>
      <c r="G77" s="1272"/>
      <c r="H77" s="100"/>
      <c r="I77" s="109"/>
      <c r="J77" s="110"/>
      <c r="K77" s="1273"/>
      <c r="L77" s="1274"/>
      <c r="M77" s="111"/>
    </row>
    <row r="78" spans="1:13">
      <c r="A78" s="108"/>
      <c r="B78" s="1270"/>
      <c r="C78" s="1271"/>
      <c r="D78" s="1271"/>
      <c r="E78" s="1271"/>
      <c r="F78" s="1271"/>
      <c r="G78" s="1272"/>
      <c r="H78" s="100"/>
      <c r="I78" s="109"/>
      <c r="J78" s="110"/>
      <c r="K78" s="1273"/>
      <c r="L78" s="1274"/>
      <c r="M78" s="111"/>
    </row>
    <row r="79" spans="1:13">
      <c r="A79" s="108"/>
      <c r="B79" s="1270"/>
      <c r="C79" s="1271"/>
      <c r="D79" s="1271"/>
      <c r="E79" s="1271"/>
      <c r="F79" s="1271"/>
      <c r="G79" s="1272"/>
      <c r="H79" s="100"/>
      <c r="I79" s="109"/>
      <c r="J79" s="110"/>
      <c r="K79" s="1273"/>
      <c r="L79" s="1274"/>
      <c r="M79" s="111"/>
    </row>
    <row r="80" spans="1:13">
      <c r="A80" s="108"/>
      <c r="B80" s="1270"/>
      <c r="C80" s="1271"/>
      <c r="D80" s="1271"/>
      <c r="E80" s="1271"/>
      <c r="F80" s="1271"/>
      <c r="G80" s="1272"/>
      <c r="H80" s="100"/>
      <c r="I80" s="109"/>
      <c r="J80" s="700"/>
      <c r="K80" s="1273"/>
      <c r="L80" s="1274"/>
      <c r="M80" s="111"/>
    </row>
    <row r="81" spans="1:13">
      <c r="A81" s="108"/>
      <c r="B81" s="1270"/>
      <c r="C81" s="1271"/>
      <c r="D81" s="1271"/>
      <c r="E81" s="1271"/>
      <c r="F81" s="1271"/>
      <c r="G81" s="1272"/>
      <c r="H81" s="100"/>
      <c r="I81" s="109"/>
      <c r="J81" s="700"/>
      <c r="K81" s="1273"/>
      <c r="L81" s="1274"/>
      <c r="M81" s="111"/>
    </row>
    <row r="82" spans="1:13" ht="15" thickBot="1">
      <c r="A82" s="112"/>
      <c r="B82" s="1275"/>
      <c r="C82" s="1276"/>
      <c r="D82" s="1276"/>
      <c r="E82" s="1276"/>
      <c r="F82" s="1276"/>
      <c r="G82" s="1277"/>
      <c r="H82" s="113"/>
      <c r="I82" s="114"/>
      <c r="J82" s="113"/>
      <c r="K82" s="1278"/>
      <c r="L82" s="1279"/>
      <c r="M82" s="115"/>
    </row>
    <row r="83" spans="1:13" ht="15" thickBot="1">
      <c r="A83" s="1280" t="s">
        <v>1602</v>
      </c>
      <c r="B83" s="1281"/>
      <c r="C83" s="1281"/>
      <c r="D83" s="1281"/>
      <c r="E83" s="1281"/>
      <c r="F83" s="1281"/>
      <c r="G83" s="1281"/>
      <c r="H83" s="1281"/>
      <c r="I83" s="1281"/>
      <c r="J83" s="1281"/>
      <c r="K83" s="1281"/>
      <c r="L83" s="1282"/>
      <c r="M83" s="116">
        <f>SUM(M73:M82)</f>
        <v>12030.735000000001</v>
      </c>
    </row>
    <row r="84" spans="1:13" ht="15" thickBot="1">
      <c r="A84" s="54"/>
      <c r="B84" s="55"/>
      <c r="C84" s="55"/>
      <c r="D84" s="55"/>
      <c r="E84" s="55"/>
      <c r="F84" s="55"/>
      <c r="G84" s="55"/>
      <c r="H84" s="55"/>
      <c r="I84" s="55"/>
      <c r="J84" s="55"/>
      <c r="K84" s="55"/>
      <c r="L84" s="55"/>
      <c r="M84" s="56"/>
    </row>
    <row r="85" spans="1:13" ht="15" thickBot="1">
      <c r="A85" s="1283" t="s">
        <v>1616</v>
      </c>
      <c r="B85" s="1284"/>
      <c r="C85" s="1284"/>
      <c r="D85" s="1284"/>
      <c r="E85" s="1284"/>
      <c r="F85" s="1284"/>
      <c r="G85" s="1284"/>
      <c r="H85" s="1284"/>
      <c r="I85" s="1284"/>
      <c r="J85" s="1284"/>
      <c r="K85" s="1284"/>
      <c r="L85" s="1285"/>
      <c r="M85" s="116">
        <f>M43+M58+M68+M83</f>
        <v>129221.56391398692</v>
      </c>
    </row>
    <row r="86" spans="1:13">
      <c r="A86" s="27"/>
      <c r="B86" s="28"/>
      <c r="C86" s="28"/>
      <c r="D86" s="28"/>
      <c r="E86" s="28"/>
      <c r="F86" s="28"/>
      <c r="G86" s="28"/>
      <c r="H86" s="28"/>
      <c r="I86" s="28"/>
      <c r="J86" s="28"/>
      <c r="K86" s="28"/>
      <c r="L86" s="28"/>
      <c r="M86" s="29"/>
    </row>
    <row r="87" spans="1:13">
      <c r="A87" s="50"/>
      <c r="B87" s="51"/>
      <c r="C87" s="51"/>
      <c r="D87" s="51"/>
      <c r="E87" s="51"/>
      <c r="F87" s="51"/>
      <c r="G87" s="51"/>
      <c r="H87" s="51"/>
      <c r="I87" s="51"/>
      <c r="J87" s="51"/>
      <c r="K87" s="51"/>
      <c r="L87" s="51"/>
      <c r="M87" s="52"/>
    </row>
    <row r="88" spans="1:13">
      <c r="A88" s="50"/>
      <c r="B88" s="51"/>
      <c r="C88" s="51"/>
      <c r="D88" s="51"/>
      <c r="E88" s="51"/>
      <c r="F88" s="51"/>
      <c r="G88" s="51"/>
      <c r="H88" s="51"/>
      <c r="I88" s="51"/>
      <c r="J88" s="51"/>
      <c r="K88" s="51"/>
      <c r="L88" s="51"/>
      <c r="M88" s="52"/>
    </row>
    <row r="89" spans="1:13">
      <c r="A89" s="50"/>
      <c r="B89" s="51"/>
      <c r="C89" s="51"/>
      <c r="D89" s="51"/>
      <c r="E89" s="51"/>
      <c r="F89" s="51"/>
      <c r="G89" s="51"/>
      <c r="H89" s="51"/>
      <c r="I89" s="51"/>
      <c r="J89" s="51"/>
      <c r="K89" s="51"/>
      <c r="L89" s="51"/>
      <c r="M89" s="52"/>
    </row>
    <row r="90" spans="1:13">
      <c r="A90" s="50"/>
      <c r="B90" s="117" t="s">
        <v>1617</v>
      </c>
      <c r="C90" s="117"/>
      <c r="D90" s="117"/>
      <c r="E90" s="117"/>
      <c r="F90" s="117"/>
      <c r="G90" s="117"/>
      <c r="H90" s="3"/>
      <c r="I90" s="117" t="s">
        <v>1618</v>
      </c>
      <c r="J90" s="117"/>
      <c r="K90" s="117"/>
      <c r="L90" s="117"/>
      <c r="M90" s="52"/>
    </row>
    <row r="91" spans="1:13">
      <c r="A91" s="50"/>
      <c r="B91" s="51" t="s">
        <v>1619</v>
      </c>
      <c r="C91" s="51"/>
      <c r="D91" s="51"/>
      <c r="E91" s="51"/>
      <c r="F91" s="51"/>
      <c r="G91" s="51"/>
      <c r="H91" s="3"/>
      <c r="I91" s="51" t="s">
        <v>1619</v>
      </c>
      <c r="J91" s="51"/>
      <c r="K91" s="51"/>
      <c r="L91" s="51"/>
      <c r="M91" s="52"/>
    </row>
    <row r="92" spans="1:13">
      <c r="A92" s="50"/>
      <c r="B92" s="51" t="s">
        <v>1620</v>
      </c>
      <c r="C92" s="51"/>
      <c r="D92" s="51"/>
      <c r="E92" s="51"/>
      <c r="F92" s="51"/>
      <c r="G92" s="51"/>
      <c r="H92" s="3"/>
      <c r="I92" s="51" t="s">
        <v>1621</v>
      </c>
      <c r="J92" s="51"/>
      <c r="K92" s="51"/>
      <c r="L92" s="51"/>
      <c r="M92" s="52"/>
    </row>
    <row r="93" spans="1:13">
      <c r="A93" s="50"/>
      <c r="B93" s="51" t="s">
        <v>1622</v>
      </c>
      <c r="C93" s="51"/>
      <c r="D93" s="51"/>
      <c r="E93" s="51"/>
      <c r="F93" s="51"/>
      <c r="G93" s="51"/>
      <c r="H93" s="3"/>
      <c r="I93" s="51" t="s">
        <v>1622</v>
      </c>
      <c r="J93" s="51"/>
      <c r="K93" s="51"/>
      <c r="L93" s="51"/>
      <c r="M93" s="52"/>
    </row>
    <row r="94" spans="1:13" ht="15" thickBot="1">
      <c r="A94" s="50"/>
      <c r="B94" s="51"/>
      <c r="C94" s="51"/>
      <c r="D94" s="51"/>
      <c r="E94" s="51" t="s">
        <v>1623</v>
      </c>
      <c r="F94" s="51"/>
      <c r="G94" s="51"/>
      <c r="H94" s="51"/>
      <c r="I94" s="51"/>
      <c r="J94" s="51"/>
      <c r="K94" s="51"/>
      <c r="L94" s="51"/>
      <c r="M94" s="52"/>
    </row>
    <row r="95" spans="1:13">
      <c r="A95" s="118" t="s">
        <v>1624</v>
      </c>
      <c r="B95" s="119"/>
      <c r="C95" s="119"/>
      <c r="D95" s="119"/>
      <c r="E95" s="119"/>
      <c r="F95" s="119"/>
      <c r="G95" s="119"/>
      <c r="H95" s="119"/>
      <c r="I95" s="119"/>
      <c r="J95" s="119"/>
      <c r="K95" s="119"/>
      <c r="L95" s="119"/>
      <c r="M95" s="120"/>
    </row>
    <row r="96" spans="1:13" ht="19.5" customHeight="1">
      <c r="A96" s="121"/>
      <c r="B96" s="122"/>
      <c r="C96" s="122"/>
      <c r="D96" s="122"/>
      <c r="E96" s="122"/>
      <c r="F96" s="122"/>
      <c r="G96" s="122"/>
      <c r="H96" s="122"/>
      <c r="I96" s="122"/>
      <c r="J96" s="122"/>
      <c r="K96" s="122"/>
      <c r="L96" s="122"/>
      <c r="M96" s="123"/>
    </row>
    <row r="97" spans="1:13">
      <c r="A97" s="121"/>
      <c r="B97" s="122"/>
      <c r="C97" s="122"/>
      <c r="D97" s="122"/>
      <c r="E97" s="122"/>
      <c r="F97" s="122"/>
      <c r="G97" s="122"/>
      <c r="H97" s="122"/>
      <c r="I97" s="122"/>
      <c r="J97" s="122"/>
      <c r="K97" s="122"/>
      <c r="L97" s="122"/>
      <c r="M97" s="123"/>
    </row>
    <row r="98" spans="1:13" ht="17.25" customHeight="1" thickBot="1">
      <c r="A98" s="124"/>
      <c r="B98" s="125"/>
      <c r="C98" s="125"/>
      <c r="D98" s="125"/>
      <c r="E98" s="125"/>
      <c r="F98" s="125"/>
      <c r="G98" s="125"/>
      <c r="H98" s="125"/>
      <c r="I98" s="125"/>
      <c r="J98" s="125"/>
      <c r="K98" s="125"/>
      <c r="L98" s="125"/>
      <c r="M98" s="126"/>
    </row>
    <row r="99" spans="1:13">
      <c r="A99" s="127"/>
      <c r="B99" s="128"/>
      <c r="C99" s="128"/>
      <c r="D99" s="128"/>
      <c r="E99" s="128"/>
      <c r="F99" s="128"/>
      <c r="G99" s="128"/>
      <c r="H99" s="128"/>
      <c r="I99" s="128"/>
      <c r="J99" s="128"/>
      <c r="K99" s="128"/>
      <c r="L99" s="128"/>
      <c r="M99" s="129"/>
    </row>
    <row r="100" spans="1:13">
      <c r="A100" s="31" t="s">
        <v>1625</v>
      </c>
      <c r="B100" s="130"/>
      <c r="C100" s="130"/>
      <c r="D100" s="130"/>
      <c r="E100" s="130"/>
      <c r="F100" s="130"/>
      <c r="G100" s="130"/>
      <c r="H100" s="130"/>
      <c r="I100" s="130"/>
      <c r="J100" s="130"/>
      <c r="K100" s="130"/>
      <c r="L100" s="130"/>
      <c r="M100" s="131"/>
    </row>
    <row r="101" spans="1:13">
      <c r="A101" s="132"/>
      <c r="B101" s="133"/>
      <c r="C101" s="133"/>
      <c r="D101" s="133"/>
      <c r="E101" s="133"/>
      <c r="F101" s="133"/>
      <c r="G101" s="133"/>
      <c r="H101" s="133"/>
      <c r="I101" s="133"/>
      <c r="J101" s="133"/>
      <c r="K101" s="133"/>
      <c r="L101" s="133"/>
      <c r="M101" s="134"/>
    </row>
    <row r="102" spans="1:13">
      <c r="A102" s="135"/>
      <c r="B102" s="136"/>
      <c r="C102" s="136"/>
      <c r="D102" s="136"/>
      <c r="E102" s="136"/>
      <c r="F102" s="136"/>
      <c r="G102" s="136"/>
      <c r="H102" s="136"/>
      <c r="I102" s="136"/>
      <c r="J102" s="136"/>
      <c r="K102" s="136"/>
      <c r="L102" s="136"/>
      <c r="M102" s="137"/>
    </row>
    <row r="103" spans="1:13">
      <c r="A103" s="50"/>
      <c r="B103" s="51"/>
      <c r="C103" s="51"/>
      <c r="D103" s="51" t="s">
        <v>1617</v>
      </c>
      <c r="E103" s="117"/>
      <c r="F103" s="117"/>
      <c r="G103" s="51"/>
      <c r="H103" s="51"/>
      <c r="I103" s="51"/>
      <c r="J103" s="51"/>
      <c r="K103" s="51"/>
      <c r="L103" s="51"/>
      <c r="M103" s="52"/>
    </row>
    <row r="104" spans="1:13">
      <c r="A104" s="50"/>
      <c r="B104" s="51"/>
      <c r="C104" s="51"/>
      <c r="D104" s="138" t="s">
        <v>1619</v>
      </c>
      <c r="E104" s="51"/>
      <c r="F104" s="51"/>
      <c r="G104" s="138"/>
      <c r="H104" s="138"/>
      <c r="I104" s="138"/>
      <c r="J104" s="51"/>
      <c r="K104" s="51"/>
      <c r="L104" s="51"/>
      <c r="M104" s="52"/>
    </row>
    <row r="105" spans="1:13">
      <c r="A105" s="50"/>
      <c r="B105" s="51"/>
      <c r="C105" s="51"/>
      <c r="D105" s="139" t="s">
        <v>1626</v>
      </c>
      <c r="E105" s="51"/>
      <c r="F105" s="51"/>
      <c r="G105" s="139"/>
      <c r="H105" s="139"/>
      <c r="I105" s="139"/>
      <c r="J105" s="51"/>
      <c r="K105" s="51"/>
      <c r="L105" s="51"/>
      <c r="M105" s="52"/>
    </row>
    <row r="106" spans="1:13" ht="24.75" customHeight="1">
      <c r="A106" s="140"/>
      <c r="B106" s="136"/>
      <c r="C106" s="136"/>
      <c r="D106" s="51" t="s">
        <v>1622</v>
      </c>
      <c r="E106" s="51"/>
      <c r="F106" s="51"/>
      <c r="G106" s="51"/>
      <c r="H106" s="51"/>
      <c r="I106" s="51"/>
      <c r="J106" s="136"/>
      <c r="K106" s="136"/>
      <c r="L106" s="136"/>
      <c r="M106" s="137"/>
    </row>
    <row r="107" spans="1:13" ht="9" customHeight="1">
      <c r="A107" s="140"/>
      <c r="B107" s="136"/>
      <c r="C107" s="136"/>
      <c r="D107" s="136"/>
      <c r="E107" s="51"/>
      <c r="F107" s="51"/>
      <c r="G107" s="51"/>
      <c r="H107" s="51"/>
      <c r="I107" s="51"/>
      <c r="J107" s="136"/>
      <c r="K107" s="136"/>
      <c r="L107" s="136"/>
      <c r="M107" s="137"/>
    </row>
    <row r="108" spans="1:13" ht="24" customHeight="1">
      <c r="A108" s="1286" t="s">
        <v>1627</v>
      </c>
      <c r="B108" s="1287"/>
      <c r="C108" s="1287"/>
      <c r="D108" s="1287"/>
      <c r="E108" s="1287"/>
      <c r="F108" s="1287"/>
      <c r="G108" s="1287"/>
      <c r="H108" s="1287"/>
      <c r="I108" s="1287"/>
      <c r="J108" s="1287"/>
      <c r="K108" s="1287"/>
      <c r="L108" s="1287"/>
      <c r="M108" s="1288"/>
    </row>
    <row r="109" spans="1:13" ht="24" customHeight="1">
      <c r="A109" s="1286"/>
      <c r="B109" s="1287"/>
      <c r="C109" s="1287"/>
      <c r="D109" s="1287"/>
      <c r="E109" s="1287"/>
      <c r="F109" s="1287"/>
      <c r="G109" s="1287"/>
      <c r="H109" s="1287"/>
      <c r="I109" s="1287"/>
      <c r="J109" s="1287"/>
      <c r="K109" s="1287"/>
      <c r="L109" s="1287"/>
      <c r="M109" s="1288"/>
    </row>
    <row r="110" spans="1:13" ht="31.5" customHeight="1">
      <c r="A110" s="1286" t="s">
        <v>1628</v>
      </c>
      <c r="B110" s="1287"/>
      <c r="C110" s="1287"/>
      <c r="D110" s="1287"/>
      <c r="E110" s="1287"/>
      <c r="F110" s="1287"/>
      <c r="G110" s="1287"/>
      <c r="H110" s="1287"/>
      <c r="I110" s="1287"/>
      <c r="J110" s="1287"/>
      <c r="K110" s="1287"/>
      <c r="L110" s="1287"/>
      <c r="M110" s="1288"/>
    </row>
    <row r="111" spans="1:13" ht="15" thickBot="1">
      <c r="A111" s="141"/>
      <c r="B111" s="142"/>
      <c r="C111" s="142"/>
      <c r="D111" s="143"/>
      <c r="E111" s="143"/>
      <c r="F111" s="143"/>
      <c r="G111" s="143"/>
      <c r="H111" s="143"/>
      <c r="I111" s="144"/>
      <c r="J111" s="144"/>
      <c r="K111" s="144"/>
      <c r="L111" s="144"/>
      <c r="M111" s="145"/>
    </row>
  </sheetData>
  <mergeCells count="106">
    <mergeCell ref="E8:H9"/>
    <mergeCell ref="A10:C10"/>
    <mergeCell ref="E10:F10"/>
    <mergeCell ref="G10:H10"/>
    <mergeCell ref="A25:M25"/>
    <mergeCell ref="B27:H27"/>
    <mergeCell ref="I27:J27"/>
    <mergeCell ref="K27:L27"/>
    <mergeCell ref="B28:H28"/>
    <mergeCell ref="I28:J28"/>
    <mergeCell ref="K28:L28"/>
    <mergeCell ref="C11:D11"/>
    <mergeCell ref="K12:M12"/>
    <mergeCell ref="B34:H34"/>
    <mergeCell ref="K34:L34"/>
    <mergeCell ref="B35:H35"/>
    <mergeCell ref="K35:L35"/>
    <mergeCell ref="B36:H36"/>
    <mergeCell ref="K36:L36"/>
    <mergeCell ref="A30:M30"/>
    <mergeCell ref="A31:M31"/>
    <mergeCell ref="B32:H32"/>
    <mergeCell ref="K32:L32"/>
    <mergeCell ref="B33:H33"/>
    <mergeCell ref="K33:L33"/>
    <mergeCell ref="B41:H41"/>
    <mergeCell ref="K41:L41"/>
    <mergeCell ref="B42:H42"/>
    <mergeCell ref="K42:L42"/>
    <mergeCell ref="A43:L43"/>
    <mergeCell ref="A45:M45"/>
    <mergeCell ref="B40:H40"/>
    <mergeCell ref="K40:L40"/>
    <mergeCell ref="B37:H37"/>
    <mergeCell ref="K37:L37"/>
    <mergeCell ref="B38:H38"/>
    <mergeCell ref="K38:L38"/>
    <mergeCell ref="B39:H39"/>
    <mergeCell ref="K39:L39"/>
    <mergeCell ref="B50:H50"/>
    <mergeCell ref="K50:L50"/>
    <mergeCell ref="B51:H51"/>
    <mergeCell ref="K51:L51"/>
    <mergeCell ref="B52:H52"/>
    <mergeCell ref="K52:L52"/>
    <mergeCell ref="A46:M46"/>
    <mergeCell ref="B47:H47"/>
    <mergeCell ref="K47:L47"/>
    <mergeCell ref="B48:H48"/>
    <mergeCell ref="K48:L48"/>
    <mergeCell ref="B49:H49"/>
    <mergeCell ref="K49:L49"/>
    <mergeCell ref="B56:H56"/>
    <mergeCell ref="K56:L56"/>
    <mergeCell ref="B57:H57"/>
    <mergeCell ref="K57:L57"/>
    <mergeCell ref="B53:H53"/>
    <mergeCell ref="K53:L53"/>
    <mergeCell ref="B54:H54"/>
    <mergeCell ref="K54:L54"/>
    <mergeCell ref="B55:H55"/>
    <mergeCell ref="K55:L55"/>
    <mergeCell ref="B63:G63"/>
    <mergeCell ref="B64:G64"/>
    <mergeCell ref="B65:G65"/>
    <mergeCell ref="B66:G66"/>
    <mergeCell ref="B67:G67"/>
    <mergeCell ref="A68:L68"/>
    <mergeCell ref="A58:L58"/>
    <mergeCell ref="A60:M60"/>
    <mergeCell ref="A61:M61"/>
    <mergeCell ref="B62:G62"/>
    <mergeCell ref="B75:G75"/>
    <mergeCell ref="K75:L75"/>
    <mergeCell ref="B76:G76"/>
    <mergeCell ref="K76:L76"/>
    <mergeCell ref="A70:M70"/>
    <mergeCell ref="A71:M71"/>
    <mergeCell ref="B72:G72"/>
    <mergeCell ref="K72:L72"/>
    <mergeCell ref="B73:G73"/>
    <mergeCell ref="K73:L73"/>
    <mergeCell ref="A108:M109"/>
    <mergeCell ref="A110:M110"/>
    <mergeCell ref="B16:M17"/>
    <mergeCell ref="A1:C6"/>
    <mergeCell ref="D1:J3"/>
    <mergeCell ref="K1:M6"/>
    <mergeCell ref="D4:J4"/>
    <mergeCell ref="D6:J6"/>
    <mergeCell ref="A83:L83"/>
    <mergeCell ref="A85:L85"/>
    <mergeCell ref="B80:G80"/>
    <mergeCell ref="K80:L80"/>
    <mergeCell ref="B81:G81"/>
    <mergeCell ref="K81:L81"/>
    <mergeCell ref="B82:G82"/>
    <mergeCell ref="K82:L82"/>
    <mergeCell ref="B77:G77"/>
    <mergeCell ref="K77:L77"/>
    <mergeCell ref="B78:G78"/>
    <mergeCell ref="K78:L78"/>
    <mergeCell ref="B79:G79"/>
    <mergeCell ref="K79:L79"/>
    <mergeCell ref="B74:G74"/>
    <mergeCell ref="K74:L74"/>
  </mergeCells>
  <printOptions horizontalCentered="1" verticalCentered="1"/>
  <pageMargins left="0.11811023622047245" right="0.11811023622047245" top="0.15748031496062992" bottom="0.15748031496062992" header="0.19685039370078741" footer="0.19685039370078741"/>
  <pageSetup scale="45" orientation="portrait" r:id="rId1"/>
  <ignoredErrors>
    <ignoredError sqref="J73 H73 M73" unlockedFormula="1"/>
  </ignoredError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54A0C-73F3-4392-9E8A-DC65A851F34E}">
  <sheetPr>
    <tabColor rgb="FF33CCCC"/>
    <pageSetUpPr fitToPage="1"/>
  </sheetPr>
  <dimension ref="A1:N122"/>
  <sheetViews>
    <sheetView view="pageBreakPreview" topLeftCell="A11" zoomScale="70" zoomScaleNormal="100" zoomScaleSheetLayoutView="70" workbookViewId="0">
      <selection activeCell="A60" sqref="A60:M60"/>
    </sheetView>
  </sheetViews>
  <sheetFormatPr baseColWidth="10" defaultColWidth="11.44140625" defaultRowHeight="14.4"/>
  <cols>
    <col min="1" max="1" width="39.5546875" customWidth="1"/>
    <col min="2" max="2" width="6.5546875" customWidth="1"/>
    <col min="8" max="8" width="13.33203125" customWidth="1"/>
    <col min="10" max="10" width="15.33203125" customWidth="1"/>
    <col min="13" max="13" width="22.109375" customWidth="1"/>
    <col min="14" max="14" width="17.33203125" customWidth="1"/>
  </cols>
  <sheetData>
    <row r="1" spans="1:13">
      <c r="A1" s="1485"/>
      <c r="B1" s="790"/>
      <c r="C1" s="789"/>
      <c r="D1" s="789"/>
      <c r="E1" s="789"/>
      <c r="F1" s="789"/>
      <c r="G1" s="789"/>
      <c r="H1" s="789"/>
      <c r="I1" s="789"/>
      <c r="J1" s="789"/>
      <c r="K1" s="789"/>
      <c r="L1" s="250"/>
      <c r="M1" s="1445"/>
    </row>
    <row r="2" spans="1:13" ht="15.6">
      <c r="A2" s="1486"/>
      <c r="B2" s="1433" t="s">
        <v>1577</v>
      </c>
      <c r="C2" s="1434"/>
      <c r="D2" s="1434"/>
      <c r="E2" s="1434"/>
      <c r="F2" s="1434"/>
      <c r="G2" s="1434"/>
      <c r="H2" s="1434"/>
      <c r="I2" s="1434"/>
      <c r="J2" s="1434"/>
      <c r="K2" s="1434"/>
      <c r="L2" s="1435"/>
      <c r="M2" s="1446"/>
    </row>
    <row r="3" spans="1:13">
      <c r="A3" s="1486"/>
      <c r="B3" s="1436" t="s">
        <v>1578</v>
      </c>
      <c r="C3" s="1437"/>
      <c r="D3" s="1437"/>
      <c r="E3" s="1437"/>
      <c r="F3" s="1437"/>
      <c r="G3" s="1437"/>
      <c r="H3" s="1437"/>
      <c r="I3" s="1437"/>
      <c r="J3" s="1437"/>
      <c r="K3" s="1437"/>
      <c r="L3" s="1438"/>
      <c r="M3" s="1446"/>
    </row>
    <row r="4" spans="1:13">
      <c r="A4" s="1486"/>
      <c r="B4" s="1436"/>
      <c r="C4" s="1437"/>
      <c r="D4" s="1437"/>
      <c r="E4" s="1437"/>
      <c r="F4" s="1437"/>
      <c r="G4" s="1437"/>
      <c r="H4" s="1437"/>
      <c r="I4" s="1437"/>
      <c r="J4" s="1437"/>
      <c r="K4" s="1437"/>
      <c r="L4" s="1438"/>
      <c r="M4" s="1446"/>
    </row>
    <row r="5" spans="1:13">
      <c r="A5" s="1486"/>
      <c r="B5" s="1436" t="s">
        <v>1579</v>
      </c>
      <c r="C5" s="1437"/>
      <c r="D5" s="1437"/>
      <c r="E5" s="1437"/>
      <c r="F5" s="1437"/>
      <c r="G5" s="1437"/>
      <c r="H5" s="1437"/>
      <c r="I5" s="1437"/>
      <c r="J5" s="1437"/>
      <c r="K5" s="1437"/>
      <c r="L5" s="1438"/>
      <c r="M5" s="1446"/>
    </row>
    <row r="6" spans="1:13" ht="15" thickBot="1">
      <c r="A6" s="1487"/>
      <c r="B6" s="1439"/>
      <c r="C6" s="1440"/>
      <c r="D6" s="1440"/>
      <c r="E6" s="1440"/>
      <c r="F6" s="1440"/>
      <c r="G6" s="1440"/>
      <c r="H6" s="1440"/>
      <c r="I6" s="1440"/>
      <c r="J6" s="1440"/>
      <c r="K6" s="1440"/>
      <c r="L6" s="1441"/>
      <c r="M6" s="1447"/>
    </row>
    <row r="7" spans="1:13" ht="15" thickBot="1">
      <c r="A7" s="696"/>
      <c r="B7" s="697"/>
      <c r="C7" s="697"/>
      <c r="D7" s="697"/>
      <c r="E7" s="697"/>
      <c r="F7" s="697"/>
      <c r="G7" s="697"/>
      <c r="H7" s="697"/>
      <c r="I7" s="697"/>
      <c r="J7" s="697"/>
      <c r="K7" s="698"/>
      <c r="L7" s="698"/>
      <c r="M7" s="699"/>
    </row>
    <row r="8" spans="1:13">
      <c r="A8" s="284"/>
      <c r="B8" s="285"/>
      <c r="C8" s="285"/>
      <c r="D8" s="285"/>
      <c r="E8" s="1380"/>
      <c r="F8" s="1380"/>
      <c r="G8" s="1380"/>
      <c r="H8" s="1380"/>
      <c r="I8" s="285"/>
      <c r="J8" s="286" t="s">
        <v>1580</v>
      </c>
      <c r="K8" s="4"/>
      <c r="L8" s="4"/>
      <c r="M8" s="5"/>
    </row>
    <row r="9" spans="1:13">
      <c r="A9" s="6"/>
      <c r="B9" s="7"/>
      <c r="C9" s="7"/>
      <c r="D9" s="7"/>
      <c r="E9" s="1381"/>
      <c r="F9" s="1381"/>
      <c r="G9" s="1381"/>
      <c r="H9" s="1381"/>
      <c r="I9" s="7"/>
      <c r="J9" s="8"/>
      <c r="K9" s="9" t="s">
        <v>1582</v>
      </c>
      <c r="L9" s="9" t="s">
        <v>1583</v>
      </c>
      <c r="M9" s="10" t="s">
        <v>1584</v>
      </c>
    </row>
    <row r="10" spans="1:13" ht="21">
      <c r="A10" s="1382" t="s">
        <v>1585</v>
      </c>
      <c r="B10" s="1383"/>
      <c r="C10" s="1383"/>
      <c r="D10" s="11" t="s">
        <v>1586</v>
      </c>
      <c r="E10" s="1384"/>
      <c r="F10" s="1384"/>
      <c r="G10" s="1385"/>
      <c r="H10" s="1385"/>
      <c r="I10" s="7"/>
      <c r="J10" s="12"/>
      <c r="K10" s="9"/>
      <c r="L10" s="9"/>
      <c r="M10" s="10"/>
    </row>
    <row r="11" spans="1:13">
      <c r="A11" s="17" t="s">
        <v>1587</v>
      </c>
      <c r="B11" s="18"/>
      <c r="C11" s="1386"/>
      <c r="D11" s="1386"/>
      <c r="E11" s="19"/>
      <c r="F11" s="19"/>
      <c r="G11" s="18"/>
      <c r="H11" s="20"/>
      <c r="I11" s="21" t="s">
        <v>1589</v>
      </c>
      <c r="J11" s="22" t="str">
        <f>+Presupuesto!I7</f>
        <v>CAUCA</v>
      </c>
      <c r="K11" s="19"/>
      <c r="L11" s="19"/>
      <c r="M11" s="23"/>
    </row>
    <row r="12" spans="1:13" ht="15" thickBot="1">
      <c r="A12" s="24"/>
      <c r="B12" s="25"/>
      <c r="C12" s="26"/>
      <c r="D12" s="26"/>
      <c r="E12" s="26"/>
      <c r="F12" s="26"/>
      <c r="G12" s="25"/>
      <c r="H12" s="26"/>
      <c r="I12" s="25"/>
      <c r="J12" s="26"/>
      <c r="K12" s="1387"/>
      <c r="L12" s="1387"/>
      <c r="M12" s="1388"/>
    </row>
    <row r="13" spans="1:13">
      <c r="A13" s="27"/>
      <c r="B13" s="28"/>
      <c r="C13" s="28"/>
      <c r="D13" s="28"/>
      <c r="E13" s="28"/>
      <c r="F13" s="28"/>
      <c r="G13" s="28"/>
      <c r="H13" s="28"/>
      <c r="I13" s="28"/>
      <c r="J13" s="28"/>
      <c r="K13" s="28"/>
      <c r="L13" s="28"/>
      <c r="M13" s="29"/>
    </row>
    <row r="14" spans="1:13">
      <c r="A14" s="31" t="s">
        <v>1590</v>
      </c>
      <c r="B14" s="32"/>
      <c r="C14" s="33" t="s">
        <v>1591</v>
      </c>
      <c r="D14" s="34"/>
      <c r="E14" s="35"/>
      <c r="F14" s="35"/>
      <c r="G14" s="35"/>
      <c r="H14" s="35"/>
      <c r="I14" s="35"/>
      <c r="J14" s="35"/>
      <c r="K14" s="35"/>
      <c r="L14" s="35"/>
      <c r="M14" s="36"/>
    </row>
    <row r="15" spans="1:13">
      <c r="A15" s="31"/>
      <c r="B15" s="792"/>
      <c r="C15" s="33"/>
      <c r="D15" s="35"/>
      <c r="E15" s="35"/>
      <c r="F15" s="35"/>
      <c r="G15" s="35"/>
      <c r="H15" s="35"/>
      <c r="I15" s="35"/>
      <c r="J15" s="35"/>
      <c r="K15" s="35"/>
      <c r="L15" s="35"/>
      <c r="M15" s="36"/>
    </row>
    <row r="16" spans="1:13">
      <c r="A16" s="38" t="s">
        <v>1592</v>
      </c>
      <c r="B16"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C16" s="1349"/>
      <c r="D16" s="1349"/>
      <c r="E16" s="1349"/>
      <c r="F16" s="1349"/>
      <c r="G16" s="1349"/>
      <c r="H16" s="1349"/>
      <c r="I16" s="1349"/>
      <c r="J16" s="1349"/>
      <c r="K16" s="1349"/>
      <c r="L16" s="1349"/>
      <c r="M16" s="1350"/>
    </row>
    <row r="17" spans="1:13">
      <c r="A17" s="41"/>
      <c r="B17" s="1351"/>
      <c r="C17" s="1351"/>
      <c r="D17" s="1351"/>
      <c r="E17" s="1351"/>
      <c r="F17" s="1351"/>
      <c r="G17" s="1351"/>
      <c r="H17" s="1351"/>
      <c r="I17" s="1351"/>
      <c r="J17" s="1351"/>
      <c r="K17" s="1351"/>
      <c r="L17" s="1351"/>
      <c r="M17" s="1352"/>
    </row>
    <row r="18" spans="1:13">
      <c r="A18" s="41"/>
      <c r="B18" s="39"/>
      <c r="C18" s="42"/>
      <c r="D18" s="42"/>
      <c r="E18" s="42"/>
      <c r="F18" s="42"/>
      <c r="G18" s="42"/>
      <c r="H18" s="42"/>
      <c r="I18" s="42"/>
      <c r="J18" s="42"/>
      <c r="K18" s="42"/>
      <c r="L18" s="42"/>
      <c r="M18" s="43"/>
    </row>
    <row r="19" spans="1:13">
      <c r="A19" s="41"/>
      <c r="B19" s="39"/>
      <c r="C19" s="42"/>
      <c r="D19" s="42"/>
      <c r="E19" s="42"/>
      <c r="F19" s="42"/>
      <c r="G19" s="42"/>
      <c r="H19" s="42"/>
      <c r="I19" s="42"/>
      <c r="J19" s="42"/>
      <c r="K19" s="42"/>
      <c r="L19" s="42"/>
      <c r="M19" s="43"/>
    </row>
    <row r="20" spans="1:13">
      <c r="A20" s="41" t="s">
        <v>1593</v>
      </c>
      <c r="B20" s="44"/>
      <c r="C20" s="40"/>
      <c r="D20" s="40"/>
      <c r="E20" s="40"/>
      <c r="F20" s="40"/>
      <c r="G20" s="40"/>
      <c r="H20" s="40"/>
      <c r="I20" s="40"/>
      <c r="J20" s="40"/>
      <c r="K20" s="40"/>
      <c r="L20" s="40"/>
      <c r="M20" s="45"/>
    </row>
    <row r="21" spans="1:13">
      <c r="A21" s="41"/>
      <c r="B21" s="39"/>
      <c r="C21" s="42"/>
      <c r="D21" s="42"/>
      <c r="E21" s="42"/>
      <c r="F21" s="42"/>
      <c r="G21" s="42"/>
      <c r="H21" s="42"/>
      <c r="I21" s="42"/>
      <c r="J21" s="42"/>
      <c r="K21" s="42"/>
      <c r="L21" s="42"/>
      <c r="M21" s="43"/>
    </row>
    <row r="22" spans="1:13">
      <c r="A22" s="41" t="s">
        <v>1594</v>
      </c>
      <c r="B22" s="44"/>
      <c r="C22" s="40"/>
      <c r="D22" s="40"/>
      <c r="E22" s="40"/>
      <c r="F22" s="40"/>
      <c r="G22" s="40"/>
      <c r="H22" s="40"/>
      <c r="I22" s="40"/>
      <c r="J22" s="46" t="s">
        <v>1595</v>
      </c>
      <c r="K22" s="47"/>
      <c r="L22" s="48" t="s">
        <v>1591</v>
      </c>
      <c r="M22" s="49" t="s">
        <v>1596</v>
      </c>
    </row>
    <row r="23" spans="1:13">
      <c r="A23" s="41"/>
      <c r="B23" s="39"/>
      <c r="C23" s="42"/>
      <c r="D23" s="42"/>
      <c r="E23" s="42"/>
      <c r="F23" s="42"/>
      <c r="G23" s="42"/>
      <c r="H23" s="42"/>
      <c r="I23" s="42"/>
      <c r="J23" s="42"/>
      <c r="K23" s="42"/>
      <c r="L23" s="42"/>
      <c r="M23" s="43"/>
    </row>
    <row r="24" spans="1:13" ht="15" thickBot="1">
      <c r="A24" s="50"/>
      <c r="B24" s="51"/>
      <c r="C24" s="51"/>
      <c r="D24" s="51"/>
      <c r="E24" s="51"/>
      <c r="F24" s="51"/>
      <c r="G24" s="51"/>
      <c r="H24" s="51"/>
      <c r="I24" s="51"/>
      <c r="J24" s="51"/>
      <c r="K24" s="51"/>
      <c r="L24" s="51"/>
      <c r="M24" s="52"/>
    </row>
    <row r="25" spans="1:13" ht="15" thickBot="1">
      <c r="A25" s="1342" t="s">
        <v>1597</v>
      </c>
      <c r="B25" s="1343"/>
      <c r="C25" s="1343"/>
      <c r="D25" s="1343"/>
      <c r="E25" s="1343"/>
      <c r="F25" s="1343"/>
      <c r="G25" s="1343"/>
      <c r="H25" s="1343"/>
      <c r="I25" s="1343"/>
      <c r="J25" s="1343"/>
      <c r="K25" s="1343"/>
      <c r="L25" s="1343"/>
      <c r="M25" s="1344"/>
    </row>
    <row r="26" spans="1:13" ht="15" thickBot="1">
      <c r="A26" s="54"/>
      <c r="B26" s="55"/>
      <c r="C26" s="55"/>
      <c r="D26" s="55"/>
      <c r="E26" s="55"/>
      <c r="F26" s="55"/>
      <c r="G26" s="55"/>
      <c r="H26" s="55"/>
      <c r="I26" s="55"/>
      <c r="J26" s="55"/>
      <c r="K26" s="55"/>
      <c r="L26" s="55"/>
      <c r="M26" s="56"/>
    </row>
    <row r="27" spans="1:13">
      <c r="A27" s="57" t="s">
        <v>1175</v>
      </c>
      <c r="B27" s="1289" t="s">
        <v>1278</v>
      </c>
      <c r="C27" s="1289"/>
      <c r="D27" s="1289"/>
      <c r="E27" s="1289"/>
      <c r="F27" s="1289"/>
      <c r="G27" s="1289"/>
      <c r="H27" s="1289"/>
      <c r="I27" s="1449" t="s">
        <v>1645</v>
      </c>
      <c r="J27" s="1449"/>
      <c r="K27" s="1348" t="s">
        <v>81</v>
      </c>
      <c r="L27" s="1348"/>
      <c r="M27" s="58" t="s">
        <v>1280</v>
      </c>
    </row>
    <row r="28" spans="1:13" ht="15" thickBot="1">
      <c r="A28" s="59" t="s">
        <v>1663</v>
      </c>
      <c r="B28" s="1337" t="s">
        <v>1664</v>
      </c>
      <c r="C28" s="1337"/>
      <c r="D28" s="1337"/>
      <c r="E28" s="1337"/>
      <c r="F28" s="1337"/>
      <c r="G28" s="1337"/>
      <c r="H28" s="1337"/>
      <c r="I28" s="1337"/>
      <c r="J28" s="1337"/>
      <c r="K28" s="1337" t="s">
        <v>191</v>
      </c>
      <c r="L28" s="1337"/>
      <c r="M28" s="60"/>
    </row>
    <row r="29" spans="1:13">
      <c r="A29" s="61"/>
      <c r="B29" s="62"/>
      <c r="C29" s="62"/>
      <c r="D29" s="62"/>
      <c r="E29" s="62"/>
      <c r="F29" s="62"/>
      <c r="G29" s="62"/>
      <c r="H29" s="62"/>
      <c r="I29" s="62"/>
      <c r="J29" s="62"/>
      <c r="K29" s="62"/>
      <c r="L29" s="62"/>
      <c r="M29" s="63"/>
    </row>
    <row r="30" spans="1:13">
      <c r="A30" s="1316" t="s">
        <v>1598</v>
      </c>
      <c r="B30" s="1317"/>
      <c r="C30" s="1317"/>
      <c r="D30" s="1317"/>
      <c r="E30" s="1317"/>
      <c r="F30" s="1317"/>
      <c r="G30" s="1317"/>
      <c r="H30" s="1317"/>
      <c r="I30" s="1317"/>
      <c r="J30" s="1317"/>
      <c r="K30" s="1317"/>
      <c r="L30" s="1317"/>
      <c r="M30" s="1318"/>
    </row>
    <row r="31" spans="1:13" ht="15" thickBot="1">
      <c r="A31" s="1338"/>
      <c r="B31" s="1339"/>
      <c r="C31" s="1339"/>
      <c r="D31" s="1339"/>
      <c r="E31" s="1339"/>
      <c r="F31" s="1339"/>
      <c r="G31" s="1339"/>
      <c r="H31" s="1339"/>
      <c r="I31" s="1339"/>
      <c r="J31" s="1339"/>
      <c r="K31" s="1339"/>
      <c r="L31" s="1339"/>
      <c r="M31" s="1340"/>
    </row>
    <row r="32" spans="1:13">
      <c r="A32" s="64" t="s">
        <v>1599</v>
      </c>
      <c r="B32" s="1289" t="s">
        <v>1278</v>
      </c>
      <c r="C32" s="1289"/>
      <c r="D32" s="1289"/>
      <c r="E32" s="1289"/>
      <c r="F32" s="1289"/>
      <c r="G32" s="1289"/>
      <c r="H32" s="1289"/>
      <c r="I32" s="65" t="s">
        <v>1506</v>
      </c>
      <c r="J32" s="65" t="s">
        <v>1600</v>
      </c>
      <c r="K32" s="1289" t="s">
        <v>1152</v>
      </c>
      <c r="L32" s="1289"/>
      <c r="M32" s="66" t="s">
        <v>1601</v>
      </c>
    </row>
    <row r="33" spans="1:14" ht="15.75" customHeight="1">
      <c r="A33" s="67"/>
      <c r="B33" s="1325"/>
      <c r="C33" s="1325"/>
      <c r="D33" s="1325"/>
      <c r="E33" s="1325"/>
      <c r="F33" s="1325"/>
      <c r="G33" s="1325"/>
      <c r="H33" s="1325"/>
      <c r="I33" s="68"/>
      <c r="J33" s="69"/>
      <c r="K33" s="1341"/>
      <c r="L33" s="1341"/>
      <c r="M33" s="70"/>
    </row>
    <row r="34" spans="1:14">
      <c r="A34" s="71"/>
      <c r="B34" s="1322"/>
      <c r="C34" s="1322"/>
      <c r="D34" s="1322"/>
      <c r="E34" s="1322"/>
      <c r="F34" s="1322"/>
      <c r="G34" s="1322"/>
      <c r="H34" s="1322"/>
      <c r="I34" s="72"/>
      <c r="J34" s="73"/>
      <c r="K34" s="1328"/>
      <c r="L34" s="1328"/>
      <c r="M34" s="70"/>
    </row>
    <row r="35" spans="1:14">
      <c r="A35" s="71"/>
      <c r="B35" s="1322"/>
      <c r="C35" s="1322"/>
      <c r="D35" s="1322"/>
      <c r="E35" s="1322"/>
      <c r="F35" s="1322"/>
      <c r="G35" s="1322"/>
      <c r="H35" s="1322"/>
      <c r="I35" s="72"/>
      <c r="J35" s="73"/>
      <c r="K35" s="1328"/>
      <c r="L35" s="1328"/>
      <c r="M35" s="70"/>
    </row>
    <row r="36" spans="1:14">
      <c r="A36" s="71"/>
      <c r="B36" s="1322"/>
      <c r="C36" s="1322"/>
      <c r="D36" s="1322"/>
      <c r="E36" s="1322"/>
      <c r="F36" s="1322"/>
      <c r="G36" s="1322"/>
      <c r="H36" s="1322"/>
      <c r="I36" s="72"/>
      <c r="J36" s="73"/>
      <c r="K36" s="1328"/>
      <c r="L36" s="1328"/>
      <c r="M36" s="70"/>
    </row>
    <row r="37" spans="1:14">
      <c r="A37" s="71"/>
      <c r="B37" s="1322"/>
      <c r="C37" s="1322"/>
      <c r="D37" s="1322"/>
      <c r="E37" s="1322"/>
      <c r="F37" s="1322"/>
      <c r="G37" s="1322"/>
      <c r="H37" s="1322"/>
      <c r="I37" s="72"/>
      <c r="J37" s="73"/>
      <c r="K37" s="1328"/>
      <c r="L37" s="1328"/>
      <c r="M37" s="70"/>
    </row>
    <row r="38" spans="1:14">
      <c r="A38" s="71"/>
      <c r="B38" s="1322"/>
      <c r="C38" s="1322"/>
      <c r="D38" s="1322"/>
      <c r="E38" s="1322"/>
      <c r="F38" s="1322"/>
      <c r="G38" s="1322"/>
      <c r="H38" s="1322"/>
      <c r="I38" s="72"/>
      <c r="J38" s="73"/>
      <c r="K38" s="1328"/>
      <c r="L38" s="1328"/>
      <c r="M38" s="70"/>
    </row>
    <row r="39" spans="1:14">
      <c r="A39" s="71"/>
      <c r="B39" s="1322"/>
      <c r="C39" s="1322"/>
      <c r="D39" s="1322"/>
      <c r="E39" s="1322"/>
      <c r="F39" s="1322"/>
      <c r="G39" s="1322"/>
      <c r="H39" s="1322"/>
      <c r="I39" s="72"/>
      <c r="J39" s="73"/>
      <c r="K39" s="1328"/>
      <c r="L39" s="1328"/>
      <c r="M39" s="70"/>
    </row>
    <row r="40" spans="1:14">
      <c r="A40" s="71"/>
      <c r="B40" s="1322"/>
      <c r="C40" s="1322"/>
      <c r="D40" s="1322"/>
      <c r="E40" s="1322"/>
      <c r="F40" s="1322"/>
      <c r="G40" s="1322"/>
      <c r="H40" s="1322"/>
      <c r="I40" s="72"/>
      <c r="J40" s="73"/>
      <c r="K40" s="1328"/>
      <c r="L40" s="1328"/>
      <c r="M40" s="70"/>
    </row>
    <row r="41" spans="1:14">
      <c r="A41" s="74"/>
      <c r="B41" s="1322"/>
      <c r="C41" s="1322"/>
      <c r="D41" s="1322"/>
      <c r="E41" s="1322"/>
      <c r="F41" s="1322"/>
      <c r="G41" s="1322"/>
      <c r="H41" s="1322"/>
      <c r="I41" s="72"/>
      <c r="J41" s="73"/>
      <c r="K41" s="1328"/>
      <c r="L41" s="1328"/>
      <c r="M41" s="70"/>
    </row>
    <row r="42" spans="1:14" ht="15" thickBot="1">
      <c r="A42" s="75"/>
      <c r="B42" s="1409"/>
      <c r="C42" s="1409"/>
      <c r="D42" s="1409"/>
      <c r="E42" s="1409"/>
      <c r="F42" s="1409"/>
      <c r="G42" s="1409"/>
      <c r="H42" s="1409"/>
      <c r="I42" s="76"/>
      <c r="J42" s="77"/>
      <c r="K42" s="1392"/>
      <c r="L42" s="1392"/>
      <c r="M42" s="150"/>
    </row>
    <row r="43" spans="1:14" ht="15" thickBot="1">
      <c r="A43" s="1297" t="s">
        <v>1602</v>
      </c>
      <c r="B43" s="1298"/>
      <c r="C43" s="1298"/>
      <c r="D43" s="1298"/>
      <c r="E43" s="1298"/>
      <c r="F43" s="1298"/>
      <c r="G43" s="1298"/>
      <c r="H43" s="1298"/>
      <c r="I43" s="1298"/>
      <c r="J43" s="1298"/>
      <c r="K43" s="1298"/>
      <c r="L43" s="1299"/>
      <c r="M43" s="79">
        <f>SUM(M33:M42)</f>
        <v>0</v>
      </c>
    </row>
    <row r="44" spans="1:14">
      <c r="A44" s="80"/>
      <c r="B44" s="55"/>
      <c r="C44" s="55"/>
      <c r="D44" s="55"/>
      <c r="E44" s="55"/>
      <c r="F44" s="55"/>
      <c r="G44" s="55"/>
      <c r="H44" s="55"/>
      <c r="I44" s="55"/>
      <c r="J44" s="55"/>
      <c r="K44" s="55"/>
      <c r="L44" s="55"/>
      <c r="M44" s="56"/>
    </row>
    <row r="45" spans="1:14">
      <c r="A45" s="1300" t="s">
        <v>1603</v>
      </c>
      <c r="B45" s="1301"/>
      <c r="C45" s="1301"/>
      <c r="D45" s="1301"/>
      <c r="E45" s="1301"/>
      <c r="F45" s="1301"/>
      <c r="G45" s="1301"/>
      <c r="H45" s="1301"/>
      <c r="I45" s="1301"/>
      <c r="J45" s="1301"/>
      <c r="K45" s="1301"/>
      <c r="L45" s="1301"/>
      <c r="M45" s="1302"/>
    </row>
    <row r="46" spans="1:14" ht="15" thickBot="1">
      <c r="A46" s="1330"/>
      <c r="B46" s="1331"/>
      <c r="C46" s="1331"/>
      <c r="D46" s="1331"/>
      <c r="E46" s="1331"/>
      <c r="F46" s="1331"/>
      <c r="G46" s="1331"/>
      <c r="H46" s="1331"/>
      <c r="I46" s="1331"/>
      <c r="J46" s="1331"/>
      <c r="K46" s="1331"/>
      <c r="L46" s="1331"/>
      <c r="M46" s="1332"/>
    </row>
    <row r="47" spans="1:14">
      <c r="A47" s="64" t="s">
        <v>1599</v>
      </c>
      <c r="B47" s="1289" t="s">
        <v>1278</v>
      </c>
      <c r="C47" s="1289"/>
      <c r="D47" s="1289"/>
      <c r="E47" s="1289"/>
      <c r="F47" s="1289"/>
      <c r="G47" s="1289"/>
      <c r="H47" s="1289"/>
      <c r="I47" s="65" t="s">
        <v>81</v>
      </c>
      <c r="J47" s="65" t="s">
        <v>1280</v>
      </c>
      <c r="K47" s="1289" t="s">
        <v>1604</v>
      </c>
      <c r="L47" s="1289"/>
      <c r="M47" s="66" t="s">
        <v>1601</v>
      </c>
      <c r="N47" s="815"/>
    </row>
    <row r="48" spans="1:14">
      <c r="A48" s="67" t="s">
        <v>821</v>
      </c>
      <c r="B48" s="1325" t="s">
        <v>822</v>
      </c>
      <c r="C48" s="1325"/>
      <c r="D48" s="1325"/>
      <c r="E48" s="1325"/>
      <c r="F48" s="1325"/>
      <c r="G48" s="1325"/>
      <c r="H48" s="1325"/>
      <c r="I48" s="81" t="s">
        <v>191</v>
      </c>
      <c r="J48" s="82">
        <v>1.01</v>
      </c>
      <c r="K48" s="1407">
        <f>VLOOKUP(A48,Materiales!$C$6:$F$373,4,0)</f>
        <v>19934.504657482332</v>
      </c>
      <c r="L48" s="1408"/>
      <c r="M48" s="70">
        <f>J48*K48</f>
        <v>20133.849704057156</v>
      </c>
      <c r="N48" s="815">
        <v>19934.504657482332</v>
      </c>
    </row>
    <row r="49" spans="1:13">
      <c r="A49" s="71"/>
      <c r="B49" s="1322"/>
      <c r="C49" s="1322"/>
      <c r="D49" s="1322"/>
      <c r="E49" s="1322"/>
      <c r="F49" s="1322"/>
      <c r="G49" s="1322"/>
      <c r="H49" s="1322"/>
      <c r="I49" s="83"/>
      <c r="J49" s="84"/>
      <c r="K49" s="1405"/>
      <c r="L49" s="1406"/>
      <c r="M49" s="70">
        <f t="shared" ref="M49:M57" si="0">J49*K49</f>
        <v>0</v>
      </c>
    </row>
    <row r="50" spans="1:13">
      <c r="A50" s="71"/>
      <c r="B50" s="1322"/>
      <c r="C50" s="1322"/>
      <c r="D50" s="1322"/>
      <c r="E50" s="1322"/>
      <c r="F50" s="1322"/>
      <c r="G50" s="1322"/>
      <c r="H50" s="1322"/>
      <c r="I50" s="83"/>
      <c r="J50" s="84"/>
      <c r="K50" s="1405"/>
      <c r="L50" s="1406"/>
      <c r="M50" s="70">
        <f t="shared" si="0"/>
        <v>0</v>
      </c>
    </row>
    <row r="51" spans="1:13">
      <c r="A51" s="71"/>
      <c r="B51" s="1322"/>
      <c r="C51" s="1322"/>
      <c r="D51" s="1322"/>
      <c r="E51" s="1322"/>
      <c r="F51" s="1322"/>
      <c r="G51" s="1322"/>
      <c r="H51" s="1322"/>
      <c r="I51" s="83"/>
      <c r="J51" s="84"/>
      <c r="K51" s="1405"/>
      <c r="L51" s="1406"/>
      <c r="M51" s="70">
        <f t="shared" si="0"/>
        <v>0</v>
      </c>
    </row>
    <row r="52" spans="1:13">
      <c r="A52" s="71"/>
      <c r="B52" s="1322"/>
      <c r="C52" s="1322"/>
      <c r="D52" s="1322"/>
      <c r="E52" s="1322"/>
      <c r="F52" s="1322"/>
      <c r="G52" s="1322"/>
      <c r="H52" s="1322"/>
      <c r="I52" s="83"/>
      <c r="J52" s="84"/>
      <c r="K52" s="1405"/>
      <c r="L52" s="1406"/>
      <c r="M52" s="70">
        <f t="shared" si="0"/>
        <v>0</v>
      </c>
    </row>
    <row r="53" spans="1:13">
      <c r="A53" s="71"/>
      <c r="B53" s="1322"/>
      <c r="C53" s="1322"/>
      <c r="D53" s="1322"/>
      <c r="E53" s="1322"/>
      <c r="F53" s="1322"/>
      <c r="G53" s="1322"/>
      <c r="H53" s="1322"/>
      <c r="I53" s="83"/>
      <c r="J53" s="84"/>
      <c r="K53" s="1405"/>
      <c r="L53" s="1406"/>
      <c r="M53" s="70">
        <f t="shared" si="0"/>
        <v>0</v>
      </c>
    </row>
    <row r="54" spans="1:13">
      <c r="A54" s="71"/>
      <c r="B54" s="1322"/>
      <c r="C54" s="1322"/>
      <c r="D54" s="1322"/>
      <c r="E54" s="1322"/>
      <c r="F54" s="1322"/>
      <c r="G54" s="1322"/>
      <c r="H54" s="1322"/>
      <c r="I54" s="83"/>
      <c r="J54" s="84"/>
      <c r="K54" s="1405"/>
      <c r="L54" s="1406"/>
      <c r="M54" s="70">
        <f t="shared" si="0"/>
        <v>0</v>
      </c>
    </row>
    <row r="55" spans="1:13">
      <c r="A55" s="71"/>
      <c r="B55" s="1322"/>
      <c r="C55" s="1322"/>
      <c r="D55" s="1322"/>
      <c r="E55" s="1322"/>
      <c r="F55" s="1322"/>
      <c r="G55" s="1322"/>
      <c r="H55" s="1322"/>
      <c r="I55" s="83"/>
      <c r="J55" s="84"/>
      <c r="K55" s="1405"/>
      <c r="L55" s="1406"/>
      <c r="M55" s="70">
        <f t="shared" si="0"/>
        <v>0</v>
      </c>
    </row>
    <row r="56" spans="1:13">
      <c r="A56" s="71"/>
      <c r="B56" s="1322"/>
      <c r="C56" s="1322"/>
      <c r="D56" s="1322"/>
      <c r="E56" s="1322"/>
      <c r="F56" s="1322"/>
      <c r="G56" s="1322"/>
      <c r="H56" s="1322"/>
      <c r="I56" s="83"/>
      <c r="J56" s="84"/>
      <c r="K56" s="1405"/>
      <c r="L56" s="1406"/>
      <c r="M56" s="70">
        <f t="shared" si="0"/>
        <v>0</v>
      </c>
    </row>
    <row r="57" spans="1:13" ht="15" thickBot="1">
      <c r="A57" s="71"/>
      <c r="B57" s="1322"/>
      <c r="C57" s="1322"/>
      <c r="D57" s="1322"/>
      <c r="E57" s="1322"/>
      <c r="F57" s="1322"/>
      <c r="G57" s="1322"/>
      <c r="H57" s="1322"/>
      <c r="I57" s="83"/>
      <c r="J57" s="84"/>
      <c r="K57" s="1405"/>
      <c r="L57" s="1406"/>
      <c r="M57" s="70">
        <f t="shared" si="0"/>
        <v>0</v>
      </c>
    </row>
    <row r="58" spans="1:13" ht="15" thickBot="1">
      <c r="A58" s="1297" t="s">
        <v>1602</v>
      </c>
      <c r="B58" s="1298"/>
      <c r="C58" s="1298"/>
      <c r="D58" s="1298"/>
      <c r="E58" s="1298"/>
      <c r="F58" s="1298"/>
      <c r="G58" s="1298"/>
      <c r="H58" s="1298"/>
      <c r="I58" s="1298"/>
      <c r="J58" s="1298"/>
      <c r="K58" s="1298"/>
      <c r="L58" s="1299"/>
      <c r="M58" s="88">
        <f>SUM(M48:M57)</f>
        <v>20133.849704057156</v>
      </c>
    </row>
    <row r="59" spans="1:13">
      <c r="A59" s="54"/>
      <c r="B59" s="55"/>
      <c r="C59" s="55"/>
      <c r="D59" s="55"/>
      <c r="E59" s="55"/>
      <c r="F59" s="55"/>
      <c r="G59" s="55"/>
      <c r="H59" s="55"/>
      <c r="I59" s="55"/>
      <c r="J59" s="55"/>
      <c r="K59" s="55"/>
      <c r="L59" s="55"/>
      <c r="M59" s="56"/>
    </row>
    <row r="60" spans="1:13">
      <c r="A60" s="1300" t="s">
        <v>1605</v>
      </c>
      <c r="B60" s="1301"/>
      <c r="C60" s="1301"/>
      <c r="D60" s="1301"/>
      <c r="E60" s="1301"/>
      <c r="F60" s="1301"/>
      <c r="G60" s="1301"/>
      <c r="H60" s="1301"/>
      <c r="I60" s="1301"/>
      <c r="J60" s="1301"/>
      <c r="K60" s="1301"/>
      <c r="L60" s="1301"/>
      <c r="M60" s="1302"/>
    </row>
    <row r="61" spans="1:13" ht="15" thickBot="1">
      <c r="A61" s="1303"/>
      <c r="B61" s="1304"/>
      <c r="C61" s="1304"/>
      <c r="D61" s="1304"/>
      <c r="E61" s="1304"/>
      <c r="F61" s="1304"/>
      <c r="G61" s="1304"/>
      <c r="H61" s="1304"/>
      <c r="I61" s="1304"/>
      <c r="J61" s="1304"/>
      <c r="K61" s="1304"/>
      <c r="L61" s="1304"/>
      <c r="M61" s="1305"/>
    </row>
    <row r="62" spans="1:13" ht="27.6">
      <c r="A62" s="89" t="s">
        <v>1599</v>
      </c>
      <c r="B62" s="1306" t="s">
        <v>1278</v>
      </c>
      <c r="C62" s="1306"/>
      <c r="D62" s="1306"/>
      <c r="E62" s="1306"/>
      <c r="F62" s="1306"/>
      <c r="G62" s="1306"/>
      <c r="H62" s="90" t="s">
        <v>81</v>
      </c>
      <c r="I62" s="90" t="s">
        <v>1606</v>
      </c>
      <c r="J62" s="90" t="s">
        <v>1607</v>
      </c>
      <c r="K62" s="90" t="s">
        <v>1608</v>
      </c>
      <c r="L62" s="90" t="s">
        <v>1609</v>
      </c>
      <c r="M62" s="91" t="s">
        <v>1601</v>
      </c>
    </row>
    <row r="63" spans="1:13">
      <c r="A63" s="157"/>
      <c r="B63" s="1307"/>
      <c r="C63" s="1308"/>
      <c r="D63" s="1308"/>
      <c r="E63" s="1308"/>
      <c r="F63" s="1308"/>
      <c r="G63" s="1309"/>
      <c r="H63" s="93"/>
      <c r="I63" s="94"/>
      <c r="J63" s="94"/>
      <c r="K63" s="94"/>
      <c r="L63" s="95"/>
      <c r="M63" s="96">
        <f>K63*L63</f>
        <v>0</v>
      </c>
    </row>
    <row r="64" spans="1:13">
      <c r="A64" s="97"/>
      <c r="B64" s="1310"/>
      <c r="C64" s="1311"/>
      <c r="D64" s="1311"/>
      <c r="E64" s="1311"/>
      <c r="F64" s="1311"/>
      <c r="G64" s="1312"/>
      <c r="H64" s="98"/>
      <c r="I64" s="99"/>
      <c r="J64" s="99"/>
      <c r="K64" s="99"/>
      <c r="L64" s="100"/>
      <c r="M64" s="96">
        <f t="shared" ref="M64:M67" si="1">K64*L64</f>
        <v>0</v>
      </c>
    </row>
    <row r="65" spans="1:13">
      <c r="A65" s="97"/>
      <c r="B65" s="1310"/>
      <c r="C65" s="1311"/>
      <c r="D65" s="1311"/>
      <c r="E65" s="1311"/>
      <c r="F65" s="1311"/>
      <c r="G65" s="1312"/>
      <c r="H65" s="98"/>
      <c r="I65" s="99"/>
      <c r="J65" s="99"/>
      <c r="K65" s="99"/>
      <c r="L65" s="100"/>
      <c r="M65" s="96">
        <f t="shared" si="1"/>
        <v>0</v>
      </c>
    </row>
    <row r="66" spans="1:13">
      <c r="A66" s="97"/>
      <c r="B66" s="1310"/>
      <c r="C66" s="1311"/>
      <c r="D66" s="1311"/>
      <c r="E66" s="1311"/>
      <c r="F66" s="1311"/>
      <c r="G66" s="1312"/>
      <c r="H66" s="98"/>
      <c r="I66" s="99"/>
      <c r="J66" s="99"/>
      <c r="K66" s="99"/>
      <c r="L66" s="100"/>
      <c r="M66" s="96">
        <f t="shared" si="1"/>
        <v>0</v>
      </c>
    </row>
    <row r="67" spans="1:13" ht="15" thickBot="1">
      <c r="A67" s="75"/>
      <c r="B67" s="1313"/>
      <c r="C67" s="1314"/>
      <c r="D67" s="1314"/>
      <c r="E67" s="1314"/>
      <c r="F67" s="1314"/>
      <c r="G67" s="1315"/>
      <c r="H67" s="101"/>
      <c r="I67" s="102"/>
      <c r="J67" s="102"/>
      <c r="K67" s="102"/>
      <c r="L67" s="103"/>
      <c r="M67" s="104">
        <f t="shared" si="1"/>
        <v>0</v>
      </c>
    </row>
    <row r="68" spans="1:13" ht="15" thickBot="1">
      <c r="A68" s="1297" t="s">
        <v>1602</v>
      </c>
      <c r="B68" s="1298"/>
      <c r="C68" s="1298"/>
      <c r="D68" s="1298"/>
      <c r="E68" s="1298"/>
      <c r="F68" s="1298"/>
      <c r="G68" s="1298"/>
      <c r="H68" s="1298"/>
      <c r="I68" s="1298"/>
      <c r="J68" s="1298"/>
      <c r="K68" s="1298"/>
      <c r="L68" s="1299"/>
      <c r="M68" s="88">
        <f>SUM(M63:M67)</f>
        <v>0</v>
      </c>
    </row>
    <row r="69" spans="1:13">
      <c r="A69" s="54"/>
      <c r="B69" s="55"/>
      <c r="C69" s="55"/>
      <c r="D69" s="55"/>
      <c r="E69" s="55"/>
      <c r="F69" s="55"/>
      <c r="G69" s="55"/>
      <c r="H69" s="55"/>
      <c r="I69" s="55"/>
      <c r="J69" s="55"/>
      <c r="K69" s="55"/>
      <c r="L69" s="55"/>
      <c r="M69" s="56"/>
    </row>
    <row r="70" spans="1:13">
      <c r="A70" s="1316" t="s">
        <v>1610</v>
      </c>
      <c r="B70" s="1317"/>
      <c r="C70" s="1317"/>
      <c r="D70" s="1317"/>
      <c r="E70" s="1317"/>
      <c r="F70" s="1317"/>
      <c r="G70" s="1317"/>
      <c r="H70" s="1317"/>
      <c r="I70" s="1317"/>
      <c r="J70" s="1317"/>
      <c r="K70" s="1317"/>
      <c r="L70" s="1317"/>
      <c r="M70" s="1318"/>
    </row>
    <row r="71" spans="1:13" ht="15" thickBot="1">
      <c r="A71" s="1294"/>
      <c r="B71" s="1295"/>
      <c r="C71" s="1295"/>
      <c r="D71" s="1295"/>
      <c r="E71" s="1295"/>
      <c r="F71" s="1295"/>
      <c r="G71" s="1295"/>
      <c r="H71" s="1295"/>
      <c r="I71" s="1295"/>
      <c r="J71" s="1295"/>
      <c r="K71" s="1295"/>
      <c r="L71" s="1295"/>
      <c r="M71" s="1296"/>
    </row>
    <row r="72" spans="1:13" ht="27.6">
      <c r="A72" s="64" t="s">
        <v>1599</v>
      </c>
      <c r="B72" s="1289" t="s">
        <v>1278</v>
      </c>
      <c r="C72" s="1289"/>
      <c r="D72" s="1289"/>
      <c r="E72" s="1289"/>
      <c r="F72" s="1289"/>
      <c r="G72" s="1289"/>
      <c r="H72" s="65" t="s">
        <v>1611</v>
      </c>
      <c r="I72" s="65" t="s">
        <v>1612</v>
      </c>
      <c r="J72" s="65" t="s">
        <v>1613</v>
      </c>
      <c r="K72" s="1289" t="s">
        <v>1152</v>
      </c>
      <c r="L72" s="1289"/>
      <c r="M72" s="66" t="s">
        <v>1601</v>
      </c>
    </row>
    <row r="73" spans="1:13">
      <c r="A73" s="92" t="s">
        <v>1654</v>
      </c>
      <c r="B73" s="1396" t="s">
        <v>1382</v>
      </c>
      <c r="C73" s="1397"/>
      <c r="D73" s="1397"/>
      <c r="E73" s="1397"/>
      <c r="F73" s="1397"/>
      <c r="G73" s="1397"/>
      <c r="H73" s="95">
        <f>+'Mano de Obra'!C6</f>
        <v>43354</v>
      </c>
      <c r="I73" s="793">
        <v>1.85</v>
      </c>
      <c r="J73" s="106">
        <f>+H73*I73</f>
        <v>80204.900000000009</v>
      </c>
      <c r="K73" s="1398">
        <v>20</v>
      </c>
      <c r="L73" s="1399"/>
      <c r="M73" s="107">
        <f>J73/K73</f>
        <v>4010.2450000000003</v>
      </c>
    </row>
    <row r="74" spans="1:13">
      <c r="A74" s="108" t="s">
        <v>1630</v>
      </c>
      <c r="B74" s="1270" t="s">
        <v>1145</v>
      </c>
      <c r="C74" s="1271"/>
      <c r="D74" s="1271"/>
      <c r="E74" s="1271"/>
      <c r="F74" s="1271"/>
      <c r="G74" s="1272"/>
      <c r="H74" s="100">
        <f>+'Mano de Obra'!C5</f>
        <v>86708</v>
      </c>
      <c r="I74" s="266">
        <v>1.85</v>
      </c>
      <c r="J74" s="106">
        <f>+H74*I74</f>
        <v>160409.80000000002</v>
      </c>
      <c r="K74" s="1419">
        <v>20</v>
      </c>
      <c r="L74" s="1420"/>
      <c r="M74" s="107">
        <f>J74/K74</f>
        <v>8020.4900000000007</v>
      </c>
    </row>
    <row r="75" spans="1:13">
      <c r="A75" s="108"/>
      <c r="B75" s="1270"/>
      <c r="C75" s="1271"/>
      <c r="D75" s="1271"/>
      <c r="E75" s="1271"/>
      <c r="F75" s="1271"/>
      <c r="G75" s="1272"/>
      <c r="H75" s="100"/>
      <c r="I75" s="109"/>
      <c r="J75" s="110"/>
      <c r="K75" s="1273"/>
      <c r="L75" s="1274"/>
      <c r="M75" s="111"/>
    </row>
    <row r="76" spans="1:13">
      <c r="A76" s="108"/>
      <c r="B76" s="1270"/>
      <c r="C76" s="1271"/>
      <c r="D76" s="1271"/>
      <c r="E76" s="1271"/>
      <c r="F76" s="1271"/>
      <c r="G76" s="1272"/>
      <c r="H76" s="100"/>
      <c r="I76" s="109"/>
      <c r="J76" s="110"/>
      <c r="K76" s="1273"/>
      <c r="L76" s="1274"/>
      <c r="M76" s="111"/>
    </row>
    <row r="77" spans="1:13">
      <c r="A77" s="108"/>
      <c r="B77" s="1270"/>
      <c r="C77" s="1271"/>
      <c r="D77" s="1271"/>
      <c r="E77" s="1271"/>
      <c r="F77" s="1271"/>
      <c r="G77" s="1272"/>
      <c r="H77" s="100"/>
      <c r="I77" s="109"/>
      <c r="J77" s="110"/>
      <c r="K77" s="1273"/>
      <c r="L77" s="1274"/>
      <c r="M77" s="111"/>
    </row>
    <row r="78" spans="1:13">
      <c r="A78" s="108"/>
      <c r="B78" s="1270"/>
      <c r="C78" s="1271"/>
      <c r="D78" s="1271"/>
      <c r="E78" s="1271"/>
      <c r="F78" s="1271"/>
      <c r="G78" s="1272"/>
      <c r="H78" s="100"/>
      <c r="I78" s="109"/>
      <c r="J78" s="110"/>
      <c r="K78" s="1273"/>
      <c r="L78" s="1274"/>
      <c r="M78" s="111"/>
    </row>
    <row r="79" spans="1:13">
      <c r="A79" s="108"/>
      <c r="B79" s="1270"/>
      <c r="C79" s="1271"/>
      <c r="D79" s="1271"/>
      <c r="E79" s="1271"/>
      <c r="F79" s="1271"/>
      <c r="G79" s="1272"/>
      <c r="H79" s="100"/>
      <c r="I79" s="109"/>
      <c r="J79" s="110"/>
      <c r="K79" s="1273"/>
      <c r="L79" s="1274"/>
      <c r="M79" s="111"/>
    </row>
    <row r="80" spans="1:13">
      <c r="A80" s="108"/>
      <c r="B80" s="1270"/>
      <c r="C80" s="1271"/>
      <c r="D80" s="1271"/>
      <c r="E80" s="1271"/>
      <c r="F80" s="1271"/>
      <c r="G80" s="1272"/>
      <c r="H80" s="100"/>
      <c r="I80" s="109"/>
      <c r="J80" s="700"/>
      <c r="K80" s="1273"/>
      <c r="L80" s="1274"/>
      <c r="M80" s="111"/>
    </row>
    <row r="81" spans="1:13">
      <c r="A81" s="108"/>
      <c r="B81" s="1270"/>
      <c r="C81" s="1271"/>
      <c r="D81" s="1271"/>
      <c r="E81" s="1271"/>
      <c r="F81" s="1271"/>
      <c r="G81" s="1272"/>
      <c r="H81" s="100"/>
      <c r="I81" s="109"/>
      <c r="J81" s="700"/>
      <c r="K81" s="1273"/>
      <c r="L81" s="1274"/>
      <c r="M81" s="111"/>
    </row>
    <row r="82" spans="1:13" ht="15" thickBot="1">
      <c r="A82" s="112"/>
      <c r="B82" s="1275"/>
      <c r="C82" s="1276"/>
      <c r="D82" s="1276"/>
      <c r="E82" s="1276"/>
      <c r="F82" s="1276"/>
      <c r="G82" s="1277"/>
      <c r="H82" s="113"/>
      <c r="I82" s="114"/>
      <c r="J82" s="113"/>
      <c r="K82" s="1278"/>
      <c r="L82" s="1279"/>
      <c r="M82" s="115"/>
    </row>
    <row r="83" spans="1:13" ht="15" thickBot="1">
      <c r="A83" s="1280" t="s">
        <v>1602</v>
      </c>
      <c r="B83" s="1281"/>
      <c r="C83" s="1281"/>
      <c r="D83" s="1281"/>
      <c r="E83" s="1281"/>
      <c r="F83" s="1281"/>
      <c r="G83" s="1281"/>
      <c r="H83" s="1281"/>
      <c r="I83" s="1281"/>
      <c r="J83" s="1281"/>
      <c r="K83" s="1281"/>
      <c r="L83" s="1282"/>
      <c r="M83" s="116">
        <f>SUM(M73:M82)</f>
        <v>12030.735000000001</v>
      </c>
    </row>
    <row r="84" spans="1:13" ht="15" thickBot="1">
      <c r="A84" s="54"/>
      <c r="B84" s="55"/>
      <c r="C84" s="55"/>
      <c r="D84" s="55"/>
      <c r="E84" s="55"/>
      <c r="F84" s="55"/>
      <c r="G84" s="55"/>
      <c r="H84" s="55"/>
      <c r="I84" s="55"/>
      <c r="J84" s="55"/>
      <c r="K84" s="55"/>
      <c r="L84" s="55"/>
      <c r="M84" s="56"/>
    </row>
    <row r="85" spans="1:13" ht="15" thickBot="1">
      <c r="A85" s="1283" t="s">
        <v>1616</v>
      </c>
      <c r="B85" s="1284"/>
      <c r="C85" s="1284"/>
      <c r="D85" s="1284"/>
      <c r="E85" s="1284"/>
      <c r="F85" s="1284"/>
      <c r="G85" s="1284"/>
      <c r="H85" s="1284"/>
      <c r="I85" s="1284"/>
      <c r="J85" s="1284"/>
      <c r="K85" s="1284"/>
      <c r="L85" s="1285"/>
      <c r="M85" s="116">
        <f>M43+M58+M68+M83</f>
        <v>32164.584704057157</v>
      </c>
    </row>
    <row r="86" spans="1:13">
      <c r="A86" s="54"/>
      <c r="B86" s="55"/>
      <c r="C86" s="55"/>
      <c r="D86" s="55"/>
      <c r="E86" s="55"/>
      <c r="F86" s="55"/>
      <c r="G86" s="55"/>
      <c r="H86" s="55"/>
      <c r="I86" s="55"/>
      <c r="J86" s="55"/>
      <c r="K86" s="55"/>
      <c r="L86" s="55"/>
      <c r="M86" s="56"/>
    </row>
    <row r="87" spans="1:13">
      <c r="A87" s="1316" t="s">
        <v>1665</v>
      </c>
      <c r="B87" s="1317"/>
      <c r="C87" s="1317"/>
      <c r="D87" s="1317"/>
      <c r="E87" s="1317"/>
      <c r="F87" s="1317"/>
      <c r="G87" s="1317"/>
      <c r="H87" s="1317"/>
      <c r="I87" s="1317"/>
      <c r="J87" s="1317"/>
      <c r="K87" s="1317"/>
      <c r="L87" s="1317"/>
      <c r="M87" s="1318"/>
    </row>
    <row r="88" spans="1:13" ht="15" thickBot="1">
      <c r="A88" s="1479"/>
      <c r="B88" s="1480"/>
      <c r="C88" s="1480"/>
      <c r="D88" s="1480"/>
      <c r="E88" s="1480"/>
      <c r="F88" s="1480"/>
      <c r="G88" s="1480"/>
      <c r="H88" s="1480"/>
      <c r="I88" s="1480"/>
      <c r="J88" s="1480"/>
      <c r="K88" s="1480"/>
      <c r="L88" s="1480"/>
      <c r="M88" s="1481"/>
    </row>
    <row r="89" spans="1:13">
      <c r="A89" s="1482" t="s">
        <v>1278</v>
      </c>
      <c r="B89" s="1483"/>
      <c r="C89" s="1483"/>
      <c r="D89" s="1483"/>
      <c r="E89" s="1483"/>
      <c r="F89" s="1483"/>
      <c r="G89" s="1483"/>
      <c r="H89" s="711"/>
      <c r="I89" s="714"/>
      <c r="J89" s="65" t="s">
        <v>1666</v>
      </c>
      <c r="K89" s="1345" t="s">
        <v>1667</v>
      </c>
      <c r="L89" s="1346"/>
      <c r="M89" s="1484"/>
    </row>
    <row r="90" spans="1:13">
      <c r="A90" s="1465" t="s">
        <v>1668</v>
      </c>
      <c r="B90" s="1466"/>
      <c r="C90" s="1466"/>
      <c r="D90" s="1466"/>
      <c r="E90" s="1466"/>
      <c r="F90" s="1466"/>
      <c r="G90" s="1466"/>
      <c r="H90" s="701"/>
      <c r="I90" s="702"/>
      <c r="J90" s="703">
        <v>0.2</v>
      </c>
      <c r="K90" s="1467">
        <f>J90*M85</f>
        <v>6432.9169408114321</v>
      </c>
      <c r="L90" s="1468"/>
      <c r="M90" s="1469"/>
    </row>
    <row r="91" spans="1:13">
      <c r="A91" s="704" t="s">
        <v>1669</v>
      </c>
      <c r="B91" s="705"/>
      <c r="C91" s="705"/>
      <c r="D91" s="705"/>
      <c r="E91" s="705"/>
      <c r="F91" s="705"/>
      <c r="G91" s="705"/>
      <c r="H91" s="701"/>
      <c r="I91" s="702"/>
      <c r="J91" s="703">
        <v>0.05</v>
      </c>
      <c r="K91" s="1467">
        <f>J91*M85</f>
        <v>1608.229235202858</v>
      </c>
      <c r="L91" s="1468"/>
      <c r="M91" s="1469"/>
    </row>
    <row r="92" spans="1:13" ht="15" thickBot="1">
      <c r="A92" s="706" t="s">
        <v>1670</v>
      </c>
      <c r="B92" s="707"/>
      <c r="C92" s="707"/>
      <c r="D92" s="707"/>
      <c r="E92" s="707"/>
      <c r="F92" s="707"/>
      <c r="G92" s="707"/>
      <c r="H92" s="708"/>
      <c r="I92" s="709"/>
      <c r="J92" s="710">
        <v>0.05</v>
      </c>
      <c r="K92" s="1470">
        <f>J92*M85</f>
        <v>1608.229235202858</v>
      </c>
      <c r="L92" s="1471"/>
      <c r="M92" s="1472"/>
    </row>
    <row r="93" spans="1:13" ht="15" thickBot="1">
      <c r="A93" s="1473" t="s">
        <v>1602</v>
      </c>
      <c r="B93" s="1474"/>
      <c r="C93" s="1474"/>
      <c r="D93" s="1474"/>
      <c r="E93" s="1474"/>
      <c r="F93" s="1474"/>
      <c r="G93" s="1474"/>
      <c r="H93" s="1474"/>
      <c r="I93" s="1474"/>
      <c r="J93" s="1474"/>
      <c r="K93" s="1474"/>
      <c r="L93" s="1475"/>
      <c r="M93" s="88">
        <f>K90+K91+K92</f>
        <v>9649.3754112171482</v>
      </c>
    </row>
    <row r="94" spans="1:13" ht="15" thickBot="1">
      <c r="A94" s="54"/>
      <c r="B94" s="55"/>
      <c r="C94" s="55"/>
      <c r="D94" s="55"/>
      <c r="E94" s="55"/>
      <c r="F94" s="55"/>
      <c r="G94" s="55"/>
      <c r="H94" s="55"/>
      <c r="I94" s="55"/>
      <c r="J94" s="55"/>
      <c r="K94" s="55"/>
      <c r="L94" s="55"/>
      <c r="M94" s="56"/>
    </row>
    <row r="95" spans="1:13" ht="16.2" thickBot="1">
      <c r="A95" s="1476" t="s">
        <v>1671</v>
      </c>
      <c r="B95" s="1477"/>
      <c r="C95" s="1477"/>
      <c r="D95" s="1477"/>
      <c r="E95" s="1477"/>
      <c r="F95" s="1477"/>
      <c r="G95" s="1477"/>
      <c r="H95" s="1477"/>
      <c r="I95" s="1477"/>
      <c r="J95" s="1477"/>
      <c r="K95" s="1477"/>
      <c r="L95" s="1478"/>
      <c r="M95" s="716">
        <f>M85+M93</f>
        <v>41813.960115274305</v>
      </c>
    </row>
    <row r="96" spans="1:13" ht="19.5" customHeight="1">
      <c r="A96" s="27"/>
      <c r="B96" s="28"/>
      <c r="C96" s="28"/>
      <c r="D96" s="28"/>
      <c r="E96" s="28"/>
      <c r="F96" s="28"/>
      <c r="G96" s="28"/>
      <c r="H96" s="28"/>
      <c r="I96" s="28"/>
      <c r="J96" s="28"/>
      <c r="K96" s="28"/>
      <c r="L96" s="28"/>
      <c r="M96" s="29"/>
    </row>
    <row r="97" spans="1:13">
      <c r="A97" s="50"/>
      <c r="B97" s="51"/>
      <c r="C97" s="51"/>
      <c r="D97" s="51"/>
      <c r="E97" s="51"/>
      <c r="F97" s="51"/>
      <c r="G97" s="51"/>
      <c r="H97" s="51"/>
      <c r="I97" s="51"/>
      <c r="J97" s="51"/>
      <c r="K97" s="51"/>
      <c r="L97" s="51"/>
      <c r="M97" s="52"/>
    </row>
    <row r="98" spans="1:13">
      <c r="A98" s="50"/>
      <c r="B98" s="51"/>
      <c r="C98" s="51"/>
      <c r="D98" s="51"/>
      <c r="E98" s="51"/>
      <c r="F98" s="51"/>
      <c r="G98" s="51"/>
      <c r="H98" s="51"/>
      <c r="I98" s="51"/>
      <c r="J98" s="51"/>
      <c r="K98" s="51"/>
      <c r="L98" s="51"/>
      <c r="M98" s="52"/>
    </row>
    <row r="99" spans="1:13">
      <c r="A99" s="50"/>
      <c r="B99" s="51"/>
      <c r="C99" s="51"/>
      <c r="D99" s="51"/>
      <c r="E99" s="51"/>
      <c r="F99" s="51"/>
      <c r="G99" s="51"/>
      <c r="H99" s="51"/>
      <c r="I99" s="51"/>
      <c r="J99" s="51"/>
      <c r="K99" s="51"/>
      <c r="L99" s="51"/>
      <c r="M99" s="52"/>
    </row>
    <row r="100" spans="1:13">
      <c r="A100" s="50"/>
      <c r="B100" s="117" t="s">
        <v>1617</v>
      </c>
      <c r="C100" s="117"/>
      <c r="D100" s="117"/>
      <c r="E100" s="117"/>
      <c r="F100" s="117"/>
      <c r="G100" s="117"/>
      <c r="H100" s="3"/>
      <c r="I100" s="117" t="s">
        <v>1618</v>
      </c>
      <c r="J100" s="117"/>
      <c r="K100" s="117"/>
      <c r="L100" s="117"/>
      <c r="M100" s="52"/>
    </row>
    <row r="101" spans="1:13">
      <c r="A101" s="50"/>
      <c r="B101" s="51" t="s">
        <v>1619</v>
      </c>
      <c r="C101" s="51"/>
      <c r="D101" s="51"/>
      <c r="E101" s="51"/>
      <c r="F101" s="51"/>
      <c r="G101" s="51"/>
      <c r="H101" s="3"/>
      <c r="I101" s="51" t="s">
        <v>1619</v>
      </c>
      <c r="J101" s="51"/>
      <c r="K101" s="51"/>
      <c r="L101" s="51"/>
      <c r="M101" s="52"/>
    </row>
    <row r="102" spans="1:13">
      <c r="A102" s="50"/>
      <c r="B102" s="51" t="s">
        <v>1620</v>
      </c>
      <c r="C102" s="51"/>
      <c r="D102" s="51"/>
      <c r="E102" s="51"/>
      <c r="F102" s="51"/>
      <c r="G102" s="51"/>
      <c r="H102" s="3"/>
      <c r="I102" s="51" t="s">
        <v>1621</v>
      </c>
      <c r="J102" s="51"/>
      <c r="K102" s="51"/>
      <c r="L102" s="51"/>
      <c r="M102" s="52"/>
    </row>
    <row r="103" spans="1:13">
      <c r="A103" s="50"/>
      <c r="B103" s="51" t="s">
        <v>1622</v>
      </c>
      <c r="C103" s="51"/>
      <c r="D103" s="51"/>
      <c r="E103" s="51"/>
      <c r="F103" s="51"/>
      <c r="G103" s="51"/>
      <c r="H103" s="3"/>
      <c r="I103" s="51" t="s">
        <v>1622</v>
      </c>
      <c r="J103" s="51"/>
      <c r="K103" s="51"/>
      <c r="L103" s="51"/>
      <c r="M103" s="52"/>
    </row>
    <row r="104" spans="1:13" ht="15" thickBot="1">
      <c r="A104" s="50"/>
      <c r="B104" s="51"/>
      <c r="C104" s="51"/>
      <c r="D104" s="51"/>
      <c r="E104" s="51" t="s">
        <v>1623</v>
      </c>
      <c r="F104" s="51"/>
      <c r="G104" s="51"/>
      <c r="H104" s="51"/>
      <c r="I104" s="51"/>
      <c r="J104" s="51"/>
      <c r="K104" s="51"/>
      <c r="L104" s="51"/>
      <c r="M104" s="52"/>
    </row>
    <row r="105" spans="1:13">
      <c r="A105" s="118" t="s">
        <v>1624</v>
      </c>
      <c r="B105" s="119"/>
      <c r="C105" s="119"/>
      <c r="D105" s="119"/>
      <c r="E105" s="119"/>
      <c r="F105" s="119"/>
      <c r="G105" s="119"/>
      <c r="H105" s="119"/>
      <c r="I105" s="119"/>
      <c r="J105" s="119"/>
      <c r="K105" s="119"/>
      <c r="L105" s="119"/>
      <c r="M105" s="120"/>
    </row>
    <row r="106" spans="1:13">
      <c r="A106" s="121"/>
      <c r="B106" s="122"/>
      <c r="C106" s="122"/>
      <c r="D106" s="122"/>
      <c r="E106" s="122"/>
      <c r="F106" s="122"/>
      <c r="G106" s="122"/>
      <c r="H106" s="122"/>
      <c r="I106" s="122"/>
      <c r="J106" s="122"/>
      <c r="K106" s="122"/>
      <c r="L106" s="122"/>
      <c r="M106" s="123"/>
    </row>
    <row r="107" spans="1:13">
      <c r="A107" s="121"/>
      <c r="B107" s="122"/>
      <c r="C107" s="122"/>
      <c r="D107" s="122"/>
      <c r="E107" s="122"/>
      <c r="F107" s="122"/>
      <c r="G107" s="122"/>
      <c r="H107" s="122"/>
      <c r="I107" s="122"/>
      <c r="J107" s="122"/>
      <c r="K107" s="122"/>
      <c r="L107" s="122"/>
      <c r="M107" s="123"/>
    </row>
    <row r="108" spans="1:13" ht="15" thickBot="1">
      <c r="A108" s="124"/>
      <c r="B108" s="125"/>
      <c r="C108" s="125"/>
      <c r="D108" s="125"/>
      <c r="E108" s="125"/>
      <c r="F108" s="125"/>
      <c r="G108" s="125"/>
      <c r="H108" s="125"/>
      <c r="I108" s="125"/>
      <c r="J108" s="125"/>
      <c r="K108" s="125"/>
      <c r="L108" s="125"/>
      <c r="M108" s="126"/>
    </row>
    <row r="109" spans="1:13">
      <c r="A109" s="127"/>
      <c r="B109" s="128"/>
      <c r="C109" s="128"/>
      <c r="D109" s="128"/>
      <c r="E109" s="128"/>
      <c r="F109" s="128"/>
      <c r="G109" s="128"/>
      <c r="H109" s="128"/>
      <c r="I109" s="128"/>
      <c r="J109" s="128"/>
      <c r="K109" s="128"/>
      <c r="L109" s="128"/>
      <c r="M109" s="129"/>
    </row>
    <row r="110" spans="1:13">
      <c r="A110" s="31" t="s">
        <v>1625</v>
      </c>
      <c r="B110" s="130"/>
      <c r="C110" s="130"/>
      <c r="D110" s="130"/>
      <c r="E110" s="130"/>
      <c r="F110" s="130"/>
      <c r="G110" s="130"/>
      <c r="H110" s="130"/>
      <c r="I110" s="130"/>
      <c r="J110" s="130"/>
      <c r="K110" s="130"/>
      <c r="L110" s="130"/>
      <c r="M110" s="131"/>
    </row>
    <row r="111" spans="1:13" ht="15" customHeight="1">
      <c r="A111" s="132"/>
      <c r="B111" s="133"/>
      <c r="C111" s="133"/>
      <c r="D111" s="133"/>
      <c r="E111" s="133"/>
      <c r="F111" s="133"/>
      <c r="G111" s="133"/>
      <c r="H111" s="133"/>
      <c r="I111" s="133"/>
      <c r="J111" s="133"/>
      <c r="K111" s="133"/>
      <c r="L111" s="133"/>
      <c r="M111" s="134"/>
    </row>
    <row r="112" spans="1:13">
      <c r="A112" s="135"/>
      <c r="B112" s="136"/>
      <c r="C112" s="136"/>
      <c r="D112" s="136"/>
      <c r="E112" s="136"/>
      <c r="F112" s="136"/>
      <c r="G112" s="136"/>
      <c r="H112" s="136"/>
      <c r="I112" s="136"/>
      <c r="J112" s="136"/>
      <c r="K112" s="136"/>
      <c r="L112" s="136"/>
      <c r="M112" s="137"/>
    </row>
    <row r="113" spans="1:13" ht="15" customHeight="1">
      <c r="A113" s="50"/>
      <c r="B113" s="51"/>
      <c r="C113" s="51"/>
      <c r="D113" s="51" t="s">
        <v>1617</v>
      </c>
      <c r="E113" s="117"/>
      <c r="F113" s="117"/>
      <c r="G113" s="51"/>
      <c r="H113" s="51"/>
      <c r="I113" s="51"/>
      <c r="J113" s="51"/>
      <c r="K113" s="51"/>
      <c r="L113" s="51"/>
      <c r="M113" s="52"/>
    </row>
    <row r="114" spans="1:13">
      <c r="A114" s="50"/>
      <c r="B114" s="51"/>
      <c r="C114" s="51"/>
      <c r="D114" s="138" t="s">
        <v>1619</v>
      </c>
      <c r="E114" s="51"/>
      <c r="F114" s="51"/>
      <c r="G114" s="138"/>
      <c r="H114" s="138"/>
      <c r="I114" s="138"/>
      <c r="J114" s="51"/>
      <c r="K114" s="51"/>
      <c r="L114" s="51"/>
      <c r="M114" s="52"/>
    </row>
    <row r="115" spans="1:13">
      <c r="A115" s="50"/>
      <c r="B115" s="51"/>
      <c r="C115" s="51"/>
      <c r="D115" s="139" t="s">
        <v>1626</v>
      </c>
      <c r="E115" s="51"/>
      <c r="F115" s="51"/>
      <c r="G115" s="139"/>
      <c r="H115" s="139"/>
      <c r="I115" s="139"/>
      <c r="J115" s="51"/>
      <c r="K115" s="51"/>
      <c r="L115" s="51"/>
      <c r="M115" s="52"/>
    </row>
    <row r="116" spans="1:13">
      <c r="A116" s="140"/>
      <c r="B116" s="136"/>
      <c r="C116" s="136"/>
      <c r="D116" s="51" t="s">
        <v>1622</v>
      </c>
      <c r="E116" s="51"/>
      <c r="F116" s="51"/>
      <c r="G116" s="51"/>
      <c r="H116" s="51"/>
      <c r="I116" s="51"/>
      <c r="J116" s="136"/>
      <c r="K116" s="136"/>
      <c r="L116" s="136"/>
      <c r="M116" s="137"/>
    </row>
    <row r="117" spans="1:13">
      <c r="A117" s="140"/>
      <c r="B117" s="136"/>
      <c r="C117" s="136"/>
      <c r="D117" s="136"/>
      <c r="E117" s="51"/>
      <c r="F117" s="51"/>
      <c r="G117" s="51"/>
      <c r="H117" s="51"/>
      <c r="I117" s="51"/>
      <c r="J117" s="136"/>
      <c r="K117" s="136"/>
      <c r="L117" s="136"/>
      <c r="M117" s="137"/>
    </row>
    <row r="118" spans="1:13">
      <c r="A118" s="1286" t="s">
        <v>1627</v>
      </c>
      <c r="B118" s="1287"/>
      <c r="C118" s="1287"/>
      <c r="D118" s="1287"/>
      <c r="E118" s="1287"/>
      <c r="F118" s="1287"/>
      <c r="G118" s="1287"/>
      <c r="H118" s="1287"/>
      <c r="I118" s="1287"/>
      <c r="J118" s="1287"/>
      <c r="K118" s="1287"/>
      <c r="L118" s="1287"/>
      <c r="M118" s="1288"/>
    </row>
    <row r="119" spans="1:13" ht="26.25" customHeight="1">
      <c r="A119" s="1286"/>
      <c r="B119" s="1287"/>
      <c r="C119" s="1287"/>
      <c r="D119" s="1287"/>
      <c r="E119" s="1287"/>
      <c r="F119" s="1287"/>
      <c r="G119" s="1287"/>
      <c r="H119" s="1287"/>
      <c r="I119" s="1287"/>
      <c r="J119" s="1287"/>
      <c r="K119" s="1287"/>
      <c r="L119" s="1287"/>
      <c r="M119" s="1288"/>
    </row>
    <row r="120" spans="1:13" ht="36" customHeight="1">
      <c r="A120" s="1286" t="s">
        <v>1628</v>
      </c>
      <c r="B120" s="1287"/>
      <c r="C120" s="1287"/>
      <c r="D120" s="1287"/>
      <c r="E120" s="1287"/>
      <c r="F120" s="1287"/>
      <c r="G120" s="1287"/>
      <c r="H120" s="1287"/>
      <c r="I120" s="1287"/>
      <c r="J120" s="1287"/>
      <c r="K120" s="1287"/>
      <c r="L120" s="1287"/>
      <c r="M120" s="1288"/>
    </row>
    <row r="121" spans="1:13" ht="15" thickBot="1">
      <c r="A121" s="141"/>
      <c r="B121" s="142"/>
      <c r="C121" s="142"/>
      <c r="D121" s="143"/>
      <c r="E121" s="143"/>
      <c r="F121" s="143"/>
      <c r="G121" s="143"/>
      <c r="H121" s="143"/>
      <c r="I121" s="144"/>
      <c r="J121" s="144"/>
      <c r="K121" s="144"/>
      <c r="L121" s="144"/>
      <c r="M121" s="145"/>
    </row>
    <row r="122" spans="1:13">
      <c r="A122" s="146"/>
      <c r="B122" s="146"/>
      <c r="C122" s="146"/>
      <c r="D122" s="146"/>
      <c r="E122" s="146"/>
      <c r="F122" s="146"/>
      <c r="G122" s="146"/>
      <c r="H122" s="146"/>
      <c r="I122" s="146"/>
      <c r="J122" s="146"/>
      <c r="K122" s="146"/>
      <c r="L122" s="146"/>
      <c r="M122" s="146"/>
    </row>
  </sheetData>
  <mergeCells count="118">
    <mergeCell ref="A1:A6"/>
    <mergeCell ref="M1:M6"/>
    <mergeCell ref="A25:M25"/>
    <mergeCell ref="B27:H27"/>
    <mergeCell ref="I27:J27"/>
    <mergeCell ref="K27:L27"/>
    <mergeCell ref="B28:H28"/>
    <mergeCell ref="I28:J28"/>
    <mergeCell ref="K28:L28"/>
    <mergeCell ref="C11:D11"/>
    <mergeCell ref="K12:M12"/>
    <mergeCell ref="B16:M17"/>
    <mergeCell ref="E8:H9"/>
    <mergeCell ref="A10:C10"/>
    <mergeCell ref="E10:F10"/>
    <mergeCell ref="G10:H10"/>
    <mergeCell ref="B34:H34"/>
    <mergeCell ref="K34:L34"/>
    <mergeCell ref="B35:H35"/>
    <mergeCell ref="K35:L35"/>
    <mergeCell ref="B36:H36"/>
    <mergeCell ref="K36:L36"/>
    <mergeCell ref="A30:M30"/>
    <mergeCell ref="A31:M31"/>
    <mergeCell ref="B32:H32"/>
    <mergeCell ref="K32:L32"/>
    <mergeCell ref="B33:H33"/>
    <mergeCell ref="K33:L33"/>
    <mergeCell ref="B41:H41"/>
    <mergeCell ref="K41:L41"/>
    <mergeCell ref="B42:H42"/>
    <mergeCell ref="K42:L42"/>
    <mergeCell ref="A43:L43"/>
    <mergeCell ref="A45:M45"/>
    <mergeCell ref="B40:H40"/>
    <mergeCell ref="K40:L40"/>
    <mergeCell ref="B37:H37"/>
    <mergeCell ref="K37:L37"/>
    <mergeCell ref="B38:H38"/>
    <mergeCell ref="K38:L38"/>
    <mergeCell ref="B39:H39"/>
    <mergeCell ref="K39:L39"/>
    <mergeCell ref="B50:H50"/>
    <mergeCell ref="K50:L50"/>
    <mergeCell ref="B51:H51"/>
    <mergeCell ref="K51:L51"/>
    <mergeCell ref="B52:H52"/>
    <mergeCell ref="K52:L52"/>
    <mergeCell ref="A46:M46"/>
    <mergeCell ref="B47:H47"/>
    <mergeCell ref="K47:L47"/>
    <mergeCell ref="B48:H48"/>
    <mergeCell ref="K48:L48"/>
    <mergeCell ref="B49:H49"/>
    <mergeCell ref="K49:L49"/>
    <mergeCell ref="A58:L58"/>
    <mergeCell ref="A60:M60"/>
    <mergeCell ref="A61:M61"/>
    <mergeCell ref="B62:G62"/>
    <mergeCell ref="B56:H56"/>
    <mergeCell ref="K56:L56"/>
    <mergeCell ref="B57:H57"/>
    <mergeCell ref="K57:L57"/>
    <mergeCell ref="B53:H53"/>
    <mergeCell ref="K53:L53"/>
    <mergeCell ref="B54:H54"/>
    <mergeCell ref="K54:L54"/>
    <mergeCell ref="B55:H55"/>
    <mergeCell ref="K55:L55"/>
    <mergeCell ref="A70:M70"/>
    <mergeCell ref="A71:M71"/>
    <mergeCell ref="B72:G72"/>
    <mergeCell ref="K72:L72"/>
    <mergeCell ref="B73:G73"/>
    <mergeCell ref="K73:L73"/>
    <mergeCell ref="B63:G63"/>
    <mergeCell ref="B64:G64"/>
    <mergeCell ref="B65:G65"/>
    <mergeCell ref="B66:G66"/>
    <mergeCell ref="B67:G67"/>
    <mergeCell ref="A68:L68"/>
    <mergeCell ref="K82:L82"/>
    <mergeCell ref="B77:G77"/>
    <mergeCell ref="K77:L77"/>
    <mergeCell ref="B78:G78"/>
    <mergeCell ref="K78:L78"/>
    <mergeCell ref="B79:G79"/>
    <mergeCell ref="K79:L79"/>
    <mergeCell ref="B74:G74"/>
    <mergeCell ref="K74:L74"/>
    <mergeCell ref="B75:G75"/>
    <mergeCell ref="K75:L75"/>
    <mergeCell ref="B76:G76"/>
    <mergeCell ref="K76:L76"/>
    <mergeCell ref="A118:M119"/>
    <mergeCell ref="A120:M120"/>
    <mergeCell ref="B2:L2"/>
    <mergeCell ref="B3:L3"/>
    <mergeCell ref="B4:L4"/>
    <mergeCell ref="B5:L5"/>
    <mergeCell ref="B6:L6"/>
    <mergeCell ref="A90:G90"/>
    <mergeCell ref="K90:M90"/>
    <mergeCell ref="K91:M91"/>
    <mergeCell ref="K92:M92"/>
    <mergeCell ref="A93:L93"/>
    <mergeCell ref="A95:L95"/>
    <mergeCell ref="A83:L83"/>
    <mergeCell ref="A85:L85"/>
    <mergeCell ref="A87:M87"/>
    <mergeCell ref="A88:M88"/>
    <mergeCell ref="A89:G89"/>
    <mergeCell ref="K89:M89"/>
    <mergeCell ref="B80:G80"/>
    <mergeCell ref="K80:L80"/>
    <mergeCell ref="B81:G81"/>
    <mergeCell ref="K81:L81"/>
    <mergeCell ref="B82:G82"/>
  </mergeCells>
  <printOptions horizontalCentered="1" verticalCentered="1"/>
  <pageMargins left="0.11811023622047245" right="0.11811023622047245" top="0.15748031496062992" bottom="0.15748031496062992" header="0.19685039370078741" footer="0.19685039370078741"/>
  <pageSetup scale="41" orientation="portrait" r:id="rId1"/>
  <ignoredErrors>
    <ignoredError sqref="H73:H74" unlockedFormula="1"/>
  </ignoredError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8807F-A1E4-4C0B-A2B3-864C75F1752D}">
  <sheetPr>
    <tabColor rgb="FF33CCCC"/>
    <pageSetUpPr fitToPage="1"/>
  </sheetPr>
  <dimension ref="A1:O112"/>
  <sheetViews>
    <sheetView view="pageBreakPreview" topLeftCell="A33" zoomScale="95" zoomScaleNormal="100" workbookViewId="0">
      <selection activeCell="J54" sqref="J54"/>
    </sheetView>
  </sheetViews>
  <sheetFormatPr baseColWidth="10" defaultColWidth="11.44140625" defaultRowHeight="14.4"/>
  <cols>
    <col min="1" max="1" width="39.44140625" customWidth="1"/>
    <col min="4" max="5" width="4.6640625" customWidth="1"/>
    <col min="7" max="7" width="10.44140625" customWidth="1"/>
    <col min="8" max="8" width="16.88671875" customWidth="1"/>
    <col min="10" max="10" width="15.33203125" bestFit="1" customWidth="1"/>
    <col min="13" max="13" width="21.5546875" customWidth="1"/>
    <col min="14" max="14" width="12.5546875" customWidth="1"/>
  </cols>
  <sheetData>
    <row r="1" spans="1:13" ht="15.6" customHeight="1">
      <c r="A1" s="1485"/>
      <c r="B1" s="790"/>
      <c r="C1" s="789"/>
      <c r="D1" s="789"/>
      <c r="E1" s="789"/>
      <c r="F1" s="789"/>
      <c r="G1" s="789"/>
      <c r="H1" s="789"/>
      <c r="I1" s="789"/>
      <c r="J1" s="789"/>
      <c r="K1" s="789"/>
      <c r="L1" s="250"/>
      <c r="M1" s="1445"/>
    </row>
    <row r="2" spans="1:13" ht="14.4" customHeight="1">
      <c r="A2" s="1486"/>
      <c r="B2" s="1433" t="s">
        <v>1577</v>
      </c>
      <c r="C2" s="1434"/>
      <c r="D2" s="1434"/>
      <c r="E2" s="1434"/>
      <c r="F2" s="1434"/>
      <c r="G2" s="1434"/>
      <c r="H2" s="1434"/>
      <c r="I2" s="1434"/>
      <c r="J2" s="1434"/>
      <c r="K2" s="1434"/>
      <c r="L2" s="1435"/>
      <c r="M2" s="1446"/>
    </row>
    <row r="3" spans="1:13" ht="14.4" customHeight="1">
      <c r="A3" s="1486"/>
      <c r="B3" s="1436" t="s">
        <v>1578</v>
      </c>
      <c r="C3" s="1437"/>
      <c r="D3" s="1437"/>
      <c r="E3" s="1437"/>
      <c r="F3" s="1437"/>
      <c r="G3" s="1437"/>
      <c r="H3" s="1437"/>
      <c r="I3" s="1437"/>
      <c r="J3" s="1437"/>
      <c r="K3" s="1437"/>
      <c r="L3" s="1438"/>
      <c r="M3" s="1446"/>
    </row>
    <row r="4" spans="1:13" ht="14.4" customHeight="1">
      <c r="A4" s="1486"/>
      <c r="B4" s="1436"/>
      <c r="C4" s="1437"/>
      <c r="D4" s="1437"/>
      <c r="E4" s="1437"/>
      <c r="F4" s="1437"/>
      <c r="G4" s="1437"/>
      <c r="H4" s="1437"/>
      <c r="I4" s="1437"/>
      <c r="J4" s="1437"/>
      <c r="K4" s="1437"/>
      <c r="L4" s="1438"/>
      <c r="M4" s="1446"/>
    </row>
    <row r="5" spans="1:13" ht="14.4" customHeight="1">
      <c r="A5" s="1486"/>
      <c r="B5" s="1436" t="s">
        <v>1579</v>
      </c>
      <c r="C5" s="1437"/>
      <c r="D5" s="1437"/>
      <c r="E5" s="1437"/>
      <c r="F5" s="1437"/>
      <c r="G5" s="1437"/>
      <c r="H5" s="1437"/>
      <c r="I5" s="1437"/>
      <c r="J5" s="1437"/>
      <c r="K5" s="1437"/>
      <c r="L5" s="1438"/>
      <c r="M5" s="1446"/>
    </row>
    <row r="6" spans="1:13" ht="15" customHeight="1" thickBot="1">
      <c r="A6" s="1487"/>
      <c r="B6" s="1439"/>
      <c r="C6" s="1440"/>
      <c r="D6" s="1440"/>
      <c r="E6" s="1440"/>
      <c r="F6" s="1440"/>
      <c r="G6" s="1440"/>
      <c r="H6" s="1440"/>
      <c r="I6" s="1440"/>
      <c r="J6" s="1440"/>
      <c r="K6" s="1440"/>
      <c r="L6" s="1441"/>
      <c r="M6" s="1447"/>
    </row>
    <row r="7" spans="1:13" ht="15" thickBot="1">
      <c r="A7" s="696"/>
      <c r="B7" s="697"/>
      <c r="C7" s="697"/>
      <c r="D7" s="697"/>
      <c r="E7" s="697"/>
      <c r="F7" s="697"/>
      <c r="G7" s="697"/>
      <c r="H7" s="697"/>
      <c r="I7" s="697"/>
      <c r="J7" s="697"/>
      <c r="K7" s="698"/>
      <c r="L7" s="698"/>
      <c r="M7" s="699"/>
    </row>
    <row r="8" spans="1:13">
      <c r="A8" s="284"/>
      <c r="B8" s="285"/>
      <c r="C8" s="285"/>
      <c r="D8" s="285"/>
      <c r="E8" s="1380"/>
      <c r="F8" s="1380"/>
      <c r="G8" s="1380"/>
      <c r="H8" s="1380"/>
      <c r="I8" s="285"/>
      <c r="J8" s="286" t="s">
        <v>1580</v>
      </c>
      <c r="K8" s="4"/>
      <c r="L8" s="4"/>
      <c r="M8" s="5"/>
    </row>
    <row r="9" spans="1:13">
      <c r="A9" s="6"/>
      <c r="B9" s="7"/>
      <c r="C9" s="7"/>
      <c r="D9" s="7"/>
      <c r="E9" s="1381"/>
      <c r="F9" s="1381"/>
      <c r="G9" s="1381"/>
      <c r="H9" s="1381"/>
      <c r="I9" s="7"/>
      <c r="J9" s="8"/>
      <c r="K9" s="9" t="s">
        <v>1582</v>
      </c>
      <c r="L9" s="9" t="s">
        <v>1583</v>
      </c>
      <c r="M9" s="10" t="s">
        <v>1584</v>
      </c>
    </row>
    <row r="10" spans="1:13" ht="21">
      <c r="A10" s="1382" t="s">
        <v>1585</v>
      </c>
      <c r="B10" s="1383"/>
      <c r="C10" s="1383"/>
      <c r="D10" s="11" t="s">
        <v>1586</v>
      </c>
      <c r="E10" s="1384"/>
      <c r="F10" s="1384"/>
      <c r="G10" s="1385"/>
      <c r="H10" s="1385"/>
      <c r="I10" s="7"/>
      <c r="J10" s="12"/>
      <c r="K10" s="9"/>
      <c r="L10" s="9"/>
      <c r="M10" s="10"/>
    </row>
    <row r="11" spans="1:13">
      <c r="A11" s="17" t="s">
        <v>1587</v>
      </c>
      <c r="B11" s="18"/>
      <c r="C11" s="1386"/>
      <c r="D11" s="1386"/>
      <c r="E11" s="19"/>
      <c r="F11" s="19"/>
      <c r="G11" s="18"/>
      <c r="H11" s="20"/>
      <c r="I11" s="21" t="s">
        <v>1589</v>
      </c>
      <c r="J11" s="22" t="str">
        <f>+Presupuesto!I7</f>
        <v>CAUCA</v>
      </c>
      <c r="K11" s="19"/>
      <c r="L11" s="19"/>
      <c r="M11" s="23"/>
    </row>
    <row r="12" spans="1:13" ht="15" thickBot="1">
      <c r="A12" s="24"/>
      <c r="B12" s="25"/>
      <c r="C12" s="26"/>
      <c r="D12" s="26"/>
      <c r="E12" s="26"/>
      <c r="F12" s="26"/>
      <c r="G12" s="25"/>
      <c r="H12" s="26"/>
      <c r="I12" s="25"/>
      <c r="J12" s="26"/>
      <c r="K12" s="1387"/>
      <c r="L12" s="1387"/>
      <c r="M12" s="1388"/>
    </row>
    <row r="13" spans="1:13">
      <c r="A13" s="718"/>
      <c r="B13" s="719"/>
      <c r="C13" s="719"/>
      <c r="D13" s="719"/>
      <c r="E13" s="719"/>
      <c r="F13" s="719"/>
      <c r="G13" s="719"/>
      <c r="H13" s="719"/>
      <c r="I13" s="719"/>
      <c r="J13" s="719"/>
      <c r="K13" s="719"/>
      <c r="L13" s="719"/>
      <c r="M13" s="720"/>
    </row>
    <row r="14" spans="1:13">
      <c r="A14" s="31" t="s">
        <v>1590</v>
      </c>
      <c r="B14" s="32"/>
      <c r="C14" s="33" t="s">
        <v>1591</v>
      </c>
      <c r="D14" s="34"/>
      <c r="E14" s="35"/>
      <c r="F14" s="35"/>
      <c r="G14" s="35"/>
      <c r="H14" s="35"/>
      <c r="I14" s="35"/>
      <c r="J14" s="35"/>
      <c r="K14" s="35"/>
      <c r="L14" s="35"/>
      <c r="M14" s="36"/>
    </row>
    <row r="15" spans="1:13">
      <c r="A15" s="31"/>
      <c r="B15" s="792"/>
      <c r="C15" s="33"/>
      <c r="D15" s="35"/>
      <c r="E15" s="35"/>
      <c r="F15" s="35"/>
      <c r="G15" s="35"/>
      <c r="H15" s="35"/>
      <c r="I15" s="35"/>
      <c r="J15" s="35"/>
      <c r="K15" s="35"/>
      <c r="L15" s="35"/>
      <c r="M15" s="36"/>
    </row>
    <row r="16" spans="1:13">
      <c r="A16" s="38" t="s">
        <v>1592</v>
      </c>
      <c r="B16"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C16" s="1349"/>
      <c r="D16" s="1349"/>
      <c r="E16" s="1349"/>
      <c r="F16" s="1349"/>
      <c r="G16" s="1349"/>
      <c r="H16" s="1349"/>
      <c r="I16" s="1349"/>
      <c r="J16" s="1349"/>
      <c r="K16" s="1349"/>
      <c r="L16" s="1349"/>
      <c r="M16" s="1350"/>
    </row>
    <row r="17" spans="1:13">
      <c r="A17" s="41"/>
      <c r="B17" s="1351"/>
      <c r="C17" s="1351"/>
      <c r="D17" s="1351"/>
      <c r="E17" s="1351"/>
      <c r="F17" s="1351"/>
      <c r="G17" s="1351"/>
      <c r="H17" s="1351"/>
      <c r="I17" s="1351"/>
      <c r="J17" s="1351"/>
      <c r="K17" s="1351"/>
      <c r="L17" s="1351"/>
      <c r="M17" s="1352"/>
    </row>
    <row r="18" spans="1:13">
      <c r="A18" s="41"/>
      <c r="B18" s="39"/>
      <c r="C18" s="42"/>
      <c r="D18" s="42"/>
      <c r="E18" s="42"/>
      <c r="F18" s="42"/>
      <c r="G18" s="42"/>
      <c r="H18" s="42"/>
      <c r="I18" s="42"/>
      <c r="J18" s="42"/>
      <c r="K18" s="42"/>
      <c r="L18" s="42"/>
      <c r="M18" s="43"/>
    </row>
    <row r="19" spans="1:13">
      <c r="A19" s="41"/>
      <c r="B19" s="39"/>
      <c r="C19" s="42"/>
      <c r="D19" s="42"/>
      <c r="E19" s="42"/>
      <c r="F19" s="42"/>
      <c r="G19" s="42"/>
      <c r="H19" s="42"/>
      <c r="I19" s="42"/>
      <c r="J19" s="42"/>
      <c r="K19" s="42"/>
      <c r="L19" s="42"/>
      <c r="M19" s="43"/>
    </row>
    <row r="20" spans="1:13">
      <c r="A20" s="41" t="s">
        <v>1593</v>
      </c>
      <c r="B20" s="44"/>
      <c r="C20" s="40"/>
      <c r="D20" s="40"/>
      <c r="E20" s="40"/>
      <c r="F20" s="40"/>
      <c r="G20" s="40"/>
      <c r="H20" s="40"/>
      <c r="I20" s="40"/>
      <c r="J20" s="40"/>
      <c r="K20" s="40"/>
      <c r="L20" s="40"/>
      <c r="M20" s="45"/>
    </row>
    <row r="21" spans="1:13">
      <c r="A21" s="41"/>
      <c r="B21" s="39"/>
      <c r="C21" s="42"/>
      <c r="D21" s="42"/>
      <c r="E21" s="42"/>
      <c r="F21" s="42"/>
      <c r="G21" s="42"/>
      <c r="H21" s="42"/>
      <c r="I21" s="42"/>
      <c r="J21" s="42"/>
      <c r="K21" s="42"/>
      <c r="L21" s="42"/>
      <c r="M21" s="43"/>
    </row>
    <row r="22" spans="1:13">
      <c r="A22" s="41" t="s">
        <v>1594</v>
      </c>
      <c r="B22" s="44"/>
      <c r="C22" s="40"/>
      <c r="D22" s="40"/>
      <c r="E22" s="40"/>
      <c r="F22" s="40"/>
      <c r="G22" s="40"/>
      <c r="H22" s="40"/>
      <c r="I22" s="40"/>
      <c r="J22" s="46" t="s">
        <v>1595</v>
      </c>
      <c r="K22" s="47"/>
      <c r="L22" s="48" t="s">
        <v>1591</v>
      </c>
      <c r="M22" s="49" t="s">
        <v>1596</v>
      </c>
    </row>
    <row r="23" spans="1:13">
      <c r="A23" s="722"/>
      <c r="B23" s="721"/>
      <c r="C23" s="723"/>
      <c r="D23" s="723"/>
      <c r="E23" s="723"/>
      <c r="F23" s="723"/>
      <c r="G23" s="723"/>
      <c r="H23" s="723"/>
      <c r="I23" s="723"/>
      <c r="J23" s="723"/>
      <c r="K23" s="723"/>
      <c r="L23" s="723"/>
      <c r="M23" s="724"/>
    </row>
    <row r="24" spans="1:13" ht="15" thickBot="1">
      <c r="A24" s="725"/>
      <c r="B24" s="726"/>
      <c r="C24" s="726"/>
      <c r="D24" s="726"/>
      <c r="E24" s="726"/>
      <c r="F24" s="726"/>
      <c r="G24" s="726"/>
      <c r="H24" s="726"/>
      <c r="I24" s="726"/>
      <c r="J24" s="726"/>
      <c r="K24" s="726"/>
      <c r="L24" s="726"/>
      <c r="M24" s="727"/>
    </row>
    <row r="25" spans="1:13" ht="15" thickBot="1">
      <c r="A25" s="1524" t="s">
        <v>1597</v>
      </c>
      <c r="B25" s="1525"/>
      <c r="C25" s="1525"/>
      <c r="D25" s="1525"/>
      <c r="E25" s="1525"/>
      <c r="F25" s="1525"/>
      <c r="G25" s="1525"/>
      <c r="H25" s="1525"/>
      <c r="I25" s="1525"/>
      <c r="J25" s="1525"/>
      <c r="K25" s="1525"/>
      <c r="L25" s="1525"/>
      <c r="M25" s="1526"/>
    </row>
    <row r="26" spans="1:13" ht="15" thickBot="1">
      <c r="A26" s="728"/>
      <c r="B26" s="729"/>
      <c r="C26" s="729"/>
      <c r="D26" s="729"/>
      <c r="E26" s="729"/>
      <c r="F26" s="729"/>
      <c r="G26" s="729"/>
      <c r="H26" s="729"/>
      <c r="I26" s="729"/>
      <c r="J26" s="729"/>
      <c r="K26" s="729"/>
      <c r="L26" s="729"/>
      <c r="M26" s="730"/>
    </row>
    <row r="27" spans="1:13">
      <c r="A27" s="731" t="s">
        <v>1175</v>
      </c>
      <c r="B27" s="1515" t="s">
        <v>1278</v>
      </c>
      <c r="C27" s="1515"/>
      <c r="D27" s="1515"/>
      <c r="E27" s="1515"/>
      <c r="F27" s="1515"/>
      <c r="G27" s="1515"/>
      <c r="H27" s="1515"/>
      <c r="I27" s="1527" t="s">
        <v>1645</v>
      </c>
      <c r="J27" s="1527"/>
      <c r="K27" s="1528" t="s">
        <v>81</v>
      </c>
      <c r="L27" s="1528"/>
      <c r="M27" s="733" t="s">
        <v>1280</v>
      </c>
    </row>
    <row r="28" spans="1:13" ht="53.25" customHeight="1" thickBot="1">
      <c r="A28" s="734" t="s">
        <v>1353</v>
      </c>
      <c r="B28" s="1529" t="s">
        <v>1672</v>
      </c>
      <c r="C28" s="1529"/>
      <c r="D28" s="1529"/>
      <c r="E28" s="1529"/>
      <c r="F28" s="1529"/>
      <c r="G28" s="1529"/>
      <c r="H28" s="1529"/>
      <c r="I28" s="1529"/>
      <c r="J28" s="1529"/>
      <c r="K28" s="1529" t="s">
        <v>142</v>
      </c>
      <c r="L28" s="1529"/>
      <c r="M28" s="735"/>
    </row>
    <row r="29" spans="1:13">
      <c r="A29" s="736"/>
      <c r="B29" s="737"/>
      <c r="C29" s="737"/>
      <c r="D29" s="737"/>
      <c r="E29" s="737"/>
      <c r="F29" s="737"/>
      <c r="G29" s="737"/>
      <c r="H29" s="737"/>
      <c r="I29" s="737"/>
      <c r="J29" s="737"/>
      <c r="K29" s="737"/>
      <c r="L29" s="737"/>
      <c r="M29" s="738"/>
    </row>
    <row r="30" spans="1:13">
      <c r="A30" s="1512" t="s">
        <v>1598</v>
      </c>
      <c r="B30" s="1513"/>
      <c r="C30" s="1513"/>
      <c r="D30" s="1513"/>
      <c r="E30" s="1513"/>
      <c r="F30" s="1513"/>
      <c r="G30" s="1513"/>
      <c r="H30" s="1513"/>
      <c r="I30" s="1513"/>
      <c r="J30" s="1513"/>
      <c r="K30" s="1513"/>
      <c r="L30" s="1513"/>
      <c r="M30" s="1514"/>
    </row>
    <row r="31" spans="1:13" ht="15" thickBot="1">
      <c r="A31" s="739"/>
      <c r="B31" s="740"/>
      <c r="C31" s="740"/>
      <c r="D31" s="740"/>
      <c r="E31" s="740"/>
      <c r="F31" s="740"/>
      <c r="G31" s="740"/>
      <c r="H31" s="740"/>
      <c r="I31" s="740"/>
      <c r="J31" s="740"/>
      <c r="K31" s="740"/>
      <c r="L31" s="740"/>
      <c r="M31" s="741"/>
    </row>
    <row r="32" spans="1:13">
      <c r="A32" s="742" t="s">
        <v>1599</v>
      </c>
      <c r="B32" s="1515" t="s">
        <v>1278</v>
      </c>
      <c r="C32" s="1515"/>
      <c r="D32" s="1515"/>
      <c r="E32" s="1515"/>
      <c r="F32" s="1515"/>
      <c r="G32" s="1515"/>
      <c r="H32" s="1515"/>
      <c r="I32" s="732" t="s">
        <v>1506</v>
      </c>
      <c r="J32" s="732" t="s">
        <v>1600</v>
      </c>
      <c r="K32" s="1515" t="s">
        <v>1152</v>
      </c>
      <c r="L32" s="1515"/>
      <c r="M32" s="743" t="s">
        <v>1601</v>
      </c>
    </row>
    <row r="33" spans="1:15">
      <c r="A33" s="712"/>
      <c r="B33" s="1463"/>
      <c r="C33" s="1463"/>
      <c r="D33" s="1463"/>
      <c r="E33" s="1463"/>
      <c r="F33" s="1463"/>
      <c r="G33" s="1463"/>
      <c r="H33" s="1463"/>
      <c r="I33" s="744"/>
      <c r="J33" s="745"/>
      <c r="K33" s="1523"/>
      <c r="L33" s="1523"/>
      <c r="M33" s="747">
        <f>J33*K33</f>
        <v>0</v>
      </c>
    </row>
    <row r="34" spans="1:15">
      <c r="A34" s="713"/>
      <c r="B34" s="1462"/>
      <c r="C34" s="1462"/>
      <c r="D34" s="1462"/>
      <c r="E34" s="1462"/>
      <c r="F34" s="1462"/>
      <c r="G34" s="1462"/>
      <c r="H34" s="1462"/>
      <c r="I34" s="748"/>
      <c r="J34" s="749"/>
      <c r="K34" s="1522"/>
      <c r="L34" s="1522"/>
      <c r="M34" s="747">
        <f t="shared" ref="M34:M41" si="0">J34*K34</f>
        <v>0</v>
      </c>
    </row>
    <row r="35" spans="1:15">
      <c r="A35" s="713"/>
      <c r="B35" s="1462"/>
      <c r="C35" s="1462"/>
      <c r="D35" s="1462"/>
      <c r="E35" s="1462"/>
      <c r="F35" s="1462"/>
      <c r="G35" s="1462"/>
      <c r="H35" s="1462"/>
      <c r="I35" s="748"/>
      <c r="J35" s="749"/>
      <c r="K35" s="1522"/>
      <c r="L35" s="1522"/>
      <c r="M35" s="747">
        <f t="shared" si="0"/>
        <v>0</v>
      </c>
    </row>
    <row r="36" spans="1:15">
      <c r="A36" s="713"/>
      <c r="B36" s="1462"/>
      <c r="C36" s="1462"/>
      <c r="D36" s="1462"/>
      <c r="E36" s="1462"/>
      <c r="F36" s="1462"/>
      <c r="G36" s="1462"/>
      <c r="H36" s="1462"/>
      <c r="I36" s="748"/>
      <c r="J36" s="749"/>
      <c r="K36" s="1522"/>
      <c r="L36" s="1522"/>
      <c r="M36" s="747">
        <f t="shared" si="0"/>
        <v>0</v>
      </c>
    </row>
    <row r="37" spans="1:15">
      <c r="A37" s="713"/>
      <c r="B37" s="1462"/>
      <c r="C37" s="1462"/>
      <c r="D37" s="1462"/>
      <c r="E37" s="1462"/>
      <c r="F37" s="1462"/>
      <c r="G37" s="1462"/>
      <c r="H37" s="1462"/>
      <c r="I37" s="748"/>
      <c r="J37" s="749"/>
      <c r="K37" s="1522"/>
      <c r="L37" s="1522"/>
      <c r="M37" s="747">
        <f t="shared" si="0"/>
        <v>0</v>
      </c>
    </row>
    <row r="38" spans="1:15">
      <c r="A38" s="713"/>
      <c r="B38" s="1462"/>
      <c r="C38" s="1462"/>
      <c r="D38" s="1462"/>
      <c r="E38" s="1462"/>
      <c r="F38" s="1462"/>
      <c r="G38" s="1462"/>
      <c r="H38" s="1462"/>
      <c r="I38" s="748"/>
      <c r="J38" s="749"/>
      <c r="K38" s="1522"/>
      <c r="L38" s="1522"/>
      <c r="M38" s="747">
        <f t="shared" si="0"/>
        <v>0</v>
      </c>
    </row>
    <row r="39" spans="1:15">
      <c r="A39" s="713"/>
      <c r="B39" s="1462"/>
      <c r="C39" s="1462"/>
      <c r="D39" s="1462"/>
      <c r="E39" s="1462"/>
      <c r="F39" s="1462"/>
      <c r="G39" s="1462"/>
      <c r="H39" s="1462"/>
      <c r="I39" s="748"/>
      <c r="J39" s="749"/>
      <c r="K39" s="1522"/>
      <c r="L39" s="1522"/>
      <c r="M39" s="747">
        <f t="shared" si="0"/>
        <v>0</v>
      </c>
    </row>
    <row r="40" spans="1:15">
      <c r="A40" s="713"/>
      <c r="B40" s="1462"/>
      <c r="C40" s="1462"/>
      <c r="D40" s="1462"/>
      <c r="E40" s="1462"/>
      <c r="F40" s="1462"/>
      <c r="G40" s="1462"/>
      <c r="H40" s="1462"/>
      <c r="I40" s="748"/>
      <c r="J40" s="749"/>
      <c r="K40" s="1522"/>
      <c r="L40" s="1522"/>
      <c r="M40" s="747">
        <f t="shared" si="0"/>
        <v>0</v>
      </c>
    </row>
    <row r="41" spans="1:15">
      <c r="A41" s="74"/>
      <c r="B41" s="1462"/>
      <c r="C41" s="1462"/>
      <c r="D41" s="1462"/>
      <c r="E41" s="1462"/>
      <c r="F41" s="1462"/>
      <c r="G41" s="1462"/>
      <c r="H41" s="1462"/>
      <c r="I41" s="748"/>
      <c r="J41" s="749"/>
      <c r="K41" s="1522"/>
      <c r="L41" s="1522"/>
      <c r="M41" s="747">
        <f t="shared" si="0"/>
        <v>0</v>
      </c>
    </row>
    <row r="42" spans="1:15" ht="15" thickBot="1">
      <c r="A42" s="751"/>
      <c r="B42" s="1409"/>
      <c r="C42" s="1409"/>
      <c r="D42" s="1409"/>
      <c r="E42" s="1409"/>
      <c r="F42" s="1409"/>
      <c r="G42" s="1409"/>
      <c r="H42" s="1409"/>
      <c r="I42" s="752"/>
      <c r="J42" s="753"/>
      <c r="K42" s="1392"/>
      <c r="L42" s="1392"/>
      <c r="M42" s="150"/>
    </row>
    <row r="43" spans="1:15" ht="15" thickBot="1">
      <c r="A43" s="1509" t="s">
        <v>1602</v>
      </c>
      <c r="B43" s="1510"/>
      <c r="C43" s="1510"/>
      <c r="D43" s="1510"/>
      <c r="E43" s="1510"/>
      <c r="F43" s="1510"/>
      <c r="G43" s="1510"/>
      <c r="H43" s="1510"/>
      <c r="I43" s="1510"/>
      <c r="J43" s="1510"/>
      <c r="K43" s="1510"/>
      <c r="L43" s="1511"/>
      <c r="M43" s="754">
        <f>SUM(M33:M42)</f>
        <v>0</v>
      </c>
    </row>
    <row r="44" spans="1:15">
      <c r="A44" s="755"/>
      <c r="B44" s="729"/>
      <c r="C44" s="729"/>
      <c r="D44" s="729"/>
      <c r="E44" s="729"/>
      <c r="F44" s="729"/>
      <c r="G44" s="729"/>
      <c r="H44" s="729"/>
      <c r="I44" s="729"/>
      <c r="J44" s="729"/>
      <c r="K44" s="729"/>
      <c r="L44" s="729"/>
      <c r="M44" s="730"/>
    </row>
    <row r="45" spans="1:15">
      <c r="A45" s="1516" t="s">
        <v>1603</v>
      </c>
      <c r="B45" s="1517"/>
      <c r="C45" s="1517"/>
      <c r="D45" s="1517"/>
      <c r="E45" s="1517"/>
      <c r="F45" s="1517"/>
      <c r="G45" s="1517"/>
      <c r="H45" s="1517"/>
      <c r="I45" s="1517"/>
      <c r="J45" s="1517"/>
      <c r="K45" s="1517"/>
      <c r="L45" s="1517"/>
      <c r="M45" s="1518"/>
    </row>
    <row r="46" spans="1:15" ht="15" thickBot="1">
      <c r="A46" s="756"/>
      <c r="B46" s="757"/>
      <c r="C46" s="757"/>
      <c r="D46" s="757"/>
      <c r="E46" s="757"/>
      <c r="F46" s="757"/>
      <c r="G46" s="757"/>
      <c r="H46" s="757"/>
      <c r="I46" s="757"/>
      <c r="J46" s="757"/>
      <c r="K46" s="757"/>
      <c r="L46" s="757"/>
      <c r="M46" s="758"/>
    </row>
    <row r="47" spans="1:15">
      <c r="A47" s="742" t="s">
        <v>1599</v>
      </c>
      <c r="B47" s="1515" t="s">
        <v>1278</v>
      </c>
      <c r="C47" s="1515"/>
      <c r="D47" s="1515"/>
      <c r="E47" s="1515"/>
      <c r="F47" s="1515"/>
      <c r="G47" s="1515"/>
      <c r="H47" s="1515"/>
      <c r="I47" s="732" t="s">
        <v>81</v>
      </c>
      <c r="J47" s="732" t="s">
        <v>1280</v>
      </c>
      <c r="K47" s="1515" t="s">
        <v>1604</v>
      </c>
      <c r="L47" s="1515"/>
      <c r="M47" s="743" t="s">
        <v>1601</v>
      </c>
    </row>
    <row r="48" spans="1:15">
      <c r="A48" s="67" t="s">
        <v>698</v>
      </c>
      <c r="B48" s="1325" t="s">
        <v>699</v>
      </c>
      <c r="C48" s="1325"/>
      <c r="D48" s="1325"/>
      <c r="E48" s="1325"/>
      <c r="F48" s="1325"/>
      <c r="G48" s="1325"/>
      <c r="H48" s="1325"/>
      <c r="I48" s="759" t="s">
        <v>142</v>
      </c>
      <c r="J48" s="746">
        <v>1.4</v>
      </c>
      <c r="K48" s="1407">
        <f>VLOOKUP(A48,Materiales!$C$6:$F$373,4,0)</f>
        <v>65450</v>
      </c>
      <c r="L48" s="1408"/>
      <c r="M48" s="747">
        <f>J48*K48</f>
        <v>91630</v>
      </c>
      <c r="N48" s="815">
        <v>51294.532302361658</v>
      </c>
      <c r="O48" s="815"/>
    </row>
    <row r="49" spans="1:15">
      <c r="A49" s="71" t="s">
        <v>197</v>
      </c>
      <c r="B49" s="1322" t="s">
        <v>198</v>
      </c>
      <c r="C49" s="1322"/>
      <c r="D49" s="1322"/>
      <c r="E49" s="1322"/>
      <c r="F49" s="1322"/>
      <c r="G49" s="1322"/>
      <c r="H49" s="1322"/>
      <c r="I49" s="760" t="s">
        <v>103</v>
      </c>
      <c r="J49" s="750">
        <v>1.337</v>
      </c>
      <c r="K49" s="1407">
        <f>VLOOKUP(A49,Materiales!$C$6:$F$373,4,0)</f>
        <v>10630</v>
      </c>
      <c r="L49" s="1408"/>
      <c r="M49" s="747">
        <f t="shared" ref="M49:M57" si="1">J49*K49</f>
        <v>14212.31</v>
      </c>
      <c r="N49" s="815">
        <v>9881.931334508603</v>
      </c>
      <c r="O49" s="815"/>
    </row>
    <row r="50" spans="1:15">
      <c r="A50" s="713" t="s">
        <v>440</v>
      </c>
      <c r="B50" s="1462" t="s">
        <v>441</v>
      </c>
      <c r="C50" s="1462"/>
      <c r="D50" s="1462"/>
      <c r="E50" s="1462"/>
      <c r="F50" s="1462"/>
      <c r="G50" s="1462"/>
      <c r="H50" s="1462"/>
      <c r="I50" s="760" t="s">
        <v>139</v>
      </c>
      <c r="J50" s="750">
        <v>1</v>
      </c>
      <c r="K50" s="1407">
        <f>VLOOKUP(A50,Materiales!$C$6:$F$373,4,0)</f>
        <v>26325.815534571448</v>
      </c>
      <c r="L50" s="1408"/>
      <c r="M50" s="747">
        <f t="shared" si="1"/>
        <v>26325.815534571448</v>
      </c>
      <c r="N50" s="815">
        <v>14062.935648809535</v>
      </c>
      <c r="O50" s="815"/>
    </row>
    <row r="51" spans="1:15">
      <c r="A51" s="713" t="s">
        <v>531</v>
      </c>
      <c r="B51" s="1462" t="s">
        <v>532</v>
      </c>
      <c r="C51" s="1462"/>
      <c r="D51" s="1462"/>
      <c r="E51" s="1462"/>
      <c r="F51" s="1462"/>
      <c r="G51" s="1462"/>
      <c r="H51" s="1462"/>
      <c r="I51" s="760" t="s">
        <v>135</v>
      </c>
      <c r="J51" s="750">
        <v>0.5</v>
      </c>
      <c r="K51" s="1407">
        <f>VLOOKUP(A51,Materiales!$C$6:$F$373,4,0)</f>
        <v>162513.5829548293</v>
      </c>
      <c r="L51" s="1408"/>
      <c r="M51" s="747">
        <f t="shared" si="1"/>
        <v>81256.791477414648</v>
      </c>
      <c r="N51" s="815">
        <v>162513.5829548293</v>
      </c>
      <c r="O51" s="815"/>
    </row>
    <row r="52" spans="1:15">
      <c r="A52" s="713"/>
      <c r="B52" s="1462"/>
      <c r="C52" s="1462"/>
      <c r="D52" s="1462"/>
      <c r="E52" s="1462"/>
      <c r="F52" s="1462"/>
      <c r="G52" s="1462"/>
      <c r="H52" s="1462"/>
      <c r="I52" s="760"/>
      <c r="J52" s="750"/>
      <c r="K52" s="1520"/>
      <c r="L52" s="1521"/>
      <c r="M52" s="747">
        <f t="shared" si="1"/>
        <v>0</v>
      </c>
    </row>
    <row r="53" spans="1:15">
      <c r="A53" s="713"/>
      <c r="B53" s="1462"/>
      <c r="C53" s="1462"/>
      <c r="D53" s="1462"/>
      <c r="E53" s="1462"/>
      <c r="F53" s="1462"/>
      <c r="G53" s="1462"/>
      <c r="H53" s="1462"/>
      <c r="I53" s="760"/>
      <c r="J53" s="750"/>
      <c r="K53" s="1520"/>
      <c r="L53" s="1521"/>
      <c r="M53" s="747">
        <f t="shared" si="1"/>
        <v>0</v>
      </c>
    </row>
    <row r="54" spans="1:15">
      <c r="A54" s="713"/>
      <c r="B54" s="1462"/>
      <c r="C54" s="1462"/>
      <c r="D54" s="1462"/>
      <c r="E54" s="1462"/>
      <c r="F54" s="1462"/>
      <c r="G54" s="1462"/>
      <c r="H54" s="1462"/>
      <c r="I54" s="760"/>
      <c r="J54" s="750"/>
      <c r="K54" s="1520"/>
      <c r="L54" s="1521"/>
      <c r="M54" s="747">
        <f t="shared" si="1"/>
        <v>0</v>
      </c>
    </row>
    <row r="55" spans="1:15">
      <c r="A55" s="713"/>
      <c r="B55" s="1462"/>
      <c r="C55" s="1462"/>
      <c r="D55" s="1462"/>
      <c r="E55" s="1462"/>
      <c r="F55" s="1462"/>
      <c r="G55" s="1462"/>
      <c r="H55" s="1462"/>
      <c r="I55" s="760"/>
      <c r="J55" s="750"/>
      <c r="K55" s="1520"/>
      <c r="L55" s="1521"/>
      <c r="M55" s="747">
        <f t="shared" si="1"/>
        <v>0</v>
      </c>
    </row>
    <row r="56" spans="1:15">
      <c r="A56" s="713"/>
      <c r="B56" s="1462"/>
      <c r="C56" s="1462"/>
      <c r="D56" s="1462"/>
      <c r="E56" s="1462"/>
      <c r="F56" s="1462"/>
      <c r="G56" s="1462"/>
      <c r="H56" s="1462"/>
      <c r="I56" s="760"/>
      <c r="J56" s="750"/>
      <c r="K56" s="1520"/>
      <c r="L56" s="1521"/>
      <c r="M56" s="747">
        <f t="shared" si="1"/>
        <v>0</v>
      </c>
    </row>
    <row r="57" spans="1:15" ht="15" thickBot="1">
      <c r="A57" s="713"/>
      <c r="B57" s="1462"/>
      <c r="C57" s="1462"/>
      <c r="D57" s="1462"/>
      <c r="E57" s="1462"/>
      <c r="F57" s="1462"/>
      <c r="G57" s="1462"/>
      <c r="H57" s="1462"/>
      <c r="I57" s="760"/>
      <c r="J57" s="750"/>
      <c r="K57" s="1520"/>
      <c r="L57" s="1521"/>
      <c r="M57" s="747">
        <f t="shared" si="1"/>
        <v>0</v>
      </c>
    </row>
    <row r="58" spans="1:15" ht="15" thickBot="1">
      <c r="A58" s="1509" t="s">
        <v>1602</v>
      </c>
      <c r="B58" s="1510"/>
      <c r="C58" s="1510"/>
      <c r="D58" s="1510"/>
      <c r="E58" s="1510"/>
      <c r="F58" s="1510"/>
      <c r="G58" s="1510"/>
      <c r="H58" s="1510"/>
      <c r="I58" s="1510"/>
      <c r="J58" s="1510"/>
      <c r="K58" s="1510"/>
      <c r="L58" s="1511"/>
      <c r="M58" s="761">
        <f>SUM(M48:M57)</f>
        <v>213424.91701198608</v>
      </c>
    </row>
    <row r="59" spans="1:15">
      <c r="A59" s="728"/>
      <c r="B59" s="729"/>
      <c r="C59" s="729"/>
      <c r="D59" s="729"/>
      <c r="E59" s="729"/>
      <c r="F59" s="729"/>
      <c r="G59" s="729"/>
      <c r="H59" s="729"/>
      <c r="I59" s="729"/>
      <c r="J59" s="729"/>
      <c r="K59" s="729"/>
      <c r="L59" s="729"/>
      <c r="M59" s="730"/>
    </row>
    <row r="60" spans="1:15">
      <c r="A60" s="1516" t="s">
        <v>1605</v>
      </c>
      <c r="B60" s="1517"/>
      <c r="C60" s="1517"/>
      <c r="D60" s="1517"/>
      <c r="E60" s="1517"/>
      <c r="F60" s="1517"/>
      <c r="G60" s="1517"/>
      <c r="H60" s="1517"/>
      <c r="I60" s="1517"/>
      <c r="J60" s="1517"/>
      <c r="K60" s="1517"/>
      <c r="L60" s="1517"/>
      <c r="M60" s="1518"/>
    </row>
    <row r="61" spans="1:15" ht="15" thickBot="1">
      <c r="A61" s="762"/>
      <c r="B61" s="763"/>
      <c r="C61" s="763"/>
      <c r="D61" s="763"/>
      <c r="E61" s="763"/>
      <c r="F61" s="763"/>
      <c r="G61" s="763"/>
      <c r="H61" s="763"/>
      <c r="I61" s="763"/>
      <c r="J61" s="763"/>
      <c r="K61" s="763"/>
      <c r="L61" s="763"/>
      <c r="M61" s="764"/>
    </row>
    <row r="62" spans="1:15" ht="27.6">
      <c r="A62" s="765" t="s">
        <v>1599</v>
      </c>
      <c r="B62" s="1519" t="s">
        <v>1278</v>
      </c>
      <c r="C62" s="1519"/>
      <c r="D62" s="1519"/>
      <c r="E62" s="1519"/>
      <c r="F62" s="1519"/>
      <c r="G62" s="1519"/>
      <c r="H62" s="766" t="s">
        <v>81</v>
      </c>
      <c r="I62" s="766" t="s">
        <v>1606</v>
      </c>
      <c r="J62" s="766" t="s">
        <v>1607</v>
      </c>
      <c r="K62" s="766" t="s">
        <v>1608</v>
      </c>
      <c r="L62" s="766" t="s">
        <v>1609</v>
      </c>
      <c r="M62" s="767" t="s">
        <v>1601</v>
      </c>
    </row>
    <row r="63" spans="1:15">
      <c r="A63" s="157" t="s">
        <v>71</v>
      </c>
      <c r="B63" s="1307" t="s">
        <v>72</v>
      </c>
      <c r="C63" s="1308"/>
      <c r="D63" s="1308"/>
      <c r="E63" s="1308"/>
      <c r="F63" s="1308"/>
      <c r="G63" s="1309"/>
      <c r="H63" s="768" t="s">
        <v>14</v>
      </c>
      <c r="I63" s="769">
        <v>1.4</v>
      </c>
      <c r="J63" s="770">
        <f>+'Distancia Fuentes Materiales'!D17</f>
        <v>33</v>
      </c>
      <c r="K63" s="770">
        <f>I63*J63</f>
        <v>46.199999999999996</v>
      </c>
      <c r="L63" s="95">
        <f>VLOOKUP(A63,TRANSPORTE!$C$6:$F$40,4,FALSE)</f>
        <v>1300</v>
      </c>
      <c r="M63" s="771">
        <f>K63*L63</f>
        <v>60059.999999999993</v>
      </c>
      <c r="N63" s="815">
        <v>1238.387552711534</v>
      </c>
    </row>
    <row r="64" spans="1:15">
      <c r="A64" s="97"/>
      <c r="B64" s="1310"/>
      <c r="C64" s="1311"/>
      <c r="D64" s="1311"/>
      <c r="E64" s="1311"/>
      <c r="F64" s="1311"/>
      <c r="G64" s="1312"/>
      <c r="H64" s="772"/>
      <c r="I64" s="773"/>
      <c r="J64" s="773"/>
      <c r="K64" s="773"/>
      <c r="L64" s="774"/>
      <c r="M64" s="771">
        <f t="shared" ref="M64:M67" si="2">K64*L64</f>
        <v>0</v>
      </c>
    </row>
    <row r="65" spans="1:13">
      <c r="A65" s="97"/>
      <c r="B65" s="1310"/>
      <c r="C65" s="1311"/>
      <c r="D65" s="1311"/>
      <c r="E65" s="1311"/>
      <c r="F65" s="1311"/>
      <c r="G65" s="1312"/>
      <c r="H65" s="772"/>
      <c r="I65" s="773"/>
      <c r="J65" s="773"/>
      <c r="K65" s="773"/>
      <c r="L65" s="774"/>
      <c r="M65" s="771">
        <f t="shared" si="2"/>
        <v>0</v>
      </c>
    </row>
    <row r="66" spans="1:13">
      <c r="A66" s="97"/>
      <c r="B66" s="1310"/>
      <c r="C66" s="1311"/>
      <c r="D66" s="1311"/>
      <c r="E66" s="1311"/>
      <c r="F66" s="1311"/>
      <c r="G66" s="1312"/>
      <c r="H66" s="772"/>
      <c r="I66" s="773"/>
      <c r="J66" s="773"/>
      <c r="K66" s="773"/>
      <c r="L66" s="774"/>
      <c r="M66" s="771">
        <f t="shared" si="2"/>
        <v>0</v>
      </c>
    </row>
    <row r="67" spans="1:13" ht="15" thickBot="1">
      <c r="A67" s="751"/>
      <c r="B67" s="1506"/>
      <c r="C67" s="1507"/>
      <c r="D67" s="1507"/>
      <c r="E67" s="1507"/>
      <c r="F67" s="1507"/>
      <c r="G67" s="1508"/>
      <c r="H67" s="775"/>
      <c r="I67" s="776"/>
      <c r="J67" s="776"/>
      <c r="K67" s="776"/>
      <c r="L67" s="777"/>
      <c r="M67" s="778">
        <f t="shared" si="2"/>
        <v>0</v>
      </c>
    </row>
    <row r="68" spans="1:13" ht="15" thickBot="1">
      <c r="A68" s="1509" t="s">
        <v>1602</v>
      </c>
      <c r="B68" s="1510"/>
      <c r="C68" s="1510"/>
      <c r="D68" s="1510"/>
      <c r="E68" s="1510"/>
      <c r="F68" s="1510"/>
      <c r="G68" s="1510"/>
      <c r="H68" s="1510"/>
      <c r="I68" s="1510"/>
      <c r="J68" s="1510"/>
      <c r="K68" s="1510"/>
      <c r="L68" s="1511"/>
      <c r="M68" s="761">
        <f>SUM(M63:M67)</f>
        <v>60059.999999999993</v>
      </c>
    </row>
    <row r="69" spans="1:13">
      <c r="A69" s="728"/>
      <c r="B69" s="729"/>
      <c r="C69" s="729"/>
      <c r="D69" s="729"/>
      <c r="E69" s="729"/>
      <c r="F69" s="729"/>
      <c r="G69" s="729"/>
      <c r="H69" s="729"/>
      <c r="I69" s="729"/>
      <c r="J69" s="729"/>
      <c r="K69" s="729"/>
      <c r="L69" s="729"/>
      <c r="M69" s="730"/>
    </row>
    <row r="70" spans="1:13">
      <c r="A70" s="1512" t="s">
        <v>1610</v>
      </c>
      <c r="B70" s="1513"/>
      <c r="C70" s="1513"/>
      <c r="D70" s="1513"/>
      <c r="E70" s="1513"/>
      <c r="F70" s="1513"/>
      <c r="G70" s="1513"/>
      <c r="H70" s="1513"/>
      <c r="I70" s="1513"/>
      <c r="J70" s="1513"/>
      <c r="K70" s="1513"/>
      <c r="L70" s="1513"/>
      <c r="M70" s="1514"/>
    </row>
    <row r="71" spans="1:13" ht="15" thickBot="1">
      <c r="A71" s="779"/>
      <c r="B71" s="780"/>
      <c r="C71" s="780"/>
      <c r="D71" s="780"/>
      <c r="E71" s="780"/>
      <c r="F71" s="780"/>
      <c r="G71" s="780"/>
      <c r="H71" s="780"/>
      <c r="I71" s="780"/>
      <c r="J71" s="780"/>
      <c r="K71" s="780"/>
      <c r="L71" s="780"/>
      <c r="M71" s="781"/>
    </row>
    <row r="72" spans="1:13" ht="27.6">
      <c r="A72" s="742" t="s">
        <v>1599</v>
      </c>
      <c r="B72" s="1515" t="s">
        <v>1278</v>
      </c>
      <c r="C72" s="1515"/>
      <c r="D72" s="1515"/>
      <c r="E72" s="1515"/>
      <c r="F72" s="1515"/>
      <c r="G72" s="1515"/>
      <c r="H72" s="732" t="s">
        <v>1611</v>
      </c>
      <c r="I72" s="732" t="s">
        <v>1612</v>
      </c>
      <c r="J72" s="732" t="s">
        <v>1613</v>
      </c>
      <c r="K72" s="1515" t="s">
        <v>1152</v>
      </c>
      <c r="L72" s="1515"/>
      <c r="M72" s="743" t="s">
        <v>1601</v>
      </c>
    </row>
    <row r="73" spans="1:13">
      <c r="A73" s="92" t="s">
        <v>1647</v>
      </c>
      <c r="B73" s="1396" t="s">
        <v>1634</v>
      </c>
      <c r="C73" s="1397"/>
      <c r="D73" s="1397"/>
      <c r="E73" s="1397"/>
      <c r="F73" s="1397"/>
      <c r="G73" s="1397"/>
      <c r="H73" s="95">
        <f>+'Mano de Obra'!C6*3</f>
        <v>130062</v>
      </c>
      <c r="I73" s="793">
        <v>1.85</v>
      </c>
      <c r="J73" s="106">
        <f>+H73*I73</f>
        <v>240614.7</v>
      </c>
      <c r="K73" s="1292">
        <v>10</v>
      </c>
      <c r="L73" s="1293"/>
      <c r="M73" s="107">
        <f>J73/K73</f>
        <v>24061.47</v>
      </c>
    </row>
    <row r="74" spans="1:13">
      <c r="A74" s="782" t="s">
        <v>1630</v>
      </c>
      <c r="B74" s="1499" t="s">
        <v>1145</v>
      </c>
      <c r="C74" s="1500"/>
      <c r="D74" s="1500"/>
      <c r="E74" s="1500"/>
      <c r="F74" s="1500"/>
      <c r="G74" s="1501"/>
      <c r="H74" s="774">
        <f>+'Mano de Obra'!C5</f>
        <v>86708</v>
      </c>
      <c r="I74" s="793">
        <v>1.85</v>
      </c>
      <c r="J74" s="106">
        <f>+H74*I74</f>
        <v>160409.80000000002</v>
      </c>
      <c r="K74" s="1504">
        <v>10</v>
      </c>
      <c r="L74" s="1505"/>
      <c r="M74" s="107">
        <f>J74/K74</f>
        <v>16040.980000000001</v>
      </c>
    </row>
    <row r="75" spans="1:13">
      <c r="A75" s="782"/>
      <c r="B75" s="1499"/>
      <c r="C75" s="1500"/>
      <c r="D75" s="1500"/>
      <c r="E75" s="1500"/>
      <c r="F75" s="1500"/>
      <c r="G75" s="1501"/>
      <c r="H75" s="774"/>
      <c r="I75" s="109"/>
      <c r="J75" s="783"/>
      <c r="K75" s="1502"/>
      <c r="L75" s="1503"/>
      <c r="M75" s="111"/>
    </row>
    <row r="76" spans="1:13">
      <c r="A76" s="782"/>
      <c r="B76" s="1499"/>
      <c r="C76" s="1500"/>
      <c r="D76" s="1500"/>
      <c r="E76" s="1500"/>
      <c r="F76" s="1500"/>
      <c r="G76" s="1501"/>
      <c r="H76" s="774"/>
      <c r="I76" s="109"/>
      <c r="J76" s="783"/>
      <c r="K76" s="1502"/>
      <c r="L76" s="1503"/>
      <c r="M76" s="111"/>
    </row>
    <row r="77" spans="1:13">
      <c r="A77" s="782"/>
      <c r="B77" s="1499"/>
      <c r="C77" s="1500"/>
      <c r="D77" s="1500"/>
      <c r="E77" s="1500"/>
      <c r="F77" s="1500"/>
      <c r="G77" s="1501"/>
      <c r="H77" s="774"/>
      <c r="I77" s="109"/>
      <c r="J77" s="783"/>
      <c r="K77" s="1502"/>
      <c r="L77" s="1503"/>
      <c r="M77" s="111"/>
    </row>
    <row r="78" spans="1:13">
      <c r="A78" s="782"/>
      <c r="B78" s="1499"/>
      <c r="C78" s="1500"/>
      <c r="D78" s="1500"/>
      <c r="E78" s="1500"/>
      <c r="F78" s="1500"/>
      <c r="G78" s="1501"/>
      <c r="H78" s="774"/>
      <c r="I78" s="109"/>
      <c r="J78" s="783"/>
      <c r="K78" s="1502"/>
      <c r="L78" s="1503"/>
      <c r="M78" s="111"/>
    </row>
    <row r="79" spans="1:13">
      <c r="A79" s="782"/>
      <c r="B79" s="1499"/>
      <c r="C79" s="1500"/>
      <c r="D79" s="1500"/>
      <c r="E79" s="1500"/>
      <c r="F79" s="1500"/>
      <c r="G79" s="1501"/>
      <c r="H79" s="774"/>
      <c r="I79" s="109"/>
      <c r="J79" s="783"/>
      <c r="K79" s="1502"/>
      <c r="L79" s="1503"/>
      <c r="M79" s="111"/>
    </row>
    <row r="80" spans="1:13">
      <c r="A80" s="782"/>
      <c r="B80" s="1499"/>
      <c r="C80" s="1500"/>
      <c r="D80" s="1500"/>
      <c r="E80" s="1500"/>
      <c r="F80" s="1500"/>
      <c r="G80" s="1501"/>
      <c r="H80" s="774"/>
      <c r="I80" s="109"/>
      <c r="J80" s="700"/>
      <c r="K80" s="1502"/>
      <c r="L80" s="1503"/>
      <c r="M80" s="111"/>
    </row>
    <row r="81" spans="1:13">
      <c r="A81" s="782"/>
      <c r="B81" s="1499"/>
      <c r="C81" s="1500"/>
      <c r="D81" s="1500"/>
      <c r="E81" s="1500"/>
      <c r="F81" s="1500"/>
      <c r="G81" s="1501"/>
      <c r="H81" s="774"/>
      <c r="I81" s="109"/>
      <c r="J81" s="700"/>
      <c r="K81" s="1502"/>
      <c r="L81" s="1503"/>
      <c r="M81" s="111"/>
    </row>
    <row r="82" spans="1:13" ht="15" thickBot="1">
      <c r="A82" s="784"/>
      <c r="B82" s="1488"/>
      <c r="C82" s="1489"/>
      <c r="D82" s="1489"/>
      <c r="E82" s="1489"/>
      <c r="F82" s="1489"/>
      <c r="G82" s="1490"/>
      <c r="H82" s="785"/>
      <c r="I82" s="786"/>
      <c r="J82" s="785"/>
      <c r="K82" s="1491"/>
      <c r="L82" s="1492"/>
      <c r="M82" s="787"/>
    </row>
    <row r="83" spans="1:13" ht="15" thickBot="1">
      <c r="A83" s="1493" t="s">
        <v>1602</v>
      </c>
      <c r="B83" s="1494"/>
      <c r="C83" s="1494"/>
      <c r="D83" s="1494"/>
      <c r="E83" s="1494"/>
      <c r="F83" s="1494"/>
      <c r="G83" s="1494"/>
      <c r="H83" s="1494"/>
      <c r="I83" s="1494"/>
      <c r="J83" s="1494"/>
      <c r="K83" s="1494"/>
      <c r="L83" s="1495"/>
      <c r="M83" s="116">
        <f>SUM(M73:M82)</f>
        <v>40102.450000000004</v>
      </c>
    </row>
    <row r="84" spans="1:13" ht="15" thickBot="1">
      <c r="A84" s="728"/>
      <c r="B84" s="729"/>
      <c r="C84" s="729"/>
      <c r="D84" s="729"/>
      <c r="E84" s="729"/>
      <c r="F84" s="729"/>
      <c r="G84" s="729"/>
      <c r="H84" s="729"/>
      <c r="I84" s="729"/>
      <c r="J84" s="729"/>
      <c r="K84" s="729"/>
      <c r="L84" s="729"/>
      <c r="M84" s="730"/>
    </row>
    <row r="85" spans="1:13" ht="15" thickBot="1">
      <c r="A85" s="1496" t="s">
        <v>1616</v>
      </c>
      <c r="B85" s="1497"/>
      <c r="C85" s="1497"/>
      <c r="D85" s="1497"/>
      <c r="E85" s="1497"/>
      <c r="F85" s="1497"/>
      <c r="G85" s="1497"/>
      <c r="H85" s="1497"/>
      <c r="I85" s="1497"/>
      <c r="J85" s="1497"/>
      <c r="K85" s="1497"/>
      <c r="L85" s="1498"/>
      <c r="M85" s="116">
        <f>M43+M58+M68+M83</f>
        <v>313587.36701198609</v>
      </c>
    </row>
    <row r="86" spans="1:13">
      <c r="A86" s="27"/>
      <c r="B86" s="28"/>
      <c r="C86" s="28"/>
      <c r="D86" s="28"/>
      <c r="E86" s="28"/>
      <c r="F86" s="28"/>
      <c r="G86" s="28"/>
      <c r="H86" s="28"/>
      <c r="I86" s="28"/>
      <c r="J86" s="28"/>
      <c r="K86" s="28"/>
      <c r="L86" s="28"/>
      <c r="M86" s="29"/>
    </row>
    <row r="87" spans="1:13">
      <c r="A87" s="50"/>
      <c r="B87" s="51"/>
      <c r="C87" s="51"/>
      <c r="D87" s="51"/>
      <c r="E87" s="51"/>
      <c r="F87" s="51"/>
      <c r="G87" s="51"/>
      <c r="H87" s="51"/>
      <c r="I87" s="51"/>
      <c r="J87" s="51"/>
      <c r="K87" s="51"/>
      <c r="L87" s="51"/>
      <c r="M87" s="52"/>
    </row>
    <row r="88" spans="1:13">
      <c r="A88" s="50"/>
      <c r="B88" s="51"/>
      <c r="C88" s="51"/>
      <c r="D88" s="51"/>
      <c r="E88" s="51"/>
      <c r="F88" s="51"/>
      <c r="G88" s="51"/>
      <c r="H88" s="51"/>
      <c r="I88" s="51"/>
      <c r="J88" s="51"/>
      <c r="K88" s="51"/>
      <c r="L88" s="51"/>
      <c r="M88" s="52"/>
    </row>
    <row r="89" spans="1:13">
      <c r="A89" s="50"/>
      <c r="B89" s="51"/>
      <c r="C89" s="51"/>
      <c r="D89" s="51"/>
      <c r="E89" s="51"/>
      <c r="F89" s="51"/>
      <c r="G89" s="51"/>
      <c r="H89" s="51"/>
      <c r="I89" s="51"/>
      <c r="J89" s="51"/>
      <c r="K89" s="51"/>
      <c r="L89" s="51"/>
      <c r="M89" s="52"/>
    </row>
    <row r="90" spans="1:13">
      <c r="A90" s="50"/>
      <c r="B90" s="117" t="s">
        <v>1617</v>
      </c>
      <c r="C90" s="117"/>
      <c r="D90" s="117"/>
      <c r="E90" s="117"/>
      <c r="F90" s="117"/>
      <c r="G90" s="117"/>
      <c r="H90" s="3"/>
      <c r="I90" s="117" t="s">
        <v>1618</v>
      </c>
      <c r="J90" s="117"/>
      <c r="K90" s="117"/>
      <c r="L90" s="117"/>
      <c r="M90" s="52"/>
    </row>
    <row r="91" spans="1:13">
      <c r="A91" s="50"/>
      <c r="B91" s="51" t="s">
        <v>1619</v>
      </c>
      <c r="C91" s="51"/>
      <c r="D91" s="51"/>
      <c r="E91" s="51"/>
      <c r="F91" s="51"/>
      <c r="G91" s="51"/>
      <c r="H91" s="3"/>
      <c r="I91" s="51" t="s">
        <v>1619</v>
      </c>
      <c r="J91" s="51"/>
      <c r="K91" s="51"/>
      <c r="L91" s="51"/>
      <c r="M91" s="52"/>
    </row>
    <row r="92" spans="1:13">
      <c r="A92" s="50"/>
      <c r="B92" s="51" t="s">
        <v>1620</v>
      </c>
      <c r="C92" s="51"/>
      <c r="D92" s="51"/>
      <c r="E92" s="51"/>
      <c r="F92" s="51"/>
      <c r="G92" s="51"/>
      <c r="H92" s="3"/>
      <c r="I92" s="51" t="s">
        <v>1621</v>
      </c>
      <c r="J92" s="51"/>
      <c r="K92" s="51"/>
      <c r="L92" s="51"/>
      <c r="M92" s="52"/>
    </row>
    <row r="93" spans="1:13">
      <c r="A93" s="50"/>
      <c r="B93" s="51" t="s">
        <v>1622</v>
      </c>
      <c r="C93" s="51"/>
      <c r="D93" s="51"/>
      <c r="E93" s="51"/>
      <c r="F93" s="51"/>
      <c r="G93" s="51"/>
      <c r="H93" s="3"/>
      <c r="I93" s="51" t="s">
        <v>1622</v>
      </c>
      <c r="J93" s="51"/>
      <c r="K93" s="51"/>
      <c r="L93" s="51"/>
      <c r="M93" s="52"/>
    </row>
    <row r="94" spans="1:13" ht="15" thickBot="1">
      <c r="A94" s="50"/>
      <c r="B94" s="51"/>
      <c r="C94" s="51"/>
      <c r="D94" s="51"/>
      <c r="E94" s="51" t="s">
        <v>1623</v>
      </c>
      <c r="F94" s="51"/>
      <c r="G94" s="51"/>
      <c r="H94" s="51"/>
      <c r="I94" s="51"/>
      <c r="J94" s="51"/>
      <c r="K94" s="51"/>
      <c r="L94" s="51"/>
      <c r="M94" s="52"/>
    </row>
    <row r="95" spans="1:13">
      <c r="A95" s="118" t="s">
        <v>1624</v>
      </c>
      <c r="B95" s="119"/>
      <c r="C95" s="119"/>
      <c r="D95" s="119"/>
      <c r="E95" s="119"/>
      <c r="F95" s="119"/>
      <c r="G95" s="119"/>
      <c r="H95" s="119"/>
      <c r="I95" s="119"/>
      <c r="J95" s="119"/>
      <c r="K95" s="119"/>
      <c r="L95" s="119"/>
      <c r="M95" s="120"/>
    </row>
    <row r="96" spans="1:13" ht="19.5" customHeight="1">
      <c r="A96" s="121"/>
      <c r="B96" s="122"/>
      <c r="C96" s="122"/>
      <c r="D96" s="122"/>
      <c r="E96" s="122"/>
      <c r="F96" s="122"/>
      <c r="G96" s="122"/>
      <c r="H96" s="122"/>
      <c r="I96" s="122"/>
      <c r="J96" s="122"/>
      <c r="K96" s="122"/>
      <c r="L96" s="122"/>
      <c r="M96" s="123"/>
    </row>
    <row r="97" spans="1:13">
      <c r="A97" s="121"/>
      <c r="B97" s="122"/>
      <c r="C97" s="122"/>
      <c r="D97" s="122"/>
      <c r="E97" s="122"/>
      <c r="F97" s="122"/>
      <c r="G97" s="122"/>
      <c r="H97" s="122"/>
      <c r="I97" s="122"/>
      <c r="J97" s="122"/>
      <c r="K97" s="122"/>
      <c r="L97" s="122"/>
      <c r="M97" s="123"/>
    </row>
    <row r="98" spans="1:13" ht="15" thickBot="1">
      <c r="A98" s="124"/>
      <c r="B98" s="125"/>
      <c r="C98" s="125"/>
      <c r="D98" s="125"/>
      <c r="E98" s="125"/>
      <c r="F98" s="125"/>
      <c r="G98" s="125"/>
      <c r="H98" s="125"/>
      <c r="I98" s="125"/>
      <c r="J98" s="125"/>
      <c r="K98" s="125"/>
      <c r="L98" s="125"/>
      <c r="M98" s="126"/>
    </row>
    <row r="99" spans="1:13">
      <c r="A99" s="127"/>
      <c r="B99" s="128"/>
      <c r="C99" s="128"/>
      <c r="D99" s="128"/>
      <c r="E99" s="128"/>
      <c r="F99" s="128"/>
      <c r="G99" s="128"/>
      <c r="H99" s="128"/>
      <c r="I99" s="128"/>
      <c r="J99" s="128"/>
      <c r="K99" s="128"/>
      <c r="L99" s="128"/>
      <c r="M99" s="129"/>
    </row>
    <row r="100" spans="1:13" ht="15" customHeight="1">
      <c r="A100" s="31" t="s">
        <v>1625</v>
      </c>
      <c r="B100" s="130"/>
      <c r="C100" s="130"/>
      <c r="D100" s="130"/>
      <c r="E100" s="130"/>
      <c r="F100" s="130"/>
      <c r="G100" s="130"/>
      <c r="H100" s="130"/>
      <c r="I100" s="130"/>
      <c r="J100" s="130"/>
      <c r="K100" s="130"/>
      <c r="L100" s="130"/>
      <c r="M100" s="131"/>
    </row>
    <row r="101" spans="1:13">
      <c r="A101" s="132"/>
      <c r="B101" s="133"/>
      <c r="C101" s="133"/>
      <c r="D101" s="133"/>
      <c r="E101" s="133"/>
      <c r="F101" s="133"/>
      <c r="G101" s="133"/>
      <c r="H101" s="133"/>
      <c r="I101" s="133"/>
      <c r="J101" s="133"/>
      <c r="K101" s="133"/>
      <c r="L101" s="133"/>
      <c r="M101" s="134"/>
    </row>
    <row r="102" spans="1:13" ht="15" customHeight="1">
      <c r="A102" s="135"/>
      <c r="B102" s="136"/>
      <c r="C102" s="136"/>
      <c r="D102" s="136"/>
      <c r="E102" s="136"/>
      <c r="F102" s="136"/>
      <c r="G102" s="136"/>
      <c r="H102" s="136"/>
      <c r="I102" s="136"/>
      <c r="J102" s="136"/>
      <c r="K102" s="136"/>
      <c r="L102" s="136"/>
      <c r="M102" s="137"/>
    </row>
    <row r="103" spans="1:13">
      <c r="A103" s="50"/>
      <c r="B103" s="51"/>
      <c r="C103" s="51"/>
      <c r="D103" s="51" t="s">
        <v>1617</v>
      </c>
      <c r="E103" s="117"/>
      <c r="F103" s="117"/>
      <c r="G103" s="51"/>
      <c r="H103" s="51"/>
      <c r="I103" s="51"/>
      <c r="J103" s="51"/>
      <c r="K103" s="51"/>
      <c r="L103" s="51"/>
      <c r="M103" s="52"/>
    </row>
    <row r="104" spans="1:13">
      <c r="A104" s="50"/>
      <c r="B104" s="51"/>
      <c r="C104" s="51"/>
      <c r="D104" s="138" t="s">
        <v>1619</v>
      </c>
      <c r="E104" s="51"/>
      <c r="F104" s="51"/>
      <c r="G104" s="138"/>
      <c r="H104" s="138"/>
      <c r="I104" s="138"/>
      <c r="J104" s="51"/>
      <c r="K104" s="51"/>
      <c r="L104" s="51"/>
      <c r="M104" s="52"/>
    </row>
    <row r="105" spans="1:13">
      <c r="A105" s="50"/>
      <c r="B105" s="51"/>
      <c r="C105" s="51"/>
      <c r="D105" s="139" t="s">
        <v>1626</v>
      </c>
      <c r="E105" s="51"/>
      <c r="F105" s="51"/>
      <c r="G105" s="139"/>
      <c r="H105" s="139"/>
      <c r="I105" s="139"/>
      <c r="J105" s="51"/>
      <c r="K105" s="51"/>
      <c r="L105" s="51"/>
      <c r="M105" s="52"/>
    </row>
    <row r="106" spans="1:13">
      <c r="A106" s="140"/>
      <c r="B106" s="136"/>
      <c r="C106" s="136"/>
      <c r="D106" s="51" t="s">
        <v>1622</v>
      </c>
      <c r="E106" s="51"/>
      <c r="F106" s="51"/>
      <c r="G106" s="51"/>
      <c r="H106" s="51"/>
      <c r="I106" s="51"/>
      <c r="J106" s="136"/>
      <c r="K106" s="136"/>
      <c r="L106" s="136"/>
      <c r="M106" s="137"/>
    </row>
    <row r="107" spans="1:13" ht="33" customHeight="1">
      <c r="A107" s="140"/>
      <c r="B107" s="136"/>
      <c r="C107" s="136"/>
      <c r="D107" s="136"/>
      <c r="E107" s="51"/>
      <c r="F107" s="51"/>
      <c r="G107" s="51"/>
      <c r="H107" s="51"/>
      <c r="I107" s="51"/>
      <c r="J107" s="136"/>
      <c r="K107" s="136"/>
      <c r="L107" s="136"/>
      <c r="M107" s="137"/>
    </row>
    <row r="108" spans="1:13">
      <c r="A108" s="1286" t="s">
        <v>1627</v>
      </c>
      <c r="B108" s="1287"/>
      <c r="C108" s="1287"/>
      <c r="D108" s="1287"/>
      <c r="E108" s="1287"/>
      <c r="F108" s="1287"/>
      <c r="G108" s="1287"/>
      <c r="H108" s="1287"/>
      <c r="I108" s="1287"/>
      <c r="J108" s="1287"/>
      <c r="K108" s="1287"/>
      <c r="L108" s="1287"/>
      <c r="M108" s="1288"/>
    </row>
    <row r="109" spans="1:13" ht="25.5" customHeight="1">
      <c r="A109" s="1286"/>
      <c r="B109" s="1287"/>
      <c r="C109" s="1287"/>
      <c r="D109" s="1287"/>
      <c r="E109" s="1287"/>
      <c r="F109" s="1287"/>
      <c r="G109" s="1287"/>
      <c r="H109" s="1287"/>
      <c r="I109" s="1287"/>
      <c r="J109" s="1287"/>
      <c r="K109" s="1287"/>
      <c r="L109" s="1287"/>
      <c r="M109" s="1288"/>
    </row>
    <row r="110" spans="1:13" ht="34.5" customHeight="1">
      <c r="A110" s="1286" t="s">
        <v>1628</v>
      </c>
      <c r="B110" s="1287"/>
      <c r="C110" s="1287"/>
      <c r="D110" s="1287"/>
      <c r="E110" s="1287"/>
      <c r="F110" s="1287"/>
      <c r="G110" s="1287"/>
      <c r="H110" s="1287"/>
      <c r="I110" s="1287"/>
      <c r="J110" s="1287"/>
      <c r="K110" s="1287"/>
      <c r="L110" s="1287"/>
      <c r="M110" s="1288"/>
    </row>
    <row r="111" spans="1:13" ht="15" thickBot="1">
      <c r="A111" s="141"/>
      <c r="B111" s="142"/>
      <c r="C111" s="142"/>
      <c r="D111" s="143"/>
      <c r="E111" s="143"/>
      <c r="F111" s="143"/>
      <c r="G111" s="143"/>
      <c r="H111" s="143"/>
      <c r="I111" s="144"/>
      <c r="J111" s="144"/>
      <c r="K111" s="144"/>
      <c r="L111" s="144"/>
      <c r="M111" s="145"/>
    </row>
    <row r="112" spans="1:13">
      <c r="A112" s="788"/>
      <c r="B112" s="788"/>
      <c r="C112" s="788"/>
      <c r="D112" s="788"/>
      <c r="E112" s="788"/>
      <c r="F112" s="788"/>
      <c r="G112" s="788"/>
      <c r="H112" s="788"/>
      <c r="I112" s="788"/>
      <c r="J112" s="788"/>
      <c r="K112" s="788"/>
      <c r="L112" s="788"/>
      <c r="M112" s="788"/>
    </row>
  </sheetData>
  <mergeCells count="104">
    <mergeCell ref="A1:A6"/>
    <mergeCell ref="M1:M6"/>
    <mergeCell ref="A25:M25"/>
    <mergeCell ref="B27:H27"/>
    <mergeCell ref="I27:J27"/>
    <mergeCell ref="K27:L27"/>
    <mergeCell ref="B4:L4"/>
    <mergeCell ref="B6:L6"/>
    <mergeCell ref="B28:H28"/>
    <mergeCell ref="I28:J28"/>
    <mergeCell ref="K28:L28"/>
    <mergeCell ref="C11:D11"/>
    <mergeCell ref="K12:M12"/>
    <mergeCell ref="E8:H9"/>
    <mergeCell ref="A10:C10"/>
    <mergeCell ref="E10:F10"/>
    <mergeCell ref="G10:H10"/>
    <mergeCell ref="B35:H35"/>
    <mergeCell ref="K35:L35"/>
    <mergeCell ref="B36:H36"/>
    <mergeCell ref="K36:L36"/>
    <mergeCell ref="B37:H37"/>
    <mergeCell ref="K37:L37"/>
    <mergeCell ref="A30:M30"/>
    <mergeCell ref="B32:H32"/>
    <mergeCell ref="K32:L32"/>
    <mergeCell ref="B33:H33"/>
    <mergeCell ref="K33:L33"/>
    <mergeCell ref="B34:H34"/>
    <mergeCell ref="K34:L34"/>
    <mergeCell ref="B42:H42"/>
    <mergeCell ref="K42:L42"/>
    <mergeCell ref="A43:L43"/>
    <mergeCell ref="A45:M45"/>
    <mergeCell ref="B47:H47"/>
    <mergeCell ref="K47:L47"/>
    <mergeCell ref="B41:H41"/>
    <mergeCell ref="K41:L41"/>
    <mergeCell ref="B38:H38"/>
    <mergeCell ref="K38:L38"/>
    <mergeCell ref="B39:H39"/>
    <mergeCell ref="K39:L39"/>
    <mergeCell ref="B40:H40"/>
    <mergeCell ref="K40:L40"/>
    <mergeCell ref="B51:H51"/>
    <mergeCell ref="K51:L51"/>
    <mergeCell ref="B52:H52"/>
    <mergeCell ref="K52:L52"/>
    <mergeCell ref="B53:H53"/>
    <mergeCell ref="K53:L53"/>
    <mergeCell ref="B48:H48"/>
    <mergeCell ref="K48:L48"/>
    <mergeCell ref="B49:H49"/>
    <mergeCell ref="K49:L49"/>
    <mergeCell ref="B50:H50"/>
    <mergeCell ref="K50:L50"/>
    <mergeCell ref="A58:L58"/>
    <mergeCell ref="A60:M60"/>
    <mergeCell ref="B62:G62"/>
    <mergeCell ref="B63:G63"/>
    <mergeCell ref="B64:G64"/>
    <mergeCell ref="B65:G65"/>
    <mergeCell ref="B57:H57"/>
    <mergeCell ref="K57:L57"/>
    <mergeCell ref="B54:H54"/>
    <mergeCell ref="K54:L54"/>
    <mergeCell ref="B55:H55"/>
    <mergeCell ref="K55:L55"/>
    <mergeCell ref="B56:H56"/>
    <mergeCell ref="K56:L56"/>
    <mergeCell ref="B74:G74"/>
    <mergeCell ref="K74:L74"/>
    <mergeCell ref="B75:G75"/>
    <mergeCell ref="K75:L75"/>
    <mergeCell ref="B66:G66"/>
    <mergeCell ref="B67:G67"/>
    <mergeCell ref="A68:L68"/>
    <mergeCell ref="A70:M70"/>
    <mergeCell ref="B72:G72"/>
    <mergeCell ref="K72:L72"/>
    <mergeCell ref="A108:M109"/>
    <mergeCell ref="A110:M110"/>
    <mergeCell ref="B2:L2"/>
    <mergeCell ref="B3:L3"/>
    <mergeCell ref="B5:L5"/>
    <mergeCell ref="B82:G82"/>
    <mergeCell ref="K82:L82"/>
    <mergeCell ref="A83:L83"/>
    <mergeCell ref="A85:L85"/>
    <mergeCell ref="B79:G79"/>
    <mergeCell ref="K79:L79"/>
    <mergeCell ref="B80:G80"/>
    <mergeCell ref="K80:L80"/>
    <mergeCell ref="B81:G81"/>
    <mergeCell ref="K81:L81"/>
    <mergeCell ref="B76:G76"/>
    <mergeCell ref="K76:L76"/>
    <mergeCell ref="B77:G77"/>
    <mergeCell ref="K77:L77"/>
    <mergeCell ref="B78:G78"/>
    <mergeCell ref="K78:L78"/>
    <mergeCell ref="B16:M17"/>
    <mergeCell ref="B73:G73"/>
    <mergeCell ref="K73:L73"/>
  </mergeCells>
  <printOptions horizontalCentered="1" verticalCentered="1"/>
  <pageMargins left="0.11811023622047245" right="0.11811023622047245" top="0.15748031496062992" bottom="0.15748031496062992" header="0.19685039370078741" footer="0.19685039370078741"/>
  <pageSetup scale="43" orientation="portrait" r:id="rId1"/>
  <ignoredErrors>
    <ignoredError sqref="H73:H74" unlockedFormula="1"/>
  </ignoredError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5EA2C-A6A8-4815-BEBB-2740D5B846BD}">
  <sheetPr>
    <tabColor rgb="FF33CCCC"/>
    <pageSetUpPr fitToPage="1"/>
  </sheetPr>
  <dimension ref="A1:O106"/>
  <sheetViews>
    <sheetView showGridLines="0" topLeftCell="A20" zoomScale="90" zoomScaleNormal="90" workbookViewId="0">
      <selection activeCell="C61" sqref="C61:H61"/>
    </sheetView>
  </sheetViews>
  <sheetFormatPr baseColWidth="10" defaultColWidth="0" defaultRowHeight="13.8"/>
  <cols>
    <col min="1" max="1" width="3" style="264" customWidth="1"/>
    <col min="2" max="2" width="14.33203125" style="264" customWidth="1"/>
    <col min="3" max="3" width="11.5546875" style="264" customWidth="1"/>
    <col min="4" max="4" width="17" style="264" customWidth="1"/>
    <col min="5" max="5" width="12.5546875" style="264" customWidth="1"/>
    <col min="6" max="6" width="8" style="264" customWidth="1"/>
    <col min="7" max="7" width="8.88671875" style="264" customWidth="1"/>
    <col min="8" max="8" width="10.5546875" style="264" customWidth="1"/>
    <col min="9" max="9" width="14.5546875" style="264" customWidth="1"/>
    <col min="10" max="10" width="23.44140625" style="264" customWidth="1"/>
    <col min="11" max="11" width="18" style="264" customWidth="1"/>
    <col min="12" max="12" width="11.44140625" style="264" customWidth="1"/>
    <col min="13" max="13" width="12.88671875" style="264" customWidth="1"/>
    <col min="14" max="14" width="21.5546875" style="264" customWidth="1"/>
    <col min="15" max="15" width="13.88671875" style="247" customWidth="1"/>
    <col min="16" max="16384" width="8.5546875" style="247" hidden="1"/>
  </cols>
  <sheetData>
    <row r="1" spans="1:14" ht="13.95" customHeight="1">
      <c r="A1" s="2"/>
      <c r="B1" s="1353"/>
      <c r="C1" s="1354"/>
      <c r="D1" s="1355"/>
      <c r="E1" s="1362" t="s">
        <v>1577</v>
      </c>
      <c r="F1" s="1363"/>
      <c r="G1" s="1363"/>
      <c r="H1" s="1363"/>
      <c r="I1" s="1363"/>
      <c r="J1" s="1363"/>
      <c r="K1" s="1364"/>
      <c r="L1" s="1368"/>
      <c r="M1" s="1369"/>
      <c r="N1" s="1370"/>
    </row>
    <row r="2" spans="1:14" ht="14.25" customHeight="1">
      <c r="A2" s="2"/>
      <c r="B2" s="1356"/>
      <c r="C2" s="1357"/>
      <c r="D2" s="1358"/>
      <c r="E2" s="1365"/>
      <c r="F2" s="1366"/>
      <c r="G2" s="1366"/>
      <c r="H2" s="1366"/>
      <c r="I2" s="1366"/>
      <c r="J2" s="1366"/>
      <c r="K2" s="1367"/>
      <c r="L2" s="1368"/>
      <c r="M2" s="1369"/>
      <c r="N2" s="1370"/>
    </row>
    <row r="3" spans="1:14" ht="14.25" customHeight="1">
      <c r="A3" s="2"/>
      <c r="B3" s="1356"/>
      <c r="C3" s="1357"/>
      <c r="D3" s="1358"/>
      <c r="E3" s="1365"/>
      <c r="F3" s="1366"/>
      <c r="G3" s="1366"/>
      <c r="H3" s="1366"/>
      <c r="I3" s="1366"/>
      <c r="J3" s="1366"/>
      <c r="K3" s="1367"/>
      <c r="L3" s="1368"/>
      <c r="M3" s="1369"/>
      <c r="N3" s="1370"/>
    </row>
    <row r="4" spans="1:14" ht="17.399999999999999" customHeight="1">
      <c r="A4" s="2"/>
      <c r="B4" s="1356"/>
      <c r="C4" s="1357"/>
      <c r="D4" s="1358"/>
      <c r="E4" s="1374" t="s">
        <v>1578</v>
      </c>
      <c r="F4" s="1375"/>
      <c r="G4" s="1375"/>
      <c r="H4" s="1375"/>
      <c r="I4" s="1375"/>
      <c r="J4" s="1375"/>
      <c r="K4" s="1376"/>
      <c r="L4" s="1368"/>
      <c r="M4" s="1369"/>
      <c r="N4" s="1370"/>
    </row>
    <row r="5" spans="1:14" ht="2.25" customHeight="1">
      <c r="A5" s="2"/>
      <c r="B5" s="1356"/>
      <c r="C5" s="1357"/>
      <c r="D5" s="1358"/>
      <c r="E5" s="282"/>
      <c r="F5" s="283"/>
      <c r="G5" s="283"/>
      <c r="H5" s="283"/>
      <c r="I5" s="283"/>
      <c r="J5" s="283"/>
      <c r="K5" s="261"/>
      <c r="L5" s="1368"/>
      <c r="M5" s="1369"/>
      <c r="N5" s="1370"/>
    </row>
    <row r="6" spans="1:14" ht="14.25" customHeight="1">
      <c r="A6" s="2"/>
      <c r="B6" s="1359"/>
      <c r="C6" s="1360"/>
      <c r="D6" s="1361"/>
      <c r="E6" s="1377" t="s">
        <v>1579</v>
      </c>
      <c r="F6" s="1378"/>
      <c r="G6" s="1378"/>
      <c r="H6" s="1378"/>
      <c r="I6" s="1378"/>
      <c r="J6" s="1378"/>
      <c r="K6" s="1379"/>
      <c r="L6" s="1371"/>
      <c r="M6" s="1372"/>
      <c r="N6" s="1373"/>
    </row>
    <row r="7" spans="1:14" ht="14.25" customHeight="1">
      <c r="A7" s="146"/>
      <c r="B7" s="284"/>
      <c r="C7" s="285"/>
      <c r="D7" s="285"/>
      <c r="E7" s="285"/>
      <c r="F7" s="1380"/>
      <c r="G7" s="1380"/>
      <c r="H7" s="1380"/>
      <c r="I7" s="1380"/>
      <c r="J7" s="285"/>
      <c r="K7" s="286" t="s">
        <v>1580</v>
      </c>
      <c r="L7" s="4"/>
      <c r="M7" s="695" t="s">
        <v>1581</v>
      </c>
      <c r="N7" s="5">
        <v>2023</v>
      </c>
    </row>
    <row r="8" spans="1:14" ht="12" customHeight="1">
      <c r="A8" s="146"/>
      <c r="B8" s="6"/>
      <c r="C8" s="7"/>
      <c r="D8" s="7"/>
      <c r="E8" s="7"/>
      <c r="F8" s="1381"/>
      <c r="G8" s="1381"/>
      <c r="H8" s="1381"/>
      <c r="I8" s="1381"/>
      <c r="J8" s="7"/>
      <c r="K8" s="8"/>
      <c r="L8" s="9" t="s">
        <v>1582</v>
      </c>
      <c r="M8" s="9" t="s">
        <v>1583</v>
      </c>
      <c r="N8" s="10" t="s">
        <v>1584</v>
      </c>
    </row>
    <row r="9" spans="1:14" ht="21.75" customHeight="1">
      <c r="A9" s="146"/>
      <c r="B9" s="1382" t="s">
        <v>1585</v>
      </c>
      <c r="C9" s="1383"/>
      <c r="D9" s="1383"/>
      <c r="E9" s="11" t="s">
        <v>1586</v>
      </c>
      <c r="F9" s="1384"/>
      <c r="G9" s="1384"/>
      <c r="H9" s="1385"/>
      <c r="I9" s="1385"/>
      <c r="J9" s="7"/>
      <c r="K9" s="12"/>
      <c r="L9" s="9"/>
      <c r="M9" s="9"/>
      <c r="N9" s="10"/>
    </row>
    <row r="10" spans="1:14" ht="5.4" customHeight="1">
      <c r="A10" s="146"/>
      <c r="B10" s="13"/>
      <c r="C10" s="14"/>
      <c r="D10" s="14"/>
      <c r="E10" s="15"/>
      <c r="F10" s="7"/>
      <c r="G10" s="7"/>
      <c r="H10" s="16"/>
      <c r="I10" s="7"/>
      <c r="J10" s="7"/>
      <c r="K10" s="12"/>
      <c r="L10" s="9"/>
      <c r="M10" s="9"/>
      <c r="N10" s="10"/>
    </row>
    <row r="11" spans="1:14" ht="18" customHeight="1">
      <c r="A11" s="146"/>
      <c r="B11" s="17" t="s">
        <v>1587</v>
      </c>
      <c r="C11" s="18"/>
      <c r="D11" s="1386" t="s">
        <v>1588</v>
      </c>
      <c r="E11" s="1386"/>
      <c r="F11" s="1386"/>
      <c r="G11" s="1386"/>
      <c r="H11" s="18"/>
      <c r="I11" s="20"/>
      <c r="J11" s="21" t="s">
        <v>1589</v>
      </c>
      <c r="K11" s="22" t="str">
        <f>+Presupuesto!I7</f>
        <v>CAUCA</v>
      </c>
      <c r="L11" s="19"/>
      <c r="M11" s="19"/>
      <c r="N11" s="23"/>
    </row>
    <row r="12" spans="1:14" ht="14.25" customHeight="1">
      <c r="A12" s="146"/>
      <c r="B12" s="24"/>
      <c r="C12" s="25"/>
      <c r="D12" s="26"/>
      <c r="E12" s="26"/>
      <c r="F12" s="26"/>
      <c r="G12" s="26"/>
      <c r="H12" s="25"/>
      <c r="I12" s="26"/>
      <c r="J12" s="25"/>
      <c r="K12" s="26"/>
      <c r="L12" s="1387"/>
      <c r="M12" s="1387"/>
      <c r="N12" s="1388"/>
    </row>
    <row r="13" spans="1:14" ht="8.4" customHeight="1">
      <c r="A13" s="146"/>
      <c r="B13" s="27"/>
      <c r="C13" s="28"/>
      <c r="D13" s="28"/>
      <c r="E13" s="28"/>
      <c r="F13" s="28"/>
      <c r="G13" s="28"/>
      <c r="H13" s="28"/>
      <c r="I13" s="28"/>
      <c r="J13" s="28"/>
      <c r="K13" s="28"/>
      <c r="L13" s="28"/>
      <c r="M13" s="28"/>
      <c r="N13" s="29"/>
    </row>
    <row r="14" spans="1:14" s="263" customFormat="1" ht="18" customHeight="1">
      <c r="A14" s="170"/>
      <c r="B14" s="31" t="s">
        <v>1590</v>
      </c>
      <c r="C14" s="32"/>
      <c r="D14" s="287" t="s">
        <v>1591</v>
      </c>
      <c r="E14" s="34"/>
      <c r="F14" s="288"/>
      <c r="G14" s="288"/>
      <c r="H14" s="288"/>
      <c r="I14" s="288"/>
      <c r="J14" s="288"/>
      <c r="K14" s="288"/>
      <c r="L14" s="288"/>
      <c r="M14" s="288"/>
      <c r="N14" s="36"/>
    </row>
    <row r="15" spans="1:14" s="263" customFormat="1" ht="24" customHeight="1">
      <c r="A15" s="170"/>
      <c r="B15" s="38" t="s">
        <v>1592</v>
      </c>
      <c r="C15" s="28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263" customFormat="1" ht="20.25" customHeight="1">
      <c r="A16" s="170"/>
      <c r="B16" s="41"/>
      <c r="C16" s="289"/>
      <c r="D16" s="1351"/>
      <c r="E16" s="1351"/>
      <c r="F16" s="1351"/>
      <c r="G16" s="1351"/>
      <c r="H16" s="1351"/>
      <c r="I16" s="1351"/>
      <c r="J16" s="1351"/>
      <c r="K16" s="1351"/>
      <c r="L16" s="1351"/>
      <c r="M16" s="1351"/>
      <c r="N16" s="1352"/>
    </row>
    <row r="17" spans="1:14" s="263" customFormat="1" ht="11.25" customHeight="1">
      <c r="A17" s="170"/>
      <c r="B17" s="41"/>
      <c r="C17" s="289"/>
      <c r="D17" s="290"/>
      <c r="E17" s="290"/>
      <c r="F17" s="290"/>
      <c r="G17" s="290"/>
      <c r="H17" s="290"/>
      <c r="I17" s="290"/>
      <c r="J17" s="290"/>
      <c r="K17" s="290"/>
      <c r="L17" s="290"/>
      <c r="M17" s="290"/>
      <c r="N17" s="43"/>
    </row>
    <row r="18" spans="1:14" s="263" customFormat="1">
      <c r="A18" s="170"/>
      <c r="B18" s="41"/>
      <c r="C18" s="289"/>
      <c r="D18" s="290"/>
      <c r="E18" s="290"/>
      <c r="F18" s="290"/>
      <c r="G18" s="290"/>
      <c r="H18" s="290"/>
      <c r="I18" s="290"/>
      <c r="J18" s="290"/>
      <c r="K18" s="290"/>
      <c r="L18" s="290"/>
      <c r="M18" s="290"/>
      <c r="N18" s="43"/>
    </row>
    <row r="19" spans="1:14" s="263" customFormat="1">
      <c r="A19" s="170"/>
      <c r="B19" s="41" t="s">
        <v>1593</v>
      </c>
      <c r="C19" s="44"/>
      <c r="D19" s="40"/>
      <c r="E19" s="40"/>
      <c r="F19" s="40"/>
      <c r="G19" s="40"/>
      <c r="H19" s="40"/>
      <c r="I19" s="40"/>
      <c r="J19" s="40"/>
      <c r="K19" s="40"/>
      <c r="L19" s="40"/>
      <c r="M19" s="40"/>
      <c r="N19" s="45"/>
    </row>
    <row r="20" spans="1:14" s="263" customFormat="1">
      <c r="A20" s="170"/>
      <c r="B20" s="41"/>
      <c r="C20" s="289"/>
      <c r="D20" s="290"/>
      <c r="E20" s="290"/>
      <c r="F20" s="290"/>
      <c r="G20" s="290"/>
      <c r="H20" s="290"/>
      <c r="I20" s="290"/>
      <c r="J20" s="290"/>
      <c r="K20" s="290"/>
      <c r="L20" s="290"/>
      <c r="M20" s="290"/>
      <c r="N20" s="43"/>
    </row>
    <row r="21" spans="1:14" s="263" customFormat="1">
      <c r="A21" s="170"/>
      <c r="B21" s="41" t="s">
        <v>1594</v>
      </c>
      <c r="C21" s="44"/>
      <c r="D21" s="40"/>
      <c r="E21" s="40"/>
      <c r="F21" s="40"/>
      <c r="G21" s="40"/>
      <c r="H21" s="40"/>
      <c r="I21" s="40"/>
      <c r="J21" s="40"/>
      <c r="K21" s="291" t="s">
        <v>1595</v>
      </c>
      <c r="L21" s="47"/>
      <c r="M21" s="292" t="s">
        <v>1591</v>
      </c>
      <c r="N21" s="49" t="s">
        <v>1596</v>
      </c>
    </row>
    <row r="22" spans="1:14" s="263" customFormat="1" ht="12" customHeight="1">
      <c r="A22" s="170"/>
      <c r="B22" s="41"/>
      <c r="C22" s="289"/>
      <c r="D22" s="290"/>
      <c r="E22" s="290"/>
      <c r="F22" s="290"/>
      <c r="G22" s="290"/>
      <c r="H22" s="290"/>
      <c r="I22" s="290"/>
      <c r="J22" s="290"/>
      <c r="K22" s="290"/>
      <c r="L22" s="290"/>
      <c r="M22" s="290"/>
      <c r="N22" s="43"/>
    </row>
    <row r="23" spans="1:14" ht="4.5" customHeight="1">
      <c r="A23" s="146"/>
      <c r="B23" s="50"/>
      <c r="C23" s="293"/>
      <c r="D23" s="293"/>
      <c r="E23" s="293"/>
      <c r="F23" s="293"/>
      <c r="G23" s="293"/>
      <c r="H23" s="293"/>
      <c r="I23" s="293"/>
      <c r="J23" s="293"/>
      <c r="K23" s="293"/>
      <c r="L23" s="293"/>
      <c r="M23" s="293"/>
      <c r="N23" s="52"/>
    </row>
    <row r="24" spans="1:14" s="263" customFormat="1" ht="25.5" customHeight="1">
      <c r="A24" s="37"/>
      <c r="B24" s="1342" t="s">
        <v>1597</v>
      </c>
      <c r="C24" s="1343"/>
      <c r="D24" s="1343"/>
      <c r="E24" s="1343"/>
      <c r="F24" s="1343"/>
      <c r="G24" s="1343"/>
      <c r="H24" s="1343"/>
      <c r="I24" s="1343"/>
      <c r="J24" s="1343"/>
      <c r="K24" s="1343"/>
      <c r="L24" s="1343"/>
      <c r="M24" s="1343"/>
      <c r="N24" s="1344"/>
    </row>
    <row r="25" spans="1:14" ht="5.25" customHeight="1">
      <c r="A25" s="2"/>
      <c r="B25" s="54"/>
      <c r="C25" s="294"/>
      <c r="D25" s="294"/>
      <c r="E25" s="294"/>
      <c r="F25" s="294"/>
      <c r="G25" s="294"/>
      <c r="H25" s="294"/>
      <c r="I25" s="294"/>
      <c r="J25" s="294"/>
      <c r="K25" s="294"/>
      <c r="L25" s="294"/>
      <c r="M25" s="294"/>
      <c r="N25" s="56"/>
    </row>
    <row r="26" spans="1:14" ht="25.5" customHeight="1">
      <c r="A26" s="2"/>
      <c r="B26" s="57" t="s">
        <v>1175</v>
      </c>
      <c r="C26" s="1345" t="s">
        <v>1278</v>
      </c>
      <c r="D26" s="1346"/>
      <c r="E26" s="1346"/>
      <c r="F26" s="1346"/>
      <c r="G26" s="1346"/>
      <c r="H26" s="1346"/>
      <c r="I26" s="1346"/>
      <c r="J26" s="1346"/>
      <c r="K26" s="1347"/>
      <c r="L26" s="1348" t="s">
        <v>81</v>
      </c>
      <c r="M26" s="1348"/>
      <c r="N26" s="58" t="s">
        <v>1280</v>
      </c>
    </row>
    <row r="27" spans="1:14">
      <c r="A27" s="146"/>
      <c r="B27" s="295" t="str">
        <f>+Presupuesto!B14</f>
        <v>800.1P</v>
      </c>
      <c r="C27" s="1530" t="s">
        <v>1290</v>
      </c>
      <c r="D27" s="1531"/>
      <c r="E27" s="1531"/>
      <c r="F27" s="1531"/>
      <c r="G27" s="1531"/>
      <c r="H27" s="1531"/>
      <c r="I27" s="1531"/>
      <c r="J27" s="1531"/>
      <c r="K27" s="1532"/>
      <c r="L27" s="1336" t="str">
        <f>+Presupuesto!G14</f>
        <v>ml</v>
      </c>
      <c r="M27" s="1337"/>
      <c r="N27" s="60"/>
    </row>
    <row r="28" spans="1:14" ht="4.5" customHeight="1">
      <c r="A28" s="2"/>
      <c r="B28" s="61"/>
      <c r="C28" s="296"/>
      <c r="D28" s="296"/>
      <c r="E28" s="296"/>
      <c r="F28" s="296"/>
      <c r="G28" s="296"/>
      <c r="H28" s="296"/>
      <c r="I28" s="296"/>
      <c r="J28" s="296"/>
      <c r="K28" s="296"/>
      <c r="L28" s="296"/>
      <c r="M28" s="296"/>
      <c r="N28" s="63"/>
    </row>
    <row r="29" spans="1:14" ht="19.95" customHeight="1">
      <c r="A29" s="2"/>
      <c r="B29" s="1316" t="s">
        <v>1598</v>
      </c>
      <c r="C29" s="1317"/>
      <c r="D29" s="1317"/>
      <c r="E29" s="1317"/>
      <c r="F29" s="1317"/>
      <c r="G29" s="1317"/>
      <c r="H29" s="1317"/>
      <c r="I29" s="1317"/>
      <c r="J29" s="1317"/>
      <c r="K29" s="1317"/>
      <c r="L29" s="1317"/>
      <c r="M29" s="1317"/>
      <c r="N29" s="1318"/>
    </row>
    <row r="30" spans="1:14" ht="5.25" customHeight="1">
      <c r="A30" s="2"/>
      <c r="B30" s="1338"/>
      <c r="C30" s="1339"/>
      <c r="D30" s="1339"/>
      <c r="E30" s="1339"/>
      <c r="F30" s="1339"/>
      <c r="G30" s="1339"/>
      <c r="H30" s="1339"/>
      <c r="I30" s="1339"/>
      <c r="J30" s="1339"/>
      <c r="K30" s="1339"/>
      <c r="L30" s="1339"/>
      <c r="M30" s="1339"/>
      <c r="N30" s="1340"/>
    </row>
    <row r="31" spans="1:14" ht="21" customHeight="1">
      <c r="A31" s="2"/>
      <c r="B31" s="64" t="s">
        <v>1599</v>
      </c>
      <c r="C31" s="1289" t="s">
        <v>1278</v>
      </c>
      <c r="D31" s="1289"/>
      <c r="E31" s="1289"/>
      <c r="F31" s="1289"/>
      <c r="G31" s="1289"/>
      <c r="H31" s="1289"/>
      <c r="I31" s="1289"/>
      <c r="J31" s="65" t="s">
        <v>1506</v>
      </c>
      <c r="K31" s="65" t="s">
        <v>1600</v>
      </c>
      <c r="L31" s="1289" t="s">
        <v>1152</v>
      </c>
      <c r="M31" s="1289"/>
      <c r="N31" s="66" t="s">
        <v>1601</v>
      </c>
    </row>
    <row r="32" spans="1:14">
      <c r="A32" s="146"/>
      <c r="B32" s="67"/>
      <c r="C32" s="1"/>
      <c r="D32" s="1"/>
      <c r="E32" s="1"/>
      <c r="F32" s="1"/>
      <c r="G32" s="1"/>
      <c r="H32" s="1"/>
      <c r="I32" s="1"/>
      <c r="J32" s="68"/>
      <c r="K32" s="69"/>
      <c r="L32" s="1341"/>
      <c r="M32" s="1341"/>
      <c r="N32" s="70">
        <f t="shared" ref="N32:N39" si="0">K32*L32</f>
        <v>0</v>
      </c>
    </row>
    <row r="33" spans="1:14">
      <c r="A33" s="146"/>
      <c r="B33" s="71"/>
      <c r="C33" s="1322"/>
      <c r="D33" s="1322"/>
      <c r="E33" s="1322"/>
      <c r="F33" s="1322"/>
      <c r="G33" s="1322"/>
      <c r="H33" s="1322"/>
      <c r="I33" s="1322"/>
      <c r="J33" s="72"/>
      <c r="K33" s="73"/>
      <c r="L33" s="1328"/>
      <c r="M33" s="1328"/>
      <c r="N33" s="70">
        <f t="shared" si="0"/>
        <v>0</v>
      </c>
    </row>
    <row r="34" spans="1:14">
      <c r="A34" s="146"/>
      <c r="B34" s="71"/>
      <c r="C34" s="1322"/>
      <c r="D34" s="1322"/>
      <c r="E34" s="1322"/>
      <c r="F34" s="1322"/>
      <c r="G34" s="1322"/>
      <c r="H34" s="1322"/>
      <c r="I34" s="1322"/>
      <c r="J34" s="72"/>
      <c r="K34" s="73"/>
      <c r="L34" s="1328"/>
      <c r="M34" s="1328"/>
      <c r="N34" s="70">
        <f t="shared" si="0"/>
        <v>0</v>
      </c>
    </row>
    <row r="35" spans="1:14">
      <c r="A35" s="146"/>
      <c r="B35" s="71"/>
      <c r="C35" s="1322"/>
      <c r="D35" s="1322"/>
      <c r="E35" s="1322"/>
      <c r="F35" s="1322"/>
      <c r="G35" s="1322"/>
      <c r="H35" s="1322"/>
      <c r="I35" s="1322"/>
      <c r="J35" s="72"/>
      <c r="K35" s="73"/>
      <c r="L35" s="1328"/>
      <c r="M35" s="1328"/>
      <c r="N35" s="70">
        <f t="shared" si="0"/>
        <v>0</v>
      </c>
    </row>
    <row r="36" spans="1:14">
      <c r="A36" s="146"/>
      <c r="B36" s="71"/>
      <c r="C36" s="1322"/>
      <c r="D36" s="1322"/>
      <c r="E36" s="1322"/>
      <c r="F36" s="1322"/>
      <c r="G36" s="1322"/>
      <c r="H36" s="1322"/>
      <c r="I36" s="1322"/>
      <c r="J36" s="72"/>
      <c r="K36" s="73"/>
      <c r="L36" s="1328"/>
      <c r="M36" s="1328"/>
      <c r="N36" s="70">
        <f t="shared" si="0"/>
        <v>0</v>
      </c>
    </row>
    <row r="37" spans="1:14">
      <c r="A37" s="146"/>
      <c r="B37" s="71"/>
      <c r="C37" s="1322"/>
      <c r="D37" s="1322"/>
      <c r="E37" s="1322"/>
      <c r="F37" s="1322"/>
      <c r="G37" s="1322"/>
      <c r="H37" s="1322"/>
      <c r="I37" s="1322"/>
      <c r="J37" s="72"/>
      <c r="K37" s="73"/>
      <c r="L37" s="1328"/>
      <c r="M37" s="1328"/>
      <c r="N37" s="70">
        <f t="shared" si="0"/>
        <v>0</v>
      </c>
    </row>
    <row r="38" spans="1:14">
      <c r="A38" s="146"/>
      <c r="B38" s="71"/>
      <c r="C38" s="1322"/>
      <c r="D38" s="1322"/>
      <c r="E38" s="1322"/>
      <c r="F38" s="1322"/>
      <c r="G38" s="1322"/>
      <c r="H38" s="1322"/>
      <c r="I38" s="1322"/>
      <c r="J38" s="72"/>
      <c r="K38" s="73"/>
      <c r="L38" s="1328"/>
      <c r="M38" s="1328"/>
      <c r="N38" s="70">
        <f t="shared" si="0"/>
        <v>0</v>
      </c>
    </row>
    <row r="39" spans="1:14">
      <c r="A39" s="146"/>
      <c r="B39" s="71"/>
      <c r="C39" s="1322"/>
      <c r="D39" s="1322"/>
      <c r="E39" s="1322"/>
      <c r="F39" s="1322"/>
      <c r="G39" s="1322"/>
      <c r="H39" s="1322"/>
      <c r="I39" s="1322"/>
      <c r="J39" s="72"/>
      <c r="K39" s="73"/>
      <c r="L39" s="1328"/>
      <c r="M39" s="1328"/>
      <c r="N39" s="70">
        <f t="shared" si="0"/>
        <v>0</v>
      </c>
    </row>
    <row r="40" spans="1:14" ht="15.75" customHeight="1" thickBot="1">
      <c r="A40" s="146"/>
      <c r="B40" s="75"/>
      <c r="C40" s="1319"/>
      <c r="D40" s="1319"/>
      <c r="E40" s="1319"/>
      <c r="F40" s="1319"/>
      <c r="G40" s="1319"/>
      <c r="H40" s="1319"/>
      <c r="I40" s="1319"/>
      <c r="J40" s="76"/>
      <c r="K40" s="77"/>
      <c r="L40" s="1329"/>
      <c r="M40" s="1329"/>
      <c r="N40" s="78"/>
    </row>
    <row r="41" spans="1:14">
      <c r="A41" s="2"/>
      <c r="B41" s="1297" t="s">
        <v>1602</v>
      </c>
      <c r="C41" s="1298"/>
      <c r="D41" s="1298"/>
      <c r="E41" s="1298"/>
      <c r="F41" s="1298"/>
      <c r="G41" s="1298"/>
      <c r="H41" s="1298"/>
      <c r="I41" s="1298"/>
      <c r="J41" s="1298"/>
      <c r="K41" s="1298"/>
      <c r="L41" s="1298"/>
      <c r="M41" s="1299"/>
      <c r="N41" s="79">
        <f>SUM(N32:N40)</f>
        <v>0</v>
      </c>
    </row>
    <row r="42" spans="1:14" ht="3" customHeight="1">
      <c r="A42" s="2"/>
      <c r="B42" s="80"/>
      <c r="C42" s="294"/>
      <c r="D42" s="294"/>
      <c r="E42" s="294"/>
      <c r="F42" s="294"/>
      <c r="G42" s="294"/>
      <c r="H42" s="294"/>
      <c r="I42" s="294"/>
      <c r="J42" s="294"/>
      <c r="K42" s="294"/>
      <c r="L42" s="294"/>
      <c r="M42" s="294"/>
      <c r="N42" s="56"/>
    </row>
    <row r="43" spans="1:14" ht="19.95" customHeight="1">
      <c r="A43" s="2"/>
      <c r="B43" s="1300" t="s">
        <v>1603</v>
      </c>
      <c r="C43" s="1301"/>
      <c r="D43" s="1301"/>
      <c r="E43" s="1301"/>
      <c r="F43" s="1301"/>
      <c r="G43" s="1301"/>
      <c r="H43" s="1301"/>
      <c r="I43" s="1301"/>
      <c r="J43" s="1301"/>
      <c r="K43" s="1301"/>
      <c r="L43" s="1301"/>
      <c r="M43" s="1301"/>
      <c r="N43" s="1302"/>
    </row>
    <row r="44" spans="1:14" ht="6.75" customHeight="1">
      <c r="A44" s="2"/>
      <c r="B44" s="1330"/>
      <c r="C44" s="1331"/>
      <c r="D44" s="1331"/>
      <c r="E44" s="1331"/>
      <c r="F44" s="1331"/>
      <c r="G44" s="1331"/>
      <c r="H44" s="1331"/>
      <c r="I44" s="1331"/>
      <c r="J44" s="1331"/>
      <c r="K44" s="1331"/>
      <c r="L44" s="1331"/>
      <c r="M44" s="1331"/>
      <c r="N44" s="1332"/>
    </row>
    <row r="45" spans="1:14" ht="21" customHeight="1">
      <c r="A45" s="2"/>
      <c r="B45" s="64" t="s">
        <v>1599</v>
      </c>
      <c r="C45" s="1289" t="s">
        <v>1278</v>
      </c>
      <c r="D45" s="1289"/>
      <c r="E45" s="1289"/>
      <c r="F45" s="1289"/>
      <c r="G45" s="1289"/>
      <c r="H45" s="1289"/>
      <c r="I45" s="1289"/>
      <c r="J45" s="65" t="s">
        <v>81</v>
      </c>
      <c r="K45" s="65" t="s">
        <v>1280</v>
      </c>
      <c r="L45" s="1289" t="s">
        <v>1604</v>
      </c>
      <c r="M45" s="1289"/>
      <c r="N45" s="66" t="s">
        <v>1601</v>
      </c>
    </row>
    <row r="46" spans="1:14">
      <c r="A46" s="146"/>
      <c r="B46" s="67"/>
      <c r="C46" s="1325"/>
      <c r="D46" s="1325"/>
      <c r="E46" s="1325"/>
      <c r="F46" s="1325"/>
      <c r="G46" s="1325"/>
      <c r="H46" s="1325"/>
      <c r="I46" s="1325"/>
      <c r="J46" s="81"/>
      <c r="K46" s="82"/>
      <c r="L46" s="1326"/>
      <c r="M46" s="1327"/>
      <c r="N46" s="70"/>
    </row>
    <row r="47" spans="1:14">
      <c r="A47" s="146"/>
      <c r="B47" s="71"/>
      <c r="C47" s="1322"/>
      <c r="D47" s="1322"/>
      <c r="E47" s="1322"/>
      <c r="F47" s="1322"/>
      <c r="G47" s="1322"/>
      <c r="H47" s="1322"/>
      <c r="I47" s="1322"/>
      <c r="J47" s="83"/>
      <c r="K47" s="84"/>
      <c r="L47" s="1323"/>
      <c r="M47" s="1324"/>
      <c r="N47" s="70">
        <f t="shared" ref="N47:N55" si="1">K47*L47</f>
        <v>0</v>
      </c>
    </row>
    <row r="48" spans="1:14">
      <c r="A48" s="146"/>
      <c r="B48" s="71"/>
      <c r="C48" s="1322"/>
      <c r="D48" s="1322"/>
      <c r="E48" s="1322"/>
      <c r="F48" s="1322"/>
      <c r="G48" s="1322"/>
      <c r="H48" s="1322"/>
      <c r="I48" s="1322"/>
      <c r="J48" s="83"/>
      <c r="K48" s="84"/>
      <c r="L48" s="1323"/>
      <c r="M48" s="1324"/>
      <c r="N48" s="70">
        <f t="shared" si="1"/>
        <v>0</v>
      </c>
    </row>
    <row r="49" spans="1:15">
      <c r="A49" s="146"/>
      <c r="B49" s="71"/>
      <c r="C49" s="1322"/>
      <c r="D49" s="1322"/>
      <c r="E49" s="1322"/>
      <c r="F49" s="1322"/>
      <c r="G49" s="1322"/>
      <c r="H49" s="1322"/>
      <c r="I49" s="1322"/>
      <c r="J49" s="83"/>
      <c r="K49" s="84"/>
      <c r="L49" s="1323"/>
      <c r="M49" s="1324"/>
      <c r="N49" s="70">
        <f t="shared" si="1"/>
        <v>0</v>
      </c>
      <c r="O49" s="1"/>
    </row>
    <row r="50" spans="1:15">
      <c r="A50" s="146"/>
      <c r="B50" s="71"/>
      <c r="C50" s="1322"/>
      <c r="D50" s="1322"/>
      <c r="E50" s="1322"/>
      <c r="F50" s="1322"/>
      <c r="G50" s="1322"/>
      <c r="H50" s="1322"/>
      <c r="I50" s="1322"/>
      <c r="J50" s="83"/>
      <c r="K50" s="84"/>
      <c r="L50" s="1323"/>
      <c r="M50" s="1324"/>
      <c r="N50" s="70">
        <f t="shared" si="1"/>
        <v>0</v>
      </c>
      <c r="O50" s="1"/>
    </row>
    <row r="51" spans="1:15">
      <c r="A51" s="146"/>
      <c r="B51" s="71"/>
      <c r="C51" s="1322"/>
      <c r="D51" s="1322"/>
      <c r="E51" s="1322"/>
      <c r="F51" s="1322"/>
      <c r="G51" s="1322"/>
      <c r="H51" s="1322"/>
      <c r="I51" s="1322"/>
      <c r="J51" s="83"/>
      <c r="K51" s="84"/>
      <c r="L51" s="1323"/>
      <c r="M51" s="1324"/>
      <c r="N51" s="70">
        <f t="shared" si="1"/>
        <v>0</v>
      </c>
      <c r="O51" s="1"/>
    </row>
    <row r="52" spans="1:15">
      <c r="A52" s="146"/>
      <c r="B52" s="71"/>
      <c r="C52" s="1322"/>
      <c r="D52" s="1322"/>
      <c r="E52" s="1322"/>
      <c r="F52" s="1322"/>
      <c r="G52" s="1322"/>
      <c r="H52" s="1322"/>
      <c r="I52" s="1322"/>
      <c r="J52" s="83"/>
      <c r="K52" s="84"/>
      <c r="L52" s="1323"/>
      <c r="M52" s="1324"/>
      <c r="N52" s="70">
        <f t="shared" si="1"/>
        <v>0</v>
      </c>
      <c r="O52" s="1"/>
    </row>
    <row r="53" spans="1:15">
      <c r="A53" s="146"/>
      <c r="B53" s="71"/>
      <c r="C53" s="1322"/>
      <c r="D53" s="1322"/>
      <c r="E53" s="1322"/>
      <c r="F53" s="1322"/>
      <c r="G53" s="1322"/>
      <c r="H53" s="1322"/>
      <c r="I53" s="1322"/>
      <c r="J53" s="83"/>
      <c r="K53" s="84"/>
      <c r="L53" s="1323"/>
      <c r="M53" s="1324"/>
      <c r="N53" s="70">
        <f t="shared" si="1"/>
        <v>0</v>
      </c>
      <c r="O53" s="1"/>
    </row>
    <row r="54" spans="1:15">
      <c r="A54" s="146"/>
      <c r="B54" s="71"/>
      <c r="C54" s="1322"/>
      <c r="D54" s="1322"/>
      <c r="E54" s="1322"/>
      <c r="F54" s="1322"/>
      <c r="G54" s="1322"/>
      <c r="H54" s="1322"/>
      <c r="I54" s="1322"/>
      <c r="J54" s="83"/>
      <c r="K54" s="84"/>
      <c r="L54" s="1323"/>
      <c r="M54" s="1324"/>
      <c r="N54" s="70">
        <f t="shared" si="1"/>
        <v>0</v>
      </c>
      <c r="O54" s="1"/>
    </row>
    <row r="55" spans="1:15">
      <c r="A55" s="146"/>
      <c r="B55" s="85"/>
      <c r="C55" s="1319"/>
      <c r="D55" s="1319"/>
      <c r="E55" s="1319"/>
      <c r="F55" s="1319"/>
      <c r="G55" s="1319"/>
      <c r="H55" s="1319"/>
      <c r="I55" s="1319"/>
      <c r="J55" s="76"/>
      <c r="K55" s="86"/>
      <c r="L55" s="1320"/>
      <c r="M55" s="1321"/>
      <c r="N55" s="87">
        <f t="shared" si="1"/>
        <v>0</v>
      </c>
      <c r="O55" s="1"/>
    </row>
    <row r="56" spans="1:15">
      <c r="A56" s="2"/>
      <c r="B56" s="1297" t="s">
        <v>1602</v>
      </c>
      <c r="C56" s="1298"/>
      <c r="D56" s="1298"/>
      <c r="E56" s="1298"/>
      <c r="F56" s="1298"/>
      <c r="G56" s="1298"/>
      <c r="H56" s="1298"/>
      <c r="I56" s="1298"/>
      <c r="J56" s="1298"/>
      <c r="K56" s="1298"/>
      <c r="L56" s="1298"/>
      <c r="M56" s="1299"/>
      <c r="N56" s="88">
        <f>SUM(N46:N55)</f>
        <v>0</v>
      </c>
      <c r="O56" s="1"/>
    </row>
    <row r="57" spans="1:15" ht="4.5" customHeight="1">
      <c r="A57" s="2"/>
      <c r="B57" s="54"/>
      <c r="C57" s="294"/>
      <c r="D57" s="294"/>
      <c r="E57" s="294"/>
      <c r="F57" s="294"/>
      <c r="G57" s="294"/>
      <c r="H57" s="294"/>
      <c r="I57" s="294"/>
      <c r="J57" s="294"/>
      <c r="K57" s="294"/>
      <c r="L57" s="294"/>
      <c r="M57" s="294"/>
      <c r="N57" s="56"/>
      <c r="O57" s="1"/>
    </row>
    <row r="58" spans="1:15" s="263" customFormat="1" ht="19.2" customHeight="1">
      <c r="A58" s="37"/>
      <c r="B58" s="1300" t="s">
        <v>1605</v>
      </c>
      <c r="C58" s="1301"/>
      <c r="D58" s="1301"/>
      <c r="E58" s="1301"/>
      <c r="F58" s="1301"/>
      <c r="G58" s="1301"/>
      <c r="H58" s="1301"/>
      <c r="I58" s="1301"/>
      <c r="J58" s="1301"/>
      <c r="K58" s="1301"/>
      <c r="L58" s="1301"/>
      <c r="M58" s="1301"/>
      <c r="N58" s="1302"/>
      <c r="O58" s="53"/>
    </row>
    <row r="59" spans="1:15" ht="6.75" customHeight="1">
      <c r="A59" s="2"/>
      <c r="B59" s="1303"/>
      <c r="C59" s="1304"/>
      <c r="D59" s="1304"/>
      <c r="E59" s="1304"/>
      <c r="F59" s="1304"/>
      <c r="G59" s="1304"/>
      <c r="H59" s="1304"/>
      <c r="I59" s="1304"/>
      <c r="J59" s="1304"/>
      <c r="K59" s="1304"/>
      <c r="L59" s="1304"/>
      <c r="M59" s="1304"/>
      <c r="N59" s="1305"/>
      <c r="O59" s="1"/>
    </row>
    <row r="60" spans="1:15" ht="21" customHeight="1">
      <c r="A60" s="2"/>
      <c r="B60" s="89" t="s">
        <v>1599</v>
      </c>
      <c r="C60" s="1306" t="s">
        <v>1278</v>
      </c>
      <c r="D60" s="1306"/>
      <c r="E60" s="1306"/>
      <c r="F60" s="1306"/>
      <c r="G60" s="1306"/>
      <c r="H60" s="1306"/>
      <c r="I60" s="90" t="s">
        <v>81</v>
      </c>
      <c r="J60" s="90" t="s">
        <v>1606</v>
      </c>
      <c r="K60" s="90" t="s">
        <v>1607</v>
      </c>
      <c r="L60" s="90" t="s">
        <v>1608</v>
      </c>
      <c r="M60" s="90" t="s">
        <v>1609</v>
      </c>
      <c r="N60" s="91" t="s">
        <v>1601</v>
      </c>
      <c r="O60" s="1" t="s">
        <v>82</v>
      </c>
    </row>
    <row r="61" spans="1:15">
      <c r="A61" s="146"/>
      <c r="B61" s="157" t="s">
        <v>45</v>
      </c>
      <c r="C61" s="1307" t="s">
        <v>46</v>
      </c>
      <c r="D61" s="1308"/>
      <c r="E61" s="1308"/>
      <c r="F61" s="1308"/>
      <c r="G61" s="1308"/>
      <c r="H61" s="1309"/>
      <c r="I61" s="93" t="s">
        <v>14</v>
      </c>
      <c r="J61" s="94">
        <v>1</v>
      </c>
      <c r="K61" s="94">
        <f>+'Distancia Fuentes Materiales'!D20</f>
        <v>5</v>
      </c>
      <c r="L61" s="94">
        <f>J61*K61</f>
        <v>5</v>
      </c>
      <c r="M61" s="95">
        <f>VLOOKUP(B61,TRANSPORTE!$C$6:$F$40,4,FALSE)</f>
        <v>1300</v>
      </c>
      <c r="N61" s="96">
        <f>L61*M61</f>
        <v>6500</v>
      </c>
      <c r="O61" s="1">
        <v>5</v>
      </c>
    </row>
    <row r="62" spans="1:15">
      <c r="A62" s="146"/>
      <c r="B62" s="97"/>
      <c r="C62" s="1310"/>
      <c r="D62" s="1311"/>
      <c r="E62" s="1311"/>
      <c r="F62" s="1311"/>
      <c r="G62" s="1311"/>
      <c r="H62" s="1312"/>
      <c r="I62" s="98"/>
      <c r="J62" s="99"/>
      <c r="K62" s="99"/>
      <c r="L62" s="99"/>
      <c r="M62" s="100"/>
      <c r="N62" s="96">
        <f>L62*M62</f>
        <v>0</v>
      </c>
      <c r="O62" s="1"/>
    </row>
    <row r="63" spans="1:15">
      <c r="A63" s="146"/>
      <c r="B63" s="97"/>
      <c r="C63" s="1310"/>
      <c r="D63" s="1311"/>
      <c r="E63" s="1311"/>
      <c r="F63" s="1311"/>
      <c r="G63" s="1311"/>
      <c r="H63" s="1312"/>
      <c r="I63" s="98"/>
      <c r="J63" s="99"/>
      <c r="K63" s="99"/>
      <c r="L63" s="99"/>
      <c r="M63" s="100"/>
      <c r="N63" s="96">
        <f>L63*M63</f>
        <v>0</v>
      </c>
      <c r="O63" s="1" t="s">
        <v>1609</v>
      </c>
    </row>
    <row r="64" spans="1:15">
      <c r="A64" s="146"/>
      <c r="B64" s="97"/>
      <c r="C64" s="1310"/>
      <c r="D64" s="1311"/>
      <c r="E64" s="1311"/>
      <c r="F64" s="1311"/>
      <c r="G64" s="1311"/>
      <c r="H64" s="1312"/>
      <c r="I64" s="98"/>
      <c r="J64" s="99"/>
      <c r="K64" s="99"/>
      <c r="L64" s="99"/>
      <c r="M64" s="100"/>
      <c r="N64" s="96">
        <f>L64*M64</f>
        <v>0</v>
      </c>
      <c r="O64" s="811">
        <v>1075.0589933444785</v>
      </c>
    </row>
    <row r="65" spans="1:14" ht="15.75" customHeight="1">
      <c r="A65" s="146"/>
      <c r="B65" s="75"/>
      <c r="C65" s="1313"/>
      <c r="D65" s="1314"/>
      <c r="E65" s="1314"/>
      <c r="F65" s="1314"/>
      <c r="G65" s="1314"/>
      <c r="H65" s="1315"/>
      <c r="I65" s="101"/>
      <c r="J65" s="102"/>
      <c r="K65" s="102"/>
      <c r="L65" s="102"/>
      <c r="M65" s="103"/>
      <c r="N65" s="104">
        <f>L65*M65</f>
        <v>0</v>
      </c>
    </row>
    <row r="66" spans="1:14">
      <c r="A66" s="2"/>
      <c r="B66" s="1297" t="s">
        <v>1602</v>
      </c>
      <c r="C66" s="1298"/>
      <c r="D66" s="1298"/>
      <c r="E66" s="1298"/>
      <c r="F66" s="1298"/>
      <c r="G66" s="1298"/>
      <c r="H66" s="1298"/>
      <c r="I66" s="1298"/>
      <c r="J66" s="1298"/>
      <c r="K66" s="1298"/>
      <c r="L66" s="1298"/>
      <c r="M66" s="1299"/>
      <c r="N66" s="88">
        <f>SUM(N61:N65)</f>
        <v>6500</v>
      </c>
    </row>
    <row r="67" spans="1:14" ht="3.75" customHeight="1">
      <c r="A67" s="2"/>
      <c r="B67" s="54"/>
      <c r="C67" s="294"/>
      <c r="D67" s="294"/>
      <c r="E67" s="294"/>
      <c r="F67" s="294"/>
      <c r="G67" s="294"/>
      <c r="H67" s="294"/>
      <c r="I67" s="294"/>
      <c r="J67" s="294"/>
      <c r="K67" s="294"/>
      <c r="L67" s="294"/>
      <c r="M67" s="294"/>
      <c r="N67" s="56"/>
    </row>
    <row r="68" spans="1:14" ht="19.95" customHeight="1">
      <c r="A68" s="2"/>
      <c r="B68" s="1316" t="s">
        <v>1610</v>
      </c>
      <c r="C68" s="1317"/>
      <c r="D68" s="1317"/>
      <c r="E68" s="1317"/>
      <c r="F68" s="1317"/>
      <c r="G68" s="1317"/>
      <c r="H68" s="1317"/>
      <c r="I68" s="1317"/>
      <c r="J68" s="1317"/>
      <c r="K68" s="1317"/>
      <c r="L68" s="1317"/>
      <c r="M68" s="1317"/>
      <c r="N68" s="1318"/>
    </row>
    <row r="69" spans="1:14" ht="5.25" customHeight="1">
      <c r="A69" s="2"/>
      <c r="B69" s="1294"/>
      <c r="C69" s="1295"/>
      <c r="D69" s="1295"/>
      <c r="E69" s="1295"/>
      <c r="F69" s="1295"/>
      <c r="G69" s="1295"/>
      <c r="H69" s="1295"/>
      <c r="I69" s="1295"/>
      <c r="J69" s="1295"/>
      <c r="K69" s="1295"/>
      <c r="L69" s="1295"/>
      <c r="M69" s="1295"/>
      <c r="N69" s="1296"/>
    </row>
    <row r="70" spans="1:14" ht="21" customHeight="1">
      <c r="A70" s="2"/>
      <c r="B70" s="64" t="s">
        <v>1599</v>
      </c>
      <c r="C70" s="1289" t="s">
        <v>1278</v>
      </c>
      <c r="D70" s="1289"/>
      <c r="E70" s="1289"/>
      <c r="F70" s="1289"/>
      <c r="G70" s="1289"/>
      <c r="H70" s="1289"/>
      <c r="I70" s="65" t="s">
        <v>1611</v>
      </c>
      <c r="J70" s="65" t="s">
        <v>1612</v>
      </c>
      <c r="K70" s="65" t="s">
        <v>1613</v>
      </c>
      <c r="L70" s="1289" t="s">
        <v>1152</v>
      </c>
      <c r="M70" s="1289"/>
      <c r="N70" s="66" t="s">
        <v>1601</v>
      </c>
    </row>
    <row r="71" spans="1:14">
      <c r="A71" s="146"/>
      <c r="B71" s="108" t="s">
        <v>1614</v>
      </c>
      <c r="C71" s="1270" t="s">
        <v>1634</v>
      </c>
      <c r="D71" s="1271"/>
      <c r="E71" s="1271"/>
      <c r="F71" s="1271"/>
      <c r="G71" s="1271"/>
      <c r="H71" s="1272"/>
      <c r="I71" s="100">
        <f>+'Mano de Obra'!C5*3</f>
        <v>260124</v>
      </c>
      <c r="J71" s="297">
        <v>1.85</v>
      </c>
      <c r="K71" s="100">
        <f>+I71*J71</f>
        <v>481229.4</v>
      </c>
      <c r="L71" s="1419">
        <v>8.33</v>
      </c>
      <c r="M71" s="1420"/>
      <c r="N71" s="107">
        <f>K71/L71</f>
        <v>57770.636254501806</v>
      </c>
    </row>
    <row r="72" spans="1:14">
      <c r="A72" s="146"/>
      <c r="B72" s="108"/>
      <c r="C72" s="1270"/>
      <c r="D72" s="1271"/>
      <c r="E72" s="1271"/>
      <c r="F72" s="1271"/>
      <c r="G72" s="1271"/>
      <c r="H72" s="1272"/>
      <c r="I72" s="100"/>
      <c r="J72" s="298"/>
      <c r="K72" s="299"/>
      <c r="L72" s="1273"/>
      <c r="M72" s="1274"/>
      <c r="N72" s="107"/>
    </row>
    <row r="73" spans="1:14">
      <c r="A73" s="146"/>
      <c r="B73" s="108"/>
      <c r="C73" s="1270"/>
      <c r="D73" s="1271"/>
      <c r="E73" s="1271"/>
      <c r="F73" s="1271"/>
      <c r="G73" s="1271"/>
      <c r="H73" s="1272"/>
      <c r="I73" s="100"/>
      <c r="J73" s="298"/>
      <c r="K73" s="299"/>
      <c r="L73" s="1273"/>
      <c r="M73" s="1274"/>
      <c r="N73" s="111"/>
    </row>
    <row r="74" spans="1:14">
      <c r="A74" s="146"/>
      <c r="B74" s="108"/>
      <c r="C74" s="1270"/>
      <c r="D74" s="1271"/>
      <c r="E74" s="1271"/>
      <c r="F74" s="1271"/>
      <c r="G74" s="1271"/>
      <c r="H74" s="1272"/>
      <c r="I74" s="100"/>
      <c r="J74" s="298"/>
      <c r="K74" s="299"/>
      <c r="L74" s="1273"/>
      <c r="M74" s="1274"/>
      <c r="N74" s="111"/>
    </row>
    <row r="75" spans="1:14" ht="15.75" customHeight="1">
      <c r="A75" s="146"/>
      <c r="B75" s="112"/>
      <c r="C75" s="1275"/>
      <c r="D75" s="1276"/>
      <c r="E75" s="1276"/>
      <c r="F75" s="1276"/>
      <c r="G75" s="1276"/>
      <c r="H75" s="1277"/>
      <c r="I75" s="113"/>
      <c r="J75" s="114"/>
      <c r="K75" s="113"/>
      <c r="L75" s="1278"/>
      <c r="M75" s="1279"/>
      <c r="N75" s="115"/>
    </row>
    <row r="76" spans="1:14">
      <c r="A76" s="2"/>
      <c r="B76" s="1280" t="s">
        <v>1602</v>
      </c>
      <c r="C76" s="1281"/>
      <c r="D76" s="1281"/>
      <c r="E76" s="1281"/>
      <c r="F76" s="1281"/>
      <c r="G76" s="1281"/>
      <c r="H76" s="1281"/>
      <c r="I76" s="1281"/>
      <c r="J76" s="1281"/>
      <c r="K76" s="1281"/>
      <c r="L76" s="1281"/>
      <c r="M76" s="1282"/>
      <c r="N76" s="116">
        <f>SUM(N71:N75)</f>
        <v>57770.636254501806</v>
      </c>
    </row>
    <row r="77" spans="1:14" ht="5.0999999999999996" customHeight="1">
      <c r="A77" s="2"/>
      <c r="B77" s="54"/>
      <c r="C77" s="294"/>
      <c r="D77" s="294"/>
      <c r="E77" s="294"/>
      <c r="F77" s="294"/>
      <c r="G77" s="294"/>
      <c r="H77" s="294"/>
      <c r="I77" s="294"/>
      <c r="J77" s="294"/>
      <c r="K77" s="294"/>
      <c r="L77" s="294"/>
      <c r="M77" s="294"/>
      <c r="N77" s="56"/>
    </row>
    <row r="78" spans="1:14">
      <c r="A78" s="2"/>
      <c r="B78" s="1283" t="s">
        <v>1616</v>
      </c>
      <c r="C78" s="1284"/>
      <c r="D78" s="1284"/>
      <c r="E78" s="1284"/>
      <c r="F78" s="1284"/>
      <c r="G78" s="1284"/>
      <c r="H78" s="1284"/>
      <c r="I78" s="1284"/>
      <c r="J78" s="1284"/>
      <c r="K78" s="1284"/>
      <c r="L78" s="1284"/>
      <c r="M78" s="1285"/>
      <c r="N78" s="116">
        <f>N41+N56+N66+N76</f>
        <v>64270.636254501806</v>
      </c>
    </row>
    <row r="79" spans="1:14" ht="5.0999999999999996" customHeight="1">
      <c r="A79" s="2"/>
      <c r="B79" s="54"/>
      <c r="C79" s="294"/>
      <c r="D79" s="294"/>
      <c r="E79" s="294"/>
      <c r="F79" s="294"/>
      <c r="G79" s="294"/>
      <c r="H79" s="294"/>
      <c r="I79" s="294"/>
      <c r="J79" s="294"/>
      <c r="K79" s="294"/>
      <c r="L79" s="294"/>
      <c r="M79" s="294"/>
      <c r="N79" s="56"/>
    </row>
    <row r="80" spans="1:14" ht="7.5" customHeight="1" thickBot="1">
      <c r="A80" s="146"/>
      <c r="B80" s="54"/>
      <c r="C80" s="55"/>
      <c r="D80" s="55"/>
      <c r="E80" s="55"/>
      <c r="F80" s="55"/>
      <c r="G80" s="55"/>
      <c r="H80" s="55"/>
      <c r="I80" s="55"/>
      <c r="J80" s="55"/>
      <c r="K80" s="55"/>
      <c r="L80" s="55"/>
      <c r="M80" s="55"/>
      <c r="N80" s="56"/>
    </row>
    <row r="81" spans="1:14" ht="7.5" customHeight="1">
      <c r="A81" s="146"/>
      <c r="B81" s="27"/>
      <c r="C81" s="28"/>
      <c r="D81" s="28"/>
      <c r="E81" s="28"/>
      <c r="F81" s="28"/>
      <c r="G81" s="28"/>
      <c r="H81" s="28"/>
      <c r="I81" s="28"/>
      <c r="J81" s="28"/>
      <c r="K81" s="28"/>
      <c r="L81" s="28"/>
      <c r="M81" s="28"/>
      <c r="N81" s="29"/>
    </row>
    <row r="82" spans="1:14" ht="10.5" customHeight="1">
      <c r="A82" s="146"/>
      <c r="B82" s="50"/>
      <c r="C82" s="51"/>
      <c r="D82" s="51"/>
      <c r="E82" s="51"/>
      <c r="F82" s="51"/>
      <c r="G82" s="51"/>
      <c r="H82" s="51"/>
      <c r="I82" s="51"/>
      <c r="J82" s="51"/>
      <c r="K82" s="51"/>
      <c r="L82" s="51"/>
      <c r="M82" s="51"/>
      <c r="N82" s="52"/>
    </row>
    <row r="83" spans="1:14" ht="12" customHeight="1">
      <c r="A83" s="146"/>
      <c r="B83" s="50"/>
      <c r="C83" s="51"/>
      <c r="D83" s="51"/>
      <c r="E83" s="51"/>
      <c r="F83" s="51"/>
      <c r="G83" s="51"/>
      <c r="H83" s="51"/>
      <c r="I83" s="51"/>
      <c r="J83" s="51"/>
      <c r="K83" s="51"/>
      <c r="L83" s="51"/>
      <c r="M83" s="51"/>
      <c r="N83" s="52"/>
    </row>
    <row r="84" spans="1:14" ht="28.5" customHeight="1">
      <c r="A84" s="146"/>
      <c r="B84" s="50"/>
      <c r="C84" s="51"/>
      <c r="D84" s="51"/>
      <c r="E84" s="51"/>
      <c r="F84" s="51"/>
      <c r="G84" s="51"/>
      <c r="H84" s="51"/>
      <c r="I84" s="51"/>
      <c r="J84" s="51"/>
      <c r="K84" s="51"/>
      <c r="L84" s="51"/>
      <c r="M84" s="51"/>
      <c r="N84" s="52"/>
    </row>
    <row r="85" spans="1:14">
      <c r="A85" s="146"/>
      <c r="B85" s="50"/>
      <c r="C85" s="117" t="s">
        <v>1617</v>
      </c>
      <c r="D85" s="117"/>
      <c r="E85" s="117"/>
      <c r="F85" s="117"/>
      <c r="G85" s="117"/>
      <c r="H85" s="117"/>
      <c r="I85" s="3"/>
      <c r="J85" s="117" t="s">
        <v>1618</v>
      </c>
      <c r="K85" s="117"/>
      <c r="L85" s="117"/>
      <c r="M85" s="117"/>
      <c r="N85" s="52"/>
    </row>
    <row r="86" spans="1:14" ht="12.75" customHeight="1">
      <c r="A86" s="146"/>
      <c r="B86" s="50"/>
      <c r="C86" s="51" t="s">
        <v>1619</v>
      </c>
      <c r="D86" s="51"/>
      <c r="E86" s="51"/>
      <c r="F86" s="51"/>
      <c r="G86" s="51"/>
      <c r="H86" s="51"/>
      <c r="I86" s="3"/>
      <c r="J86" s="51" t="s">
        <v>1619</v>
      </c>
      <c r="K86" s="51"/>
      <c r="L86" s="51"/>
      <c r="M86" s="51"/>
      <c r="N86" s="52"/>
    </row>
    <row r="87" spans="1:14">
      <c r="A87" s="146"/>
      <c r="B87" s="50"/>
      <c r="C87" s="51" t="s">
        <v>1620</v>
      </c>
      <c r="D87" s="51"/>
      <c r="E87" s="51"/>
      <c r="F87" s="51"/>
      <c r="G87" s="51"/>
      <c r="H87" s="51"/>
      <c r="I87" s="3"/>
      <c r="J87" s="51" t="s">
        <v>1621</v>
      </c>
      <c r="K87" s="51"/>
      <c r="L87" s="51"/>
      <c r="M87" s="51"/>
      <c r="N87" s="52"/>
    </row>
    <row r="88" spans="1:14" ht="14.25" customHeight="1">
      <c r="A88" s="146"/>
      <c r="B88" s="50"/>
      <c r="C88" s="51" t="s">
        <v>1622</v>
      </c>
      <c r="D88" s="51"/>
      <c r="E88" s="51"/>
      <c r="F88" s="51"/>
      <c r="G88" s="51"/>
      <c r="H88" s="51"/>
      <c r="I88" s="3"/>
      <c r="J88" s="51" t="s">
        <v>1622</v>
      </c>
      <c r="K88" s="51"/>
      <c r="L88" s="51"/>
      <c r="M88" s="51"/>
      <c r="N88" s="52"/>
    </row>
    <row r="89" spans="1:14" ht="14.4" thickBot="1">
      <c r="A89" s="146"/>
      <c r="B89" s="50"/>
      <c r="C89" s="51"/>
      <c r="D89" s="51"/>
      <c r="E89" s="51"/>
      <c r="F89" s="51" t="s">
        <v>1623</v>
      </c>
      <c r="G89" s="51"/>
      <c r="H89" s="51"/>
      <c r="I89" s="51"/>
      <c r="J89" s="51"/>
      <c r="K89" s="51"/>
      <c r="L89" s="51"/>
      <c r="M89" s="51"/>
      <c r="N89" s="52"/>
    </row>
    <row r="90" spans="1:14">
      <c r="A90" s="146"/>
      <c r="B90" s="118" t="s">
        <v>1624</v>
      </c>
      <c r="C90" s="119"/>
      <c r="D90" s="119"/>
      <c r="E90" s="119"/>
      <c r="F90" s="119"/>
      <c r="G90" s="119"/>
      <c r="H90" s="119"/>
      <c r="I90" s="119"/>
      <c r="J90" s="119"/>
      <c r="K90" s="119"/>
      <c r="L90" s="119"/>
      <c r="M90" s="119"/>
      <c r="N90" s="120"/>
    </row>
    <row r="91" spans="1:14">
      <c r="A91" s="146"/>
      <c r="B91" s="121"/>
      <c r="C91" s="122"/>
      <c r="D91" s="122"/>
      <c r="E91" s="122"/>
      <c r="F91" s="122"/>
      <c r="G91" s="122"/>
      <c r="H91" s="122"/>
      <c r="I91" s="122"/>
      <c r="J91" s="122"/>
      <c r="K91" s="122"/>
      <c r="L91" s="122"/>
      <c r="M91" s="122"/>
      <c r="N91" s="123"/>
    </row>
    <row r="92" spans="1:14">
      <c r="A92" s="146"/>
      <c r="B92" s="121"/>
      <c r="C92" s="122"/>
      <c r="D92" s="122"/>
      <c r="E92" s="122"/>
      <c r="F92" s="122"/>
      <c r="G92" s="122"/>
      <c r="H92" s="122"/>
      <c r="I92" s="122"/>
      <c r="J92" s="122"/>
      <c r="K92" s="122"/>
      <c r="L92" s="122"/>
      <c r="M92" s="122"/>
      <c r="N92" s="123"/>
    </row>
    <row r="93" spans="1:14" ht="7.5" customHeight="1" thickBot="1">
      <c r="A93" s="2"/>
      <c r="B93" s="124"/>
      <c r="C93" s="125"/>
      <c r="D93" s="125"/>
      <c r="E93" s="125"/>
      <c r="F93" s="125"/>
      <c r="G93" s="125"/>
      <c r="H93" s="125"/>
      <c r="I93" s="125"/>
      <c r="J93" s="125"/>
      <c r="K93" s="125"/>
      <c r="L93" s="125"/>
      <c r="M93" s="125"/>
      <c r="N93" s="126"/>
    </row>
    <row r="94" spans="1:14" ht="18" customHeight="1">
      <c r="A94" s="2"/>
      <c r="B94" s="127"/>
      <c r="C94" s="128"/>
      <c r="D94" s="128"/>
      <c r="E94" s="128"/>
      <c r="F94" s="128"/>
      <c r="G94" s="128"/>
      <c r="H94" s="128"/>
      <c r="I94" s="128"/>
      <c r="J94" s="128"/>
      <c r="K94" s="128"/>
      <c r="L94" s="128"/>
      <c r="M94" s="128"/>
      <c r="N94" s="129"/>
    </row>
    <row r="95" spans="1:14" ht="14.25" customHeight="1">
      <c r="A95" s="2"/>
      <c r="B95" s="31" t="s">
        <v>1625</v>
      </c>
      <c r="C95" s="130"/>
      <c r="D95" s="130"/>
      <c r="E95" s="130"/>
      <c r="F95" s="130"/>
      <c r="G95" s="130"/>
      <c r="H95" s="130"/>
      <c r="I95" s="130"/>
      <c r="J95" s="130"/>
      <c r="K95" s="130"/>
      <c r="L95" s="130"/>
      <c r="M95" s="130"/>
      <c r="N95" s="131"/>
    </row>
    <row r="96" spans="1:14" ht="19.5" customHeight="1">
      <c r="A96" s="2"/>
      <c r="B96" s="132"/>
      <c r="C96" s="133"/>
      <c r="D96" s="133"/>
      <c r="E96" s="133"/>
      <c r="F96" s="133"/>
      <c r="G96" s="133"/>
      <c r="H96" s="133"/>
      <c r="I96" s="133"/>
      <c r="J96" s="133"/>
      <c r="K96" s="133"/>
      <c r="L96" s="133"/>
      <c r="M96" s="133"/>
      <c r="N96" s="134"/>
    </row>
    <row r="97" spans="1:14" ht="21" customHeight="1">
      <c r="A97" s="2"/>
      <c r="B97" s="135"/>
      <c r="C97" s="136"/>
      <c r="D97" s="136"/>
      <c r="E97" s="136"/>
      <c r="F97" s="136"/>
      <c r="G97" s="136"/>
      <c r="H97" s="136"/>
      <c r="I97" s="136"/>
      <c r="J97" s="136"/>
      <c r="K97" s="136"/>
      <c r="L97" s="136"/>
      <c r="M97" s="136"/>
      <c r="N97" s="137"/>
    </row>
    <row r="98" spans="1:14" ht="17.25" customHeight="1">
      <c r="A98" s="2"/>
      <c r="B98" s="50"/>
      <c r="C98" s="51"/>
      <c r="D98" s="51"/>
      <c r="E98" s="51" t="s">
        <v>1617</v>
      </c>
      <c r="F98" s="117"/>
      <c r="G98" s="117"/>
      <c r="H98" s="51"/>
      <c r="I98" s="51"/>
      <c r="J98" s="51"/>
      <c r="K98" s="51"/>
      <c r="L98" s="51"/>
      <c r="M98" s="51"/>
      <c r="N98" s="52"/>
    </row>
    <row r="99" spans="1:14" ht="15" customHeight="1">
      <c r="A99" s="2"/>
      <c r="B99" s="50"/>
      <c r="C99" s="51"/>
      <c r="D99" s="51"/>
      <c r="E99" s="138" t="s">
        <v>1619</v>
      </c>
      <c r="F99" s="51"/>
      <c r="G99" s="51"/>
      <c r="H99" s="138"/>
      <c r="I99" s="138"/>
      <c r="J99" s="138"/>
      <c r="K99" s="51"/>
      <c r="L99" s="51"/>
      <c r="M99" s="51"/>
      <c r="N99" s="52"/>
    </row>
    <row r="100" spans="1:14" ht="15" customHeight="1">
      <c r="A100" s="146"/>
      <c r="B100" s="50"/>
      <c r="C100" s="51"/>
      <c r="D100" s="51"/>
      <c r="E100" s="139" t="s">
        <v>1626</v>
      </c>
      <c r="F100" s="51"/>
      <c r="G100" s="51"/>
      <c r="H100" s="139"/>
      <c r="I100" s="139"/>
      <c r="J100" s="139"/>
      <c r="K100" s="51"/>
      <c r="L100" s="51"/>
      <c r="M100" s="51"/>
      <c r="N100" s="52"/>
    </row>
    <row r="101" spans="1:14" ht="15" customHeight="1">
      <c r="A101" s="146"/>
      <c r="B101" s="140"/>
      <c r="C101" s="136"/>
      <c r="D101" s="136"/>
      <c r="E101" s="51" t="s">
        <v>1622</v>
      </c>
      <c r="F101" s="51"/>
      <c r="G101" s="51"/>
      <c r="H101" s="51"/>
      <c r="I101" s="51"/>
      <c r="J101" s="51"/>
      <c r="K101" s="136"/>
      <c r="L101" s="136"/>
      <c r="M101" s="136"/>
      <c r="N101" s="137"/>
    </row>
    <row r="102" spans="1:14">
      <c r="A102" s="146"/>
      <c r="B102" s="140"/>
      <c r="C102" s="136"/>
      <c r="D102" s="136"/>
      <c r="E102" s="136"/>
      <c r="F102" s="51"/>
      <c r="G102" s="51"/>
      <c r="H102" s="51"/>
      <c r="I102" s="51"/>
      <c r="J102" s="51"/>
      <c r="K102" s="136"/>
      <c r="L102" s="136"/>
      <c r="M102" s="136"/>
      <c r="N102" s="137"/>
    </row>
    <row r="103" spans="1:14" ht="26.25" customHeight="1">
      <c r="A103" s="146"/>
      <c r="B103" s="1286" t="s">
        <v>1627</v>
      </c>
      <c r="C103" s="1287"/>
      <c r="D103" s="1287"/>
      <c r="E103" s="1287"/>
      <c r="F103" s="1287"/>
      <c r="G103" s="1287"/>
      <c r="H103" s="1287"/>
      <c r="I103" s="1287"/>
      <c r="J103" s="1287"/>
      <c r="K103" s="1287"/>
      <c r="L103" s="1287"/>
      <c r="M103" s="1287"/>
      <c r="N103" s="1288"/>
    </row>
    <row r="104" spans="1:14">
      <c r="A104" s="146"/>
      <c r="B104" s="1286"/>
      <c r="C104" s="1287"/>
      <c r="D104" s="1287"/>
      <c r="E104" s="1287"/>
      <c r="F104" s="1287"/>
      <c r="G104" s="1287"/>
      <c r="H104" s="1287"/>
      <c r="I104" s="1287"/>
      <c r="J104" s="1287"/>
      <c r="K104" s="1287"/>
      <c r="L104" s="1287"/>
      <c r="M104" s="1287"/>
      <c r="N104" s="1288"/>
    </row>
    <row r="105" spans="1:14" ht="28.5" customHeight="1">
      <c r="A105" s="146"/>
      <c r="B105" s="1286" t="s">
        <v>1628</v>
      </c>
      <c r="C105" s="1287"/>
      <c r="D105" s="1287"/>
      <c r="E105" s="1287"/>
      <c r="F105" s="1287"/>
      <c r="G105" s="1287"/>
      <c r="H105" s="1287"/>
      <c r="I105" s="1287"/>
      <c r="J105" s="1287"/>
      <c r="K105" s="1287"/>
      <c r="L105" s="1287"/>
      <c r="M105" s="1287"/>
      <c r="N105" s="1288"/>
    </row>
    <row r="106" spans="1:14" ht="14.4" thickBot="1">
      <c r="A106" s="146"/>
      <c r="B106" s="141"/>
      <c r="C106" s="142"/>
      <c r="D106" s="142"/>
      <c r="E106" s="143"/>
      <c r="F106" s="143"/>
      <c r="G106" s="143"/>
      <c r="H106" s="143"/>
      <c r="I106" s="143"/>
      <c r="J106" s="144"/>
      <c r="K106" s="144"/>
      <c r="L106" s="144"/>
      <c r="M106" s="144"/>
      <c r="N106" s="145"/>
    </row>
  </sheetData>
  <mergeCells count="91">
    <mergeCell ref="F7:I8"/>
    <mergeCell ref="B24:N24"/>
    <mergeCell ref="C26:K26"/>
    <mergeCell ref="L26:M26"/>
    <mergeCell ref="B1:D6"/>
    <mergeCell ref="E1:K3"/>
    <mergeCell ref="L1:N6"/>
    <mergeCell ref="E4:K4"/>
    <mergeCell ref="E6:K6"/>
    <mergeCell ref="C27:K27"/>
    <mergeCell ref="L27:M27"/>
    <mergeCell ref="B29:N29"/>
    <mergeCell ref="B9:D9"/>
    <mergeCell ref="F9:G9"/>
    <mergeCell ref="H9:I9"/>
    <mergeCell ref="D11:G11"/>
    <mergeCell ref="L12:N12"/>
    <mergeCell ref="D15:N16"/>
    <mergeCell ref="B30:N30"/>
    <mergeCell ref="C31:I31"/>
    <mergeCell ref="L31:M31"/>
    <mergeCell ref="L32:M32"/>
    <mergeCell ref="C33:I33"/>
    <mergeCell ref="L33:M33"/>
    <mergeCell ref="C34:I34"/>
    <mergeCell ref="L34:M34"/>
    <mergeCell ref="C35:I35"/>
    <mergeCell ref="L35:M35"/>
    <mergeCell ref="C36:I36"/>
    <mergeCell ref="L36:M36"/>
    <mergeCell ref="C45:I45"/>
    <mergeCell ref="L45:M45"/>
    <mergeCell ref="C37:I37"/>
    <mergeCell ref="L37:M37"/>
    <mergeCell ref="C38:I38"/>
    <mergeCell ref="L38:M38"/>
    <mergeCell ref="C39:I39"/>
    <mergeCell ref="L39:M39"/>
    <mergeCell ref="C40:I40"/>
    <mergeCell ref="L40:M40"/>
    <mergeCell ref="B41:M41"/>
    <mergeCell ref="B43:N43"/>
    <mergeCell ref="B44:N44"/>
    <mergeCell ref="L46:M46"/>
    <mergeCell ref="C47:I47"/>
    <mergeCell ref="L47:M47"/>
    <mergeCell ref="C48:I48"/>
    <mergeCell ref="L48:M48"/>
    <mergeCell ref="C46:I46"/>
    <mergeCell ref="C49:I49"/>
    <mergeCell ref="L49:M49"/>
    <mergeCell ref="C50:I50"/>
    <mergeCell ref="L50:M50"/>
    <mergeCell ref="C51:I51"/>
    <mergeCell ref="L51:M51"/>
    <mergeCell ref="C55:I55"/>
    <mergeCell ref="L55:M55"/>
    <mergeCell ref="C52:I52"/>
    <mergeCell ref="L52:M52"/>
    <mergeCell ref="C53:I53"/>
    <mergeCell ref="L53:M53"/>
    <mergeCell ref="C54:I54"/>
    <mergeCell ref="L54:M54"/>
    <mergeCell ref="B69:N69"/>
    <mergeCell ref="B56:M56"/>
    <mergeCell ref="B58:N58"/>
    <mergeCell ref="B59:N59"/>
    <mergeCell ref="C60:H60"/>
    <mergeCell ref="C61:H61"/>
    <mergeCell ref="C62:H62"/>
    <mergeCell ref="C63:H63"/>
    <mergeCell ref="C64:H64"/>
    <mergeCell ref="C65:H65"/>
    <mergeCell ref="B66:M66"/>
    <mergeCell ref="B68:N68"/>
    <mergeCell ref="C70:H70"/>
    <mergeCell ref="L70:M70"/>
    <mergeCell ref="C71:H71"/>
    <mergeCell ref="L71:M71"/>
    <mergeCell ref="C72:H72"/>
    <mergeCell ref="L72:M72"/>
    <mergeCell ref="B105:N105"/>
    <mergeCell ref="C73:H73"/>
    <mergeCell ref="L73:M73"/>
    <mergeCell ref="C74:H74"/>
    <mergeCell ref="L74:M74"/>
    <mergeCell ref="C75:H75"/>
    <mergeCell ref="L75:M75"/>
    <mergeCell ref="B76:M76"/>
    <mergeCell ref="B78:M78"/>
    <mergeCell ref="B103:N104"/>
  </mergeCells>
  <printOptions horizontalCentered="1" verticalCentered="1"/>
  <pageMargins left="0.11811023622047245" right="0.11811023622047245" top="0.15748031496062992" bottom="0.15748031496062992" header="0.19685039370078741" footer="0.19685039370078741"/>
  <pageSetup scale="53" orientation="portrait" verticalDpi="597"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CF0EB-2E7E-433E-A6AA-BC66CBB3608B}">
  <sheetPr>
    <tabColor rgb="FF33CCCC"/>
    <pageSetUpPr fitToPage="1"/>
  </sheetPr>
  <dimension ref="A1:O105"/>
  <sheetViews>
    <sheetView showGridLines="0" topLeftCell="A11" zoomScale="90" zoomScaleNormal="90" workbookViewId="0">
      <selection activeCell="C27" sqref="C27:K27"/>
    </sheetView>
  </sheetViews>
  <sheetFormatPr baseColWidth="10" defaultColWidth="0" defaultRowHeight="13.8"/>
  <cols>
    <col min="1" max="1" width="3" style="3" customWidth="1"/>
    <col min="2" max="2" width="14.33203125" style="3" customWidth="1"/>
    <col min="3" max="3" width="11.5546875" style="3" customWidth="1"/>
    <col min="4" max="4" width="17" style="3" customWidth="1"/>
    <col min="5" max="5" width="12.5546875" style="3" customWidth="1"/>
    <col min="6" max="6" width="8" style="3" customWidth="1"/>
    <col min="7" max="7" width="8.88671875" style="3" customWidth="1"/>
    <col min="8" max="8" width="10.5546875" style="3" customWidth="1"/>
    <col min="9" max="9" width="14.5546875" style="3" customWidth="1"/>
    <col min="10" max="10" width="23.44140625" style="3" customWidth="1"/>
    <col min="11" max="11" width="18" style="3" customWidth="1"/>
    <col min="12" max="12" width="11.44140625" style="3" customWidth="1"/>
    <col min="13" max="13" width="12.88671875" style="3" customWidth="1"/>
    <col min="14" max="14" width="21.5546875" style="3" customWidth="1"/>
    <col min="15" max="15" width="12.109375" style="1" customWidth="1"/>
    <col min="16" max="16384" width="8.5546875" style="1" hidden="1"/>
  </cols>
  <sheetData>
    <row r="1" spans="1:14" ht="13.95" customHeight="1">
      <c r="A1" s="2"/>
      <c r="B1" s="1353"/>
      <c r="C1" s="1354"/>
      <c r="D1" s="1389"/>
      <c r="E1" s="1362" t="s">
        <v>1577</v>
      </c>
      <c r="F1" s="1363"/>
      <c r="G1" s="1363"/>
      <c r="H1" s="1363"/>
      <c r="I1" s="1363"/>
      <c r="J1" s="1363"/>
      <c r="K1" s="1364"/>
      <c r="L1" s="1368"/>
      <c r="M1" s="1369"/>
      <c r="N1" s="1370"/>
    </row>
    <row r="2" spans="1:14" ht="14.25" customHeight="1">
      <c r="A2" s="2"/>
      <c r="B2" s="1356"/>
      <c r="C2" s="1357"/>
      <c r="D2" s="1390"/>
      <c r="E2" s="1365"/>
      <c r="F2" s="1366"/>
      <c r="G2" s="1366"/>
      <c r="H2" s="1366"/>
      <c r="I2" s="1366"/>
      <c r="J2" s="1366"/>
      <c r="K2" s="1367"/>
      <c r="L2" s="1368"/>
      <c r="M2" s="1369"/>
      <c r="N2" s="1370"/>
    </row>
    <row r="3" spans="1:14" ht="14.25" customHeight="1">
      <c r="A3" s="2"/>
      <c r="B3" s="1356"/>
      <c r="C3" s="1357"/>
      <c r="D3" s="1390"/>
      <c r="E3" s="1365"/>
      <c r="F3" s="1366"/>
      <c r="G3" s="1366"/>
      <c r="H3" s="1366"/>
      <c r="I3" s="1366"/>
      <c r="J3" s="1366"/>
      <c r="K3" s="1367"/>
      <c r="L3" s="1368"/>
      <c r="M3" s="1369"/>
      <c r="N3" s="1370"/>
    </row>
    <row r="4" spans="1:14" ht="17.399999999999999" customHeight="1">
      <c r="A4" s="2"/>
      <c r="B4" s="1356"/>
      <c r="C4" s="1357"/>
      <c r="D4" s="1390"/>
      <c r="E4" s="1374" t="s">
        <v>1578</v>
      </c>
      <c r="F4" s="1375"/>
      <c r="G4" s="1375"/>
      <c r="H4" s="1375"/>
      <c r="I4" s="1375"/>
      <c r="J4" s="1375"/>
      <c r="K4" s="1376"/>
      <c r="L4" s="1368"/>
      <c r="M4" s="1369"/>
      <c r="N4" s="1370"/>
    </row>
    <row r="5" spans="1:14" ht="2.25" customHeight="1">
      <c r="A5" s="2"/>
      <c r="B5" s="1356"/>
      <c r="C5" s="1357"/>
      <c r="D5" s="1390"/>
      <c r="E5" s="282"/>
      <c r="F5" s="283"/>
      <c r="G5" s="283"/>
      <c r="H5" s="283"/>
      <c r="I5" s="283"/>
      <c r="J5" s="283"/>
      <c r="K5" s="261"/>
      <c r="L5" s="1368"/>
      <c r="M5" s="1369"/>
      <c r="N5" s="1370"/>
    </row>
    <row r="6" spans="1:14" ht="14.25" customHeight="1">
      <c r="A6" s="2"/>
      <c r="B6" s="1359"/>
      <c r="C6" s="1360"/>
      <c r="D6" s="1391"/>
      <c r="E6" s="1377" t="s">
        <v>1579</v>
      </c>
      <c r="F6" s="1378"/>
      <c r="G6" s="1378"/>
      <c r="H6" s="1378"/>
      <c r="I6" s="1378"/>
      <c r="J6" s="1378"/>
      <c r="K6" s="1379"/>
      <c r="L6" s="1371"/>
      <c r="M6" s="1372"/>
      <c r="N6" s="1373"/>
    </row>
    <row r="7" spans="1:14" ht="14.25" customHeight="1">
      <c r="A7" s="146"/>
      <c r="B7" s="6"/>
      <c r="C7" s="7"/>
      <c r="D7" s="7"/>
      <c r="E7" s="7"/>
      <c r="F7" s="1381"/>
      <c r="G7" s="1381"/>
      <c r="H7" s="1381"/>
      <c r="I7" s="1381"/>
      <c r="J7" s="7"/>
      <c r="K7" s="260" t="s">
        <v>1580</v>
      </c>
      <c r="L7" s="4"/>
      <c r="M7" s="695" t="s">
        <v>1581</v>
      </c>
      <c r="N7" s="5">
        <v>2023</v>
      </c>
    </row>
    <row r="8" spans="1:14" ht="12" customHeight="1">
      <c r="A8" s="146"/>
      <c r="B8" s="6"/>
      <c r="C8" s="7"/>
      <c r="D8" s="7"/>
      <c r="E8" s="7"/>
      <c r="F8" s="1381"/>
      <c r="G8" s="1381"/>
      <c r="H8" s="1381"/>
      <c r="I8" s="1381"/>
      <c r="J8" s="7"/>
      <c r="K8" s="8"/>
      <c r="L8" s="9" t="s">
        <v>1582</v>
      </c>
      <c r="M8" s="9" t="s">
        <v>1583</v>
      </c>
      <c r="N8" s="10" t="s">
        <v>1584</v>
      </c>
    </row>
    <row r="9" spans="1:14" ht="21.75" customHeight="1">
      <c r="A9" s="146"/>
      <c r="B9" s="1382" t="s">
        <v>1585</v>
      </c>
      <c r="C9" s="1383"/>
      <c r="D9" s="1383"/>
      <c r="E9" s="11" t="s">
        <v>1586</v>
      </c>
      <c r="F9" s="1384"/>
      <c r="G9" s="1384"/>
      <c r="H9" s="1385"/>
      <c r="I9" s="1385"/>
      <c r="J9" s="7"/>
      <c r="K9" s="12"/>
      <c r="L9" s="9"/>
      <c r="M9" s="9"/>
      <c r="N9" s="10"/>
    </row>
    <row r="10" spans="1:14" ht="5.4" customHeight="1">
      <c r="A10" s="146"/>
      <c r="B10" s="13"/>
      <c r="C10" s="14"/>
      <c r="D10" s="14"/>
      <c r="E10" s="15"/>
      <c r="F10" s="7"/>
      <c r="G10" s="7"/>
      <c r="H10" s="16"/>
      <c r="I10" s="7"/>
      <c r="J10" s="7"/>
      <c r="K10" s="12"/>
      <c r="L10" s="9"/>
      <c r="M10" s="9"/>
      <c r="N10" s="10"/>
    </row>
    <row r="11" spans="1:14" ht="18" customHeight="1">
      <c r="A11" s="146"/>
      <c r="B11" s="17" t="s">
        <v>1587</v>
      </c>
      <c r="C11" s="18"/>
      <c r="D11" s="1386" t="s">
        <v>1588</v>
      </c>
      <c r="E11" s="1386"/>
      <c r="F11" s="1386"/>
      <c r="G11" s="1386"/>
      <c r="H11" s="18"/>
      <c r="I11" s="20"/>
      <c r="J11" s="21" t="s">
        <v>1589</v>
      </c>
      <c r="K11" s="22" t="str">
        <f>+Presupuesto!I7</f>
        <v>CAUCA</v>
      </c>
      <c r="L11" s="19"/>
      <c r="M11" s="19"/>
      <c r="N11" s="23"/>
    </row>
    <row r="12" spans="1:14" ht="14.25" customHeight="1" thickBot="1">
      <c r="A12" s="146"/>
      <c r="B12" s="24"/>
      <c r="C12" s="25"/>
      <c r="D12" s="26"/>
      <c r="E12" s="26"/>
      <c r="F12" s="26"/>
      <c r="G12" s="26"/>
      <c r="H12" s="25"/>
      <c r="I12" s="26"/>
      <c r="J12" s="25"/>
      <c r="K12" s="26"/>
      <c r="L12" s="1387"/>
      <c r="M12" s="1387"/>
      <c r="N12" s="1388"/>
    </row>
    <row r="13" spans="1:14" ht="8.4" customHeight="1">
      <c r="A13" s="146"/>
      <c r="B13" s="27"/>
      <c r="C13" s="28"/>
      <c r="D13" s="28"/>
      <c r="E13" s="28"/>
      <c r="F13" s="28"/>
      <c r="G13" s="28"/>
      <c r="H13" s="28"/>
      <c r="I13" s="28"/>
      <c r="J13" s="28"/>
      <c r="K13" s="28"/>
      <c r="L13" s="28"/>
      <c r="M13" s="28"/>
      <c r="N13" s="29"/>
    </row>
    <row r="14" spans="1:14" s="53" customFormat="1" ht="18" customHeight="1">
      <c r="A14" s="170"/>
      <c r="B14" s="31" t="s">
        <v>1590</v>
      </c>
      <c r="C14" s="32"/>
      <c r="D14" s="33" t="s">
        <v>1591</v>
      </c>
      <c r="E14" s="34"/>
      <c r="F14" s="35"/>
      <c r="G14" s="35"/>
      <c r="H14" s="35"/>
      <c r="I14" s="35"/>
      <c r="J14" s="35"/>
      <c r="K14" s="35"/>
      <c r="L14" s="35"/>
      <c r="M14" s="35"/>
      <c r="N14" s="36"/>
    </row>
    <row r="15" spans="1:14" s="53" customFormat="1" ht="24" customHeight="1">
      <c r="A15" s="170"/>
      <c r="B15" s="38" t="s">
        <v>1592</v>
      </c>
      <c r="C15" s="39"/>
      <c r="D15" s="1349" t="str">
        <f>+Presupuesto!A5</f>
        <v xml:space="preserve">AUNAR ESFUERZOS ENTRE EL INSTITUTO NACIONAL DE VIAS Y LA JUNTA DE ACCION COMUNAL DE LA VEREDA DE LA PALOMERA DEL MUNICIPIO DE SANTANDER DE QUILICHAO EN EL DEPARTAMENTO DE CAUCA PARA EL MEJORAMIENTO VIAL EN EL MARCO DEL PROGRAMA CAMINOS COMUNITARIOS DE LA PAZ TOTAL. </v>
      </c>
      <c r="E15" s="1349"/>
      <c r="F15" s="1349"/>
      <c r="G15" s="1349"/>
      <c r="H15" s="1349"/>
      <c r="I15" s="1349"/>
      <c r="J15" s="1349"/>
      <c r="K15" s="1349"/>
      <c r="L15" s="1349"/>
      <c r="M15" s="1349"/>
      <c r="N15" s="1350"/>
    </row>
    <row r="16" spans="1:14" s="53" customFormat="1" ht="20.25" customHeight="1">
      <c r="A16" s="170"/>
      <c r="B16" s="41"/>
      <c r="C16" s="39"/>
      <c r="D16" s="1351"/>
      <c r="E16" s="1351"/>
      <c r="F16" s="1351"/>
      <c r="G16" s="1351"/>
      <c r="H16" s="1351"/>
      <c r="I16" s="1351"/>
      <c r="J16" s="1351"/>
      <c r="K16" s="1351"/>
      <c r="L16" s="1351"/>
      <c r="M16" s="1351"/>
      <c r="N16" s="1352"/>
    </row>
    <row r="17" spans="1:14" s="53" customFormat="1" ht="11.25" customHeight="1">
      <c r="A17" s="170"/>
      <c r="B17" s="41"/>
      <c r="C17" s="39"/>
      <c r="D17" s="42"/>
      <c r="E17" s="42"/>
      <c r="F17" s="42"/>
      <c r="G17" s="42"/>
      <c r="H17" s="42"/>
      <c r="I17" s="42"/>
      <c r="J17" s="42"/>
      <c r="K17" s="42"/>
      <c r="L17" s="42"/>
      <c r="M17" s="42"/>
      <c r="N17" s="43"/>
    </row>
    <row r="18" spans="1:14" s="53" customFormat="1">
      <c r="A18" s="170"/>
      <c r="B18" s="41"/>
      <c r="C18" s="39"/>
      <c r="D18" s="42"/>
      <c r="E18" s="42"/>
      <c r="F18" s="42"/>
      <c r="G18" s="42"/>
      <c r="H18" s="42"/>
      <c r="I18" s="42"/>
      <c r="J18" s="42"/>
      <c r="K18" s="42"/>
      <c r="L18" s="42"/>
      <c r="M18" s="42"/>
      <c r="N18" s="43"/>
    </row>
    <row r="19" spans="1:14" s="53" customFormat="1">
      <c r="A19" s="170"/>
      <c r="B19" s="41" t="s">
        <v>1593</v>
      </c>
      <c r="C19" s="44"/>
      <c r="D19" s="40"/>
      <c r="E19" s="40"/>
      <c r="F19" s="40"/>
      <c r="G19" s="40"/>
      <c r="H19" s="40"/>
      <c r="I19" s="40"/>
      <c r="J19" s="40"/>
      <c r="K19" s="40"/>
      <c r="L19" s="40"/>
      <c r="M19" s="40"/>
      <c r="N19" s="45"/>
    </row>
    <row r="20" spans="1:14" s="53" customFormat="1">
      <c r="A20" s="170"/>
      <c r="B20" s="41"/>
      <c r="C20" s="39"/>
      <c r="D20" s="42"/>
      <c r="E20" s="42"/>
      <c r="F20" s="42"/>
      <c r="G20" s="42"/>
      <c r="H20" s="42"/>
      <c r="I20" s="42"/>
      <c r="J20" s="42"/>
      <c r="K20" s="42"/>
      <c r="L20" s="42"/>
      <c r="M20" s="42"/>
      <c r="N20" s="43"/>
    </row>
    <row r="21" spans="1:14" s="53" customFormat="1">
      <c r="A21" s="170"/>
      <c r="B21" s="41" t="s">
        <v>1594</v>
      </c>
      <c r="C21" s="44"/>
      <c r="D21" s="40"/>
      <c r="E21" s="40"/>
      <c r="F21" s="40"/>
      <c r="G21" s="40"/>
      <c r="H21" s="40"/>
      <c r="I21" s="40"/>
      <c r="J21" s="40"/>
      <c r="K21" s="46" t="s">
        <v>1595</v>
      </c>
      <c r="L21" s="47"/>
      <c r="M21" s="48" t="s">
        <v>1591</v>
      </c>
      <c r="N21" s="49" t="s">
        <v>1596</v>
      </c>
    </row>
    <row r="22" spans="1:14" s="53" customFormat="1" ht="12" customHeight="1">
      <c r="A22" s="170"/>
      <c r="B22" s="41"/>
      <c r="C22" s="39"/>
      <c r="D22" s="42"/>
      <c r="E22" s="42"/>
      <c r="F22" s="42"/>
      <c r="G22" s="42"/>
      <c r="H22" s="42"/>
      <c r="I22" s="42"/>
      <c r="J22" s="42"/>
      <c r="K22" s="42"/>
      <c r="L22" s="42"/>
      <c r="M22" s="42"/>
      <c r="N22" s="43"/>
    </row>
    <row r="23" spans="1:14" ht="4.5" customHeight="1" thickBot="1">
      <c r="A23" s="146"/>
      <c r="B23" s="50"/>
      <c r="C23" s="51"/>
      <c r="D23" s="51"/>
      <c r="E23" s="51"/>
      <c r="F23" s="51"/>
      <c r="G23" s="51"/>
      <c r="H23" s="51"/>
      <c r="I23" s="51"/>
      <c r="J23" s="51"/>
      <c r="K23" s="51"/>
      <c r="L23" s="51"/>
      <c r="M23" s="51"/>
      <c r="N23" s="52"/>
    </row>
    <row r="24" spans="1:14" s="53" customFormat="1" ht="25.5" customHeight="1" thickBot="1">
      <c r="A24" s="37"/>
      <c r="B24" s="1342" t="s">
        <v>1597</v>
      </c>
      <c r="C24" s="1343"/>
      <c r="D24" s="1343"/>
      <c r="E24" s="1343"/>
      <c r="F24" s="1343"/>
      <c r="G24" s="1343"/>
      <c r="H24" s="1343"/>
      <c r="I24" s="1343"/>
      <c r="J24" s="1343"/>
      <c r="K24" s="1343"/>
      <c r="L24" s="1343"/>
      <c r="M24" s="1343"/>
      <c r="N24" s="1344"/>
    </row>
    <row r="25" spans="1:14" ht="5.25" customHeight="1" thickBot="1">
      <c r="A25" s="2"/>
      <c r="B25" s="54"/>
      <c r="C25" s="55"/>
      <c r="D25" s="55"/>
      <c r="E25" s="55"/>
      <c r="F25" s="55"/>
      <c r="G25" s="55"/>
      <c r="H25" s="55"/>
      <c r="I25" s="55"/>
      <c r="J25" s="55"/>
      <c r="K25" s="55"/>
      <c r="L25" s="55"/>
      <c r="M25" s="55"/>
      <c r="N25" s="56"/>
    </row>
    <row r="26" spans="1:14" ht="25.5" customHeight="1">
      <c r="A26" s="2"/>
      <c r="B26" s="57" t="s">
        <v>1175</v>
      </c>
      <c r="C26" s="1345" t="s">
        <v>1278</v>
      </c>
      <c r="D26" s="1346"/>
      <c r="E26" s="1346"/>
      <c r="F26" s="1346"/>
      <c r="G26" s="1346"/>
      <c r="H26" s="1346"/>
      <c r="I26" s="1346"/>
      <c r="J26" s="1346"/>
      <c r="K26" s="1347"/>
      <c r="L26" s="1348" t="s">
        <v>81</v>
      </c>
      <c r="M26" s="1348"/>
      <c r="N26" s="58" t="s">
        <v>1280</v>
      </c>
    </row>
    <row r="27" spans="1:14" ht="54" customHeight="1" thickBot="1">
      <c r="A27" s="146"/>
      <c r="B27" s="59" t="s">
        <v>1673</v>
      </c>
      <c r="C27" s="1333" t="s">
        <v>1674</v>
      </c>
      <c r="D27" s="1334"/>
      <c r="E27" s="1334"/>
      <c r="F27" s="1334"/>
      <c r="G27" s="1334"/>
      <c r="H27" s="1334"/>
      <c r="I27" s="1334"/>
      <c r="J27" s="1334"/>
      <c r="K27" s="1335"/>
      <c r="L27" s="1337" t="s">
        <v>1675</v>
      </c>
      <c r="M27" s="1337"/>
      <c r="N27" s="60"/>
    </row>
    <row r="28" spans="1:14" ht="4.5" customHeight="1">
      <c r="A28" s="2"/>
      <c r="B28" s="61"/>
      <c r="C28" s="62"/>
      <c r="D28" s="62"/>
      <c r="E28" s="62"/>
      <c r="F28" s="62"/>
      <c r="G28" s="62"/>
      <c r="H28" s="62"/>
      <c r="I28" s="62"/>
      <c r="J28" s="62"/>
      <c r="K28" s="62"/>
      <c r="L28" s="62"/>
      <c r="M28" s="62"/>
      <c r="N28" s="63"/>
    </row>
    <row r="29" spans="1:14" ht="19.95" customHeight="1">
      <c r="A29" s="2"/>
      <c r="B29" s="1316" t="s">
        <v>1598</v>
      </c>
      <c r="C29" s="1317"/>
      <c r="D29" s="1317"/>
      <c r="E29" s="1317"/>
      <c r="F29" s="1317"/>
      <c r="G29" s="1317"/>
      <c r="H29" s="1317"/>
      <c r="I29" s="1317"/>
      <c r="J29" s="1317"/>
      <c r="K29" s="1317"/>
      <c r="L29" s="1317"/>
      <c r="M29" s="1317"/>
      <c r="N29" s="1318"/>
    </row>
    <row r="30" spans="1:14" ht="5.25" customHeight="1" thickBot="1">
      <c r="A30" s="2"/>
      <c r="B30" s="1338"/>
      <c r="C30" s="1339"/>
      <c r="D30" s="1339"/>
      <c r="E30" s="1339"/>
      <c r="F30" s="1339"/>
      <c r="G30" s="1339"/>
      <c r="H30" s="1339"/>
      <c r="I30" s="1339"/>
      <c r="J30" s="1339"/>
      <c r="K30" s="1339"/>
      <c r="L30" s="1339"/>
      <c r="M30" s="1339"/>
      <c r="N30" s="1340"/>
    </row>
    <row r="31" spans="1:14" ht="21" customHeight="1">
      <c r="A31" s="2"/>
      <c r="B31" s="64" t="s">
        <v>1599</v>
      </c>
      <c r="C31" s="1289" t="s">
        <v>1278</v>
      </c>
      <c r="D31" s="1289"/>
      <c r="E31" s="1289"/>
      <c r="F31" s="1289"/>
      <c r="G31" s="1289"/>
      <c r="H31" s="1289"/>
      <c r="I31" s="1289"/>
      <c r="J31" s="65" t="s">
        <v>1506</v>
      </c>
      <c r="K31" s="65" t="s">
        <v>1600</v>
      </c>
      <c r="L31" s="1289" t="s">
        <v>1152</v>
      </c>
      <c r="M31" s="1289"/>
      <c r="N31" s="66" t="s">
        <v>1601</v>
      </c>
    </row>
    <row r="32" spans="1:14">
      <c r="A32" s="146"/>
      <c r="B32" s="67"/>
      <c r="C32" s="1325"/>
      <c r="D32" s="1325"/>
      <c r="E32" s="1325"/>
      <c r="F32" s="1325"/>
      <c r="G32" s="1325"/>
      <c r="H32" s="1325"/>
      <c r="I32" s="1325"/>
      <c r="J32" s="68"/>
      <c r="K32" s="69"/>
      <c r="L32" s="1341"/>
      <c r="M32" s="1341"/>
      <c r="N32" s="70">
        <f>K32*L32</f>
        <v>0</v>
      </c>
    </row>
    <row r="33" spans="1:14">
      <c r="A33" s="146"/>
      <c r="B33" s="71"/>
      <c r="C33" s="1322"/>
      <c r="D33" s="1322"/>
      <c r="E33" s="1322"/>
      <c r="F33" s="1322"/>
      <c r="G33" s="1322"/>
      <c r="H33" s="1322"/>
      <c r="I33" s="1322"/>
      <c r="J33" s="72"/>
      <c r="K33" s="73"/>
      <c r="L33" s="1328"/>
      <c r="M33" s="1328"/>
      <c r="N33" s="70">
        <f t="shared" ref="N33:N39" si="0">K33*L33</f>
        <v>0</v>
      </c>
    </row>
    <row r="34" spans="1:14">
      <c r="A34" s="146"/>
      <c r="B34" s="71"/>
      <c r="C34" s="1322"/>
      <c r="D34" s="1322"/>
      <c r="E34" s="1322"/>
      <c r="F34" s="1322"/>
      <c r="G34" s="1322"/>
      <c r="H34" s="1322"/>
      <c r="I34" s="1322"/>
      <c r="J34" s="72"/>
      <c r="K34" s="73"/>
      <c r="L34" s="1328"/>
      <c r="M34" s="1328"/>
      <c r="N34" s="70">
        <f t="shared" si="0"/>
        <v>0</v>
      </c>
    </row>
    <row r="35" spans="1:14">
      <c r="A35" s="146"/>
      <c r="B35" s="71"/>
      <c r="C35" s="1322"/>
      <c r="D35" s="1322"/>
      <c r="E35" s="1322"/>
      <c r="F35" s="1322"/>
      <c r="G35" s="1322"/>
      <c r="H35" s="1322"/>
      <c r="I35" s="1322"/>
      <c r="J35" s="72"/>
      <c r="K35" s="73"/>
      <c r="L35" s="1328"/>
      <c r="M35" s="1328"/>
      <c r="N35" s="70">
        <f t="shared" si="0"/>
        <v>0</v>
      </c>
    </row>
    <row r="36" spans="1:14">
      <c r="A36" s="146"/>
      <c r="B36" s="71"/>
      <c r="C36" s="1322"/>
      <c r="D36" s="1322"/>
      <c r="E36" s="1322"/>
      <c r="F36" s="1322"/>
      <c r="G36" s="1322"/>
      <c r="H36" s="1322"/>
      <c r="I36" s="1322"/>
      <c r="J36" s="72"/>
      <c r="K36" s="73"/>
      <c r="L36" s="1328"/>
      <c r="M36" s="1328"/>
      <c r="N36" s="70">
        <f t="shared" si="0"/>
        <v>0</v>
      </c>
    </row>
    <row r="37" spans="1:14">
      <c r="A37" s="146"/>
      <c r="B37" s="71"/>
      <c r="C37" s="1322"/>
      <c r="D37" s="1322"/>
      <c r="E37" s="1322"/>
      <c r="F37" s="1322"/>
      <c r="G37" s="1322"/>
      <c r="H37" s="1322"/>
      <c r="I37" s="1322"/>
      <c r="J37" s="72"/>
      <c r="K37" s="73"/>
      <c r="L37" s="1328"/>
      <c r="M37" s="1328"/>
      <c r="N37" s="70">
        <f t="shared" si="0"/>
        <v>0</v>
      </c>
    </row>
    <row r="38" spans="1:14">
      <c r="A38" s="146"/>
      <c r="B38" s="71"/>
      <c r="C38" s="1322"/>
      <c r="D38" s="1322"/>
      <c r="E38" s="1322"/>
      <c r="F38" s="1322"/>
      <c r="G38" s="1322"/>
      <c r="H38" s="1322"/>
      <c r="I38" s="1322"/>
      <c r="J38" s="72"/>
      <c r="K38" s="73"/>
      <c r="L38" s="1328"/>
      <c r="M38" s="1328"/>
      <c r="N38" s="70">
        <f t="shared" si="0"/>
        <v>0</v>
      </c>
    </row>
    <row r="39" spans="1:14">
      <c r="A39" s="146"/>
      <c r="B39" s="71"/>
      <c r="C39" s="1322"/>
      <c r="D39" s="1322"/>
      <c r="E39" s="1322"/>
      <c r="F39" s="1322"/>
      <c r="G39" s="1322"/>
      <c r="H39" s="1322"/>
      <c r="I39" s="1322"/>
      <c r="J39" s="72"/>
      <c r="K39" s="73"/>
      <c r="L39" s="1328"/>
      <c r="M39" s="1328"/>
      <c r="N39" s="70">
        <f t="shared" si="0"/>
        <v>0</v>
      </c>
    </row>
    <row r="40" spans="1:14" ht="15.75" customHeight="1" thickBot="1">
      <c r="A40" s="146"/>
      <c r="B40" s="75"/>
      <c r="C40" s="1319"/>
      <c r="D40" s="1319"/>
      <c r="E40" s="1319"/>
      <c r="F40" s="1319"/>
      <c r="G40" s="1319"/>
      <c r="H40" s="1319"/>
      <c r="I40" s="1319"/>
      <c r="J40" s="76"/>
      <c r="K40" s="77"/>
      <c r="L40" s="1392"/>
      <c r="M40" s="1392"/>
      <c r="N40" s="78">
        <v>0</v>
      </c>
    </row>
    <row r="41" spans="1:14" ht="14.4" thickBot="1">
      <c r="A41" s="2"/>
      <c r="B41" s="1297" t="s">
        <v>1602</v>
      </c>
      <c r="C41" s="1298"/>
      <c r="D41" s="1298"/>
      <c r="E41" s="1298"/>
      <c r="F41" s="1298"/>
      <c r="G41" s="1298"/>
      <c r="H41" s="1298"/>
      <c r="I41" s="1298"/>
      <c r="J41" s="1298"/>
      <c r="K41" s="1298"/>
      <c r="L41" s="1298"/>
      <c r="M41" s="1299"/>
      <c r="N41" s="79">
        <f>SUM(N32:N40)</f>
        <v>0</v>
      </c>
    </row>
    <row r="42" spans="1:14" ht="3" customHeight="1">
      <c r="A42" s="2"/>
      <c r="B42" s="80"/>
      <c r="C42" s="55"/>
      <c r="D42" s="55"/>
      <c r="E42" s="55"/>
      <c r="F42" s="55"/>
      <c r="G42" s="55"/>
      <c r="H42" s="55"/>
      <c r="I42" s="55"/>
      <c r="J42" s="55"/>
      <c r="K42" s="55"/>
      <c r="L42" s="55"/>
      <c r="M42" s="55"/>
      <c r="N42" s="56"/>
    </row>
    <row r="43" spans="1:14" ht="19.95" customHeight="1">
      <c r="A43" s="2"/>
      <c r="B43" s="1300" t="s">
        <v>1603</v>
      </c>
      <c r="C43" s="1301"/>
      <c r="D43" s="1301"/>
      <c r="E43" s="1301"/>
      <c r="F43" s="1301"/>
      <c r="G43" s="1301"/>
      <c r="H43" s="1301"/>
      <c r="I43" s="1301"/>
      <c r="J43" s="1301"/>
      <c r="K43" s="1301"/>
      <c r="L43" s="1301"/>
      <c r="M43" s="1301"/>
      <c r="N43" s="1302"/>
    </row>
    <row r="44" spans="1:14" ht="6.75" customHeight="1" thickBot="1">
      <c r="A44" s="2"/>
      <c r="B44" s="1330"/>
      <c r="C44" s="1331"/>
      <c r="D44" s="1331"/>
      <c r="E44" s="1331"/>
      <c r="F44" s="1331"/>
      <c r="G44" s="1331"/>
      <c r="H44" s="1331"/>
      <c r="I44" s="1331"/>
      <c r="J44" s="1331"/>
      <c r="K44" s="1331"/>
      <c r="L44" s="1331"/>
      <c r="M44" s="1331"/>
      <c r="N44" s="1332"/>
    </row>
    <row r="45" spans="1:14" ht="21" customHeight="1">
      <c r="A45" s="2"/>
      <c r="B45" s="64" t="s">
        <v>1599</v>
      </c>
      <c r="C45" s="1289" t="s">
        <v>1278</v>
      </c>
      <c r="D45" s="1289"/>
      <c r="E45" s="1289"/>
      <c r="F45" s="1289"/>
      <c r="G45" s="1289"/>
      <c r="H45" s="1289"/>
      <c r="I45" s="1289"/>
      <c r="J45" s="65" t="s">
        <v>81</v>
      </c>
      <c r="K45" s="65" t="s">
        <v>1280</v>
      </c>
      <c r="L45" s="1289" t="s">
        <v>1604</v>
      </c>
      <c r="M45" s="1289"/>
      <c r="N45" s="66" t="s">
        <v>1601</v>
      </c>
    </row>
    <row r="46" spans="1:14">
      <c r="A46" s="146"/>
      <c r="B46" s="67"/>
      <c r="C46" s="1325"/>
      <c r="D46" s="1325"/>
      <c r="E46" s="1325"/>
      <c r="F46" s="1325"/>
      <c r="G46" s="1325"/>
      <c r="H46" s="1325"/>
      <c r="I46" s="1325"/>
      <c r="J46" s="81"/>
      <c r="K46" s="82"/>
      <c r="L46" s="1326"/>
      <c r="M46" s="1327"/>
      <c r="N46" s="70">
        <f>K46*L46</f>
        <v>0</v>
      </c>
    </row>
    <row r="47" spans="1:14">
      <c r="A47" s="146"/>
      <c r="B47" s="71"/>
      <c r="C47" s="1322"/>
      <c r="D47" s="1322"/>
      <c r="E47" s="1322"/>
      <c r="F47" s="1322"/>
      <c r="G47" s="1322"/>
      <c r="H47" s="1322"/>
      <c r="I47" s="1322"/>
      <c r="J47" s="83"/>
      <c r="K47" s="84"/>
      <c r="L47" s="1323"/>
      <c r="M47" s="1324"/>
      <c r="N47" s="70">
        <f t="shared" ref="N47:N55" si="1">K47*L47</f>
        <v>0</v>
      </c>
    </row>
    <row r="48" spans="1:14">
      <c r="A48" s="146"/>
      <c r="B48" s="71"/>
      <c r="C48" s="1322"/>
      <c r="D48" s="1322"/>
      <c r="E48" s="1322"/>
      <c r="F48" s="1322"/>
      <c r="G48" s="1322"/>
      <c r="H48" s="1322"/>
      <c r="I48" s="1322"/>
      <c r="J48" s="83"/>
      <c r="K48" s="84"/>
      <c r="L48" s="1323"/>
      <c r="M48" s="1324"/>
      <c r="N48" s="70">
        <f t="shared" si="1"/>
        <v>0</v>
      </c>
    </row>
    <row r="49" spans="1:15">
      <c r="A49" s="146"/>
      <c r="B49" s="71"/>
      <c r="C49" s="1322"/>
      <c r="D49" s="1322"/>
      <c r="E49" s="1322"/>
      <c r="F49" s="1322"/>
      <c r="G49" s="1322"/>
      <c r="H49" s="1322"/>
      <c r="I49" s="1322"/>
      <c r="J49" s="83"/>
      <c r="K49" s="84"/>
      <c r="L49" s="1323"/>
      <c r="M49" s="1324"/>
      <c r="N49" s="70">
        <f t="shared" si="1"/>
        <v>0</v>
      </c>
    </row>
    <row r="50" spans="1:15">
      <c r="A50" s="146"/>
      <c r="B50" s="71"/>
      <c r="C50" s="1322"/>
      <c r="D50" s="1322"/>
      <c r="E50" s="1322"/>
      <c r="F50" s="1322"/>
      <c r="G50" s="1322"/>
      <c r="H50" s="1322"/>
      <c r="I50" s="1322"/>
      <c r="J50" s="83"/>
      <c r="K50" s="84"/>
      <c r="L50" s="1323"/>
      <c r="M50" s="1324"/>
      <c r="N50" s="70">
        <f t="shared" si="1"/>
        <v>0</v>
      </c>
    </row>
    <row r="51" spans="1:15">
      <c r="A51" s="146"/>
      <c r="B51" s="71"/>
      <c r="C51" s="1322"/>
      <c r="D51" s="1322"/>
      <c r="E51" s="1322"/>
      <c r="F51" s="1322"/>
      <c r="G51" s="1322"/>
      <c r="H51" s="1322"/>
      <c r="I51" s="1322"/>
      <c r="J51" s="83"/>
      <c r="K51" s="84"/>
      <c r="L51" s="1323"/>
      <c r="M51" s="1324"/>
      <c r="N51" s="70">
        <f t="shared" si="1"/>
        <v>0</v>
      </c>
    </row>
    <row r="52" spans="1:15">
      <c r="A52" s="146"/>
      <c r="B52" s="71"/>
      <c r="C52" s="1322"/>
      <c r="D52" s="1322"/>
      <c r="E52" s="1322"/>
      <c r="F52" s="1322"/>
      <c r="G52" s="1322"/>
      <c r="H52" s="1322"/>
      <c r="I52" s="1322"/>
      <c r="J52" s="83"/>
      <c r="K52" s="84"/>
      <c r="L52" s="1323"/>
      <c r="M52" s="1324"/>
      <c r="N52" s="70">
        <f t="shared" si="1"/>
        <v>0</v>
      </c>
    </row>
    <row r="53" spans="1:15">
      <c r="A53" s="146"/>
      <c r="B53" s="71"/>
      <c r="C53" s="1322"/>
      <c r="D53" s="1322"/>
      <c r="E53" s="1322"/>
      <c r="F53" s="1322"/>
      <c r="G53" s="1322"/>
      <c r="H53" s="1322"/>
      <c r="I53" s="1322"/>
      <c r="J53" s="83"/>
      <c r="K53" s="84"/>
      <c r="L53" s="1323"/>
      <c r="M53" s="1324"/>
      <c r="N53" s="70">
        <f t="shared" si="1"/>
        <v>0</v>
      </c>
    </row>
    <row r="54" spans="1:15">
      <c r="A54" s="146"/>
      <c r="B54" s="71"/>
      <c r="C54" s="1322"/>
      <c r="D54" s="1322"/>
      <c r="E54" s="1322"/>
      <c r="F54" s="1322"/>
      <c r="G54" s="1322"/>
      <c r="H54" s="1322"/>
      <c r="I54" s="1322"/>
      <c r="J54" s="83"/>
      <c r="K54" s="84"/>
      <c r="L54" s="1323"/>
      <c r="M54" s="1324"/>
      <c r="N54" s="70">
        <f t="shared" si="1"/>
        <v>0</v>
      </c>
    </row>
    <row r="55" spans="1:15" ht="14.4" thickBot="1">
      <c r="A55" s="146"/>
      <c r="B55" s="85"/>
      <c r="C55" s="1319"/>
      <c r="D55" s="1319"/>
      <c r="E55" s="1319"/>
      <c r="F55" s="1319"/>
      <c r="G55" s="1319"/>
      <c r="H55" s="1319"/>
      <c r="I55" s="1319"/>
      <c r="J55" s="76"/>
      <c r="K55" s="86"/>
      <c r="L55" s="1320"/>
      <c r="M55" s="1321"/>
      <c r="N55" s="87">
        <f t="shared" si="1"/>
        <v>0</v>
      </c>
    </row>
    <row r="56" spans="1:15" ht="14.4" thickBot="1">
      <c r="A56" s="2"/>
      <c r="B56" s="1297" t="s">
        <v>1602</v>
      </c>
      <c r="C56" s="1298"/>
      <c r="D56" s="1298"/>
      <c r="E56" s="1298"/>
      <c r="F56" s="1298"/>
      <c r="G56" s="1298"/>
      <c r="H56" s="1298"/>
      <c r="I56" s="1298"/>
      <c r="J56" s="1298"/>
      <c r="K56" s="1298"/>
      <c r="L56" s="1298"/>
      <c r="M56" s="1299"/>
      <c r="N56" s="88">
        <f>SUM(N46:N55)</f>
        <v>0</v>
      </c>
    </row>
    <row r="57" spans="1:15" ht="4.5" customHeight="1">
      <c r="A57" s="2"/>
      <c r="B57" s="54"/>
      <c r="C57" s="55"/>
      <c r="D57" s="55"/>
      <c r="E57" s="55"/>
      <c r="F57" s="55"/>
      <c r="G57" s="55"/>
      <c r="H57" s="55"/>
      <c r="I57" s="55"/>
      <c r="J57" s="55"/>
      <c r="K57" s="55"/>
      <c r="L57" s="55"/>
      <c r="M57" s="55"/>
      <c r="N57" s="56"/>
    </row>
    <row r="58" spans="1:15" s="53" customFormat="1" ht="19.2" customHeight="1">
      <c r="A58" s="37"/>
      <c r="B58" s="1300" t="s">
        <v>1605</v>
      </c>
      <c r="C58" s="1301"/>
      <c r="D58" s="1301"/>
      <c r="E58" s="1301"/>
      <c r="F58" s="1301"/>
      <c r="G58" s="1301"/>
      <c r="H58" s="1301"/>
      <c r="I58" s="1301"/>
      <c r="J58" s="1301"/>
      <c r="K58" s="1301"/>
      <c r="L58" s="1301"/>
      <c r="M58" s="1301"/>
      <c r="N58" s="1302"/>
    </row>
    <row r="59" spans="1:15" ht="6.75" customHeight="1" thickBot="1">
      <c r="A59" s="2"/>
      <c r="B59" s="1303"/>
      <c r="C59" s="1304"/>
      <c r="D59" s="1304"/>
      <c r="E59" s="1304"/>
      <c r="F59" s="1304"/>
      <c r="G59" s="1304"/>
      <c r="H59" s="1304"/>
      <c r="I59" s="1304"/>
      <c r="J59" s="1304"/>
      <c r="K59" s="1304"/>
      <c r="L59" s="1304"/>
      <c r="M59" s="1304"/>
      <c r="N59" s="1305"/>
    </row>
    <row r="60" spans="1:15" ht="21" customHeight="1">
      <c r="A60" s="2"/>
      <c r="B60" s="89" t="s">
        <v>1599</v>
      </c>
      <c r="C60" s="1306" t="s">
        <v>1278</v>
      </c>
      <c r="D60" s="1306"/>
      <c r="E60" s="1306"/>
      <c r="F60" s="1306"/>
      <c r="G60" s="1306"/>
      <c r="H60" s="1306"/>
      <c r="I60" s="90" t="s">
        <v>81</v>
      </c>
      <c r="J60" s="90" t="s">
        <v>1606</v>
      </c>
      <c r="K60" s="90" t="s">
        <v>1607</v>
      </c>
      <c r="L60" s="90" t="s">
        <v>1608</v>
      </c>
      <c r="M60" s="90" t="s">
        <v>1609</v>
      </c>
      <c r="N60" s="91" t="s">
        <v>1601</v>
      </c>
      <c r="O60" s="1" t="s">
        <v>82</v>
      </c>
    </row>
    <row r="61" spans="1:15">
      <c r="A61" s="146"/>
      <c r="B61" s="157" t="s">
        <v>45</v>
      </c>
      <c r="C61" s="1307" t="s">
        <v>46</v>
      </c>
      <c r="D61" s="1308"/>
      <c r="E61" s="1308"/>
      <c r="F61" s="1308"/>
      <c r="G61" s="1308"/>
      <c r="H61" s="1309"/>
      <c r="I61" s="93" t="s">
        <v>14</v>
      </c>
      <c r="J61" s="94">
        <v>1</v>
      </c>
      <c r="K61" s="94">
        <f>+'Distancia Fuentes Materiales'!D20</f>
        <v>5</v>
      </c>
      <c r="L61" s="94">
        <f>J61*K61</f>
        <v>5</v>
      </c>
      <c r="M61" s="95">
        <f>VLOOKUP(B61,TRANSPORTE!$C$6:$F$40,4,FALSE)</f>
        <v>1300</v>
      </c>
      <c r="N61" s="96">
        <f>L61*M61</f>
        <v>6500</v>
      </c>
      <c r="O61" s="1">
        <v>5</v>
      </c>
    </row>
    <row r="62" spans="1:15">
      <c r="A62" s="146"/>
      <c r="B62" s="97"/>
      <c r="C62" s="1310"/>
      <c r="D62" s="1311"/>
      <c r="E62" s="1311"/>
      <c r="F62" s="1311"/>
      <c r="G62" s="1311"/>
      <c r="H62" s="1312"/>
      <c r="I62" s="98"/>
      <c r="J62" s="99"/>
      <c r="K62" s="99"/>
      <c r="L62" s="99"/>
      <c r="M62" s="100"/>
      <c r="N62" s="96">
        <f t="shared" ref="N62:N65" si="2">L62*M62</f>
        <v>0</v>
      </c>
    </row>
    <row r="63" spans="1:15">
      <c r="A63" s="146"/>
      <c r="B63" s="97"/>
      <c r="C63" s="1310"/>
      <c r="D63" s="1311"/>
      <c r="E63" s="1311"/>
      <c r="F63" s="1311"/>
      <c r="G63" s="1311"/>
      <c r="H63" s="1312"/>
      <c r="I63" s="98"/>
      <c r="J63" s="99"/>
      <c r="K63" s="99"/>
      <c r="L63" s="99"/>
      <c r="M63" s="100"/>
      <c r="N63" s="96">
        <f t="shared" si="2"/>
        <v>0</v>
      </c>
      <c r="O63" s="1" t="s">
        <v>1609</v>
      </c>
    </row>
    <row r="64" spans="1:15">
      <c r="A64" s="146"/>
      <c r="B64" s="97"/>
      <c r="C64" s="1310"/>
      <c r="D64" s="1311"/>
      <c r="E64" s="1311"/>
      <c r="F64" s="1311"/>
      <c r="G64" s="1311"/>
      <c r="H64" s="1312"/>
      <c r="I64" s="98"/>
      <c r="J64" s="99"/>
      <c r="K64" s="99"/>
      <c r="L64" s="99"/>
      <c r="M64" s="100"/>
      <c r="N64" s="96">
        <f t="shared" si="2"/>
        <v>0</v>
      </c>
      <c r="O64" s="811">
        <v>1075.0589933444785</v>
      </c>
    </row>
    <row r="65" spans="1:14" ht="15.75" customHeight="1" thickBot="1">
      <c r="A65" s="146"/>
      <c r="B65" s="75"/>
      <c r="C65" s="1313"/>
      <c r="D65" s="1314"/>
      <c r="E65" s="1314"/>
      <c r="F65" s="1314"/>
      <c r="G65" s="1314"/>
      <c r="H65" s="1315"/>
      <c r="I65" s="101"/>
      <c r="J65" s="102"/>
      <c r="K65" s="102"/>
      <c r="L65" s="102"/>
      <c r="M65" s="103"/>
      <c r="N65" s="104">
        <f t="shared" si="2"/>
        <v>0</v>
      </c>
    </row>
    <row r="66" spans="1:14" ht="14.4" thickBot="1">
      <c r="A66" s="2"/>
      <c r="B66" s="1297" t="s">
        <v>1602</v>
      </c>
      <c r="C66" s="1298"/>
      <c r="D66" s="1298"/>
      <c r="E66" s="1298"/>
      <c r="F66" s="1298"/>
      <c r="G66" s="1298"/>
      <c r="H66" s="1298"/>
      <c r="I66" s="1298"/>
      <c r="J66" s="1298"/>
      <c r="K66" s="1298"/>
      <c r="L66" s="1298"/>
      <c r="M66" s="1299"/>
      <c r="N66" s="88">
        <f>SUM(N61:N65)</f>
        <v>6500</v>
      </c>
    </row>
    <row r="67" spans="1:14" ht="3.75" customHeight="1">
      <c r="A67" s="2"/>
      <c r="B67" s="54"/>
      <c r="C67" s="55"/>
      <c r="D67" s="55"/>
      <c r="E67" s="55"/>
      <c r="F67" s="55"/>
      <c r="G67" s="55"/>
      <c r="H67" s="55"/>
      <c r="I67" s="55"/>
      <c r="J67" s="55"/>
      <c r="K67" s="55"/>
      <c r="L67" s="55"/>
      <c r="M67" s="55"/>
      <c r="N67" s="56"/>
    </row>
    <row r="68" spans="1:14" ht="19.95" customHeight="1">
      <c r="A68" s="2"/>
      <c r="B68" s="1316" t="s">
        <v>1610</v>
      </c>
      <c r="C68" s="1317"/>
      <c r="D68" s="1317"/>
      <c r="E68" s="1317"/>
      <c r="F68" s="1317"/>
      <c r="G68" s="1317"/>
      <c r="H68" s="1317"/>
      <c r="I68" s="1317"/>
      <c r="J68" s="1317"/>
      <c r="K68" s="1317"/>
      <c r="L68" s="1317"/>
      <c r="M68" s="1317"/>
      <c r="N68" s="1318"/>
    </row>
    <row r="69" spans="1:14" ht="5.25" customHeight="1" thickBot="1">
      <c r="A69" s="2"/>
      <c r="B69" s="1294"/>
      <c r="C69" s="1295"/>
      <c r="D69" s="1295"/>
      <c r="E69" s="1295"/>
      <c r="F69" s="1295"/>
      <c r="G69" s="1295"/>
      <c r="H69" s="1295"/>
      <c r="I69" s="1295"/>
      <c r="J69" s="1295"/>
      <c r="K69" s="1295"/>
      <c r="L69" s="1295"/>
      <c r="M69" s="1295"/>
      <c r="N69" s="1296"/>
    </row>
    <row r="70" spans="1:14" ht="21" customHeight="1">
      <c r="A70" s="2"/>
      <c r="B70" s="64" t="s">
        <v>1599</v>
      </c>
      <c r="C70" s="1289" t="s">
        <v>1278</v>
      </c>
      <c r="D70" s="1289"/>
      <c r="E70" s="1289"/>
      <c r="F70" s="1289"/>
      <c r="G70" s="1289"/>
      <c r="H70" s="1289"/>
      <c r="I70" s="65" t="s">
        <v>1611</v>
      </c>
      <c r="J70" s="65" t="s">
        <v>1612</v>
      </c>
      <c r="K70" s="65" t="s">
        <v>1613</v>
      </c>
      <c r="L70" s="1289" t="s">
        <v>1152</v>
      </c>
      <c r="M70" s="1289"/>
      <c r="N70" s="66" t="s">
        <v>1601</v>
      </c>
    </row>
    <row r="71" spans="1:14">
      <c r="A71" s="146"/>
      <c r="B71" s="92"/>
      <c r="C71" s="1396"/>
      <c r="D71" s="1397"/>
      <c r="E71" s="1397"/>
      <c r="F71" s="1397"/>
      <c r="G71" s="1397"/>
      <c r="H71" s="1397"/>
      <c r="I71" s="95"/>
      <c r="J71" s="105"/>
      <c r="K71" s="106"/>
      <c r="L71" s="1401"/>
      <c r="M71" s="1402"/>
      <c r="N71" s="107"/>
    </row>
    <row r="72" spans="1:14">
      <c r="A72" s="146"/>
      <c r="B72" s="108"/>
      <c r="C72" s="1270"/>
      <c r="D72" s="1271"/>
      <c r="E72" s="1271"/>
      <c r="F72" s="1271"/>
      <c r="G72" s="1271"/>
      <c r="H72" s="1272"/>
      <c r="I72" s="100"/>
      <c r="J72" s="109"/>
      <c r="K72" s="110"/>
      <c r="L72" s="1273"/>
      <c r="M72" s="1274"/>
      <c r="N72" s="107"/>
    </row>
    <row r="73" spans="1:14">
      <c r="A73" s="146"/>
      <c r="B73" s="108"/>
      <c r="C73" s="1270"/>
      <c r="D73" s="1271"/>
      <c r="E73" s="1271"/>
      <c r="F73" s="1271"/>
      <c r="G73" s="1271"/>
      <c r="H73" s="1272"/>
      <c r="I73" s="100"/>
      <c r="J73" s="109"/>
      <c r="K73" s="110"/>
      <c r="L73" s="1273"/>
      <c r="M73" s="1274"/>
      <c r="N73" s="111"/>
    </row>
    <row r="74" spans="1:14">
      <c r="A74" s="146"/>
      <c r="B74" s="108"/>
      <c r="C74" s="1270"/>
      <c r="D74" s="1271"/>
      <c r="E74" s="1271"/>
      <c r="F74" s="1271"/>
      <c r="G74" s="1271"/>
      <c r="H74" s="1272"/>
      <c r="I74" s="100"/>
      <c r="J74" s="109"/>
      <c r="K74" s="110"/>
      <c r="L74" s="1273"/>
      <c r="M74" s="1274"/>
      <c r="N74" s="111"/>
    </row>
    <row r="75" spans="1:14" ht="15.75" customHeight="1" thickBot="1">
      <c r="A75" s="146"/>
      <c r="B75" s="112"/>
      <c r="C75" s="1275"/>
      <c r="D75" s="1276"/>
      <c r="E75" s="1276"/>
      <c r="F75" s="1276"/>
      <c r="G75" s="1276"/>
      <c r="H75" s="1277"/>
      <c r="I75" s="113"/>
      <c r="J75" s="114"/>
      <c r="K75" s="113"/>
      <c r="L75" s="1278"/>
      <c r="M75" s="1279"/>
      <c r="N75" s="115"/>
    </row>
    <row r="76" spans="1:14" ht="14.4" thickBot="1">
      <c r="A76" s="2"/>
      <c r="B76" s="1280" t="s">
        <v>1602</v>
      </c>
      <c r="C76" s="1281"/>
      <c r="D76" s="1281"/>
      <c r="E76" s="1281"/>
      <c r="F76" s="1281"/>
      <c r="G76" s="1281"/>
      <c r="H76" s="1281"/>
      <c r="I76" s="1281"/>
      <c r="J76" s="1281"/>
      <c r="K76" s="1281"/>
      <c r="L76" s="1281"/>
      <c r="M76" s="1282"/>
      <c r="N76" s="116">
        <f>SUM(N71:N75)</f>
        <v>0</v>
      </c>
    </row>
    <row r="77" spans="1:14" ht="5.0999999999999996" customHeight="1" thickBot="1">
      <c r="A77" s="2"/>
      <c r="B77" s="54"/>
      <c r="C77" s="55"/>
      <c r="D77" s="55"/>
      <c r="E77" s="55"/>
      <c r="F77" s="55"/>
      <c r="G77" s="55"/>
      <c r="H77" s="55"/>
      <c r="I77" s="55"/>
      <c r="J77" s="55"/>
      <c r="K77" s="55"/>
      <c r="L77" s="55"/>
      <c r="M77" s="55"/>
      <c r="N77" s="56"/>
    </row>
    <row r="78" spans="1:14" ht="14.4" thickBot="1">
      <c r="A78" s="2"/>
      <c r="B78" s="1283" t="s">
        <v>1616</v>
      </c>
      <c r="C78" s="1284"/>
      <c r="D78" s="1284"/>
      <c r="E78" s="1284"/>
      <c r="F78" s="1284"/>
      <c r="G78" s="1284"/>
      <c r="H78" s="1284"/>
      <c r="I78" s="1284"/>
      <c r="J78" s="1284"/>
      <c r="K78" s="1284"/>
      <c r="L78" s="1284"/>
      <c r="M78" s="1285"/>
      <c r="N78" s="116">
        <f>N41+N56+N66+N76</f>
        <v>6500</v>
      </c>
    </row>
    <row r="79" spans="1:14" ht="5.0999999999999996" customHeight="1" thickBot="1">
      <c r="A79" s="2"/>
      <c r="B79" s="54"/>
      <c r="C79" s="55"/>
      <c r="D79" s="55"/>
      <c r="E79" s="55"/>
      <c r="F79" s="55"/>
      <c r="G79" s="55"/>
      <c r="H79" s="55"/>
      <c r="I79" s="55"/>
      <c r="J79" s="55"/>
      <c r="K79" s="55"/>
      <c r="L79" s="55"/>
      <c r="M79" s="55"/>
      <c r="N79" s="56"/>
    </row>
    <row r="80" spans="1:14" ht="7.5" customHeight="1">
      <c r="A80" s="146"/>
      <c r="B80" s="27"/>
      <c r="C80" s="28"/>
      <c r="D80" s="28"/>
      <c r="E80" s="28"/>
      <c r="F80" s="28"/>
      <c r="G80" s="28"/>
      <c r="H80" s="28"/>
      <c r="I80" s="28"/>
      <c r="J80" s="28"/>
      <c r="K80" s="28"/>
      <c r="L80" s="28"/>
      <c r="M80" s="28"/>
      <c r="N80" s="29"/>
    </row>
    <row r="81" spans="1:14" ht="7.5" customHeight="1">
      <c r="A81" s="146"/>
      <c r="B81" s="50"/>
      <c r="C81" s="51"/>
      <c r="D81" s="51"/>
      <c r="E81" s="51"/>
      <c r="F81" s="51"/>
      <c r="G81" s="51"/>
      <c r="H81" s="51"/>
      <c r="I81" s="51"/>
      <c r="J81" s="51"/>
      <c r="K81" s="51"/>
      <c r="L81" s="51"/>
      <c r="M81" s="51"/>
      <c r="N81" s="52"/>
    </row>
    <row r="82" spans="1:14" ht="10.5" customHeight="1">
      <c r="A82" s="146"/>
      <c r="B82" s="50"/>
      <c r="C82" s="51"/>
      <c r="D82" s="51"/>
      <c r="E82" s="51"/>
      <c r="F82" s="51"/>
      <c r="G82" s="51"/>
      <c r="H82" s="51"/>
      <c r="I82" s="51"/>
      <c r="J82" s="51"/>
      <c r="K82" s="51"/>
      <c r="L82" s="51"/>
      <c r="M82" s="51"/>
      <c r="N82" s="52"/>
    </row>
    <row r="83" spans="1:14" ht="17.25" customHeight="1">
      <c r="A83" s="146"/>
      <c r="B83" s="50"/>
      <c r="C83" s="51"/>
      <c r="D83" s="51"/>
      <c r="E83" s="51"/>
      <c r="F83" s="51"/>
      <c r="G83" s="51"/>
      <c r="H83" s="51"/>
      <c r="I83" s="51"/>
      <c r="J83" s="51"/>
      <c r="K83" s="51"/>
      <c r="L83" s="51"/>
      <c r="M83" s="51"/>
      <c r="N83" s="52"/>
    </row>
    <row r="84" spans="1:14" ht="28.5" customHeight="1">
      <c r="A84" s="146"/>
      <c r="B84" s="50"/>
      <c r="C84" s="117" t="s">
        <v>1617</v>
      </c>
      <c r="D84" s="117"/>
      <c r="E84" s="117"/>
      <c r="F84" s="117"/>
      <c r="G84" s="117"/>
      <c r="H84" s="117"/>
      <c r="J84" s="117" t="s">
        <v>1618</v>
      </c>
      <c r="K84" s="117"/>
      <c r="L84" s="117"/>
      <c r="M84" s="117"/>
      <c r="N84" s="52"/>
    </row>
    <row r="85" spans="1:14">
      <c r="A85" s="146"/>
      <c r="B85" s="50"/>
      <c r="C85" s="51" t="s">
        <v>1619</v>
      </c>
      <c r="D85" s="51"/>
      <c r="E85" s="51"/>
      <c r="F85" s="51"/>
      <c r="G85" s="51"/>
      <c r="H85" s="51"/>
      <c r="J85" s="51" t="s">
        <v>1619</v>
      </c>
      <c r="K85" s="51"/>
      <c r="L85" s="51"/>
      <c r="M85" s="51"/>
      <c r="N85" s="52"/>
    </row>
    <row r="86" spans="1:14">
      <c r="A86" s="146"/>
      <c r="B86" s="50"/>
      <c r="C86" s="51" t="s">
        <v>1620</v>
      </c>
      <c r="D86" s="51"/>
      <c r="E86" s="51"/>
      <c r="F86" s="51"/>
      <c r="G86" s="51"/>
      <c r="H86" s="51"/>
      <c r="J86" s="51" t="s">
        <v>1621</v>
      </c>
      <c r="K86" s="51"/>
      <c r="L86" s="51"/>
      <c r="M86" s="51"/>
      <c r="N86" s="52"/>
    </row>
    <row r="87" spans="1:14">
      <c r="A87" s="146"/>
      <c r="B87" s="50"/>
      <c r="C87" s="51" t="s">
        <v>1622</v>
      </c>
      <c r="D87" s="51"/>
      <c r="E87" s="51"/>
      <c r="F87" s="51"/>
      <c r="G87" s="51"/>
      <c r="H87" s="51"/>
      <c r="J87" s="51" t="s">
        <v>1622</v>
      </c>
      <c r="K87" s="51"/>
      <c r="L87" s="51"/>
      <c r="M87" s="51"/>
      <c r="N87" s="52"/>
    </row>
    <row r="88" spans="1:14" ht="10.5" customHeight="1" thickBot="1">
      <c r="A88" s="146"/>
      <c r="B88" s="50"/>
      <c r="C88" s="51"/>
      <c r="D88" s="51"/>
      <c r="E88" s="51"/>
      <c r="F88" s="51" t="s">
        <v>1623</v>
      </c>
      <c r="G88" s="51"/>
      <c r="H88" s="51"/>
      <c r="I88" s="51"/>
      <c r="J88" s="51"/>
      <c r="K88" s="51"/>
      <c r="L88" s="51"/>
      <c r="M88" s="51"/>
      <c r="N88" s="52"/>
    </row>
    <row r="89" spans="1:14">
      <c r="A89" s="146"/>
      <c r="B89" s="118" t="s">
        <v>1624</v>
      </c>
      <c r="C89" s="119"/>
      <c r="D89" s="119"/>
      <c r="E89" s="119"/>
      <c r="F89" s="119"/>
      <c r="G89" s="119"/>
      <c r="H89" s="119"/>
      <c r="I89" s="119"/>
      <c r="J89" s="119"/>
      <c r="K89" s="119"/>
      <c r="L89" s="119"/>
      <c r="M89" s="119"/>
      <c r="N89" s="120"/>
    </row>
    <row r="90" spans="1:14">
      <c r="A90" s="146"/>
      <c r="B90" s="121"/>
      <c r="C90" s="122"/>
      <c r="D90" s="122"/>
      <c r="E90" s="122"/>
      <c r="F90" s="122"/>
      <c r="G90" s="122"/>
      <c r="H90" s="122"/>
      <c r="I90" s="122"/>
      <c r="J90" s="122"/>
      <c r="K90" s="122"/>
      <c r="L90" s="122"/>
      <c r="M90" s="122"/>
      <c r="N90" s="123"/>
    </row>
    <row r="91" spans="1:14">
      <c r="A91" s="146"/>
      <c r="B91" s="121"/>
      <c r="C91" s="122"/>
      <c r="D91" s="122"/>
      <c r="E91" s="122"/>
      <c r="F91" s="122"/>
      <c r="G91" s="122"/>
      <c r="H91" s="122"/>
      <c r="I91" s="122"/>
      <c r="J91" s="122"/>
      <c r="K91" s="122"/>
      <c r="L91" s="122"/>
      <c r="M91" s="122"/>
      <c r="N91" s="123"/>
    </row>
    <row r="92" spans="1:14" ht="14.4" thickBot="1">
      <c r="A92" s="146"/>
      <c r="B92" s="124"/>
      <c r="C92" s="125"/>
      <c r="D92" s="125"/>
      <c r="E92" s="125"/>
      <c r="F92" s="125"/>
      <c r="G92" s="125"/>
      <c r="H92" s="125"/>
      <c r="I92" s="125"/>
      <c r="J92" s="125"/>
      <c r="K92" s="125"/>
      <c r="L92" s="125"/>
      <c r="M92" s="125"/>
      <c r="N92" s="126"/>
    </row>
    <row r="93" spans="1:14" ht="7.5" customHeight="1">
      <c r="A93" s="2"/>
      <c r="B93" s="127"/>
      <c r="C93" s="128"/>
      <c r="D93" s="128"/>
      <c r="E93" s="128"/>
      <c r="F93" s="128"/>
      <c r="G93" s="128"/>
      <c r="H93" s="128"/>
      <c r="I93" s="128"/>
      <c r="J93" s="128"/>
      <c r="K93" s="128"/>
      <c r="L93" s="128"/>
      <c r="M93" s="128"/>
      <c r="N93" s="129"/>
    </row>
    <row r="94" spans="1:14" ht="18" customHeight="1">
      <c r="A94" s="2"/>
      <c r="B94" s="31" t="s">
        <v>1625</v>
      </c>
      <c r="C94" s="130"/>
      <c r="D94" s="130"/>
      <c r="E94" s="130"/>
      <c r="F94" s="130"/>
      <c r="G94" s="130"/>
      <c r="H94" s="130"/>
      <c r="I94" s="130"/>
      <c r="J94" s="130"/>
      <c r="K94" s="130"/>
      <c r="L94" s="130"/>
      <c r="M94" s="130"/>
      <c r="N94" s="131"/>
    </row>
    <row r="95" spans="1:14" ht="14.25" customHeight="1">
      <c r="A95" s="2"/>
      <c r="B95" s="132"/>
      <c r="C95" s="133"/>
      <c r="D95" s="133"/>
      <c r="E95" s="133"/>
      <c r="F95" s="133"/>
      <c r="G95" s="133"/>
      <c r="H95" s="133"/>
      <c r="I95" s="133"/>
      <c r="J95" s="133"/>
      <c r="K95" s="133"/>
      <c r="L95" s="133"/>
      <c r="M95" s="133"/>
      <c r="N95" s="134"/>
    </row>
    <row r="96" spans="1:14" ht="19.5" customHeight="1">
      <c r="A96" s="2"/>
      <c r="B96" s="135"/>
      <c r="C96" s="136"/>
      <c r="D96" s="136"/>
      <c r="E96" s="136"/>
      <c r="F96" s="136"/>
      <c r="G96" s="136"/>
      <c r="H96" s="136"/>
      <c r="I96" s="136"/>
      <c r="J96" s="136"/>
      <c r="K96" s="136"/>
      <c r="L96" s="136"/>
      <c r="M96" s="136"/>
      <c r="N96" s="137"/>
    </row>
    <row r="97" spans="1:14" ht="21" customHeight="1">
      <c r="A97" s="2"/>
      <c r="B97" s="50"/>
      <c r="C97" s="51"/>
      <c r="D97" s="51"/>
      <c r="E97" s="51" t="s">
        <v>1617</v>
      </c>
      <c r="F97" s="117"/>
      <c r="G97" s="117"/>
      <c r="H97" s="51"/>
      <c r="I97" s="51"/>
      <c r="J97" s="51"/>
      <c r="K97" s="51"/>
      <c r="L97" s="51"/>
      <c r="M97" s="51"/>
      <c r="N97" s="52"/>
    </row>
    <row r="98" spans="1:14" ht="16.5" customHeight="1">
      <c r="A98" s="2"/>
      <c r="B98" s="50"/>
      <c r="C98" s="51"/>
      <c r="D98" s="51"/>
      <c r="E98" s="138" t="s">
        <v>1619</v>
      </c>
      <c r="F98" s="51"/>
      <c r="G98" s="51"/>
      <c r="H98" s="138"/>
      <c r="I98" s="138"/>
      <c r="J98" s="138"/>
      <c r="K98" s="51"/>
      <c r="L98" s="51"/>
      <c r="M98" s="51"/>
      <c r="N98" s="52"/>
    </row>
    <row r="99" spans="1:14" ht="16.5" customHeight="1">
      <c r="A99" s="2"/>
      <c r="B99" s="50"/>
      <c r="C99" s="51"/>
      <c r="D99" s="51"/>
      <c r="E99" s="139" t="s">
        <v>1626</v>
      </c>
      <c r="F99" s="51"/>
      <c r="G99" s="51"/>
      <c r="H99" s="139"/>
      <c r="I99" s="139"/>
      <c r="J99" s="139"/>
      <c r="K99" s="51"/>
      <c r="L99" s="51"/>
      <c r="M99" s="51"/>
      <c r="N99" s="52"/>
    </row>
    <row r="100" spans="1:14" ht="16.5" customHeight="1">
      <c r="A100" s="146"/>
      <c r="B100" s="140"/>
      <c r="C100" s="136"/>
      <c r="D100" s="136"/>
      <c r="E100" s="51" t="s">
        <v>1622</v>
      </c>
      <c r="F100" s="51"/>
      <c r="G100" s="51"/>
      <c r="H100" s="51"/>
      <c r="I100" s="51"/>
      <c r="J100" s="51"/>
      <c r="K100" s="136"/>
      <c r="L100" s="136"/>
      <c r="M100" s="136"/>
      <c r="N100" s="137"/>
    </row>
    <row r="101" spans="1:14" ht="9.75" customHeight="1">
      <c r="A101" s="146"/>
      <c r="B101" s="140"/>
      <c r="C101" s="136"/>
      <c r="D101" s="136"/>
      <c r="E101" s="136"/>
      <c r="F101" s="51"/>
      <c r="G101" s="51"/>
      <c r="H101" s="51"/>
      <c r="I101" s="51"/>
      <c r="J101" s="51"/>
      <c r="K101" s="136"/>
      <c r="L101" s="136"/>
      <c r="M101" s="136"/>
      <c r="N101" s="137"/>
    </row>
    <row r="102" spans="1:14">
      <c r="A102" s="146"/>
      <c r="B102" s="1286" t="s">
        <v>1627</v>
      </c>
      <c r="C102" s="1287"/>
      <c r="D102" s="1287"/>
      <c r="E102" s="1287"/>
      <c r="F102" s="1287"/>
      <c r="G102" s="1287"/>
      <c r="H102" s="1287"/>
      <c r="I102" s="1287"/>
      <c r="J102" s="1287"/>
      <c r="K102" s="1287"/>
      <c r="L102" s="1287"/>
      <c r="M102" s="1287"/>
      <c r="N102" s="1288"/>
    </row>
    <row r="103" spans="1:14" ht="26.25" customHeight="1">
      <c r="A103" s="146"/>
      <c r="B103" s="1286"/>
      <c r="C103" s="1287"/>
      <c r="D103" s="1287"/>
      <c r="E103" s="1287"/>
      <c r="F103" s="1287"/>
      <c r="G103" s="1287"/>
      <c r="H103" s="1287"/>
      <c r="I103" s="1287"/>
      <c r="J103" s="1287"/>
      <c r="K103" s="1287"/>
      <c r="L103" s="1287"/>
      <c r="M103" s="1287"/>
      <c r="N103" s="1288"/>
    </row>
    <row r="104" spans="1:14" ht="31.5" customHeight="1">
      <c r="A104" s="146"/>
      <c r="B104" s="1286" t="s">
        <v>1628</v>
      </c>
      <c r="C104" s="1287"/>
      <c r="D104" s="1287"/>
      <c r="E104" s="1287"/>
      <c r="F104" s="1287"/>
      <c r="G104" s="1287"/>
      <c r="H104" s="1287"/>
      <c r="I104" s="1287"/>
      <c r="J104" s="1287"/>
      <c r="K104" s="1287"/>
      <c r="L104" s="1287"/>
      <c r="M104" s="1287"/>
      <c r="N104" s="1288"/>
    </row>
    <row r="105" spans="1:14" ht="7.5" customHeight="1" thickBot="1">
      <c r="A105" s="146"/>
      <c r="B105" s="141"/>
      <c r="C105" s="142"/>
      <c r="D105" s="142"/>
      <c r="E105" s="143"/>
      <c r="F105" s="143"/>
      <c r="G105" s="143"/>
      <c r="H105" s="143"/>
      <c r="I105" s="143"/>
      <c r="J105" s="144"/>
      <c r="K105" s="144"/>
      <c r="L105" s="144"/>
      <c r="M105" s="144"/>
      <c r="N105" s="145"/>
    </row>
  </sheetData>
  <mergeCells count="92">
    <mergeCell ref="B104:N104"/>
    <mergeCell ref="C75:H75"/>
    <mergeCell ref="L75:M75"/>
    <mergeCell ref="B76:M76"/>
    <mergeCell ref="B78:M78"/>
    <mergeCell ref="B102:N103"/>
    <mergeCell ref="C72:H72"/>
    <mergeCell ref="L72:M72"/>
    <mergeCell ref="C73:H73"/>
    <mergeCell ref="L73:M73"/>
    <mergeCell ref="C74:H74"/>
    <mergeCell ref="L74:M74"/>
    <mergeCell ref="C71:H71"/>
    <mergeCell ref="L71:M71"/>
    <mergeCell ref="C61:H61"/>
    <mergeCell ref="C62:H62"/>
    <mergeCell ref="C63:H63"/>
    <mergeCell ref="C64:H64"/>
    <mergeCell ref="C65:H65"/>
    <mergeCell ref="B66:M66"/>
    <mergeCell ref="C60:H60"/>
    <mergeCell ref="B68:N68"/>
    <mergeCell ref="B69:N69"/>
    <mergeCell ref="C70:H70"/>
    <mergeCell ref="L70:M70"/>
    <mergeCell ref="C55:I55"/>
    <mergeCell ref="L55:M55"/>
    <mergeCell ref="B56:M56"/>
    <mergeCell ref="B58:N58"/>
    <mergeCell ref="B59:N59"/>
    <mergeCell ref="C54:I54"/>
    <mergeCell ref="L54:M54"/>
    <mergeCell ref="C51:I51"/>
    <mergeCell ref="L51:M51"/>
    <mergeCell ref="C52:I52"/>
    <mergeCell ref="L52:M52"/>
    <mergeCell ref="C53:I53"/>
    <mergeCell ref="L53:M53"/>
    <mergeCell ref="C49:I49"/>
    <mergeCell ref="L49:M49"/>
    <mergeCell ref="C50:I50"/>
    <mergeCell ref="L50:M50"/>
    <mergeCell ref="B44:N44"/>
    <mergeCell ref="C45:I45"/>
    <mergeCell ref="L45:M45"/>
    <mergeCell ref="C46:I46"/>
    <mergeCell ref="L46:M46"/>
    <mergeCell ref="C47:I47"/>
    <mergeCell ref="L47:M47"/>
    <mergeCell ref="C40:I40"/>
    <mergeCell ref="L40:M40"/>
    <mergeCell ref="B41:M41"/>
    <mergeCell ref="B43:N43"/>
    <mergeCell ref="C48:I48"/>
    <mergeCell ref="L48:M48"/>
    <mergeCell ref="L1:N6"/>
    <mergeCell ref="C39:I39"/>
    <mergeCell ref="L39:M39"/>
    <mergeCell ref="C36:I36"/>
    <mergeCell ref="L36:M36"/>
    <mergeCell ref="C37:I37"/>
    <mergeCell ref="L37:M37"/>
    <mergeCell ref="C38:I38"/>
    <mergeCell ref="L38:M38"/>
    <mergeCell ref="C35:I35"/>
    <mergeCell ref="L35:M35"/>
    <mergeCell ref="B29:N29"/>
    <mergeCell ref="B30:N30"/>
    <mergeCell ref="C31:I31"/>
    <mergeCell ref="L31:M31"/>
    <mergeCell ref="C32:I32"/>
    <mergeCell ref="L32:M32"/>
    <mergeCell ref="C33:I33"/>
    <mergeCell ref="L33:M33"/>
    <mergeCell ref="C34:I34"/>
    <mergeCell ref="L34:M34"/>
    <mergeCell ref="L26:M26"/>
    <mergeCell ref="L27:M27"/>
    <mergeCell ref="L12:N12"/>
    <mergeCell ref="D11:G11"/>
    <mergeCell ref="C26:K26"/>
    <mergeCell ref="C27:K27"/>
    <mergeCell ref="D15:N16"/>
    <mergeCell ref="B24:N24"/>
    <mergeCell ref="F7:I8"/>
    <mergeCell ref="B9:D9"/>
    <mergeCell ref="F9:G9"/>
    <mergeCell ref="H9:I9"/>
    <mergeCell ref="B1:D6"/>
    <mergeCell ref="E1:K3"/>
    <mergeCell ref="E4:K4"/>
    <mergeCell ref="E6:K6"/>
  </mergeCells>
  <printOptions horizontalCentered="1" verticalCentered="1"/>
  <pageMargins left="0.11811023622047245" right="0.11811023622047245" top="0.15748031496062992" bottom="0.15748031496062992" header="0.19685039370078741" footer="0.19685039370078741"/>
  <pageSetup scale="52"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39</vt:i4>
      </vt:variant>
      <vt:variant>
        <vt:lpstr>Rangos con nombre</vt:lpstr>
      </vt:variant>
      <vt:variant>
        <vt:i4>23</vt:i4>
      </vt:variant>
    </vt:vector>
  </HeadingPairs>
  <TitlesOfParts>
    <vt:vector size="62" baseType="lpstr">
      <vt:lpstr>TRANSPORTE</vt:lpstr>
      <vt:lpstr>Distancia Fuentes Materiales</vt:lpstr>
      <vt:lpstr>Materiales</vt:lpstr>
      <vt:lpstr>Equipos</vt:lpstr>
      <vt:lpstr>Mano de Obra</vt:lpstr>
      <vt:lpstr>Rendimientos</vt:lpstr>
      <vt:lpstr>Costos Admon</vt:lpstr>
      <vt:lpstr>Alcance Convenio</vt:lpstr>
      <vt:lpstr>Presupuesto</vt:lpstr>
      <vt:lpstr>Memoria Mantenimiento</vt:lpstr>
      <vt:lpstr>Memoria Placa Huella</vt:lpstr>
      <vt:lpstr>Alcan Tipo I </vt:lpstr>
      <vt:lpstr>Alcan Tipo II</vt:lpstr>
      <vt:lpstr>Alcan Tipo III</vt:lpstr>
      <vt:lpstr>Memoria Box-Culvert</vt:lpstr>
      <vt:lpstr>Memoria Muro Gaviones</vt:lpstr>
      <vt:lpstr>200.2</vt:lpstr>
      <vt:lpstr>201.7</vt:lpstr>
      <vt:lpstr>230.1</vt:lpstr>
      <vt:lpstr>310.1</vt:lpstr>
      <vt:lpstr>311.1</vt:lpstr>
      <vt:lpstr>320.3.1</vt:lpstr>
      <vt:lpstr>600.1.1</vt:lpstr>
      <vt:lpstr>600.2.1</vt:lpstr>
      <vt:lpstr>610.1</vt:lpstr>
      <vt:lpstr>610.1 P</vt:lpstr>
      <vt:lpstr>610.2</vt:lpstr>
      <vt:lpstr>630.1.4.1</vt:lpstr>
      <vt:lpstr>630.1.6</vt:lpstr>
      <vt:lpstr>630.1.7</vt:lpstr>
      <vt:lpstr>640.1</vt:lpstr>
      <vt:lpstr>661.3</vt:lpstr>
      <vt:lpstr>671.3</vt:lpstr>
      <vt:lpstr>673.1.1</vt:lpstr>
      <vt:lpstr>673.2</vt:lpstr>
      <vt:lpstr>674.1.1P</vt:lpstr>
      <vt:lpstr>681.1</vt:lpstr>
      <vt:lpstr>800.1P</vt:lpstr>
      <vt:lpstr>900.2.2</vt:lpstr>
      <vt:lpstr>'610.2'!Área_de_impresión</vt:lpstr>
      <vt:lpstr>'673.2'!Área_de_impresión</vt:lpstr>
      <vt:lpstr>'674.1.1P'!Área_de_impresión</vt:lpstr>
      <vt:lpstr>'681.1'!Área_de_impresión</vt:lpstr>
      <vt:lpstr>'Alcan Tipo I '!Área_de_impresión</vt:lpstr>
      <vt:lpstr>'Alcan Tipo II'!Área_de_impresión</vt:lpstr>
      <vt:lpstr>'Alcan Tipo III'!Área_de_impresión</vt:lpstr>
      <vt:lpstr>'Alcance Convenio'!Área_de_impresión</vt:lpstr>
      <vt:lpstr>'Costos Admon'!Área_de_impresión</vt:lpstr>
      <vt:lpstr>'Distancia Fuentes Materiales'!Área_de_impresión</vt:lpstr>
      <vt:lpstr>Equipos!Área_de_impresión</vt:lpstr>
      <vt:lpstr>'Mano de Obra'!Área_de_impresión</vt:lpstr>
      <vt:lpstr>Materiales!Área_de_impresión</vt:lpstr>
      <vt:lpstr>'Memoria Box-Culvert'!Área_de_impresión</vt:lpstr>
      <vt:lpstr>'Memoria Mantenimiento'!Área_de_impresión</vt:lpstr>
      <vt:lpstr>'Memoria Muro Gaviones'!Área_de_impresión</vt:lpstr>
      <vt:lpstr>'Memoria Placa Huella'!Área_de_impresión</vt:lpstr>
      <vt:lpstr>Presupuesto!Área_de_impresión</vt:lpstr>
      <vt:lpstr>Rendimientos!Área_de_impresión</vt:lpstr>
      <vt:lpstr>TRANSPORTE!Área_de_impresión</vt:lpstr>
      <vt:lpstr>'Alcan Tipo I '!Títulos_a_imprimir</vt:lpstr>
      <vt:lpstr>'Alcan Tipo II'!Títulos_a_imprimir</vt:lpstr>
      <vt:lpstr>'Alcan Tipo III'!Títulos_a_imprimir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Raul Ernesto Vargas Solano</dc:creator>
  <cp:keywords/>
  <dc:description/>
  <cp:lastModifiedBy>Mónica Alexandra Díaz Jaime</cp:lastModifiedBy>
  <cp:revision/>
  <dcterms:created xsi:type="dcterms:W3CDTF">2023-06-07T14:22:14Z</dcterms:created>
  <dcterms:modified xsi:type="dcterms:W3CDTF">2023-10-26T22:28:33Z</dcterms:modified>
  <cp:category/>
  <cp:contentStatus/>
</cp:coreProperties>
</file>