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lcmartinez\Desktop\FNA 2023\CONTRATACIÓN DIRECTA\FUMIGACIONES\"/>
    </mc:Choice>
  </mc:AlternateContent>
  <xr:revisionPtr revIDLastSave="0" documentId="13_ncr:1_{C1D813E5-516D-4D9D-AF79-74120950AC60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FUMIGACION" sheetId="11" r:id="rId1"/>
    <sheet name="DESINFECCION DE AMBIENTE" sheetId="10" r:id="rId2"/>
    <sheet name="LAVADO DE TANQUES" sheetId="12" r:id="rId3"/>
    <sheet name="SEDES" sheetId="16" r:id="rId4"/>
    <sheet name="Hoja1" sheetId="17" r:id="rId5"/>
  </sheets>
  <definedNames>
    <definedName name="_xlnm._FilterDatabase" localSheetId="1" hidden="1">'DESINFECCION DE AMBIENTE'!$A$6:$AD$62</definedName>
    <definedName name="_xlnm._FilterDatabase" localSheetId="0" hidden="1">FUMIGACION!$A$6:$AD$61</definedName>
    <definedName name="_xlnm._FilterDatabase" localSheetId="2" hidden="1">'LAVADO DE TANQUES'!$A$7:$AJ$26</definedName>
    <definedName name="_xlnm._FilterDatabase" localSheetId="3" hidden="1">SEDES!$A$5:$E$57</definedName>
    <definedName name="listado">#REF!</definedName>
    <definedName name="PERSON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7" l="1"/>
  <c r="F13" i="17"/>
  <c r="E13" i="17"/>
  <c r="G8" i="17" l="1"/>
  <c r="F8" i="17"/>
  <c r="E8" i="17"/>
  <c r="G7" i="17"/>
  <c r="F7" i="17"/>
  <c r="E7" i="17"/>
  <c r="G6" i="17"/>
  <c r="R27" i="12"/>
  <c r="O27" i="12"/>
  <c r="L27" i="12"/>
  <c r="F6" i="17"/>
  <c r="E6" i="17"/>
  <c r="L62" i="10"/>
  <c r="I62" i="10"/>
  <c r="F62" i="10"/>
  <c r="L62" i="11"/>
  <c r="I62" i="11"/>
  <c r="F62" i="11"/>
  <c r="AB57" i="11"/>
  <c r="Y57" i="11"/>
  <c r="V57" i="11"/>
  <c r="AB46" i="11"/>
  <c r="Y46" i="11"/>
  <c r="V46" i="11"/>
  <c r="AB22" i="11"/>
  <c r="Y22" i="11"/>
  <c r="V22" i="11"/>
  <c r="AB19" i="11"/>
  <c r="Y19" i="11"/>
  <c r="V19" i="11"/>
  <c r="P57" i="11"/>
  <c r="P46" i="11"/>
  <c r="P22" i="11"/>
  <c r="P19" i="11"/>
  <c r="O57" i="11"/>
  <c r="O46" i="11"/>
  <c r="O22" i="11"/>
  <c r="O57" i="10"/>
  <c r="O46" i="10"/>
  <c r="AB19" i="10"/>
  <c r="Y19" i="10"/>
  <c r="V19" i="10"/>
  <c r="S19" i="10"/>
  <c r="V46" i="10"/>
  <c r="O19" i="10"/>
  <c r="AJ27" i="12"/>
  <c r="AG27" i="12"/>
  <c r="AD27" i="12"/>
  <c r="AA27" i="12"/>
  <c r="AH26" i="12"/>
  <c r="AE26" i="12"/>
  <c r="AB26" i="12"/>
  <c r="AH25" i="12"/>
  <c r="AE25" i="12"/>
  <c r="AB25" i="12"/>
  <c r="AH24" i="12"/>
  <c r="AE24" i="12"/>
  <c r="AB24" i="12"/>
  <c r="AH23" i="12"/>
  <c r="AE23" i="12"/>
  <c r="AB23" i="12"/>
  <c r="Y23" i="12"/>
  <c r="AH22" i="12"/>
  <c r="AE22" i="12"/>
  <c r="AB22" i="12"/>
  <c r="AH21" i="12"/>
  <c r="AE21" i="12"/>
  <c r="AB21" i="12"/>
  <c r="AH20" i="12"/>
  <c r="AE20" i="12"/>
  <c r="AB20" i="12"/>
  <c r="AH19" i="12"/>
  <c r="AE19" i="12"/>
  <c r="AB19" i="12"/>
  <c r="AH18" i="12"/>
  <c r="AE18" i="12"/>
  <c r="AB18" i="12"/>
  <c r="Y18" i="12"/>
  <c r="AH17" i="12"/>
  <c r="AE17" i="12"/>
  <c r="AB17" i="12"/>
  <c r="AH16" i="12"/>
  <c r="AE16" i="12"/>
  <c r="AB16" i="12"/>
  <c r="AH15" i="12"/>
  <c r="AE15" i="12"/>
  <c r="AB15" i="12"/>
  <c r="Y15" i="12"/>
  <c r="AH14" i="12"/>
  <c r="AE14" i="12"/>
  <c r="AB14" i="12"/>
  <c r="AH13" i="12"/>
  <c r="AE13" i="12"/>
  <c r="AB13" i="12"/>
  <c r="AH12" i="12"/>
  <c r="AE12" i="12"/>
  <c r="AB12" i="12"/>
  <c r="Y12" i="12"/>
  <c r="AH11" i="12"/>
  <c r="AE11" i="12"/>
  <c r="AB11" i="12"/>
  <c r="AH10" i="12"/>
  <c r="AE10" i="12"/>
  <c r="AB10" i="12"/>
  <c r="AH9" i="12"/>
  <c r="AE9" i="12"/>
  <c r="AB9" i="12"/>
  <c r="Y9" i="12"/>
  <c r="U12" i="12"/>
  <c r="AH8" i="12"/>
  <c r="AE8" i="12"/>
  <c r="AB8" i="12"/>
  <c r="Y8" i="12"/>
  <c r="U9" i="12"/>
  <c r="U10" i="12"/>
  <c r="U11" i="12"/>
  <c r="U13" i="12"/>
  <c r="U14" i="12"/>
  <c r="U15" i="12"/>
  <c r="U16" i="12"/>
  <c r="U17" i="12"/>
  <c r="U18" i="12"/>
  <c r="U19" i="12"/>
  <c r="U20" i="12"/>
  <c r="U21" i="12"/>
  <c r="U22" i="12"/>
  <c r="U23" i="12"/>
  <c r="U24" i="12"/>
  <c r="U25" i="12"/>
  <c r="U26" i="12"/>
  <c r="S57" i="11"/>
  <c r="S46" i="11"/>
  <c r="S19" i="11"/>
  <c r="O19" i="11"/>
  <c r="S46" i="10"/>
  <c r="Y61" i="10"/>
  <c r="V61" i="10"/>
  <c r="Y60" i="10"/>
  <c r="V60" i="10"/>
  <c r="V59" i="10"/>
  <c r="Y59" i="10"/>
  <c r="V57" i="10"/>
  <c r="S57" i="10"/>
  <c r="Y55" i="10"/>
  <c r="V55" i="10"/>
  <c r="V50" i="10"/>
  <c r="Y50" i="10"/>
  <c r="Y51" i="10"/>
  <c r="V51" i="10"/>
  <c r="AB51" i="10"/>
  <c r="AB49" i="10"/>
  <c r="AB48" i="10"/>
  <c r="Y48" i="10"/>
  <c r="V48" i="10"/>
  <c r="S48" i="10"/>
  <c r="AB47" i="10"/>
  <c r="Y47" i="10"/>
  <c r="V47" i="10"/>
  <c r="Y57" i="10"/>
  <c r="Y46" i="10"/>
  <c r="AB16" i="10"/>
  <c r="Y16" i="10"/>
  <c r="V16" i="10"/>
  <c r="AB12" i="10"/>
  <c r="Y12" i="10"/>
  <c r="V12" i="10"/>
  <c r="AB8" i="10"/>
  <c r="Y8" i="10"/>
  <c r="V8" i="10"/>
  <c r="AB61" i="11"/>
  <c r="V61" i="11"/>
  <c r="AB60" i="11"/>
  <c r="V60" i="11"/>
  <c r="AB59" i="11"/>
  <c r="V59" i="11"/>
  <c r="AB58" i="11"/>
  <c r="Y58" i="11"/>
  <c r="V58" i="11"/>
  <c r="AB56" i="11"/>
  <c r="Y56" i="11"/>
  <c r="V56" i="11"/>
  <c r="AB55" i="11"/>
  <c r="V55" i="11"/>
  <c r="AB54" i="11"/>
  <c r="Y54" i="11"/>
  <c r="V54" i="11"/>
  <c r="AB52" i="11"/>
  <c r="Y52" i="11"/>
  <c r="V52" i="11"/>
  <c r="AB51" i="11"/>
  <c r="V51" i="11"/>
  <c r="AB50" i="11"/>
  <c r="V50" i="11"/>
  <c r="AB49" i="11"/>
  <c r="Y49" i="11"/>
  <c r="V49" i="11"/>
  <c r="AB48" i="11"/>
  <c r="Y48" i="11"/>
  <c r="V48" i="11"/>
  <c r="AB47" i="11"/>
  <c r="Y47" i="11"/>
  <c r="V47" i="11"/>
  <c r="AB45" i="11"/>
  <c r="Y45" i="11"/>
  <c r="V45" i="11"/>
  <c r="AB44" i="11"/>
  <c r="Y44" i="11"/>
  <c r="V44" i="11"/>
  <c r="AB43" i="11"/>
  <c r="Y43" i="11"/>
  <c r="V43" i="11"/>
  <c r="AB42" i="11"/>
  <c r="Y42" i="11"/>
  <c r="V42" i="11"/>
  <c r="AB41" i="11"/>
  <c r="Y41" i="11"/>
  <c r="V41" i="11"/>
  <c r="AB40" i="11"/>
  <c r="Y40" i="11"/>
  <c r="V40" i="11"/>
  <c r="AB39" i="11"/>
  <c r="Y39" i="11"/>
  <c r="V39" i="11"/>
  <c r="AB38" i="11"/>
  <c r="Y38" i="11"/>
  <c r="V38" i="11"/>
  <c r="AB37" i="11"/>
  <c r="Y37" i="11"/>
  <c r="V37" i="11"/>
  <c r="AB36" i="11"/>
  <c r="Y36" i="11"/>
  <c r="V36" i="11"/>
  <c r="AB35" i="11"/>
  <c r="Y35" i="11"/>
  <c r="V35" i="11"/>
  <c r="AB34" i="11"/>
  <c r="Y34" i="11"/>
  <c r="V34" i="11"/>
  <c r="AB33" i="11"/>
  <c r="Y33" i="11"/>
  <c r="V33" i="11"/>
  <c r="AB32" i="11"/>
  <c r="Y32" i="11"/>
  <c r="V32" i="11"/>
  <c r="AB31" i="11"/>
  <c r="Y31" i="11"/>
  <c r="V31" i="11"/>
  <c r="AB30" i="11"/>
  <c r="Y30" i="11"/>
  <c r="V30" i="11"/>
  <c r="AB29" i="11"/>
  <c r="Y29" i="11"/>
  <c r="V29" i="11"/>
  <c r="AB28" i="11"/>
  <c r="Y28" i="11"/>
  <c r="V28" i="11"/>
  <c r="AB27" i="11"/>
  <c r="Y27" i="11"/>
  <c r="V27" i="11"/>
  <c r="AB26" i="11"/>
  <c r="Y26" i="11"/>
  <c r="V26" i="11"/>
  <c r="AB25" i="11"/>
  <c r="Y25" i="11"/>
  <c r="V25" i="11"/>
  <c r="AB24" i="11"/>
  <c r="Y24" i="11"/>
  <c r="V24" i="11"/>
  <c r="AB23" i="11"/>
  <c r="Y23" i="11"/>
  <c r="V23" i="11"/>
  <c r="AB21" i="11"/>
  <c r="Y21" i="11"/>
  <c r="V21" i="11"/>
  <c r="AB20" i="11"/>
  <c r="Y20" i="11"/>
  <c r="V20" i="11"/>
  <c r="AB18" i="11"/>
  <c r="Y18" i="11"/>
  <c r="V18" i="11"/>
  <c r="AB17" i="11"/>
  <c r="Y17" i="11"/>
  <c r="V17" i="11"/>
  <c r="AB16" i="11"/>
  <c r="Y16" i="11"/>
  <c r="V16" i="11"/>
  <c r="AB15" i="11"/>
  <c r="Y15" i="11"/>
  <c r="V15" i="11"/>
  <c r="AB14" i="11"/>
  <c r="Y14" i="11"/>
  <c r="V14" i="11"/>
  <c r="AB13" i="11"/>
  <c r="Y13" i="11"/>
  <c r="V13" i="11"/>
  <c r="AB12" i="11"/>
  <c r="Y12" i="11"/>
  <c r="V12" i="11"/>
  <c r="AB11" i="11"/>
  <c r="Y11" i="11"/>
  <c r="V11" i="11"/>
  <c r="AB10" i="11"/>
  <c r="Y10" i="11"/>
  <c r="V10" i="11"/>
  <c r="AB9" i="11"/>
  <c r="Y9" i="11"/>
  <c r="V9" i="11"/>
  <c r="AB8" i="11"/>
  <c r="Y8" i="11"/>
  <c r="V8" i="11"/>
  <c r="AB7" i="11"/>
  <c r="Y7" i="11"/>
  <c r="V7" i="11"/>
  <c r="S45" i="11"/>
  <c r="S22" i="11"/>
  <c r="H6" i="17" l="1"/>
  <c r="S17" i="11" l="1"/>
  <c r="S12" i="11"/>
  <c r="S8" i="11"/>
  <c r="S7" i="11"/>
  <c r="M7" i="11"/>
  <c r="M8" i="11"/>
  <c r="N8" i="11" s="1"/>
  <c r="M9" i="11"/>
  <c r="N9" i="11" s="1"/>
  <c r="M10" i="11"/>
  <c r="N10" i="11" s="1"/>
  <c r="M11" i="11"/>
  <c r="N11" i="11" s="1"/>
  <c r="M12" i="11"/>
  <c r="N12" i="11" s="1"/>
  <c r="M13" i="11"/>
  <c r="N13" i="11" s="1"/>
  <c r="M14" i="11"/>
  <c r="N14" i="11" s="1"/>
  <c r="M15" i="11"/>
  <c r="N15" i="11" s="1"/>
  <c r="M16" i="11"/>
  <c r="N16" i="11" s="1"/>
  <c r="M17" i="11"/>
  <c r="N17" i="11" s="1"/>
  <c r="M18" i="11"/>
  <c r="N18" i="11" s="1"/>
  <c r="M19" i="11"/>
  <c r="N19" i="11" s="1"/>
  <c r="M20" i="11"/>
  <c r="N20" i="11" s="1"/>
  <c r="M21" i="11"/>
  <c r="N21" i="11" s="1"/>
  <c r="M22" i="11"/>
  <c r="N22" i="11" s="1"/>
  <c r="M23" i="11"/>
  <c r="N23" i="11" s="1"/>
  <c r="M24" i="11"/>
  <c r="N24" i="11" s="1"/>
  <c r="M25" i="11"/>
  <c r="N25" i="11" s="1"/>
  <c r="M26" i="11"/>
  <c r="N26" i="11" s="1"/>
  <c r="M27" i="11"/>
  <c r="N27" i="11" s="1"/>
  <c r="M28" i="11"/>
  <c r="N28" i="11" s="1"/>
  <c r="M29" i="11"/>
  <c r="N29" i="11" s="1"/>
  <c r="M30" i="11"/>
  <c r="N30" i="11" s="1"/>
  <c r="M31" i="11"/>
  <c r="N31" i="11" s="1"/>
  <c r="M32" i="11"/>
  <c r="N32" i="11" s="1"/>
  <c r="M33" i="11"/>
  <c r="N33" i="11" s="1"/>
  <c r="M34" i="11"/>
  <c r="N34" i="11" s="1"/>
  <c r="M35" i="11"/>
  <c r="N35" i="11" s="1"/>
  <c r="M36" i="11"/>
  <c r="N36" i="11" s="1"/>
  <c r="M37" i="11"/>
  <c r="N37" i="11" s="1"/>
  <c r="M38" i="11"/>
  <c r="N38" i="11" s="1"/>
  <c r="M39" i="11"/>
  <c r="N39" i="11" s="1"/>
  <c r="M40" i="11"/>
  <c r="N40" i="11" s="1"/>
  <c r="M41" i="11"/>
  <c r="N41" i="11" s="1"/>
  <c r="M42" i="11"/>
  <c r="N42" i="11" s="1"/>
  <c r="M43" i="11"/>
  <c r="N43" i="11" s="1"/>
  <c r="M44" i="11"/>
  <c r="N44" i="11" s="1"/>
  <c r="M45" i="11"/>
  <c r="N45" i="11" s="1"/>
  <c r="M46" i="11"/>
  <c r="N46" i="11" s="1"/>
  <c r="M47" i="11"/>
  <c r="N47" i="11" s="1"/>
  <c r="M48" i="11"/>
  <c r="N48" i="11" s="1"/>
  <c r="M49" i="11"/>
  <c r="N49" i="11" s="1"/>
  <c r="M50" i="11"/>
  <c r="N50" i="11" s="1"/>
  <c r="M51" i="11"/>
  <c r="N51" i="11" s="1"/>
  <c r="M52" i="11"/>
  <c r="N52" i="11" s="1"/>
  <c r="M53" i="11"/>
  <c r="N53" i="11" s="1"/>
  <c r="M54" i="11"/>
  <c r="N54" i="11" s="1"/>
  <c r="M55" i="11"/>
  <c r="N55" i="11" s="1"/>
  <c r="M56" i="11"/>
  <c r="N56" i="11" s="1"/>
  <c r="M57" i="11"/>
  <c r="N57" i="11" s="1"/>
  <c r="M58" i="11"/>
  <c r="N58" i="11" s="1"/>
  <c r="M59" i="11"/>
  <c r="N59" i="11" s="1"/>
  <c r="M60" i="11"/>
  <c r="N60" i="11" s="1"/>
  <c r="M61" i="11"/>
  <c r="N61" i="11" s="1"/>
  <c r="N7" i="11" l="1"/>
  <c r="K9" i="12" l="1"/>
  <c r="K10" i="12"/>
  <c r="K11" i="12"/>
  <c r="K12" i="12"/>
  <c r="K13" i="12"/>
  <c r="L13" i="12" s="1"/>
  <c r="K14" i="12"/>
  <c r="L14" i="12" s="1"/>
  <c r="K15" i="12"/>
  <c r="L15" i="12" s="1"/>
  <c r="K16" i="12"/>
  <c r="L16" i="12" s="1"/>
  <c r="K17" i="12"/>
  <c r="L17" i="12" s="1"/>
  <c r="K18" i="12"/>
  <c r="L18" i="12" s="1"/>
  <c r="K19" i="12"/>
  <c r="L19" i="12" s="1"/>
  <c r="K20" i="12"/>
  <c r="L20" i="12" s="1"/>
  <c r="K21" i="12"/>
  <c r="L21" i="12" s="1"/>
  <c r="K22" i="12"/>
  <c r="L22" i="12" s="1"/>
  <c r="K23" i="12"/>
  <c r="L23" i="12" s="1"/>
  <c r="K24" i="12"/>
  <c r="L24" i="12" s="1"/>
  <c r="K25" i="12"/>
  <c r="L25" i="12" s="1"/>
  <c r="K26" i="12"/>
  <c r="L26" i="12" s="1"/>
  <c r="K8" i="12"/>
  <c r="L8" i="12" s="1"/>
  <c r="L9" i="12"/>
  <c r="L10" i="12"/>
  <c r="L11" i="12"/>
  <c r="AB61" i="10"/>
  <c r="AB60" i="10"/>
  <c r="AB59" i="10"/>
  <c r="AB55" i="10"/>
  <c r="AB50" i="10"/>
  <c r="Y61" i="11"/>
  <c r="Y60" i="11"/>
  <c r="Y59" i="11"/>
  <c r="Y55" i="11"/>
  <c r="Y51" i="11"/>
  <c r="S50" i="11"/>
  <c r="Y50" i="11"/>
  <c r="Z19" i="11"/>
  <c r="AA19" i="11" s="1"/>
  <c r="Z22" i="11"/>
  <c r="E8" i="11"/>
  <c r="F8" i="11" s="1"/>
  <c r="E9" i="11"/>
  <c r="F9" i="11" s="1"/>
  <c r="E10" i="11"/>
  <c r="F10" i="11" s="1"/>
  <c r="E11" i="11"/>
  <c r="F11" i="11" s="1"/>
  <c r="E12" i="11"/>
  <c r="F12" i="11" s="1"/>
  <c r="E13" i="11"/>
  <c r="F13" i="11" s="1"/>
  <c r="E14" i="11"/>
  <c r="F14" i="11" s="1"/>
  <c r="E15" i="11"/>
  <c r="F15" i="11" s="1"/>
  <c r="E16" i="11"/>
  <c r="F16" i="11" s="1"/>
  <c r="E17" i="11"/>
  <c r="F17" i="11" s="1"/>
  <c r="E18" i="11"/>
  <c r="F18" i="11" s="1"/>
  <c r="E19" i="11"/>
  <c r="E20" i="11"/>
  <c r="F20" i="11" s="1"/>
  <c r="E21" i="11"/>
  <c r="F21" i="11" s="1"/>
  <c r="E22" i="11"/>
  <c r="E23" i="11"/>
  <c r="F23" i="11" s="1"/>
  <c r="E24" i="11"/>
  <c r="F24" i="11" s="1"/>
  <c r="E25" i="11"/>
  <c r="F25" i="11" s="1"/>
  <c r="E26" i="11"/>
  <c r="F26" i="11" s="1"/>
  <c r="E27" i="11"/>
  <c r="F27" i="11" s="1"/>
  <c r="E28" i="11"/>
  <c r="F28" i="11" s="1"/>
  <c r="E29" i="11"/>
  <c r="F29" i="11" s="1"/>
  <c r="E30" i="11"/>
  <c r="F30" i="11" s="1"/>
  <c r="E31" i="11"/>
  <c r="F31" i="11" s="1"/>
  <c r="E32" i="11"/>
  <c r="F32" i="11" s="1"/>
  <c r="E33" i="11"/>
  <c r="F33" i="11" s="1"/>
  <c r="E34" i="11"/>
  <c r="F34" i="11" s="1"/>
  <c r="E35" i="11"/>
  <c r="F35" i="11" s="1"/>
  <c r="E36" i="11"/>
  <c r="F36" i="11" s="1"/>
  <c r="E37" i="11"/>
  <c r="F37" i="11" s="1"/>
  <c r="E38" i="11"/>
  <c r="F38" i="11" s="1"/>
  <c r="E39" i="11"/>
  <c r="F39" i="11" s="1"/>
  <c r="E40" i="11"/>
  <c r="F40" i="11" s="1"/>
  <c r="E41" i="11"/>
  <c r="F41" i="11" s="1"/>
  <c r="E42" i="11"/>
  <c r="F42" i="11" s="1"/>
  <c r="E43" i="11"/>
  <c r="F43" i="11" s="1"/>
  <c r="E44" i="11"/>
  <c r="F44" i="11" s="1"/>
  <c r="E45" i="11"/>
  <c r="F45" i="11" s="1"/>
  <c r="E46" i="11"/>
  <c r="E47" i="11"/>
  <c r="F47" i="11" s="1"/>
  <c r="E48" i="11"/>
  <c r="F48" i="11" s="1"/>
  <c r="E49" i="11"/>
  <c r="F49" i="11" s="1"/>
  <c r="E50" i="11"/>
  <c r="F50" i="11" s="1"/>
  <c r="E51" i="11"/>
  <c r="F51" i="11" s="1"/>
  <c r="E52" i="11"/>
  <c r="F52" i="11" s="1"/>
  <c r="E53" i="11"/>
  <c r="F53" i="11" s="1"/>
  <c r="E54" i="11"/>
  <c r="F54" i="11" s="1"/>
  <c r="E55" i="11"/>
  <c r="F55" i="11" s="1"/>
  <c r="E56" i="11"/>
  <c r="F56" i="11" s="1"/>
  <c r="E57" i="11"/>
  <c r="E58" i="11"/>
  <c r="F58" i="11" s="1"/>
  <c r="E59" i="11"/>
  <c r="F59" i="11" s="1"/>
  <c r="E60" i="11"/>
  <c r="F60" i="11" s="1"/>
  <c r="E61" i="11"/>
  <c r="F61" i="11" s="1"/>
  <c r="E7" i="11"/>
  <c r="F7" i="11" s="1"/>
  <c r="AB46" i="10"/>
  <c r="AB57" i="10"/>
  <c r="E8" i="10"/>
  <c r="F8" i="10" s="1"/>
  <c r="E9" i="10"/>
  <c r="F9" i="10" s="1"/>
  <c r="E10" i="10"/>
  <c r="F10" i="10" s="1"/>
  <c r="E11" i="10"/>
  <c r="F11" i="10" s="1"/>
  <c r="E12" i="10"/>
  <c r="F12" i="10" s="1"/>
  <c r="E13" i="10"/>
  <c r="F13" i="10" s="1"/>
  <c r="E14" i="10"/>
  <c r="F14" i="10" s="1"/>
  <c r="E15" i="10"/>
  <c r="F15" i="10" s="1"/>
  <c r="E16" i="10"/>
  <c r="F16" i="10" s="1"/>
  <c r="E17" i="10"/>
  <c r="F17" i="10" s="1"/>
  <c r="E18" i="10"/>
  <c r="F18" i="10" s="1"/>
  <c r="E19" i="10"/>
  <c r="E20" i="10"/>
  <c r="F20" i="10" s="1"/>
  <c r="E21" i="10"/>
  <c r="F21" i="10" s="1"/>
  <c r="E22" i="10"/>
  <c r="F22" i="10" s="1"/>
  <c r="E23" i="10"/>
  <c r="F23" i="10" s="1"/>
  <c r="E24" i="10"/>
  <c r="F24" i="10" s="1"/>
  <c r="E25" i="10"/>
  <c r="F25" i="10" s="1"/>
  <c r="E26" i="10"/>
  <c r="F26" i="10" s="1"/>
  <c r="E27" i="10"/>
  <c r="F27" i="10" s="1"/>
  <c r="E28" i="10"/>
  <c r="F28" i="10" s="1"/>
  <c r="E29" i="10"/>
  <c r="F29" i="10" s="1"/>
  <c r="E30" i="10"/>
  <c r="F30" i="10" s="1"/>
  <c r="E31" i="10"/>
  <c r="F31" i="10" s="1"/>
  <c r="E32" i="10"/>
  <c r="F32" i="10" s="1"/>
  <c r="E33" i="10"/>
  <c r="F33" i="10" s="1"/>
  <c r="E34" i="10"/>
  <c r="F34" i="10" s="1"/>
  <c r="E35" i="10"/>
  <c r="F35" i="10" s="1"/>
  <c r="E36" i="10"/>
  <c r="F36" i="10" s="1"/>
  <c r="E37" i="10"/>
  <c r="F37" i="10" s="1"/>
  <c r="E38" i="10"/>
  <c r="F38" i="10" s="1"/>
  <c r="E39" i="10"/>
  <c r="F39" i="10" s="1"/>
  <c r="E40" i="10"/>
  <c r="F40" i="10" s="1"/>
  <c r="E41" i="10"/>
  <c r="F41" i="10" s="1"/>
  <c r="E42" i="10"/>
  <c r="F42" i="10" s="1"/>
  <c r="E43" i="10"/>
  <c r="F43" i="10" s="1"/>
  <c r="E44" i="10"/>
  <c r="F44" i="10" s="1"/>
  <c r="E45" i="10"/>
  <c r="F45" i="10" s="1"/>
  <c r="E46" i="10"/>
  <c r="F46" i="10" s="1"/>
  <c r="E47" i="10"/>
  <c r="F47" i="10" s="1"/>
  <c r="S47" i="10" s="1"/>
  <c r="E48" i="10"/>
  <c r="F48" i="10" s="1"/>
  <c r="E49" i="10"/>
  <c r="F49" i="10" s="1"/>
  <c r="E50" i="10"/>
  <c r="F50" i="10" s="1"/>
  <c r="E51" i="10"/>
  <c r="F51" i="10" s="1"/>
  <c r="E52" i="10"/>
  <c r="F52" i="10" s="1"/>
  <c r="E53" i="10"/>
  <c r="F53" i="10" s="1"/>
  <c r="E54" i="10"/>
  <c r="F54" i="10" s="1"/>
  <c r="E55" i="10"/>
  <c r="F55" i="10" s="1"/>
  <c r="E56" i="10"/>
  <c r="F56" i="10" s="1"/>
  <c r="E57" i="10"/>
  <c r="F57" i="10" s="1"/>
  <c r="E58" i="10"/>
  <c r="F58" i="10" s="1"/>
  <c r="E59" i="10"/>
  <c r="F59" i="10" s="1"/>
  <c r="E60" i="10"/>
  <c r="F60" i="10" s="1"/>
  <c r="E61" i="10"/>
  <c r="F61" i="10" s="1"/>
  <c r="E7" i="10"/>
  <c r="F7" i="10" s="1"/>
  <c r="S55" i="11"/>
  <c r="H8" i="17"/>
  <c r="H7" i="17"/>
  <c r="AI11" i="12"/>
  <c r="AJ11" i="12" s="1"/>
  <c r="AI12" i="12"/>
  <c r="AJ12" i="12" s="1"/>
  <c r="AC9" i="12"/>
  <c r="AD9" i="12" s="1"/>
  <c r="AC10" i="12"/>
  <c r="AD10" i="12" s="1"/>
  <c r="Y26" i="12"/>
  <c r="Z26" i="12" s="1"/>
  <c r="AA26" i="12" s="1"/>
  <c r="Y25" i="12"/>
  <c r="Y24" i="12"/>
  <c r="Z24" i="12" s="1"/>
  <c r="AA24" i="12" s="1"/>
  <c r="Y22" i="12"/>
  <c r="Z22" i="12" s="1"/>
  <c r="AA22" i="12" s="1"/>
  <c r="Y21" i="12"/>
  <c r="Z21" i="12" s="1"/>
  <c r="AA21" i="12" s="1"/>
  <c r="Y19" i="12"/>
  <c r="Z19" i="12" s="1"/>
  <c r="Z18" i="12"/>
  <c r="AA18" i="12" s="1"/>
  <c r="Y17" i="12"/>
  <c r="Z17" i="12" s="1"/>
  <c r="Z15" i="12"/>
  <c r="AA15" i="12" s="1"/>
  <c r="Y14" i="12"/>
  <c r="Z14" i="12" s="1"/>
  <c r="AA14" i="12" s="1"/>
  <c r="Z12" i="12"/>
  <c r="AA12" i="12" s="1"/>
  <c r="Z8" i="12"/>
  <c r="AA8" i="12" s="1"/>
  <c r="V9" i="12"/>
  <c r="V12" i="12"/>
  <c r="S61" i="10"/>
  <c r="T61" i="10" s="1"/>
  <c r="U61" i="10" s="1"/>
  <c r="S60" i="10"/>
  <c r="T60" i="10" s="1"/>
  <c r="S59" i="10"/>
  <c r="T59" i="10" s="1"/>
  <c r="U59" i="10" s="1"/>
  <c r="S55" i="10"/>
  <c r="T55" i="10" s="1"/>
  <c r="S51" i="10"/>
  <c r="S50" i="10"/>
  <c r="T47" i="10"/>
  <c r="S17" i="10"/>
  <c r="T17" i="10" s="1"/>
  <c r="U17" i="10" s="1"/>
  <c r="S16" i="10"/>
  <c r="S12" i="10"/>
  <c r="T12" i="10" s="1"/>
  <c r="U12" i="10" s="1"/>
  <c r="S8" i="10"/>
  <c r="T8" i="10" s="1"/>
  <c r="AC22" i="11"/>
  <c r="AD22" i="11" s="1"/>
  <c r="AC46" i="11"/>
  <c r="Z57" i="11"/>
  <c r="W19" i="11"/>
  <c r="X19" i="11" s="1"/>
  <c r="W46" i="11"/>
  <c r="X46" i="11" s="1"/>
  <c r="S61" i="11"/>
  <c r="S60" i="11"/>
  <c r="S59" i="11"/>
  <c r="S51" i="11"/>
  <c r="S48" i="11"/>
  <c r="S47" i="11"/>
  <c r="AC18" i="12" l="1"/>
  <c r="AD18" i="12" s="1"/>
  <c r="V10" i="12"/>
  <c r="V17" i="12"/>
  <c r="AF9" i="12"/>
  <c r="AG9" i="12" s="1"/>
  <c r="V16" i="12"/>
  <c r="V15" i="12"/>
  <c r="V25" i="12"/>
  <c r="V14" i="12"/>
  <c r="AI26" i="12"/>
  <c r="AC13" i="12"/>
  <c r="AD13" i="12" s="1"/>
  <c r="AB18" i="10"/>
  <c r="Y18" i="10"/>
  <c r="V18" i="10"/>
  <c r="Y49" i="10"/>
  <c r="V49" i="10"/>
  <c r="AB7" i="10"/>
  <c r="Y7" i="10"/>
  <c r="V7" i="10"/>
  <c r="V30" i="10"/>
  <c r="AB30" i="10"/>
  <c r="AC30" i="10" s="1"/>
  <c r="AD30" i="10" s="1"/>
  <c r="Y30" i="10"/>
  <c r="Z30" i="10" s="1"/>
  <c r="AA30" i="10" s="1"/>
  <c r="Y14" i="10"/>
  <c r="V14" i="10"/>
  <c r="W14" i="10" s="1"/>
  <c r="AB14" i="10"/>
  <c r="Y37" i="10"/>
  <c r="Z37" i="10" s="1"/>
  <c r="AA37" i="10" s="1"/>
  <c r="V37" i="10"/>
  <c r="W37" i="10" s="1"/>
  <c r="X37" i="10" s="1"/>
  <c r="AB37" i="10"/>
  <c r="AB52" i="10"/>
  <c r="Y52" i="10"/>
  <c r="V52" i="10"/>
  <c r="V45" i="10"/>
  <c r="AB45" i="10"/>
  <c r="Y45" i="10"/>
  <c r="V29" i="10"/>
  <c r="W29" i="10" s="1"/>
  <c r="X29" i="10" s="1"/>
  <c r="Y29" i="10"/>
  <c r="AB29" i="10"/>
  <c r="Y13" i="10"/>
  <c r="Z13" i="10" s="1"/>
  <c r="V13" i="10"/>
  <c r="AB13" i="10"/>
  <c r="AB21" i="10"/>
  <c r="AC21" i="10" s="1"/>
  <c r="AD21" i="10" s="1"/>
  <c r="Y21" i="10"/>
  <c r="Z21" i="10" s="1"/>
  <c r="AA21" i="10" s="1"/>
  <c r="V21" i="10"/>
  <c r="V20" i="10"/>
  <c r="Y20" i="10"/>
  <c r="AB20" i="10"/>
  <c r="AB44" i="10"/>
  <c r="Y44" i="10"/>
  <c r="V44" i="10"/>
  <c r="AB28" i="10"/>
  <c r="Y28" i="10"/>
  <c r="V28" i="10"/>
  <c r="V34" i="10"/>
  <c r="W34" i="10" s="1"/>
  <c r="X34" i="10" s="1"/>
  <c r="S34" i="10"/>
  <c r="AB34" i="10"/>
  <c r="AC34" i="10" s="1"/>
  <c r="AD34" i="10" s="1"/>
  <c r="Y34" i="10"/>
  <c r="Z34" i="10" s="1"/>
  <c r="AA34" i="10" s="1"/>
  <c r="AB33" i="10"/>
  <c r="Y33" i="10"/>
  <c r="Z33" i="10" s="1"/>
  <c r="V33" i="10"/>
  <c r="W33" i="10" s="1"/>
  <c r="X33" i="10" s="1"/>
  <c r="V15" i="10"/>
  <c r="AB15" i="10"/>
  <c r="Y15" i="10"/>
  <c r="AB43" i="10"/>
  <c r="Y43" i="10"/>
  <c r="V43" i="10"/>
  <c r="V27" i="10"/>
  <c r="AB27" i="10"/>
  <c r="AC27" i="10" s="1"/>
  <c r="AD27" i="10" s="1"/>
  <c r="Y27" i="10"/>
  <c r="Y11" i="10"/>
  <c r="V11" i="10"/>
  <c r="W11" i="10" s="1"/>
  <c r="X11" i="10" s="1"/>
  <c r="AB11" i="10"/>
  <c r="AB53" i="10"/>
  <c r="Y53" i="10"/>
  <c r="Z53" i="10" s="1"/>
  <c r="AA53" i="10" s="1"/>
  <c r="V53" i="10"/>
  <c r="W53" i="10" s="1"/>
  <c r="X53" i="10" s="1"/>
  <c r="Y35" i="10"/>
  <c r="Z35" i="10" s="1"/>
  <c r="AA35" i="10" s="1"/>
  <c r="V35" i="10"/>
  <c r="AB35" i="10"/>
  <c r="Y58" i="10"/>
  <c r="AB58" i="10"/>
  <c r="V58" i="10"/>
  <c r="AB42" i="10"/>
  <c r="Y42" i="10"/>
  <c r="V42" i="10"/>
  <c r="W42" i="10" s="1"/>
  <c r="AB26" i="10"/>
  <c r="Y26" i="10"/>
  <c r="V26" i="10"/>
  <c r="W26" i="10" s="1"/>
  <c r="AB10" i="10"/>
  <c r="AC10" i="10" s="1"/>
  <c r="AD10" i="10" s="1"/>
  <c r="V10" i="10"/>
  <c r="W10" i="10" s="1"/>
  <c r="X10" i="10" s="1"/>
  <c r="Y10" i="10"/>
  <c r="Z10" i="10" s="1"/>
  <c r="AB31" i="10"/>
  <c r="Y31" i="10"/>
  <c r="Z31" i="10" s="1"/>
  <c r="AA31" i="10" s="1"/>
  <c r="V31" i="10"/>
  <c r="V41" i="10"/>
  <c r="AB41" i="10"/>
  <c r="Y41" i="10"/>
  <c r="V25" i="10"/>
  <c r="AB25" i="10"/>
  <c r="Y25" i="10"/>
  <c r="Y9" i="10"/>
  <c r="AB9" i="10"/>
  <c r="V9" i="10"/>
  <c r="W9" i="10" s="1"/>
  <c r="AB17" i="10"/>
  <c r="Y17" i="10"/>
  <c r="V17" i="10"/>
  <c r="W17" i="10" s="1"/>
  <c r="X17" i="10" s="1"/>
  <c r="V56" i="10"/>
  <c r="W56" i="10" s="1"/>
  <c r="X56" i="10" s="1"/>
  <c r="AB56" i="10"/>
  <c r="AC56" i="10" s="1"/>
  <c r="AD56" i="10" s="1"/>
  <c r="Y56" i="10"/>
  <c r="Z56" i="10" s="1"/>
  <c r="AB40" i="10"/>
  <c r="Y40" i="10"/>
  <c r="V40" i="10"/>
  <c r="Y24" i="10"/>
  <c r="V24" i="10"/>
  <c r="AB24" i="10"/>
  <c r="V36" i="10"/>
  <c r="AB36" i="10"/>
  <c r="Y36" i="10"/>
  <c r="V32" i="10"/>
  <c r="W32" i="10" s="1"/>
  <c r="X32" i="10" s="1"/>
  <c r="Y32" i="10"/>
  <c r="Z32" i="10" s="1"/>
  <c r="AA32" i="10" s="1"/>
  <c r="AB32" i="10"/>
  <c r="AC32" i="10" s="1"/>
  <c r="AD32" i="10" s="1"/>
  <c r="Y39" i="10"/>
  <c r="V39" i="10"/>
  <c r="W39" i="10" s="1"/>
  <c r="AB39" i="10"/>
  <c r="AB23" i="10"/>
  <c r="Y23" i="10"/>
  <c r="V23" i="10"/>
  <c r="AB54" i="10"/>
  <c r="Y54" i="10"/>
  <c r="V54" i="10"/>
  <c r="AB38" i="10"/>
  <c r="Y38" i="10"/>
  <c r="V38" i="10"/>
  <c r="AB22" i="10"/>
  <c r="Y22" i="10"/>
  <c r="V22" i="10"/>
  <c r="AC29" i="10"/>
  <c r="AD29" i="10" s="1"/>
  <c r="P19" i="10"/>
  <c r="O17" i="10"/>
  <c r="S13" i="10"/>
  <c r="T13" i="10" s="1"/>
  <c r="U13" i="10" s="1"/>
  <c r="W16" i="10"/>
  <c r="X16" i="10" s="1"/>
  <c r="S15" i="10"/>
  <c r="T15" i="10" s="1"/>
  <c r="U15" i="10" s="1"/>
  <c r="W46" i="10"/>
  <c r="X46" i="10" s="1"/>
  <c r="S14" i="10"/>
  <c r="T14" i="10" s="1"/>
  <c r="U14" i="10" s="1"/>
  <c r="S42" i="11"/>
  <c r="T7" i="11"/>
  <c r="W13" i="11"/>
  <c r="W39" i="11"/>
  <c r="X39" i="11" s="1"/>
  <c r="Z45" i="11"/>
  <c r="AA45" i="11" s="1"/>
  <c r="Z59" i="11"/>
  <c r="AA59" i="11" s="1"/>
  <c r="AC25" i="12"/>
  <c r="AD25" i="12" s="1"/>
  <c r="AC11" i="12"/>
  <c r="AD11" i="12" s="1"/>
  <c r="Y10" i="12"/>
  <c r="AF10" i="12"/>
  <c r="AG10" i="12" s="1"/>
  <c r="Z17" i="10"/>
  <c r="P17" i="10"/>
  <c r="W23" i="11"/>
  <c r="X23" i="11" s="1"/>
  <c r="AC23" i="11"/>
  <c r="AD23" i="11" s="1"/>
  <c r="S38" i="11"/>
  <c r="T38" i="11" s="1"/>
  <c r="U38" i="11" s="1"/>
  <c r="W38" i="11"/>
  <c r="X38" i="11" s="1"/>
  <c r="AC37" i="11"/>
  <c r="AD37" i="11" s="1"/>
  <c r="S37" i="11"/>
  <c r="T37" i="11" s="1"/>
  <c r="U37" i="11" s="1"/>
  <c r="W37" i="11"/>
  <c r="X37" i="11" s="1"/>
  <c r="W29" i="11"/>
  <c r="AC29" i="11"/>
  <c r="AD29" i="11" s="1"/>
  <c r="Z24" i="11"/>
  <c r="AA24" i="11" s="1"/>
  <c r="W24" i="11"/>
  <c r="X24" i="11" s="1"/>
  <c r="AC24" i="11"/>
  <c r="AD24" i="11" s="1"/>
  <c r="S24" i="11"/>
  <c r="W21" i="11"/>
  <c r="X21" i="11" s="1"/>
  <c r="S21" i="11"/>
  <c r="T21" i="11" s="1"/>
  <c r="U21" i="11" s="1"/>
  <c r="AC21" i="11"/>
  <c r="AD21" i="11" s="1"/>
  <c r="AC60" i="11"/>
  <c r="W60" i="11"/>
  <c r="X60" i="11" s="1"/>
  <c r="Z28" i="11"/>
  <c r="AC28" i="11"/>
  <c r="W28" i="11"/>
  <c r="X28" i="11" s="1"/>
  <c r="W12" i="11"/>
  <c r="X12" i="11" s="1"/>
  <c r="AC12" i="11"/>
  <c r="AC61" i="11"/>
  <c r="AD61" i="11" s="1"/>
  <c r="W61" i="11"/>
  <c r="AC44" i="11"/>
  <c r="S44" i="11"/>
  <c r="T44" i="11" s="1"/>
  <c r="W44" i="11"/>
  <c r="X44" i="11" s="1"/>
  <c r="AC43" i="11"/>
  <c r="S43" i="11"/>
  <c r="T43" i="11" s="1"/>
  <c r="W43" i="11"/>
  <c r="X43" i="11" s="1"/>
  <c r="S27" i="11"/>
  <c r="T27" i="11" s="1"/>
  <c r="AC27" i="11"/>
  <c r="W27" i="11"/>
  <c r="X27" i="11" s="1"/>
  <c r="Z11" i="11"/>
  <c r="AA11" i="11" s="1"/>
  <c r="W11" i="11"/>
  <c r="X11" i="11" s="1"/>
  <c r="AC11" i="11"/>
  <c r="AD11" i="11" s="1"/>
  <c r="AC10" i="11"/>
  <c r="Z10" i="11"/>
  <c r="AA10" i="11" s="1"/>
  <c r="W10" i="11"/>
  <c r="X10" i="11" s="1"/>
  <c r="S40" i="11"/>
  <c r="W40" i="11"/>
  <c r="X40" i="11" s="1"/>
  <c r="Z8" i="11"/>
  <c r="AA8" i="11" s="1"/>
  <c r="AC8" i="11"/>
  <c r="AD8" i="11" s="1"/>
  <c r="W8" i="11"/>
  <c r="X8" i="11" s="1"/>
  <c r="S26" i="11"/>
  <c r="W26" i="11"/>
  <c r="X26" i="11" s="1"/>
  <c r="AC26" i="11"/>
  <c r="AC41" i="11"/>
  <c r="W41" i="11"/>
  <c r="X41" i="11" s="1"/>
  <c r="S25" i="11"/>
  <c r="W25" i="11"/>
  <c r="X25" i="11" s="1"/>
  <c r="AC25" i="11"/>
  <c r="Z9" i="11"/>
  <c r="AC9" i="11"/>
  <c r="AD9" i="11" s="1"/>
  <c r="W9" i="11"/>
  <c r="X9" i="11" s="1"/>
  <c r="W45" i="11"/>
  <c r="W42" i="11"/>
  <c r="X42" i="11" s="1"/>
  <c r="AC13" i="11"/>
  <c r="AD13" i="11" s="1"/>
  <c r="V11" i="12"/>
  <c r="AF26" i="12"/>
  <c r="AG26" i="12" s="1"/>
  <c r="Y11" i="12"/>
  <c r="Z11" i="12" s="1"/>
  <c r="AA11" i="12" s="1"/>
  <c r="AF25" i="12"/>
  <c r="AG25" i="12" s="1"/>
  <c r="AC19" i="12"/>
  <c r="AD19" i="12" s="1"/>
  <c r="AF19" i="12"/>
  <c r="AG19" i="12" s="1"/>
  <c r="AC26" i="12"/>
  <c r="AD26" i="12" s="1"/>
  <c r="V26" i="12"/>
  <c r="U8" i="12"/>
  <c r="V8" i="12"/>
  <c r="AC8" i="12"/>
  <c r="Z23" i="12"/>
  <c r="AA23" i="12" s="1"/>
  <c r="V23" i="12"/>
  <c r="AI23" i="12"/>
  <c r="AJ23" i="12" s="1"/>
  <c r="AC23" i="12"/>
  <c r="AC22" i="12"/>
  <c r="V22" i="12"/>
  <c r="AI22" i="12"/>
  <c r="AJ22" i="12" s="1"/>
  <c r="AI24" i="12"/>
  <c r="AJ24" i="12" s="1"/>
  <c r="V24" i="12"/>
  <c r="AC24" i="12"/>
  <c r="AD24" i="12" s="1"/>
  <c r="AF20" i="12"/>
  <c r="AG20" i="12" s="1"/>
  <c r="V20" i="12"/>
  <c r="AI20" i="12"/>
  <c r="AJ20" i="12" s="1"/>
  <c r="V21" i="12"/>
  <c r="AI21" i="12"/>
  <c r="AJ21" i="12" s="1"/>
  <c r="AF18" i="12"/>
  <c r="AG18" i="12" s="1"/>
  <c r="AI19" i="12"/>
  <c r="AJ19" i="12" s="1"/>
  <c r="AF17" i="12"/>
  <c r="AG17" i="12" s="1"/>
  <c r="AI18" i="12"/>
  <c r="AF16" i="12"/>
  <c r="AG16" i="12" s="1"/>
  <c r="AC17" i="12"/>
  <c r="AD17" i="12" s="1"/>
  <c r="AC15" i="12"/>
  <c r="AD15" i="12" s="1"/>
  <c r="AC14" i="12"/>
  <c r="AC16" i="12"/>
  <c r="AD16" i="12" s="1"/>
  <c r="V19" i="12"/>
  <c r="AI17" i="12"/>
  <c r="AJ17" i="12" s="1"/>
  <c r="AF15" i="12"/>
  <c r="V18" i="12"/>
  <c r="Y13" i="12"/>
  <c r="Z13" i="12" s="1"/>
  <c r="AA13" i="12" s="1"/>
  <c r="AI15" i="12"/>
  <c r="AJ15" i="12" s="1"/>
  <c r="AI14" i="12"/>
  <c r="AJ14" i="12" s="1"/>
  <c r="AI13" i="12"/>
  <c r="AJ13" i="12" s="1"/>
  <c r="Y16" i="12"/>
  <c r="Z16" i="12" s="1"/>
  <c r="AA16" i="12" s="1"/>
  <c r="AC21" i="12"/>
  <c r="AD21" i="12" s="1"/>
  <c r="V13" i="12"/>
  <c r="AC20" i="12"/>
  <c r="AI16" i="12"/>
  <c r="AJ16" i="12" s="1"/>
  <c r="Y20" i="12"/>
  <c r="Z20" i="12" s="1"/>
  <c r="AA20" i="12" s="1"/>
  <c r="Z25" i="12"/>
  <c r="AA25" i="12" s="1"/>
  <c r="AI10" i="12"/>
  <c r="AJ10" i="12" s="1"/>
  <c r="AI25" i="12"/>
  <c r="AJ25" i="12" s="1"/>
  <c r="AI9" i="12"/>
  <c r="AJ9" i="12" s="1"/>
  <c r="AF12" i="12"/>
  <c r="AG12" i="12" s="1"/>
  <c r="AF11" i="12"/>
  <c r="AG11" i="12" s="1"/>
  <c r="AC12" i="12"/>
  <c r="AD12" i="12" s="1"/>
  <c r="AA17" i="12"/>
  <c r="AI8" i="12"/>
  <c r="AJ8" i="12" s="1"/>
  <c r="AA19" i="12"/>
  <c r="O55" i="10"/>
  <c r="W55" i="10"/>
  <c r="X55" i="10" s="1"/>
  <c r="Z45" i="10"/>
  <c r="S45" i="10"/>
  <c r="T45" i="10" s="1"/>
  <c r="U45" i="10" s="1"/>
  <c r="W45" i="10"/>
  <c r="X45" i="10" s="1"/>
  <c r="O22" i="10"/>
  <c r="AC22" i="10"/>
  <c r="AD22" i="10" s="1"/>
  <c r="S22" i="10"/>
  <c r="T22" i="10" s="1"/>
  <c r="U22" i="10" s="1"/>
  <c r="Z22" i="10"/>
  <c r="AA22" i="10" s="1"/>
  <c r="W22" i="10"/>
  <c r="X22" i="10" s="1"/>
  <c r="P22" i="10"/>
  <c r="Z39" i="10"/>
  <c r="AA39" i="10" s="1"/>
  <c r="Z23" i="10"/>
  <c r="AA23" i="10" s="1"/>
  <c r="P23" i="10"/>
  <c r="W23" i="10"/>
  <c r="X23" i="10" s="1"/>
  <c r="S23" i="10"/>
  <c r="T23" i="10" s="1"/>
  <c r="O54" i="10"/>
  <c r="P54" i="10"/>
  <c r="Z54" i="10"/>
  <c r="AA54" i="10" s="1"/>
  <c r="S54" i="10"/>
  <c r="T54" i="10" s="1"/>
  <c r="W54" i="10"/>
  <c r="X54" i="10" s="1"/>
  <c r="S7" i="10"/>
  <c r="T7" i="10" s="1"/>
  <c r="Z7" i="10"/>
  <c r="P7" i="10"/>
  <c r="O7" i="10"/>
  <c r="W7" i="10"/>
  <c r="P38" i="10"/>
  <c r="Z38" i="10"/>
  <c r="AA38" i="10" s="1"/>
  <c r="O38" i="10"/>
  <c r="AC17" i="10"/>
  <c r="AD17" i="10" s="1"/>
  <c r="W13" i="10"/>
  <c r="X13" i="10" s="1"/>
  <c r="T51" i="10"/>
  <c r="U51" i="10" s="1"/>
  <c r="T50" i="10"/>
  <c r="U50" i="10" s="1"/>
  <c r="Z55" i="10"/>
  <c r="AA55" i="10" s="1"/>
  <c r="O15" i="10"/>
  <c r="P55" i="10"/>
  <c r="AC7" i="11"/>
  <c r="W7" i="11"/>
  <c r="X7" i="11" s="1"/>
  <c r="AC14" i="11"/>
  <c r="W14" i="11"/>
  <c r="X14" i="11" s="1"/>
  <c r="AC56" i="11"/>
  <c r="W56" i="11"/>
  <c r="X56" i="11" s="1"/>
  <c r="S56" i="11"/>
  <c r="Z56" i="11"/>
  <c r="AC55" i="11"/>
  <c r="AD55" i="11" s="1"/>
  <c r="W55" i="11"/>
  <c r="X55" i="11" s="1"/>
  <c r="AC54" i="11"/>
  <c r="AD54" i="11" s="1"/>
  <c r="S54" i="11"/>
  <c r="T54" i="11" s="1"/>
  <c r="U54" i="11" s="1"/>
  <c r="W54" i="11"/>
  <c r="X54" i="11" s="1"/>
  <c r="AC52" i="11"/>
  <c r="AD52" i="11" s="1"/>
  <c r="W52" i="11"/>
  <c r="X52" i="11" s="1"/>
  <c r="S52" i="11"/>
  <c r="T52" i="11" s="1"/>
  <c r="U52" i="11" s="1"/>
  <c r="Z58" i="11"/>
  <c r="AA58" i="11" s="1"/>
  <c r="AB53" i="11"/>
  <c r="AC53" i="11" s="1"/>
  <c r="AD53" i="11" s="1"/>
  <c r="V53" i="11"/>
  <c r="W53" i="11" s="1"/>
  <c r="X53" i="11" s="1"/>
  <c r="S53" i="11"/>
  <c r="T53" i="11" s="1"/>
  <c r="U53" i="11" s="1"/>
  <c r="Z36" i="11"/>
  <c r="AC36" i="11"/>
  <c r="AD36" i="11" s="1"/>
  <c r="S36" i="11"/>
  <c r="T36" i="11" s="1"/>
  <c r="U36" i="11" s="1"/>
  <c r="W36" i="11"/>
  <c r="X36" i="11" s="1"/>
  <c r="AC49" i="11"/>
  <c r="AD49" i="11" s="1"/>
  <c r="S49" i="11"/>
  <c r="T49" i="11" s="1"/>
  <c r="U49" i="11" s="1"/>
  <c r="W49" i="11"/>
  <c r="X49" i="11" s="1"/>
  <c r="S33" i="11"/>
  <c r="T33" i="11" s="1"/>
  <c r="U33" i="11" s="1"/>
  <c r="AC33" i="11"/>
  <c r="AD33" i="11" s="1"/>
  <c r="W33" i="11"/>
  <c r="X33" i="11" s="1"/>
  <c r="W17" i="11"/>
  <c r="X17" i="11" s="1"/>
  <c r="AC17" i="11"/>
  <c r="AD17" i="11" s="1"/>
  <c r="AC48" i="11"/>
  <c r="AD48" i="11" s="1"/>
  <c r="Z48" i="11"/>
  <c r="AA48" i="11" s="1"/>
  <c r="W48" i="11"/>
  <c r="S32" i="11"/>
  <c r="T32" i="11" s="1"/>
  <c r="U32" i="11" s="1"/>
  <c r="AC32" i="11"/>
  <c r="AD32" i="11" s="1"/>
  <c r="W32" i="11"/>
  <c r="Z16" i="11"/>
  <c r="AC16" i="11"/>
  <c r="AD16" i="11" s="1"/>
  <c r="W16" i="11"/>
  <c r="Z30" i="11"/>
  <c r="AA30" i="11" s="1"/>
  <c r="AC30" i="11"/>
  <c r="W30" i="11"/>
  <c r="X30" i="11" s="1"/>
  <c r="Z20" i="11"/>
  <c r="AA20" i="11" s="1"/>
  <c r="W20" i="11"/>
  <c r="X20" i="11" s="1"/>
  <c r="AC20" i="11"/>
  <c r="AD20" i="11" s="1"/>
  <c r="S20" i="11"/>
  <c r="T20" i="11" s="1"/>
  <c r="U20" i="11" s="1"/>
  <c r="AC51" i="11"/>
  <c r="AD51" i="11" s="1"/>
  <c r="Z51" i="11"/>
  <c r="AA51" i="11" s="1"/>
  <c r="W51" i="11"/>
  <c r="X51" i="11" s="1"/>
  <c r="AC35" i="11"/>
  <c r="AD35" i="11" s="1"/>
  <c r="S35" i="11"/>
  <c r="T35" i="11" s="1"/>
  <c r="U35" i="11" s="1"/>
  <c r="W35" i="11"/>
  <c r="X35" i="11" s="1"/>
  <c r="AC50" i="11"/>
  <c r="AD50" i="11" s="1"/>
  <c r="W50" i="11"/>
  <c r="X50" i="11" s="1"/>
  <c r="S34" i="11"/>
  <c r="T34" i="11" s="1"/>
  <c r="U34" i="11" s="1"/>
  <c r="W34" i="11"/>
  <c r="X34" i="11" s="1"/>
  <c r="AC34" i="11"/>
  <c r="S18" i="11"/>
  <c r="T18" i="11" s="1"/>
  <c r="U18" i="11" s="1"/>
  <c r="W18" i="11"/>
  <c r="X18" i="11" s="1"/>
  <c r="AC18" i="11"/>
  <c r="AD18" i="11" s="1"/>
  <c r="AC47" i="11"/>
  <c r="AD47" i="11" s="1"/>
  <c r="Z47" i="11"/>
  <c r="AA47" i="11" s="1"/>
  <c r="S31" i="11"/>
  <c r="T31" i="11" s="1"/>
  <c r="U31" i="11" s="1"/>
  <c r="AC31" i="11"/>
  <c r="AD31" i="11" s="1"/>
  <c r="W31" i="11"/>
  <c r="X31" i="11" s="1"/>
  <c r="AC15" i="11"/>
  <c r="AD15" i="11" s="1"/>
  <c r="W15" i="11"/>
  <c r="X15" i="11" s="1"/>
  <c r="AC45" i="11"/>
  <c r="AD45" i="11" s="1"/>
  <c r="AC42" i="11"/>
  <c r="S28" i="11"/>
  <c r="AC58" i="11"/>
  <c r="AC38" i="11"/>
  <c r="AD38" i="11" s="1"/>
  <c r="Z44" i="11"/>
  <c r="AA44" i="11" s="1"/>
  <c r="W59" i="11"/>
  <c r="X59" i="11" s="1"/>
  <c r="AC59" i="11"/>
  <c r="AC40" i="11"/>
  <c r="AC39" i="11"/>
  <c r="S58" i="11"/>
  <c r="W58" i="11"/>
  <c r="X58" i="11" s="1"/>
  <c r="Z40" i="11"/>
  <c r="AA40" i="11" s="1"/>
  <c r="Z27" i="11"/>
  <c r="AA27" i="11" s="1"/>
  <c r="Z43" i="11"/>
  <c r="AA43" i="11" s="1"/>
  <c r="S41" i="11"/>
  <c r="S29" i="11"/>
  <c r="Y53" i="11"/>
  <c r="Z52" i="11"/>
  <c r="W47" i="11"/>
  <c r="T22" i="11"/>
  <c r="U22" i="11" s="1"/>
  <c r="Z35" i="11"/>
  <c r="S23" i="11"/>
  <c r="Z32" i="11"/>
  <c r="S39" i="11"/>
  <c r="S30" i="11"/>
  <c r="T30" i="11" s="1"/>
  <c r="U30" i="11" s="1"/>
  <c r="Z7" i="11"/>
  <c r="AA7" i="11" s="1"/>
  <c r="P48" i="10"/>
  <c r="W48" i="10"/>
  <c r="X48" i="10" s="1"/>
  <c r="Z48" i="10"/>
  <c r="AA48" i="10" s="1"/>
  <c r="W47" i="10"/>
  <c r="X47" i="10" s="1"/>
  <c r="Z47" i="10"/>
  <c r="AA47" i="10" s="1"/>
  <c r="P31" i="10"/>
  <c r="W31" i="10"/>
  <c r="X31" i="10" s="1"/>
  <c r="Z50" i="10"/>
  <c r="AA50" i="10" s="1"/>
  <c r="W50" i="10"/>
  <c r="X50" i="10" s="1"/>
  <c r="P33" i="10"/>
  <c r="P44" i="10"/>
  <c r="S44" i="10"/>
  <c r="T44" i="10" s="1"/>
  <c r="U44" i="10" s="1"/>
  <c r="Z44" i="10"/>
  <c r="AA44" i="10" s="1"/>
  <c r="O44" i="10"/>
  <c r="P12" i="10"/>
  <c r="W12" i="10"/>
  <c r="X12" i="10" s="1"/>
  <c r="Z12" i="10"/>
  <c r="AA12" i="10" s="1"/>
  <c r="O12" i="10"/>
  <c r="S43" i="10"/>
  <c r="AC43" i="10"/>
  <c r="P43" i="10"/>
  <c r="O43" i="10"/>
  <c r="Z43" i="10"/>
  <c r="W43" i="10"/>
  <c r="X43" i="10" s="1"/>
  <c r="P27" i="10"/>
  <c r="W27" i="10"/>
  <c r="X27" i="10" s="1"/>
  <c r="Z27" i="10"/>
  <c r="O27" i="10"/>
  <c r="S27" i="10"/>
  <c r="T27" i="10" s="1"/>
  <c r="U27" i="10" s="1"/>
  <c r="O42" i="10"/>
  <c r="P42" i="10"/>
  <c r="S42" i="10"/>
  <c r="T42" i="10" s="1"/>
  <c r="P9" i="10"/>
  <c r="Z9" i="10"/>
  <c r="AA9" i="10" s="1"/>
  <c r="O9" i="10"/>
  <c r="S9" i="10"/>
  <c r="T9" i="10" s="1"/>
  <c r="U9" i="10" s="1"/>
  <c r="P10" i="10"/>
  <c r="S10" i="10"/>
  <c r="T10" i="10" s="1"/>
  <c r="U10" i="10" s="1"/>
  <c r="O10" i="10"/>
  <c r="O41" i="10"/>
  <c r="P41" i="10"/>
  <c r="S41" i="10"/>
  <c r="T41" i="10" s="1"/>
  <c r="U41" i="10" s="1"/>
  <c r="W41" i="10"/>
  <c r="X41" i="10" s="1"/>
  <c r="S40" i="10"/>
  <c r="T40" i="10" s="1"/>
  <c r="U40" i="10" s="1"/>
  <c r="Z40" i="10"/>
  <c r="AA40" i="10" s="1"/>
  <c r="P40" i="10"/>
  <c r="W40" i="10"/>
  <c r="X40" i="10" s="1"/>
  <c r="P60" i="10"/>
  <c r="O60" i="10"/>
  <c r="Z60" i="10"/>
  <c r="AA60" i="10" s="1"/>
  <c r="P28" i="10"/>
  <c r="S28" i="10"/>
  <c r="T28" i="10" s="1"/>
  <c r="U28" i="10" s="1"/>
  <c r="Z28" i="10"/>
  <c r="AA28" i="10" s="1"/>
  <c r="O28" i="10"/>
  <c r="P11" i="10"/>
  <c r="Z11" i="10"/>
  <c r="S11" i="10"/>
  <c r="AC11" i="10"/>
  <c r="O11" i="10"/>
  <c r="S58" i="10"/>
  <c r="T58" i="10" s="1"/>
  <c r="AC58" i="10"/>
  <c r="AD58" i="10" s="1"/>
  <c r="P58" i="10"/>
  <c r="O26" i="10"/>
  <c r="P26" i="10"/>
  <c r="S26" i="10"/>
  <c r="AC26" i="10"/>
  <c r="P57" i="10"/>
  <c r="W57" i="10"/>
  <c r="X57" i="10" s="1"/>
  <c r="T57" i="10"/>
  <c r="U57" i="10" s="1"/>
  <c r="O25" i="10"/>
  <c r="W25" i="10"/>
  <c r="X25" i="10" s="1"/>
  <c r="P25" i="10"/>
  <c r="AC25" i="10"/>
  <c r="S25" i="10"/>
  <c r="O24" i="10"/>
  <c r="Z24" i="10"/>
  <c r="W24" i="10"/>
  <c r="X24" i="10" s="1"/>
  <c r="S24" i="10"/>
  <c r="T24" i="10" s="1"/>
  <c r="P24" i="10"/>
  <c r="S53" i="10"/>
  <c r="T53" i="10" s="1"/>
  <c r="O53" i="10"/>
  <c r="P53" i="10"/>
  <c r="S37" i="10"/>
  <c r="T37" i="10" s="1"/>
  <c r="U37" i="10" s="1"/>
  <c r="O37" i="10"/>
  <c r="P37" i="10"/>
  <c r="S21" i="10"/>
  <c r="T21" i="10" s="1"/>
  <c r="U21" i="10" s="1"/>
  <c r="W21" i="10"/>
  <c r="X21" i="10" s="1"/>
  <c r="P21" i="10"/>
  <c r="O21" i="10"/>
  <c r="W18" i="10"/>
  <c r="X18" i="10" s="1"/>
  <c r="S18" i="10"/>
  <c r="AC18" i="10"/>
  <c r="AD18" i="10" s="1"/>
  <c r="P18" i="10"/>
  <c r="P49" i="10"/>
  <c r="W49" i="10"/>
  <c r="X49" i="10" s="1"/>
  <c r="Z49" i="10"/>
  <c r="AA49" i="10" s="1"/>
  <c r="P59" i="10"/>
  <c r="O59" i="10"/>
  <c r="Z59" i="10"/>
  <c r="W59" i="10"/>
  <c r="X59" i="10" s="1"/>
  <c r="O56" i="10"/>
  <c r="P56" i="10"/>
  <c r="W8" i="10"/>
  <c r="X8" i="10" s="1"/>
  <c r="O8" i="10"/>
  <c r="Z8" i="10"/>
  <c r="AA8" i="10" s="1"/>
  <c r="P8" i="10"/>
  <c r="W52" i="10"/>
  <c r="X52" i="10" s="1"/>
  <c r="Z52" i="10"/>
  <c r="AA52" i="10" s="1"/>
  <c r="S52" i="10"/>
  <c r="T52" i="10" s="1"/>
  <c r="P52" i="10"/>
  <c r="O52" i="10"/>
  <c r="Q52" i="10" s="1"/>
  <c r="O36" i="10"/>
  <c r="W36" i="10"/>
  <c r="X36" i="10" s="1"/>
  <c r="P36" i="10"/>
  <c r="S36" i="10"/>
  <c r="T36" i="10" s="1"/>
  <c r="U36" i="10" s="1"/>
  <c r="Z36" i="10"/>
  <c r="AA36" i="10" s="1"/>
  <c r="S20" i="10"/>
  <c r="T20" i="10" s="1"/>
  <c r="U20" i="10" s="1"/>
  <c r="O20" i="10"/>
  <c r="P20" i="10"/>
  <c r="W20" i="10"/>
  <c r="X20" i="10" s="1"/>
  <c r="Z20" i="10"/>
  <c r="AA20" i="10" s="1"/>
  <c r="O14" i="10"/>
  <c r="P45" i="10"/>
  <c r="W38" i="10"/>
  <c r="X38" i="10" s="1"/>
  <c r="W19" i="10"/>
  <c r="X19" i="10" s="1"/>
  <c r="X62" i="10" s="1"/>
  <c r="Z14" i="10"/>
  <c r="AA14" i="10" s="1"/>
  <c r="O39" i="10"/>
  <c r="O13" i="10"/>
  <c r="W15" i="10"/>
  <c r="X15" i="10" s="1"/>
  <c r="O45" i="10"/>
  <c r="S29" i="10"/>
  <c r="T29" i="10" s="1"/>
  <c r="O30" i="10"/>
  <c r="O61" i="10"/>
  <c r="P13" i="10"/>
  <c r="Z29" i="10"/>
  <c r="AA29" i="10" s="1"/>
  <c r="AC38" i="10"/>
  <c r="AD38" i="10" s="1"/>
  <c r="S38" i="10"/>
  <c r="P14" i="10"/>
  <c r="P61" i="10"/>
  <c r="W30" i="10"/>
  <c r="X30" i="10" s="1"/>
  <c r="S39" i="10"/>
  <c r="T39" i="10" s="1"/>
  <c r="U39" i="10" s="1"/>
  <c r="P39" i="10"/>
  <c r="O29" i="10"/>
  <c r="W61" i="10"/>
  <c r="X61" i="10" s="1"/>
  <c r="Z19" i="10"/>
  <c r="AA19" i="10" s="1"/>
  <c r="AA62" i="10" s="1"/>
  <c r="O23" i="10"/>
  <c r="P29" i="10"/>
  <c r="Z46" i="10"/>
  <c r="AA46" i="10" s="1"/>
  <c r="T46" i="10"/>
  <c r="U46" i="10" s="1"/>
  <c r="Z61" i="10"/>
  <c r="AC46" i="10"/>
  <c r="AD46" i="10" s="1"/>
  <c r="AC61" i="10"/>
  <c r="AD61" i="10" s="1"/>
  <c r="O50" i="10"/>
  <c r="AC40" i="10"/>
  <c r="AD40" i="10" s="1"/>
  <c r="AC24" i="10"/>
  <c r="AD24" i="10" s="1"/>
  <c r="O49" i="10"/>
  <c r="O33" i="10"/>
  <c r="W60" i="10"/>
  <c r="X60" i="10" s="1"/>
  <c r="W44" i="10"/>
  <c r="X44" i="10" s="1"/>
  <c r="W28" i="10"/>
  <c r="X28" i="10" s="1"/>
  <c r="S30" i="10"/>
  <c r="T30" i="10" s="1"/>
  <c r="U30" i="10" s="1"/>
  <c r="O51" i="10"/>
  <c r="O35" i="10"/>
  <c r="O34" i="10"/>
  <c r="O48" i="10"/>
  <c r="O32" i="10"/>
  <c r="Z58" i="10"/>
  <c r="AA58" i="10" s="1"/>
  <c r="Z42" i="10"/>
  <c r="Z26" i="10"/>
  <c r="S31" i="10"/>
  <c r="T31" i="10" s="1"/>
  <c r="U31" i="10" s="1"/>
  <c r="S49" i="10"/>
  <c r="O47" i="10"/>
  <c r="O31" i="10"/>
  <c r="P51" i="10"/>
  <c r="P35" i="10"/>
  <c r="W58" i="10"/>
  <c r="Z57" i="10"/>
  <c r="AA57" i="10" s="1"/>
  <c r="Z41" i="10"/>
  <c r="Z25" i="10"/>
  <c r="AA25" i="10" s="1"/>
  <c r="S32" i="10"/>
  <c r="T32" i="10" s="1"/>
  <c r="U32" i="10" s="1"/>
  <c r="P50" i="10"/>
  <c r="T34" i="10"/>
  <c r="U34" i="10" s="1"/>
  <c r="P34" i="10"/>
  <c r="S33" i="10"/>
  <c r="P32" i="10"/>
  <c r="AC50" i="10"/>
  <c r="AD50" i="10" s="1"/>
  <c r="O58" i="10"/>
  <c r="P46" i="10"/>
  <c r="P30" i="10"/>
  <c r="P47" i="10"/>
  <c r="Z51" i="10"/>
  <c r="AA51" i="10" s="1"/>
  <c r="S56" i="10"/>
  <c r="T56" i="10" s="1"/>
  <c r="AC35" i="10"/>
  <c r="AD35" i="10" s="1"/>
  <c r="S35" i="10"/>
  <c r="T35" i="10" s="1"/>
  <c r="U35" i="10" s="1"/>
  <c r="O40" i="10"/>
  <c r="O16" i="10"/>
  <c r="Z18" i="10"/>
  <c r="AA18" i="10" s="1"/>
  <c r="P16" i="10"/>
  <c r="Z16" i="10"/>
  <c r="AA16" i="10" s="1"/>
  <c r="P15" i="10"/>
  <c r="Z15" i="10"/>
  <c r="AA15" i="10" s="1"/>
  <c r="O18" i="10"/>
  <c r="T16" i="10"/>
  <c r="U16" i="10" s="1"/>
  <c r="U60" i="10"/>
  <c r="U47" i="10"/>
  <c r="W51" i="10"/>
  <c r="X51" i="10" s="1"/>
  <c r="W35" i="10"/>
  <c r="X35" i="10" s="1"/>
  <c r="T48" i="10"/>
  <c r="U48" i="10" s="1"/>
  <c r="AC55" i="10"/>
  <c r="AD55" i="10" s="1"/>
  <c r="AC57" i="10"/>
  <c r="AD57" i="10" s="1"/>
  <c r="AC19" i="10"/>
  <c r="AD19" i="10" s="1"/>
  <c r="AD62" i="10" s="1"/>
  <c r="AC57" i="11"/>
  <c r="AD57" i="11" s="1"/>
  <c r="W57" i="11"/>
  <c r="X57" i="11" s="1"/>
  <c r="AA57" i="11"/>
  <c r="AD46" i="11"/>
  <c r="AA22" i="11"/>
  <c r="W22" i="11"/>
  <c r="X22" i="11" s="1"/>
  <c r="Z46" i="11"/>
  <c r="AA46" i="11" s="1"/>
  <c r="AC19" i="11"/>
  <c r="AD19" i="11" s="1"/>
  <c r="AD62" i="11" s="1"/>
  <c r="Z10" i="12"/>
  <c r="AA10" i="12" s="1"/>
  <c r="Z9" i="12"/>
  <c r="AA9" i="12" s="1"/>
  <c r="U55" i="10"/>
  <c r="U8" i="10"/>
  <c r="T17" i="11"/>
  <c r="U17" i="11" s="1"/>
  <c r="S16" i="11"/>
  <c r="T16" i="11" s="1"/>
  <c r="U16" i="11" s="1"/>
  <c r="S15" i="11"/>
  <c r="T15" i="11" s="1"/>
  <c r="U15" i="11" s="1"/>
  <c r="S14" i="11"/>
  <c r="T14" i="11" s="1"/>
  <c r="U14" i="11" s="1"/>
  <c r="S13" i="11"/>
  <c r="T13" i="11" s="1"/>
  <c r="U13" i="11" s="1"/>
  <c r="T19" i="11"/>
  <c r="U19" i="11" s="1"/>
  <c r="T46" i="11"/>
  <c r="U46" i="11" s="1"/>
  <c r="T59" i="11"/>
  <c r="T60" i="11"/>
  <c r="T12" i="11"/>
  <c r="U12" i="11" s="1"/>
  <c r="S11" i="11"/>
  <c r="S10" i="11"/>
  <c r="T10" i="11" s="1"/>
  <c r="U10" i="11" s="1"/>
  <c r="S9" i="11"/>
  <c r="T47" i="11"/>
  <c r="U47" i="11" s="1"/>
  <c r="T48" i="11"/>
  <c r="U48" i="11" s="1"/>
  <c r="T50" i="11"/>
  <c r="U50" i="11" s="1"/>
  <c r="T51" i="11"/>
  <c r="U51" i="11" s="1"/>
  <c r="P8" i="11"/>
  <c r="P9" i="11"/>
  <c r="P10" i="11"/>
  <c r="P11" i="11"/>
  <c r="P12" i="11"/>
  <c r="P13" i="11"/>
  <c r="P14" i="11"/>
  <c r="P15" i="11"/>
  <c r="P16" i="11"/>
  <c r="P17" i="11"/>
  <c r="P18" i="11"/>
  <c r="P20" i="11"/>
  <c r="P21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P44" i="11"/>
  <c r="P45" i="11"/>
  <c r="P47" i="11"/>
  <c r="P48" i="11"/>
  <c r="P49" i="11"/>
  <c r="P50" i="11"/>
  <c r="P51" i="11"/>
  <c r="P52" i="11"/>
  <c r="P53" i="11"/>
  <c r="P54" i="11"/>
  <c r="P55" i="11"/>
  <c r="P56" i="11"/>
  <c r="P58" i="11"/>
  <c r="P59" i="11"/>
  <c r="P60" i="11"/>
  <c r="P61" i="11"/>
  <c r="P7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20" i="11"/>
  <c r="O21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7" i="11"/>
  <c r="O48" i="11"/>
  <c r="O49" i="11"/>
  <c r="O50" i="11"/>
  <c r="O51" i="11"/>
  <c r="O52" i="11"/>
  <c r="O53" i="11"/>
  <c r="O54" i="11"/>
  <c r="O55" i="11"/>
  <c r="O56" i="11"/>
  <c r="O58" i="11"/>
  <c r="O59" i="11"/>
  <c r="O60" i="11"/>
  <c r="O61" i="11"/>
  <c r="X62" i="11" l="1"/>
  <c r="AA62" i="11"/>
  <c r="AJ26" i="12"/>
  <c r="W8" i="12"/>
  <c r="Q14" i="10"/>
  <c r="AA7" i="10"/>
  <c r="R15" i="10"/>
  <c r="R19" i="10"/>
  <c r="AA59" i="10"/>
  <c r="Q40" i="10"/>
  <c r="R17" i="10"/>
  <c r="AA61" i="10"/>
  <c r="Q56" i="10"/>
  <c r="U58" i="10"/>
  <c r="R13" i="10"/>
  <c r="AA10" i="10"/>
  <c r="X61" i="11"/>
  <c r="X13" i="11"/>
  <c r="X45" i="11"/>
  <c r="AD30" i="11"/>
  <c r="AD27" i="11"/>
  <c r="AD25" i="11"/>
  <c r="AD41" i="11"/>
  <c r="AD60" i="11"/>
  <c r="AD14" i="11"/>
  <c r="Q55" i="10"/>
  <c r="Q36" i="10"/>
  <c r="Q28" i="10"/>
  <c r="U53" i="10"/>
  <c r="Q16" i="10"/>
  <c r="Q41" i="10"/>
  <c r="AD8" i="12"/>
  <c r="Q24" i="10"/>
  <c r="Q27" i="10"/>
  <c r="Q17" i="10"/>
  <c r="Q38" i="10"/>
  <c r="AA17" i="10"/>
  <c r="AA24" i="10"/>
  <c r="R59" i="10"/>
  <c r="R58" i="10"/>
  <c r="R55" i="10"/>
  <c r="R52" i="10"/>
  <c r="R48" i="10"/>
  <c r="AA41" i="10"/>
  <c r="Q26" i="10"/>
  <c r="Q21" i="10"/>
  <c r="Q10" i="10"/>
  <c r="AA28" i="11"/>
  <c r="AD26" i="11"/>
  <c r="AD43" i="11"/>
  <c r="AD56" i="11"/>
  <c r="AA52" i="11"/>
  <c r="X47" i="11"/>
  <c r="AD39" i="11"/>
  <c r="X29" i="11"/>
  <c r="AD28" i="11"/>
  <c r="AD12" i="11"/>
  <c r="AD7" i="11"/>
  <c r="Q7" i="11"/>
  <c r="AA9" i="11"/>
  <c r="AD10" i="11"/>
  <c r="Q54" i="10"/>
  <c r="R60" i="10"/>
  <c r="Q9" i="10"/>
  <c r="R45" i="10"/>
  <c r="R20" i="10"/>
  <c r="R8" i="10"/>
  <c r="X8" i="12"/>
  <c r="R10" i="10"/>
  <c r="Q44" i="10"/>
  <c r="AC47" i="10"/>
  <c r="AD47" i="10" s="1"/>
  <c r="R27" i="10"/>
  <c r="R51" i="10"/>
  <c r="AA27" i="10"/>
  <c r="AC36" i="10"/>
  <c r="AD36" i="10" s="1"/>
  <c r="Q22" i="10"/>
  <c r="R36" i="10"/>
  <c r="R29" i="10"/>
  <c r="Z21" i="11"/>
  <c r="AA21" i="11" s="1"/>
  <c r="AD34" i="11"/>
  <c r="AD42" i="11"/>
  <c r="AD44" i="11"/>
  <c r="AD58" i="11"/>
  <c r="AD40" i="11"/>
  <c r="X16" i="11"/>
  <c r="Z37" i="11"/>
  <c r="AA37" i="11" s="1"/>
  <c r="AF21" i="12"/>
  <c r="AG21" i="12" s="1"/>
  <c r="AF23" i="12"/>
  <c r="AG23" i="12" s="1"/>
  <c r="AF22" i="12"/>
  <c r="AG22" i="12" s="1"/>
  <c r="AD23" i="12"/>
  <c r="AF24" i="12"/>
  <c r="AG24" i="12" s="1"/>
  <c r="AF14" i="12"/>
  <c r="AG14" i="12" s="1"/>
  <c r="AD14" i="12"/>
  <c r="AG15" i="12"/>
  <c r="AJ18" i="12"/>
  <c r="AD22" i="12"/>
  <c r="AD20" i="12"/>
  <c r="AF13" i="12"/>
  <c r="AG13" i="12" s="1"/>
  <c r="R54" i="10"/>
  <c r="AC53" i="10"/>
  <c r="AD53" i="10" s="1"/>
  <c r="AC59" i="10"/>
  <c r="AD59" i="10" s="1"/>
  <c r="AC39" i="10"/>
  <c r="AD39" i="10" s="1"/>
  <c r="X7" i="10"/>
  <c r="Q39" i="10"/>
  <c r="R21" i="10"/>
  <c r="R53" i="10"/>
  <c r="AC28" i="10"/>
  <c r="AD28" i="10" s="1"/>
  <c r="R12" i="10"/>
  <c r="R7" i="10"/>
  <c r="Q37" i="10"/>
  <c r="Q20" i="10"/>
  <c r="R56" i="10"/>
  <c r="AC7" i="10"/>
  <c r="AD7" i="10" s="1"/>
  <c r="AC54" i="10"/>
  <c r="AD54" i="10" s="1"/>
  <c r="AC23" i="10"/>
  <c r="AD23" i="10" s="1"/>
  <c r="U7" i="10"/>
  <c r="R23" i="10"/>
  <c r="AC45" i="10"/>
  <c r="AD45" i="10" s="1"/>
  <c r="AC44" i="10"/>
  <c r="AD44" i="10" s="1"/>
  <c r="AA56" i="10"/>
  <c r="R44" i="10"/>
  <c r="AA13" i="10"/>
  <c r="R28" i="10"/>
  <c r="AA45" i="10"/>
  <c r="U24" i="10"/>
  <c r="R38" i="10"/>
  <c r="AC37" i="10"/>
  <c r="AD37" i="10" s="1"/>
  <c r="Q8" i="10"/>
  <c r="Q23" i="10"/>
  <c r="R24" i="10"/>
  <c r="Q29" i="10"/>
  <c r="X14" i="10"/>
  <c r="R31" i="10"/>
  <c r="R33" i="10"/>
  <c r="Q47" i="10"/>
  <c r="R22" i="10"/>
  <c r="U42" i="10"/>
  <c r="U23" i="10"/>
  <c r="Q7" i="10"/>
  <c r="T38" i="10"/>
  <c r="U38" i="10" s="1"/>
  <c r="U54" i="10"/>
  <c r="R61" i="10"/>
  <c r="R11" i="10"/>
  <c r="AA11" i="10"/>
  <c r="U29" i="10"/>
  <c r="AD26" i="10"/>
  <c r="Q53" i="10"/>
  <c r="AC20" i="10"/>
  <c r="AD20" i="10" s="1"/>
  <c r="AC42" i="10"/>
  <c r="AD42" i="10" s="1"/>
  <c r="Q34" i="10"/>
  <c r="Q46" i="10"/>
  <c r="Q43" i="10"/>
  <c r="Z49" i="11"/>
  <c r="AA49" i="11" s="1"/>
  <c r="Z23" i="11"/>
  <c r="AA23" i="11" s="1"/>
  <c r="Z60" i="11"/>
  <c r="AA60" i="11" s="1"/>
  <c r="AA36" i="11"/>
  <c r="Z34" i="11"/>
  <c r="AA34" i="11" s="1"/>
  <c r="Z41" i="11"/>
  <c r="AA41" i="11" s="1"/>
  <c r="Z14" i="11"/>
  <c r="AA14" i="11" s="1"/>
  <c r="Z12" i="11"/>
  <c r="AA12" i="11" s="1"/>
  <c r="Z15" i="11"/>
  <c r="AA15" i="11" s="1"/>
  <c r="Z33" i="11"/>
  <c r="AA33" i="11" s="1"/>
  <c r="AD59" i="11"/>
  <c r="AA32" i="11"/>
  <c r="Z13" i="11"/>
  <c r="AA13" i="11" s="1"/>
  <c r="Z50" i="11"/>
  <c r="AA50" i="11" s="1"/>
  <c r="Z55" i="11"/>
  <c r="AA55" i="11" s="1"/>
  <c r="Z31" i="11"/>
  <c r="AA31" i="11" s="1"/>
  <c r="Z61" i="11"/>
  <c r="AA61" i="11" s="1"/>
  <c r="Z38" i="11"/>
  <c r="AA38" i="11" s="1"/>
  <c r="AA35" i="11"/>
  <c r="AA16" i="11"/>
  <c r="Z18" i="11"/>
  <c r="AA18" i="11" s="1"/>
  <c r="X32" i="11"/>
  <c r="AA56" i="11"/>
  <c r="Z29" i="11"/>
  <c r="AA29" i="11" s="1"/>
  <c r="Z25" i="11"/>
  <c r="AA25" i="11" s="1"/>
  <c r="Z42" i="11"/>
  <c r="AA42" i="11" s="1"/>
  <c r="Z17" i="11"/>
  <c r="AA17" i="11" s="1"/>
  <c r="Z53" i="11"/>
  <c r="AA53" i="11" s="1"/>
  <c r="X48" i="11"/>
  <c r="Z39" i="11"/>
  <c r="AA39" i="11" s="1"/>
  <c r="Z26" i="11"/>
  <c r="AA26" i="11" s="1"/>
  <c r="Z54" i="11"/>
  <c r="AA54" i="11" s="1"/>
  <c r="R59" i="11"/>
  <c r="R43" i="11"/>
  <c r="R27" i="11"/>
  <c r="R11" i="11"/>
  <c r="R57" i="11"/>
  <c r="R41" i="11"/>
  <c r="R25" i="11"/>
  <c r="R9" i="11"/>
  <c r="R56" i="11"/>
  <c r="R40" i="11"/>
  <c r="R24" i="11"/>
  <c r="R8" i="11"/>
  <c r="R23" i="11"/>
  <c r="Q26" i="11"/>
  <c r="R39" i="11"/>
  <c r="R55" i="11"/>
  <c r="R47" i="11"/>
  <c r="R36" i="11"/>
  <c r="R34" i="11"/>
  <c r="R33" i="11"/>
  <c r="R31" i="11"/>
  <c r="Q60" i="11"/>
  <c r="R35" i="11"/>
  <c r="R32" i="11"/>
  <c r="R52" i="11"/>
  <c r="R51" i="11"/>
  <c r="Q58" i="11"/>
  <c r="AD25" i="10"/>
  <c r="R37" i="10"/>
  <c r="Q31" i="10"/>
  <c r="AD11" i="10"/>
  <c r="R46" i="10"/>
  <c r="R25" i="10"/>
  <c r="AC9" i="10"/>
  <c r="AD9" i="10" s="1"/>
  <c r="Q11" i="10"/>
  <c r="AA43" i="10"/>
  <c r="Q49" i="10"/>
  <c r="AC12" i="10"/>
  <c r="AD12" i="10" s="1"/>
  <c r="U56" i="10"/>
  <c r="T19" i="10"/>
  <c r="U19" i="10" s="1"/>
  <c r="U62" i="10" s="1"/>
  <c r="AC41" i="10"/>
  <c r="AD41" i="10" s="1"/>
  <c r="AC52" i="10"/>
  <c r="AD52" i="10" s="1"/>
  <c r="AD43" i="10"/>
  <c r="R43" i="10"/>
  <c r="AC8" i="10"/>
  <c r="AD8" i="10" s="1"/>
  <c r="R41" i="10"/>
  <c r="Q12" i="10"/>
  <c r="Q15" i="10"/>
  <c r="R42" i="10"/>
  <c r="T11" i="10"/>
  <c r="U11" i="10" s="1"/>
  <c r="Q25" i="10"/>
  <c r="Q48" i="10"/>
  <c r="Q58" i="10"/>
  <c r="Q18" i="10"/>
  <c r="R14" i="10"/>
  <c r="R39" i="10"/>
  <c r="R26" i="10"/>
  <c r="Q59" i="10"/>
  <c r="R57" i="10"/>
  <c r="Q45" i="10"/>
  <c r="R34" i="10"/>
  <c r="T18" i="10"/>
  <c r="U18" i="10" s="1"/>
  <c r="Q32" i="10"/>
  <c r="Q35" i="10"/>
  <c r="Q50" i="10"/>
  <c r="Q60" i="10"/>
  <c r="R9" i="10"/>
  <c r="R30" i="10"/>
  <c r="Q57" i="10"/>
  <c r="U52" i="10"/>
  <c r="Q51" i="10"/>
  <c r="X9" i="10"/>
  <c r="X39" i="10"/>
  <c r="Q61" i="10"/>
  <c r="T26" i="10"/>
  <c r="U26" i="10" s="1"/>
  <c r="Q42" i="10"/>
  <c r="Q19" i="10"/>
  <c r="T25" i="10"/>
  <c r="U25" i="10" s="1"/>
  <c r="T43" i="10"/>
  <c r="U43" i="10" s="1"/>
  <c r="AA33" i="10"/>
  <c r="Q13" i="10"/>
  <c r="X26" i="10"/>
  <c r="Q33" i="10"/>
  <c r="R40" i="10"/>
  <c r="X42" i="10"/>
  <c r="R49" i="10"/>
  <c r="AC51" i="10"/>
  <c r="AD51" i="10" s="1"/>
  <c r="R47" i="10"/>
  <c r="R50" i="10"/>
  <c r="AC60" i="10"/>
  <c r="AD60" i="10" s="1"/>
  <c r="T49" i="10"/>
  <c r="U49" i="10" s="1"/>
  <c r="T33" i="10"/>
  <c r="U33" i="10" s="1"/>
  <c r="AC48" i="10"/>
  <c r="AD48" i="10" s="1"/>
  <c r="Q30" i="10"/>
  <c r="R35" i="10"/>
  <c r="AA26" i="10"/>
  <c r="R32" i="10"/>
  <c r="AC33" i="10"/>
  <c r="AD33" i="10" s="1"/>
  <c r="AA42" i="10"/>
  <c r="X58" i="10"/>
  <c r="AC49" i="10"/>
  <c r="AD49" i="10" s="1"/>
  <c r="AC31" i="10"/>
  <c r="AD31" i="10" s="1"/>
  <c r="AC13" i="10"/>
  <c r="AD13" i="10" s="1"/>
  <c r="R16" i="10"/>
  <c r="AC14" i="10"/>
  <c r="AD14" i="10" s="1"/>
  <c r="AC16" i="10"/>
  <c r="AD16" i="10" s="1"/>
  <c r="AC15" i="10"/>
  <c r="AD15" i="10" s="1"/>
  <c r="R18" i="10"/>
  <c r="Q25" i="11"/>
  <c r="Q24" i="11"/>
  <c r="Q46" i="11"/>
  <c r="Q30" i="11"/>
  <c r="Q14" i="11"/>
  <c r="Q54" i="11"/>
  <c r="Q38" i="11"/>
  <c r="Q22" i="11"/>
  <c r="Q59" i="11"/>
  <c r="Q23" i="11"/>
  <c r="R17" i="11"/>
  <c r="R29" i="11"/>
  <c r="R16" i="11"/>
  <c r="Q37" i="11"/>
  <c r="R60" i="11"/>
  <c r="R44" i="11"/>
  <c r="R28" i="11"/>
  <c r="R12" i="11"/>
  <c r="Q52" i="11"/>
  <c r="Q36" i="11"/>
  <c r="Q20" i="11"/>
  <c r="Q57" i="11"/>
  <c r="R61" i="11"/>
  <c r="Q53" i="11"/>
  <c r="Q51" i="11"/>
  <c r="Q35" i="11"/>
  <c r="Q19" i="11"/>
  <c r="Q56" i="11"/>
  <c r="R15" i="11"/>
  <c r="R45" i="11"/>
  <c r="R13" i="11"/>
  <c r="Q21" i="11"/>
  <c r="R58" i="11"/>
  <c r="R42" i="11"/>
  <c r="R26" i="11"/>
  <c r="R10" i="11"/>
  <c r="R18" i="11"/>
  <c r="Q55" i="11"/>
  <c r="R20" i="11"/>
  <c r="R54" i="11"/>
  <c r="Q42" i="11"/>
  <c r="Q8" i="11"/>
  <c r="Q12" i="11"/>
  <c r="Q44" i="11"/>
  <c r="R38" i="11"/>
  <c r="Q43" i="11"/>
  <c r="R37" i="11"/>
  <c r="Q41" i="11"/>
  <c r="R7" i="11"/>
  <c r="Q45" i="11"/>
  <c r="R53" i="11"/>
  <c r="Q40" i="11"/>
  <c r="Q9" i="11"/>
  <c r="Q50" i="11"/>
  <c r="Q34" i="11"/>
  <c r="Q18" i="11"/>
  <c r="Q39" i="11"/>
  <c r="Q13" i="11"/>
  <c r="Q49" i="11"/>
  <c r="Q33" i="11"/>
  <c r="Q17" i="11"/>
  <c r="Q29" i="11"/>
  <c r="R50" i="11"/>
  <c r="Q11" i="11"/>
  <c r="R22" i="11"/>
  <c r="Q32" i="11"/>
  <c r="Q16" i="11"/>
  <c r="Q28" i="11"/>
  <c r="R49" i="11"/>
  <c r="Q10" i="11"/>
  <c r="R19" i="11"/>
  <c r="R21" i="11"/>
  <c r="Q48" i="11"/>
  <c r="Q47" i="11"/>
  <c r="Q31" i="11"/>
  <c r="Q15" i="11"/>
  <c r="Q61" i="11"/>
  <c r="Q27" i="11"/>
  <c r="R48" i="11"/>
  <c r="T45" i="11"/>
  <c r="U45" i="11" s="1"/>
  <c r="T28" i="11"/>
  <c r="U28" i="11" s="1"/>
  <c r="T58" i="11"/>
  <c r="U58" i="11" s="1"/>
  <c r="T42" i="11"/>
  <c r="U42" i="11" s="1"/>
  <c r="T26" i="11"/>
  <c r="U26" i="11" s="1"/>
  <c r="U60" i="11"/>
  <c r="U44" i="11"/>
  <c r="T29" i="11"/>
  <c r="U29" i="11" s="1"/>
  <c r="T57" i="11"/>
  <c r="U57" i="11" s="1"/>
  <c r="U62" i="11" s="1"/>
  <c r="T41" i="11"/>
  <c r="U41" i="11" s="1"/>
  <c r="T25" i="11"/>
  <c r="U25" i="11" s="1"/>
  <c r="U59" i="11"/>
  <c r="U43" i="11"/>
  <c r="U27" i="11"/>
  <c r="T61" i="11"/>
  <c r="U61" i="11" s="1"/>
  <c r="T56" i="11"/>
  <c r="U56" i="11" s="1"/>
  <c r="T40" i="11"/>
  <c r="U40" i="11" s="1"/>
  <c r="T24" i="11"/>
  <c r="U24" i="11" s="1"/>
  <c r="T55" i="11"/>
  <c r="U55" i="11" s="1"/>
  <c r="T39" i="11"/>
  <c r="U39" i="11" s="1"/>
  <c r="T23" i="11"/>
  <c r="U23" i="11" s="1"/>
  <c r="T11" i="11"/>
  <c r="U11" i="11" s="1"/>
  <c r="T9" i="11"/>
  <c r="U9" i="11" s="1"/>
  <c r="R14" i="11"/>
  <c r="R30" i="11"/>
  <c r="U7" i="11"/>
  <c r="R46" i="11"/>
  <c r="G37" i="11" l="1"/>
  <c r="H37" i="11" s="1"/>
  <c r="S26" i="12" l="1"/>
  <c r="T26" i="12" s="1"/>
  <c r="S25" i="12"/>
  <c r="T25" i="12" s="1"/>
  <c r="S24" i="12"/>
  <c r="T24" i="12" s="1"/>
  <c r="S23" i="12"/>
  <c r="T23" i="12" s="1"/>
  <c r="S22" i="12"/>
  <c r="T22" i="12" s="1"/>
  <c r="S21" i="12"/>
  <c r="T21" i="12" s="1"/>
  <c r="S20" i="12"/>
  <c r="T20" i="12" s="1"/>
  <c r="S19" i="12"/>
  <c r="T19" i="12" s="1"/>
  <c r="S18" i="12"/>
  <c r="T18" i="12" s="1"/>
  <c r="S17" i="12"/>
  <c r="T17" i="12" s="1"/>
  <c r="S16" i="12"/>
  <c r="T16" i="12" s="1"/>
  <c r="S15" i="12"/>
  <c r="T15" i="12" s="1"/>
  <c r="S14" i="12"/>
  <c r="T14" i="12" s="1"/>
  <c r="S13" i="12"/>
  <c r="T13" i="12" s="1"/>
  <c r="S12" i="12"/>
  <c r="T12" i="12" s="1"/>
  <c r="S11" i="12"/>
  <c r="T11" i="12" s="1"/>
  <c r="S10" i="12"/>
  <c r="T10" i="12" s="1"/>
  <c r="S9" i="12"/>
  <c r="T9" i="12" s="1"/>
  <c r="S8" i="12"/>
  <c r="P26" i="12"/>
  <c r="Q26" i="12" s="1"/>
  <c r="P25" i="12"/>
  <c r="Q25" i="12" s="1"/>
  <c r="P24" i="12"/>
  <c r="Q24" i="12" s="1"/>
  <c r="P23" i="12"/>
  <c r="Q23" i="12" s="1"/>
  <c r="P22" i="12"/>
  <c r="Q22" i="12" s="1"/>
  <c r="P21" i="12"/>
  <c r="Q21" i="12" s="1"/>
  <c r="P20" i="12"/>
  <c r="Q20" i="12" s="1"/>
  <c r="P19" i="12"/>
  <c r="Q19" i="12" s="1"/>
  <c r="P18" i="12"/>
  <c r="Q18" i="12" s="1"/>
  <c r="P17" i="12"/>
  <c r="Q17" i="12" s="1"/>
  <c r="P16" i="12"/>
  <c r="Q16" i="12" s="1"/>
  <c r="P15" i="12"/>
  <c r="Q15" i="12" s="1"/>
  <c r="P14" i="12"/>
  <c r="Q14" i="12" s="1"/>
  <c r="P13" i="12"/>
  <c r="Q13" i="12" s="1"/>
  <c r="P12" i="12"/>
  <c r="Q12" i="12" s="1"/>
  <c r="P11" i="12"/>
  <c r="Q11" i="12" s="1"/>
  <c r="P10" i="12"/>
  <c r="Q10" i="12" s="1"/>
  <c r="P9" i="12"/>
  <c r="Q9" i="12" s="1"/>
  <c r="P8" i="12"/>
  <c r="M61" i="10"/>
  <c r="N61" i="10" s="1"/>
  <c r="J61" i="10"/>
  <c r="K61" i="10" s="1"/>
  <c r="M60" i="10"/>
  <c r="N60" i="10" s="1"/>
  <c r="J60" i="10"/>
  <c r="K60" i="10" s="1"/>
  <c r="M59" i="10"/>
  <c r="N59" i="10" s="1"/>
  <c r="J59" i="10"/>
  <c r="K59" i="10" s="1"/>
  <c r="M58" i="10"/>
  <c r="N58" i="10" s="1"/>
  <c r="J58" i="10"/>
  <c r="K58" i="10" s="1"/>
  <c r="M57" i="10"/>
  <c r="N57" i="10" s="1"/>
  <c r="J57" i="10"/>
  <c r="K57" i="10" s="1"/>
  <c r="M56" i="10"/>
  <c r="N56" i="10" s="1"/>
  <c r="J56" i="10"/>
  <c r="K56" i="10" s="1"/>
  <c r="M55" i="10"/>
  <c r="N55" i="10" s="1"/>
  <c r="J55" i="10"/>
  <c r="K55" i="10" s="1"/>
  <c r="M54" i="10"/>
  <c r="N54" i="10" s="1"/>
  <c r="J54" i="10"/>
  <c r="K54" i="10" s="1"/>
  <c r="M53" i="10"/>
  <c r="N53" i="10" s="1"/>
  <c r="J53" i="10"/>
  <c r="K53" i="10" s="1"/>
  <c r="M52" i="10"/>
  <c r="N52" i="10" s="1"/>
  <c r="J52" i="10"/>
  <c r="K52" i="10" s="1"/>
  <c r="M51" i="10"/>
  <c r="N51" i="10" s="1"/>
  <c r="J51" i="10"/>
  <c r="K51" i="10" s="1"/>
  <c r="M50" i="10"/>
  <c r="N50" i="10" s="1"/>
  <c r="J50" i="10"/>
  <c r="K50" i="10" s="1"/>
  <c r="M49" i="10"/>
  <c r="N49" i="10" s="1"/>
  <c r="J49" i="10"/>
  <c r="K49" i="10" s="1"/>
  <c r="M48" i="10"/>
  <c r="N48" i="10" s="1"/>
  <c r="J48" i="10"/>
  <c r="K48" i="10" s="1"/>
  <c r="M47" i="10"/>
  <c r="N47" i="10" s="1"/>
  <c r="J47" i="10"/>
  <c r="K47" i="10" s="1"/>
  <c r="M46" i="10"/>
  <c r="N46" i="10" s="1"/>
  <c r="J46" i="10"/>
  <c r="K46" i="10" s="1"/>
  <c r="M45" i="10"/>
  <c r="N45" i="10" s="1"/>
  <c r="J45" i="10"/>
  <c r="K45" i="10" s="1"/>
  <c r="M44" i="10"/>
  <c r="N44" i="10" s="1"/>
  <c r="J44" i="10"/>
  <c r="K44" i="10" s="1"/>
  <c r="M43" i="10"/>
  <c r="N43" i="10" s="1"/>
  <c r="J43" i="10"/>
  <c r="K43" i="10" s="1"/>
  <c r="M42" i="10"/>
  <c r="N42" i="10" s="1"/>
  <c r="J42" i="10"/>
  <c r="K42" i="10" s="1"/>
  <c r="M41" i="10"/>
  <c r="N41" i="10" s="1"/>
  <c r="J41" i="10"/>
  <c r="K41" i="10" s="1"/>
  <c r="M40" i="10"/>
  <c r="N40" i="10" s="1"/>
  <c r="J40" i="10"/>
  <c r="K40" i="10" s="1"/>
  <c r="M39" i="10"/>
  <c r="N39" i="10" s="1"/>
  <c r="J39" i="10"/>
  <c r="K39" i="10" s="1"/>
  <c r="M38" i="10"/>
  <c r="N38" i="10" s="1"/>
  <c r="J38" i="10"/>
  <c r="K38" i="10" s="1"/>
  <c r="M37" i="10"/>
  <c r="N37" i="10" s="1"/>
  <c r="J37" i="10"/>
  <c r="K37" i="10" s="1"/>
  <c r="M36" i="10"/>
  <c r="N36" i="10" s="1"/>
  <c r="J36" i="10"/>
  <c r="K36" i="10" s="1"/>
  <c r="M35" i="10"/>
  <c r="N35" i="10" s="1"/>
  <c r="J35" i="10"/>
  <c r="K35" i="10" s="1"/>
  <c r="M34" i="10"/>
  <c r="N34" i="10" s="1"/>
  <c r="J34" i="10"/>
  <c r="K34" i="10" s="1"/>
  <c r="M33" i="10"/>
  <c r="N33" i="10" s="1"/>
  <c r="J33" i="10"/>
  <c r="K33" i="10" s="1"/>
  <c r="M32" i="10"/>
  <c r="N32" i="10" s="1"/>
  <c r="J32" i="10"/>
  <c r="K32" i="10" s="1"/>
  <c r="M31" i="10"/>
  <c r="N31" i="10" s="1"/>
  <c r="J31" i="10"/>
  <c r="K31" i="10" s="1"/>
  <c r="M30" i="10"/>
  <c r="N30" i="10" s="1"/>
  <c r="J30" i="10"/>
  <c r="K30" i="10" s="1"/>
  <c r="M29" i="10"/>
  <c r="N29" i="10" s="1"/>
  <c r="J29" i="10"/>
  <c r="K29" i="10" s="1"/>
  <c r="M28" i="10"/>
  <c r="N28" i="10" s="1"/>
  <c r="J28" i="10"/>
  <c r="K28" i="10" s="1"/>
  <c r="M27" i="10"/>
  <c r="N27" i="10" s="1"/>
  <c r="J27" i="10"/>
  <c r="K27" i="10" s="1"/>
  <c r="M26" i="10"/>
  <c r="N26" i="10" s="1"/>
  <c r="J26" i="10"/>
  <c r="K26" i="10" s="1"/>
  <c r="M25" i="10"/>
  <c r="N25" i="10" s="1"/>
  <c r="J25" i="10"/>
  <c r="K25" i="10" s="1"/>
  <c r="M24" i="10"/>
  <c r="N24" i="10" s="1"/>
  <c r="J24" i="10"/>
  <c r="K24" i="10" s="1"/>
  <c r="M23" i="10"/>
  <c r="N23" i="10" s="1"/>
  <c r="J23" i="10"/>
  <c r="K23" i="10" s="1"/>
  <c r="M22" i="10"/>
  <c r="N22" i="10" s="1"/>
  <c r="J22" i="10"/>
  <c r="K22" i="10" s="1"/>
  <c r="M21" i="10"/>
  <c r="N21" i="10" s="1"/>
  <c r="J21" i="10"/>
  <c r="K21" i="10" s="1"/>
  <c r="M20" i="10"/>
  <c r="N20" i="10" s="1"/>
  <c r="J20" i="10"/>
  <c r="K20" i="10" s="1"/>
  <c r="M19" i="10"/>
  <c r="N19" i="10" s="1"/>
  <c r="J19" i="10"/>
  <c r="K19" i="10" s="1"/>
  <c r="M18" i="10"/>
  <c r="N18" i="10" s="1"/>
  <c r="J18" i="10"/>
  <c r="K18" i="10" s="1"/>
  <c r="M17" i="10"/>
  <c r="N17" i="10" s="1"/>
  <c r="J17" i="10"/>
  <c r="K17" i="10" s="1"/>
  <c r="M16" i="10"/>
  <c r="N16" i="10" s="1"/>
  <c r="J16" i="10"/>
  <c r="K16" i="10" s="1"/>
  <c r="M15" i="10"/>
  <c r="N15" i="10" s="1"/>
  <c r="J15" i="10"/>
  <c r="K15" i="10" s="1"/>
  <c r="M14" i="10"/>
  <c r="N14" i="10" s="1"/>
  <c r="J14" i="10"/>
  <c r="K14" i="10" s="1"/>
  <c r="M13" i="10"/>
  <c r="N13" i="10" s="1"/>
  <c r="J13" i="10"/>
  <c r="K13" i="10" s="1"/>
  <c r="M12" i="10"/>
  <c r="N12" i="10" s="1"/>
  <c r="J12" i="10"/>
  <c r="K12" i="10" s="1"/>
  <c r="M11" i="10"/>
  <c r="N11" i="10" s="1"/>
  <c r="J11" i="10"/>
  <c r="K11" i="10" s="1"/>
  <c r="M10" i="10"/>
  <c r="N10" i="10" s="1"/>
  <c r="J10" i="10"/>
  <c r="K10" i="10" s="1"/>
  <c r="M9" i="10"/>
  <c r="N9" i="10" s="1"/>
  <c r="J9" i="10"/>
  <c r="K9" i="10" s="1"/>
  <c r="M8" i="10"/>
  <c r="N8" i="10" s="1"/>
  <c r="J8" i="10"/>
  <c r="K8" i="10" s="1"/>
  <c r="M7" i="10"/>
  <c r="N7" i="10" s="1"/>
  <c r="J7" i="10"/>
  <c r="K7" i="10" s="1"/>
  <c r="J61" i="11"/>
  <c r="K61" i="11" s="1"/>
  <c r="J60" i="11"/>
  <c r="K60" i="11" s="1"/>
  <c r="J59" i="11"/>
  <c r="K59" i="11" s="1"/>
  <c r="J58" i="11"/>
  <c r="K58" i="11" s="1"/>
  <c r="J57" i="11"/>
  <c r="K57" i="11" s="1"/>
  <c r="J56" i="11"/>
  <c r="K56" i="11" s="1"/>
  <c r="J55" i="11"/>
  <c r="K55" i="11" s="1"/>
  <c r="J54" i="11"/>
  <c r="K54" i="11" s="1"/>
  <c r="J53" i="11"/>
  <c r="K53" i="11" s="1"/>
  <c r="J52" i="11"/>
  <c r="K52" i="11" s="1"/>
  <c r="J51" i="11"/>
  <c r="K51" i="11" s="1"/>
  <c r="J50" i="11"/>
  <c r="K50" i="11" s="1"/>
  <c r="J49" i="11"/>
  <c r="K49" i="11" s="1"/>
  <c r="J48" i="11"/>
  <c r="K48" i="11" s="1"/>
  <c r="J47" i="11"/>
  <c r="K47" i="11" s="1"/>
  <c r="J46" i="11"/>
  <c r="K46" i="11" s="1"/>
  <c r="J45" i="11"/>
  <c r="K45" i="11" s="1"/>
  <c r="J44" i="11"/>
  <c r="K44" i="11" s="1"/>
  <c r="J43" i="11"/>
  <c r="K43" i="11" s="1"/>
  <c r="J42" i="11"/>
  <c r="K42" i="11" s="1"/>
  <c r="J41" i="11"/>
  <c r="K41" i="11" s="1"/>
  <c r="J40" i="11"/>
  <c r="K40" i="11" s="1"/>
  <c r="J39" i="11"/>
  <c r="K39" i="11" s="1"/>
  <c r="J38" i="11"/>
  <c r="K38" i="11" s="1"/>
  <c r="J37" i="11"/>
  <c r="K37" i="11" s="1"/>
  <c r="J36" i="11"/>
  <c r="K36" i="11" s="1"/>
  <c r="J35" i="11"/>
  <c r="K35" i="11" s="1"/>
  <c r="J34" i="11"/>
  <c r="K34" i="11" s="1"/>
  <c r="J33" i="11"/>
  <c r="K33" i="11" s="1"/>
  <c r="J32" i="11"/>
  <c r="K32" i="11" s="1"/>
  <c r="J31" i="11"/>
  <c r="K31" i="11" s="1"/>
  <c r="J30" i="11"/>
  <c r="K30" i="11" s="1"/>
  <c r="J29" i="11"/>
  <c r="K29" i="11" s="1"/>
  <c r="J28" i="11"/>
  <c r="K28" i="11" s="1"/>
  <c r="J27" i="11"/>
  <c r="K27" i="11" s="1"/>
  <c r="J26" i="11"/>
  <c r="K26" i="11" s="1"/>
  <c r="J25" i="11"/>
  <c r="K25" i="11" s="1"/>
  <c r="J24" i="11"/>
  <c r="K24" i="11" s="1"/>
  <c r="J23" i="11"/>
  <c r="K23" i="11" s="1"/>
  <c r="J22" i="11"/>
  <c r="K22" i="11" s="1"/>
  <c r="J21" i="11"/>
  <c r="K21" i="11" s="1"/>
  <c r="J20" i="11"/>
  <c r="K20" i="11" s="1"/>
  <c r="J19" i="11"/>
  <c r="K19" i="11" s="1"/>
  <c r="J18" i="11"/>
  <c r="K18" i="11" s="1"/>
  <c r="J17" i="11"/>
  <c r="K17" i="11" s="1"/>
  <c r="J16" i="11"/>
  <c r="K16" i="11" s="1"/>
  <c r="J15" i="11"/>
  <c r="K15" i="11" s="1"/>
  <c r="J14" i="11"/>
  <c r="K14" i="11" s="1"/>
  <c r="J13" i="11"/>
  <c r="K13" i="11" s="1"/>
  <c r="J12" i="11"/>
  <c r="K12" i="11" s="1"/>
  <c r="J11" i="11"/>
  <c r="K11" i="11" s="1"/>
  <c r="J10" i="11"/>
  <c r="K10" i="11" s="1"/>
  <c r="J9" i="11"/>
  <c r="K9" i="11" s="1"/>
  <c r="J8" i="11"/>
  <c r="K8" i="11" s="1"/>
  <c r="J7" i="11"/>
  <c r="M11" i="12"/>
  <c r="N11" i="12" s="1"/>
  <c r="G19" i="10"/>
  <c r="H19" i="10" s="1"/>
  <c r="G44" i="10"/>
  <c r="H44" i="10" s="1"/>
  <c r="G45" i="10"/>
  <c r="H45" i="10" s="1"/>
  <c r="G46" i="10"/>
  <c r="H46" i="10" s="1"/>
  <c r="G47" i="10"/>
  <c r="H47" i="10" s="1"/>
  <c r="G48" i="10"/>
  <c r="H48" i="10" s="1"/>
  <c r="G49" i="10"/>
  <c r="H49" i="10" s="1"/>
  <c r="G50" i="10"/>
  <c r="H50" i="10" s="1"/>
  <c r="G51" i="10"/>
  <c r="H51" i="10" s="1"/>
  <c r="G52" i="10"/>
  <c r="H52" i="10" s="1"/>
  <c r="G53" i="10"/>
  <c r="H53" i="10" s="1"/>
  <c r="G54" i="10"/>
  <c r="H54" i="10" s="1"/>
  <c r="G55" i="10"/>
  <c r="H55" i="10" s="1"/>
  <c r="G56" i="10"/>
  <c r="H56" i="10" s="1"/>
  <c r="G57" i="10"/>
  <c r="H57" i="10" s="1"/>
  <c r="G58" i="10"/>
  <c r="H58" i="10" s="1"/>
  <c r="G59" i="10"/>
  <c r="H59" i="10" s="1"/>
  <c r="G19" i="11"/>
  <c r="H19" i="11" s="1"/>
  <c r="G46" i="11"/>
  <c r="H46" i="11" s="1"/>
  <c r="G57" i="11"/>
  <c r="H57" i="11" s="1"/>
  <c r="M10" i="12"/>
  <c r="N10" i="12" s="1"/>
  <c r="M12" i="12"/>
  <c r="N12" i="12" s="1"/>
  <c r="M13" i="12"/>
  <c r="N13" i="12" s="1"/>
  <c r="M14" i="12"/>
  <c r="N14" i="12" s="1"/>
  <c r="M15" i="12"/>
  <c r="N15" i="12" s="1"/>
  <c r="M16" i="12"/>
  <c r="N16" i="12" s="1"/>
  <c r="M17" i="12"/>
  <c r="N17" i="12" s="1"/>
  <c r="M18" i="12"/>
  <c r="N18" i="12" s="1"/>
  <c r="M19" i="12"/>
  <c r="N19" i="12" s="1"/>
  <c r="M20" i="12"/>
  <c r="N20" i="12" s="1"/>
  <c r="M21" i="12"/>
  <c r="N21" i="12" s="1"/>
  <c r="M22" i="12"/>
  <c r="N22" i="12" s="1"/>
  <c r="M23" i="12"/>
  <c r="N23" i="12" s="1"/>
  <c r="M24" i="12"/>
  <c r="N24" i="12" s="1"/>
  <c r="M25" i="12"/>
  <c r="N25" i="12" s="1"/>
  <c r="M26" i="12"/>
  <c r="N26" i="12" s="1"/>
  <c r="M8" i="12"/>
  <c r="G8" i="10"/>
  <c r="H8" i="10" s="1"/>
  <c r="G9" i="10"/>
  <c r="H9" i="10" s="1"/>
  <c r="G10" i="10"/>
  <c r="H10" i="10" s="1"/>
  <c r="G11" i="10"/>
  <c r="H11" i="10" s="1"/>
  <c r="G12" i="10"/>
  <c r="H12" i="10" s="1"/>
  <c r="G13" i="10"/>
  <c r="H13" i="10" s="1"/>
  <c r="G14" i="10"/>
  <c r="H14" i="10" s="1"/>
  <c r="G15" i="10"/>
  <c r="H15" i="10" s="1"/>
  <c r="G16" i="10"/>
  <c r="H16" i="10" s="1"/>
  <c r="G17" i="10"/>
  <c r="H17" i="10" s="1"/>
  <c r="G18" i="10"/>
  <c r="H18" i="10" s="1"/>
  <c r="G20" i="10"/>
  <c r="H20" i="10" s="1"/>
  <c r="G21" i="10"/>
  <c r="H21" i="10" s="1"/>
  <c r="G22" i="10"/>
  <c r="H22" i="10" s="1"/>
  <c r="G23" i="10"/>
  <c r="H23" i="10" s="1"/>
  <c r="G24" i="10"/>
  <c r="H24" i="10" s="1"/>
  <c r="G25" i="10"/>
  <c r="H25" i="10" s="1"/>
  <c r="G26" i="10"/>
  <c r="H26" i="10" s="1"/>
  <c r="G27" i="10"/>
  <c r="H27" i="10" s="1"/>
  <c r="G28" i="10"/>
  <c r="H28" i="10" s="1"/>
  <c r="G29" i="10"/>
  <c r="H29" i="10" s="1"/>
  <c r="G30" i="10"/>
  <c r="H30" i="10" s="1"/>
  <c r="G31" i="10"/>
  <c r="H31" i="10" s="1"/>
  <c r="G32" i="10"/>
  <c r="H32" i="10" s="1"/>
  <c r="G33" i="10"/>
  <c r="H33" i="10" s="1"/>
  <c r="G34" i="10"/>
  <c r="H34" i="10" s="1"/>
  <c r="G35" i="10"/>
  <c r="H35" i="10" s="1"/>
  <c r="G36" i="10"/>
  <c r="H36" i="10" s="1"/>
  <c r="G37" i="10"/>
  <c r="H37" i="10" s="1"/>
  <c r="G38" i="10"/>
  <c r="H38" i="10" s="1"/>
  <c r="G39" i="10"/>
  <c r="H39" i="10" s="1"/>
  <c r="G40" i="10"/>
  <c r="H40" i="10" s="1"/>
  <c r="G41" i="10"/>
  <c r="H41" i="10" s="1"/>
  <c r="G42" i="10"/>
  <c r="H42" i="10" s="1"/>
  <c r="G43" i="10"/>
  <c r="H43" i="10" s="1"/>
  <c r="G60" i="10"/>
  <c r="H60" i="10" s="1"/>
  <c r="G61" i="10"/>
  <c r="H61" i="10" s="1"/>
  <c r="G7" i="10"/>
  <c r="G8" i="11"/>
  <c r="H8" i="11" s="1"/>
  <c r="G9" i="11"/>
  <c r="H9" i="11" s="1"/>
  <c r="G10" i="11"/>
  <c r="H10" i="11" s="1"/>
  <c r="G11" i="11"/>
  <c r="H11" i="11" s="1"/>
  <c r="G12" i="11"/>
  <c r="H12" i="11" s="1"/>
  <c r="G13" i="11"/>
  <c r="H13" i="11" s="1"/>
  <c r="G14" i="11"/>
  <c r="H14" i="11" s="1"/>
  <c r="G15" i="11"/>
  <c r="H15" i="11" s="1"/>
  <c r="G16" i="11"/>
  <c r="H16" i="11" s="1"/>
  <c r="G17" i="11"/>
  <c r="H17" i="11" s="1"/>
  <c r="G18" i="11"/>
  <c r="H18" i="11" s="1"/>
  <c r="G20" i="11"/>
  <c r="H20" i="11" s="1"/>
  <c r="G21" i="11"/>
  <c r="H21" i="11" s="1"/>
  <c r="G22" i="11"/>
  <c r="H22" i="11" s="1"/>
  <c r="G23" i="11"/>
  <c r="H23" i="11" s="1"/>
  <c r="G24" i="11"/>
  <c r="H24" i="11" s="1"/>
  <c r="G25" i="11"/>
  <c r="H25" i="11" s="1"/>
  <c r="G26" i="11"/>
  <c r="H26" i="11" s="1"/>
  <c r="G27" i="11"/>
  <c r="H27" i="11" s="1"/>
  <c r="G28" i="11"/>
  <c r="H28" i="11" s="1"/>
  <c r="G29" i="11"/>
  <c r="H29" i="11" s="1"/>
  <c r="G30" i="11"/>
  <c r="H30" i="11" s="1"/>
  <c r="G31" i="11"/>
  <c r="H31" i="11" s="1"/>
  <c r="G32" i="11"/>
  <c r="H32" i="11" s="1"/>
  <c r="G33" i="11"/>
  <c r="H33" i="11" s="1"/>
  <c r="G34" i="11"/>
  <c r="H34" i="11" s="1"/>
  <c r="G35" i="11"/>
  <c r="H35" i="11" s="1"/>
  <c r="G36" i="11"/>
  <c r="H36" i="11" s="1"/>
  <c r="G38" i="11"/>
  <c r="H38" i="11" s="1"/>
  <c r="G39" i="11"/>
  <c r="H39" i="11" s="1"/>
  <c r="G40" i="11"/>
  <c r="H40" i="11" s="1"/>
  <c r="G41" i="11"/>
  <c r="H41" i="11" s="1"/>
  <c r="G42" i="11"/>
  <c r="H42" i="11" s="1"/>
  <c r="G43" i="11"/>
  <c r="H43" i="11" s="1"/>
  <c r="G44" i="11"/>
  <c r="H44" i="11" s="1"/>
  <c r="G45" i="11"/>
  <c r="H45" i="11" s="1"/>
  <c r="G47" i="11"/>
  <c r="H47" i="11" s="1"/>
  <c r="G48" i="11"/>
  <c r="H48" i="11" s="1"/>
  <c r="G49" i="11"/>
  <c r="H49" i="11" s="1"/>
  <c r="G50" i="11"/>
  <c r="H50" i="11" s="1"/>
  <c r="G51" i="11"/>
  <c r="H51" i="11" s="1"/>
  <c r="G52" i="11"/>
  <c r="H52" i="11" s="1"/>
  <c r="G53" i="11"/>
  <c r="H53" i="11" s="1"/>
  <c r="G54" i="11"/>
  <c r="H54" i="11" s="1"/>
  <c r="G55" i="11"/>
  <c r="H55" i="11" s="1"/>
  <c r="G56" i="11"/>
  <c r="H56" i="11" s="1"/>
  <c r="G58" i="11"/>
  <c r="H58" i="11" s="1"/>
  <c r="G59" i="11"/>
  <c r="H59" i="11" s="1"/>
  <c r="G60" i="11"/>
  <c r="H60" i="11" s="1"/>
  <c r="G61" i="11"/>
  <c r="H61" i="11" s="1"/>
  <c r="G7" i="11"/>
  <c r="H7" i="11" s="1"/>
  <c r="M9" i="12"/>
  <c r="X24" i="12" l="1"/>
  <c r="W24" i="12"/>
  <c r="W9" i="12"/>
  <c r="X9" i="12"/>
  <c r="W25" i="12"/>
  <c r="X25" i="12"/>
  <c r="X18" i="12"/>
  <c r="W18" i="12"/>
  <c r="X10" i="12"/>
  <c r="W10" i="12"/>
  <c r="X26" i="12"/>
  <c r="W26" i="12"/>
  <c r="W16" i="12"/>
  <c r="X16" i="12"/>
  <c r="N8" i="12"/>
  <c r="X22" i="12"/>
  <c r="W22" i="12"/>
  <c r="Q8" i="12"/>
  <c r="W11" i="12"/>
  <c r="X11" i="12"/>
  <c r="T8" i="12"/>
  <c r="X15" i="12"/>
  <c r="W15" i="12"/>
  <c r="W17" i="12"/>
  <c r="X17" i="12"/>
  <c r="X19" i="12"/>
  <c r="W19" i="12"/>
  <c r="W21" i="12"/>
  <c r="X21" i="12"/>
  <c r="X23" i="12"/>
  <c r="W23" i="12"/>
  <c r="W12" i="12"/>
  <c r="X12" i="12"/>
  <c r="X14" i="12"/>
  <c r="W14" i="12"/>
  <c r="W20" i="12"/>
  <c r="X20" i="12"/>
  <c r="X13" i="12"/>
  <c r="W13" i="12"/>
  <c r="T8" i="11"/>
  <c r="U8" i="11" s="1"/>
  <c r="H7" i="10"/>
  <c r="K7" i="11"/>
  <c r="N9" i="12"/>
  <c r="AF8" i="12" l="1"/>
  <c r="AG8" i="12" s="1"/>
</calcChain>
</file>

<file path=xl/sharedStrings.xml><?xml version="1.0" encoding="utf-8"?>
<sst xmlns="http://schemas.openxmlformats.org/spreadsheetml/2006/main" count="603" uniqueCount="234">
  <si>
    <t>ANEXO NO. 2 - SERVICIOS REQUERIDOS</t>
  </si>
  <si>
    <t>SEDES A NIVEL NACIONAL</t>
  </si>
  <si>
    <t>REGIONALES</t>
  </si>
  <si>
    <t>DEPARTAMENTOS</t>
  </si>
  <si>
    <t>PUNTOS DE ATENCIÓN</t>
  </si>
  <si>
    <t>DIRECCIÓN</t>
  </si>
  <si>
    <t>BOGOTA CENTRO ZONA 1</t>
  </si>
  <si>
    <t>BOGOTA D.C</t>
  </si>
  <si>
    <t>CNA</t>
  </si>
  <si>
    <t>Cafam</t>
  </si>
  <si>
    <t>Crr 68 # 90-88 Local 2062 E 2062F</t>
  </si>
  <si>
    <t>Suba</t>
  </si>
  <si>
    <t>Tv 60 No. 128a - 68</t>
  </si>
  <si>
    <t xml:space="preserve">BOYACA </t>
  </si>
  <si>
    <t xml:space="preserve">Tunja </t>
  </si>
  <si>
    <t xml:space="preserve">CUNDINAMARCA </t>
  </si>
  <si>
    <t>Chia</t>
  </si>
  <si>
    <t>Girardot</t>
  </si>
  <si>
    <t>Zipaquirá</t>
  </si>
  <si>
    <t>Parque el brigar al lado del Sisben Calle 8 No 8 - 51 Piso 1</t>
  </si>
  <si>
    <t>BOGOTA CENTRO ZONA 2</t>
  </si>
  <si>
    <t>Angel</t>
  </si>
  <si>
    <t>Calle 19 No 6 - 68</t>
  </si>
  <si>
    <t>CAN</t>
  </si>
  <si>
    <t>Calle 44 No. 52 - 06</t>
  </si>
  <si>
    <t>Paseo Villa del Rio</t>
  </si>
  <si>
    <t>Dg 57C sur # 62-60 Local 110K</t>
  </si>
  <si>
    <t>Soacha</t>
  </si>
  <si>
    <t>HUILA</t>
  </si>
  <si>
    <t>Neiva</t>
  </si>
  <si>
    <t>Cl. 10 No. 7 a-33  Centro</t>
  </si>
  <si>
    <t>TOLIMA</t>
  </si>
  <si>
    <t>Ibague</t>
  </si>
  <si>
    <t>ANTIOQUIA - EJE CAFETERO</t>
  </si>
  <si>
    <t>ANTIOQUIA</t>
  </si>
  <si>
    <t>Aparta</t>
  </si>
  <si>
    <t>CLL 95 No. 99-11 Barrio  Fundadores</t>
  </si>
  <si>
    <t>Mayorca</t>
  </si>
  <si>
    <t>Calle 51 sur # 48 57 local 2192</t>
  </si>
  <si>
    <t>Medellín</t>
  </si>
  <si>
    <t>Rionegro</t>
  </si>
  <si>
    <t>Calle 49 n # 50 59 centro comercial ganadero local 108-110</t>
  </si>
  <si>
    <t>CALDAS</t>
  </si>
  <si>
    <t>La dorada</t>
  </si>
  <si>
    <t xml:space="preserve">Manizales </t>
  </si>
  <si>
    <t>QUINDIO</t>
  </si>
  <si>
    <t>Armenia</t>
  </si>
  <si>
    <t>RISARALDA</t>
  </si>
  <si>
    <t>Pereira</t>
  </si>
  <si>
    <t>CLL 19 # 6-48 LOCAL 211</t>
  </si>
  <si>
    <t>NORTE</t>
  </si>
  <si>
    <t>ATLANTICO</t>
  </si>
  <si>
    <t xml:space="preserve">Soledad </t>
  </si>
  <si>
    <t xml:space="preserve">Autopista Aeropuerto 23 # 13-25 local 12 y 13 </t>
  </si>
  <si>
    <t>Viva Barranquilla</t>
  </si>
  <si>
    <t>Cr. 51 B No. 87-50</t>
  </si>
  <si>
    <t>BOLIVAR</t>
  </si>
  <si>
    <t xml:space="preserve">Cartagena </t>
  </si>
  <si>
    <t>Calle Arsenal # 8B - 121</t>
  </si>
  <si>
    <t xml:space="preserve">Éxito Cartagena </t>
  </si>
  <si>
    <t>CESAR</t>
  </si>
  <si>
    <t>VALLEDUPAR</t>
  </si>
  <si>
    <t>Cll 16 A No. 12 -67  Barrio Loperena Local 103,104 y 105</t>
  </si>
  <si>
    <t>CORDOBA</t>
  </si>
  <si>
    <t>MONTERÍA</t>
  </si>
  <si>
    <t>Cra 3 No. 25 -78 Barrio Centro</t>
  </si>
  <si>
    <t>GUAJIRA</t>
  </si>
  <si>
    <t>RIOHACHA</t>
  </si>
  <si>
    <t>Cll 3 No. 6-73 Barrio Centro</t>
  </si>
  <si>
    <t>MAGDALENA</t>
  </si>
  <si>
    <t>SANTA MARTA</t>
  </si>
  <si>
    <t xml:space="preserve">Cl. 15 No. 03-45 </t>
  </si>
  <si>
    <t>SAN ANDRES</t>
  </si>
  <si>
    <t>San Andrés</t>
  </si>
  <si>
    <t>Av Providencia Centro Comercial New Point Local 201-202</t>
  </si>
  <si>
    <t>SUCRE</t>
  </si>
  <si>
    <t>SINCELEJO</t>
  </si>
  <si>
    <t xml:space="preserve">Cra 20 No 19-59 Centro </t>
  </si>
  <si>
    <t>SANTANDERES</t>
  </si>
  <si>
    <t>NORTE DE SANTADER</t>
  </si>
  <si>
    <t>Cúcuta</t>
  </si>
  <si>
    <t>SANTANDER</t>
  </si>
  <si>
    <t>BUCARAMANGA</t>
  </si>
  <si>
    <t>Carrera 36 # 51-48</t>
  </si>
  <si>
    <t>PIEDECUESTA</t>
  </si>
  <si>
    <t>VIVA BARRANCABERMEJA</t>
  </si>
  <si>
    <t>Cr. 11 con Cl 50 Local 3-19B</t>
  </si>
  <si>
    <t>SUR</t>
  </si>
  <si>
    <t>CAUCA</t>
  </si>
  <si>
    <t>Popayán</t>
  </si>
  <si>
    <t xml:space="preserve">Cra 7 No 1n-27 </t>
  </si>
  <si>
    <t>NARIÑO</t>
  </si>
  <si>
    <t>VALLE DEL CAUCA</t>
  </si>
  <si>
    <t>Cali Av. Las Américas</t>
  </si>
  <si>
    <t>Av de la s Ameriaca No 22n-47</t>
  </si>
  <si>
    <t>Cali Av. Guadalupe</t>
  </si>
  <si>
    <t>Cr. 56 No. 5-80 Av. Guadalupe</t>
  </si>
  <si>
    <t>Cl. 2 No. 66 - 86 Local 202</t>
  </si>
  <si>
    <t>TERRITORIOS NACIONALES</t>
  </si>
  <si>
    <t>AMAZONAS</t>
  </si>
  <si>
    <t>Calle 10 No 6-62  local 2 diagonal abatuta</t>
  </si>
  <si>
    <t xml:space="preserve">ARAUCA </t>
  </si>
  <si>
    <t>Edificio Colpensiones de Arauca Calle 21 No 20 24</t>
  </si>
  <si>
    <t>CAQUETA</t>
  </si>
  <si>
    <t xml:space="preserve">Florencia </t>
  </si>
  <si>
    <t xml:space="preserve">CASANARE </t>
  </si>
  <si>
    <t>CHOCO</t>
  </si>
  <si>
    <t>Quibdó</t>
  </si>
  <si>
    <t>GUAINIA</t>
  </si>
  <si>
    <t>Puerto Inírida</t>
  </si>
  <si>
    <t>Carrera 7 # 18-21</t>
  </si>
  <si>
    <t>GUAVIARE</t>
  </si>
  <si>
    <t>San José del Guaviare</t>
  </si>
  <si>
    <t>cra 23 n 10-132 barrio la esperanza</t>
  </si>
  <si>
    <t>META</t>
  </si>
  <si>
    <t>Carrera 38 # 20 - 58</t>
  </si>
  <si>
    <t xml:space="preserve">PUTUMAYO </t>
  </si>
  <si>
    <t>VAUPES</t>
  </si>
  <si>
    <t>Mitú</t>
  </si>
  <si>
    <t>VICHADA</t>
  </si>
  <si>
    <t>SERVICIO DE FUMIGACIÓN</t>
  </si>
  <si>
    <t>IVA (19%)</t>
  </si>
  <si>
    <t>TOTAL</t>
  </si>
  <si>
    <t xml:space="preserve">BOGOTÁ  D.C. </t>
  </si>
  <si>
    <t>CAFAM</t>
  </si>
  <si>
    <t>CUNDINAMARCA</t>
  </si>
  <si>
    <t>Chía</t>
  </si>
  <si>
    <t>Ángel</t>
  </si>
  <si>
    <t>Ibagué</t>
  </si>
  <si>
    <t>Apartado</t>
  </si>
  <si>
    <t>Rio Negro</t>
  </si>
  <si>
    <t>La Dorada</t>
  </si>
  <si>
    <t>Manizales</t>
  </si>
  <si>
    <t>ATLÁNTICO</t>
  </si>
  <si>
    <t>Soledad</t>
  </si>
  <si>
    <t>Cartagena</t>
  </si>
  <si>
    <t>Éxito Cartagena</t>
  </si>
  <si>
    <t>Valledupar</t>
  </si>
  <si>
    <t>CÓRDOBA</t>
  </si>
  <si>
    <t>Montería</t>
  </si>
  <si>
    <t>Riohacha</t>
  </si>
  <si>
    <t>Santa Marta</t>
  </si>
  <si>
    <t>SAN ANDRÉS</t>
  </si>
  <si>
    <t>Sincelejo</t>
  </si>
  <si>
    <t>Bucaramanga</t>
  </si>
  <si>
    <t>Piedecuesta</t>
  </si>
  <si>
    <t>Viva Barrancabermeja</t>
  </si>
  <si>
    <t>Ipiales</t>
  </si>
  <si>
    <t>Pasto</t>
  </si>
  <si>
    <t>Viva Buenaventura</t>
  </si>
  <si>
    <t>Leticia</t>
  </si>
  <si>
    <t>Arauca</t>
  </si>
  <si>
    <t>CASANARE</t>
  </si>
  <si>
    <t>Yopal</t>
  </si>
  <si>
    <t>CHOCÓ</t>
  </si>
  <si>
    <t>GUANIA</t>
  </si>
  <si>
    <t>Villavicencio</t>
  </si>
  <si>
    <t>Mocoa</t>
  </si>
  <si>
    <t>VAUPÉS</t>
  </si>
  <si>
    <t>Puerto Carreño</t>
  </si>
  <si>
    <t xml:space="preserve">SERVICIO DE DESINFECCION DE AMBIENTE </t>
  </si>
  <si>
    <t>LAVADO Y DESINFECCIÓN DE TANQUES DE ALMACENAMIENTO DE AGUA POTABLE</t>
  </si>
  <si>
    <t>TIPO DE TANQUE</t>
  </si>
  <si>
    <t>Aéreo</t>
  </si>
  <si>
    <t>Superficial</t>
  </si>
  <si>
    <t>Subterráneo</t>
  </si>
  <si>
    <t>500 Lts</t>
  </si>
  <si>
    <t xml:space="preserve"> 1000 Lts</t>
  </si>
  <si>
    <t xml:space="preserve"> 0 – 15 Mts³</t>
  </si>
  <si>
    <t xml:space="preserve"> 90 – 120 Mts³</t>
  </si>
  <si>
    <t>VALOR UNITARIO</t>
  </si>
  <si>
    <t>Carrera 11 # 21-87</t>
  </si>
  <si>
    <t>Crr 4 estre # 31 - 40 Centro Comercial Gran Plaza local 2 - 219a</t>
  </si>
  <si>
    <t>Epinal</t>
  </si>
  <si>
    <t>Cra 6 # 8-7 Palacio municipal el espinal</t>
  </si>
  <si>
    <t>Palmira</t>
  </si>
  <si>
    <t>102,58</t>
  </si>
  <si>
    <t>Calle 8 # 18 - 49</t>
  </si>
  <si>
    <t xml:space="preserve">Acacias </t>
  </si>
  <si>
    <t>Calle 14 # 21 - 71 / 73</t>
  </si>
  <si>
    <t>Espinal</t>
  </si>
  <si>
    <t>Acacias</t>
  </si>
  <si>
    <t>Cra. 30 # 31-39</t>
  </si>
  <si>
    <t>Puerto carreño</t>
  </si>
  <si>
    <t>BOYACA</t>
  </si>
  <si>
    <t>Tunja</t>
  </si>
  <si>
    <t>Zipaquira</t>
  </si>
  <si>
    <t>CLL 20 No 12 -38  Barrio Sucre</t>
  </si>
  <si>
    <t>Cra 55 No. 42-90 local 203-204 Plaza la Libertad</t>
  </si>
  <si>
    <t>Cra 3 No. 11-18  Centro</t>
  </si>
  <si>
    <t>Cll 20 No 22-27 Local 2 Edificio Cumanday</t>
  </si>
  <si>
    <t xml:space="preserve">Cra 14 No. 5-99   Avenida  Bolivar </t>
  </si>
  <si>
    <t xml:space="preserve">AV. HEREDIA No. 69-75 Sector  Contador  </t>
  </si>
  <si>
    <t>Cll 12 A No 2E-48  Quinta Velez Caobos</t>
  </si>
  <si>
    <t xml:space="preserve">Carrera 15 #3 an  - 10 Centro  Comercial  de la  Cuesta  </t>
  </si>
  <si>
    <t>CALLE 64#7-24 Local  04</t>
  </si>
  <si>
    <t>calle 10 # 11-36 local 108  Centro comercial la libertad</t>
  </si>
  <si>
    <t>Calle 12 No. 65 -11 Zona Industrial Puente Aranda</t>
  </si>
  <si>
    <t>Carrera 6 N° 8-29 Plaza 20 de julio Local 1</t>
  </si>
  <si>
    <t>Cll 20 No 26 -38 Centro</t>
  </si>
  <si>
    <t>Cra 13 No 11-72 Barrio San Francisco</t>
  </si>
  <si>
    <t>Cra 3 No. 26-111  Piso 1 Barrio Roma</t>
  </si>
  <si>
    <t>Calle 7 # 5-59 Barrio Centro.</t>
  </si>
  <si>
    <t>Cra 14 No.12-43 Barrio Centro</t>
  </si>
  <si>
    <t>Cra 9° No 18-87 Alcaldia Municipal</t>
  </si>
  <si>
    <r>
      <t>ÁREA (m</t>
    </r>
    <r>
      <rPr>
        <b/>
        <vertAlign val="superscript"/>
        <sz val="12"/>
        <color theme="0"/>
        <rFont val="Arial"/>
        <family val="2"/>
      </rPr>
      <t>2</t>
    </r>
    <r>
      <rPr>
        <b/>
        <sz val="12"/>
        <color theme="0"/>
        <rFont val="Arial"/>
        <family val="2"/>
      </rPr>
      <t>)</t>
    </r>
  </si>
  <si>
    <t xml:space="preserve">INDEXACIÓN 
FNA-VGHA-CD-050-2022              </t>
  </si>
  <si>
    <t xml:space="preserve">INDEXACIÓN 
FNA-VGHA-CD-050-2022  </t>
  </si>
  <si>
    <t>VALOR TOTAL</t>
  </si>
  <si>
    <t>PROMEDIO</t>
  </si>
  <si>
    <t>MAX</t>
  </si>
  <si>
    <t>MIN</t>
  </si>
  <si>
    <t>DESVEST</t>
  </si>
  <si>
    <t>MEDIDA DE TENDENCIA: PROMEDIO</t>
  </si>
  <si>
    <t>MEDIDA DE TENDENCIA: DESVIACIONES</t>
  </si>
  <si>
    <t>VALOR DEL IVA
19%</t>
  </si>
  <si>
    <t>MEDIDA DE TENDENCIA: MEDIANA</t>
  </si>
  <si>
    <t>MEDIDA DE TENDENCIA: MEDIA GEOMETRICA</t>
  </si>
  <si>
    <t>MEDIDA DE TENDENCIA: MEDIA ARMONICA</t>
  </si>
  <si>
    <t>INDEXACIÓN</t>
  </si>
  <si>
    <t xml:space="preserve">COTIZACION No. 1 </t>
  </si>
  <si>
    <t>COTIZACION No. 2</t>
  </si>
  <si>
    <t>SERVICIO DE DESINFACCION DE AMBIENTE</t>
  </si>
  <si>
    <t xml:space="preserve">                                    SERVICIO
COTIZACIÓN </t>
  </si>
  <si>
    <t>IPC</t>
  </si>
  <si>
    <t>MEDIDAS DE TENDENCIA</t>
  </si>
  <si>
    <t>MEDIDA TENDENCIA: DESVIACIONES</t>
  </si>
  <si>
    <t>Promedio</t>
  </si>
  <si>
    <t xml:space="preserve">COTIZACIÓN 1      
</t>
  </si>
  <si>
    <t xml:space="preserve">COTIZACIÓN 2    
</t>
  </si>
  <si>
    <t xml:space="preserve">COTIZACIÓN 1     
</t>
  </si>
  <si>
    <t xml:space="preserve">COTIZACIÓN 2   
 </t>
  </si>
  <si>
    <t xml:space="preserve">COTIZACIÓN 1
</t>
  </si>
  <si>
    <t xml:space="preserve">COTIZACIÓN 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</si>
</sst>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#,##0"/>
    <numFmt numFmtId="166" formatCode="&quot;$&quot;\ #,##0"/>
    <numFmt numFmtId="167" formatCode="_(&quot;$&quot;\ * #,##0.0_);_(&quot;$&quot;\ * \(#,##0.0\);_(&quot;$&quot;\ * &quot;-&quot;??_);_(@_)"/>
    <numFmt numFmtId="169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FFFF"/>
      <name val="Arial"/>
      <family val="2"/>
    </font>
    <font>
      <sz val="12"/>
      <color theme="1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0"/>
      <name val="Arial"/>
      <family val="2"/>
    </font>
    <font>
      <sz val="12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7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ck">
        <color auto="1"/>
      </diagonal>
    </border>
    <border>
      <left/>
      <right/>
      <top style="thin">
        <color theme="0"/>
      </top>
      <bottom/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66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7" fontId="3" fillId="0" borderId="0" xfId="2" applyNumberFormat="1" applyFont="1" applyAlignment="1">
      <alignment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0" fontId="8" fillId="0" borderId="21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left" vertical="center" wrapText="1"/>
    </xf>
    <xf numFmtId="4" fontId="11" fillId="0" borderId="21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4" fontId="11" fillId="0" borderId="12" xfId="0" applyNumberFormat="1" applyFont="1" applyBorder="1" applyAlignment="1">
      <alignment vertical="center"/>
    </xf>
    <xf numFmtId="0" fontId="8" fillId="0" borderId="25" xfId="0" applyFont="1" applyBorder="1" applyAlignment="1">
      <alignment horizontal="left" vertical="center" wrapText="1"/>
    </xf>
    <xf numFmtId="0" fontId="17" fillId="0" borderId="25" xfId="0" applyFont="1" applyBorder="1" applyAlignment="1">
      <alignment horizontal="center" vertical="center" wrapText="1"/>
    </xf>
    <xf numFmtId="4" fontId="11" fillId="0" borderId="25" xfId="0" applyNumberFormat="1" applyFont="1" applyBorder="1" applyAlignment="1">
      <alignment vertical="center"/>
    </xf>
    <xf numFmtId="0" fontId="17" fillId="0" borderId="12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left" vertical="center" wrapText="1"/>
    </xf>
    <xf numFmtId="4" fontId="11" fillId="0" borderId="26" xfId="0" applyNumberFormat="1" applyFont="1" applyBorder="1" applyAlignment="1">
      <alignment vertical="center"/>
    </xf>
    <xf numFmtId="0" fontId="17" fillId="0" borderId="21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left" vertical="center" wrapText="1"/>
    </xf>
    <xf numFmtId="4" fontId="11" fillId="0" borderId="28" xfId="0" applyNumberFormat="1" applyFont="1" applyBorder="1" applyAlignment="1">
      <alignment vertical="center"/>
    </xf>
    <xf numFmtId="0" fontId="17" fillId="0" borderId="2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4" fontId="11" fillId="0" borderId="30" xfId="0" applyNumberFormat="1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4" fontId="11" fillId="0" borderId="31" xfId="0" applyNumberFormat="1" applyFont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1" fillId="0" borderId="25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 wrapText="1"/>
    </xf>
    <xf numFmtId="4" fontId="11" fillId="0" borderId="32" xfId="0" applyNumberFormat="1" applyFont="1" applyBorder="1" applyAlignment="1">
      <alignment vertical="center"/>
    </xf>
    <xf numFmtId="0" fontId="11" fillId="0" borderId="12" xfId="0" applyFont="1" applyBorder="1"/>
    <xf numFmtId="0" fontId="11" fillId="0" borderId="30" xfId="0" applyFont="1" applyBorder="1" applyAlignment="1">
      <alignment horizontal="right"/>
    </xf>
    <xf numFmtId="0" fontId="17" fillId="0" borderId="2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left" vertical="center" wrapText="1"/>
    </xf>
    <xf numFmtId="4" fontId="11" fillId="0" borderId="29" xfId="0" applyNumberFormat="1" applyFont="1" applyBorder="1" applyAlignment="1">
      <alignment vertical="center"/>
    </xf>
    <xf numFmtId="0" fontId="17" fillId="0" borderId="17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left" vertical="center" wrapText="1"/>
    </xf>
    <xf numFmtId="4" fontId="11" fillId="0" borderId="19" xfId="0" applyNumberFormat="1" applyFont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2" borderId="23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vertical="center" wrapText="1"/>
    </xf>
    <xf numFmtId="0" fontId="5" fillId="0" borderId="16" xfId="0" applyFont="1" applyBorder="1" applyAlignment="1">
      <alignment vertic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165" fontId="3" fillId="0" borderId="15" xfId="2" applyNumberFormat="1" applyFont="1" applyBorder="1" applyAlignment="1" applyProtection="1">
      <alignment vertical="center" wrapText="1"/>
    </xf>
    <xf numFmtId="165" fontId="3" fillId="0" borderId="23" xfId="2" applyNumberFormat="1" applyFont="1" applyBorder="1" applyAlignment="1" applyProtection="1">
      <alignment vertical="center" wrapText="1"/>
    </xf>
    <xf numFmtId="165" fontId="3" fillId="0" borderId="26" xfId="2" applyNumberFormat="1" applyFont="1" applyBorder="1" applyAlignment="1" applyProtection="1">
      <alignment vertical="center" wrapText="1"/>
    </xf>
    <xf numFmtId="165" fontId="5" fillId="2" borderId="15" xfId="0" applyNumberFormat="1" applyFont="1" applyFill="1" applyBorder="1" applyAlignment="1">
      <alignment horizontal="center" vertical="center"/>
    </xf>
    <xf numFmtId="165" fontId="5" fillId="2" borderId="16" xfId="0" applyNumberFormat="1" applyFont="1" applyFill="1" applyBorder="1" applyAlignment="1">
      <alignment horizontal="center" vertical="center"/>
    </xf>
    <xf numFmtId="165" fontId="5" fillId="2" borderId="17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/>
    </xf>
    <xf numFmtId="0" fontId="5" fillId="5" borderId="38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7" fillId="3" borderId="50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6" fillId="2" borderId="21" xfId="0" applyFont="1" applyFill="1" applyBorder="1" applyAlignment="1">
      <alignment vertical="center"/>
    </xf>
    <xf numFmtId="0" fontId="6" fillId="0" borderId="22" xfId="0" applyFont="1" applyBorder="1" applyAlignment="1">
      <alignment vertical="center"/>
    </xf>
    <xf numFmtId="165" fontId="3" fillId="0" borderId="22" xfId="2" applyNumberFormat="1" applyFont="1" applyBorder="1" applyAlignment="1" applyProtection="1">
      <alignment vertical="center" wrapText="1"/>
    </xf>
    <xf numFmtId="165" fontId="3" fillId="0" borderId="21" xfId="2" applyNumberFormat="1" applyFont="1" applyBorder="1" applyAlignment="1" applyProtection="1">
      <alignment vertical="center" wrapText="1"/>
    </xf>
    <xf numFmtId="0" fontId="6" fillId="2" borderId="12" xfId="0" applyFont="1" applyFill="1" applyBorder="1" applyAlignment="1">
      <alignment vertical="center"/>
    </xf>
    <xf numFmtId="0" fontId="6" fillId="0" borderId="24" xfId="0" applyFont="1" applyBorder="1" applyAlignment="1">
      <alignment vertical="center"/>
    </xf>
    <xf numFmtId="165" fontId="3" fillId="0" borderId="24" xfId="2" applyNumberFormat="1" applyFont="1" applyBorder="1" applyAlignment="1" applyProtection="1">
      <alignment vertical="center" wrapText="1"/>
    </xf>
    <xf numFmtId="165" fontId="3" fillId="0" borderId="12" xfId="2" applyNumberFormat="1" applyFont="1" applyBorder="1" applyAlignment="1" applyProtection="1">
      <alignment vertical="center" wrapText="1"/>
    </xf>
    <xf numFmtId="0" fontId="6" fillId="2" borderId="25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165" fontId="3" fillId="0" borderId="0" xfId="2" applyNumberFormat="1" applyFont="1" applyBorder="1" applyAlignment="1" applyProtection="1">
      <alignment vertical="center" wrapText="1"/>
    </xf>
    <xf numFmtId="165" fontId="3" fillId="0" borderId="25" xfId="2" applyNumberFormat="1" applyFont="1" applyBorder="1" applyAlignment="1" applyProtection="1">
      <alignment vertical="center" wrapText="1"/>
    </xf>
    <xf numFmtId="0" fontId="6" fillId="0" borderId="2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165" fontId="3" fillId="0" borderId="27" xfId="2" applyNumberFormat="1" applyFont="1" applyBorder="1" applyAlignment="1" applyProtection="1">
      <alignment vertical="center" wrapText="1"/>
    </xf>
    <xf numFmtId="0" fontId="6" fillId="0" borderId="12" xfId="0" applyFont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4" borderId="25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166" fontId="5" fillId="2" borderId="21" xfId="0" applyNumberFormat="1" applyFont="1" applyFill="1" applyBorder="1" applyAlignment="1">
      <alignment horizontal="center" vertical="center"/>
    </xf>
    <xf numFmtId="165" fontId="3" fillId="0" borderId="28" xfId="2" applyNumberFormat="1" applyFont="1" applyBorder="1" applyAlignment="1" applyProtection="1">
      <alignment vertical="center" wrapText="1"/>
    </xf>
    <xf numFmtId="166" fontId="5" fillId="2" borderId="12" xfId="0" applyNumberFormat="1" applyFont="1" applyFill="1" applyBorder="1" applyAlignment="1">
      <alignment horizontal="center" vertical="center" wrapText="1"/>
    </xf>
    <xf numFmtId="165" fontId="3" fillId="0" borderId="30" xfId="2" applyNumberFormat="1" applyFont="1" applyBorder="1" applyAlignment="1" applyProtection="1">
      <alignment vertical="center" wrapText="1"/>
    </xf>
    <xf numFmtId="166" fontId="5" fillId="2" borderId="25" xfId="0" applyNumberFormat="1" applyFont="1" applyFill="1" applyBorder="1" applyAlignment="1">
      <alignment horizontal="center" vertical="center" wrapText="1"/>
    </xf>
    <xf numFmtId="165" fontId="3" fillId="0" borderId="31" xfId="2" applyNumberFormat="1" applyFont="1" applyBorder="1" applyAlignment="1" applyProtection="1">
      <alignment vertical="center" wrapText="1"/>
    </xf>
    <xf numFmtId="166" fontId="5" fillId="2" borderId="26" xfId="0" applyNumberFormat="1" applyFont="1" applyFill="1" applyBorder="1" applyAlignment="1">
      <alignment horizontal="center" vertical="center" wrapText="1"/>
    </xf>
    <xf numFmtId="165" fontId="3" fillId="0" borderId="32" xfId="2" applyNumberFormat="1" applyFont="1" applyBorder="1" applyAlignment="1" applyProtection="1">
      <alignment vertical="center" wrapText="1"/>
    </xf>
    <xf numFmtId="166" fontId="5" fillId="2" borderId="21" xfId="0" applyNumberFormat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4" borderId="21" xfId="0" applyFont="1" applyFill="1" applyBorder="1" applyAlignment="1">
      <alignment vertical="center"/>
    </xf>
    <xf numFmtId="0" fontId="4" fillId="3" borderId="1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166" fontId="13" fillId="7" borderId="12" xfId="0" applyNumberFormat="1" applyFont="1" applyFill="1" applyBorder="1" applyAlignment="1">
      <alignment horizontal="center" vertical="center" wrapText="1"/>
    </xf>
    <xf numFmtId="169" fontId="3" fillId="0" borderId="1" xfId="0" applyNumberFormat="1" applyFont="1" applyBorder="1" applyAlignment="1">
      <alignment vertical="center" wrapText="1"/>
    </xf>
    <xf numFmtId="169" fontId="3" fillId="0" borderId="3" xfId="0" applyNumberFormat="1" applyFont="1" applyBorder="1" applyAlignment="1">
      <alignment vertical="center" wrapText="1"/>
    </xf>
    <xf numFmtId="169" fontId="3" fillId="0" borderId="2" xfId="0" applyNumberFormat="1" applyFont="1" applyBorder="1" applyAlignment="1">
      <alignment vertical="center" wrapText="1"/>
    </xf>
    <xf numFmtId="166" fontId="13" fillId="6" borderId="21" xfId="0" applyNumberFormat="1" applyFont="1" applyFill="1" applyBorder="1" applyAlignment="1">
      <alignment horizontal="center" vertical="center" wrapText="1"/>
    </xf>
    <xf numFmtId="166" fontId="3" fillId="0" borderId="65" xfId="0" applyNumberFormat="1" applyFont="1" applyBorder="1" applyAlignment="1">
      <alignment vertical="center" wrapText="1"/>
    </xf>
    <xf numFmtId="169" fontId="3" fillId="0" borderId="59" xfId="0" applyNumberFormat="1" applyFont="1" applyBorder="1" applyAlignment="1">
      <alignment vertical="center" wrapText="1"/>
    </xf>
    <xf numFmtId="169" fontId="3" fillId="0" borderId="60" xfId="0" applyNumberFormat="1" applyFont="1" applyBorder="1" applyAlignment="1">
      <alignment vertical="center" wrapText="1"/>
    </xf>
    <xf numFmtId="169" fontId="3" fillId="0" borderId="61" xfId="0" applyNumberFormat="1" applyFont="1" applyBorder="1" applyAlignment="1">
      <alignment vertical="center" wrapText="1"/>
    </xf>
    <xf numFmtId="169" fontId="3" fillId="0" borderId="11" xfId="0" applyNumberFormat="1" applyFont="1" applyBorder="1" applyAlignment="1">
      <alignment vertical="center" wrapText="1"/>
    </xf>
    <xf numFmtId="169" fontId="3" fillId="0" borderId="66" xfId="0" applyNumberFormat="1" applyFont="1" applyBorder="1" applyAlignment="1">
      <alignment vertical="center" wrapText="1"/>
    </xf>
    <xf numFmtId="166" fontId="3" fillId="0" borderId="38" xfId="0" applyNumberFormat="1" applyFont="1" applyBorder="1" applyAlignment="1">
      <alignment vertical="center" wrapText="1"/>
    </xf>
    <xf numFmtId="169" fontId="19" fillId="0" borderId="0" xfId="0" applyNumberFormat="1" applyFont="1" applyAlignment="1">
      <alignment vertical="center" wrapText="1"/>
    </xf>
    <xf numFmtId="166" fontId="3" fillId="0" borderId="47" xfId="0" applyNumberFormat="1" applyFont="1" applyBorder="1" applyAlignment="1">
      <alignment vertical="center" wrapText="1"/>
    </xf>
    <xf numFmtId="169" fontId="3" fillId="0" borderId="67" xfId="0" applyNumberFormat="1" applyFont="1" applyBorder="1" applyAlignment="1">
      <alignment vertical="center" wrapText="1"/>
    </xf>
    <xf numFmtId="169" fontId="3" fillId="0" borderId="20" xfId="0" applyNumberFormat="1" applyFont="1" applyBorder="1" applyAlignment="1">
      <alignment vertical="center" wrapText="1"/>
    </xf>
    <xf numFmtId="166" fontId="7" fillId="8" borderId="21" xfId="0" applyNumberFormat="1" applyFont="1" applyFill="1" applyBorder="1" applyAlignment="1">
      <alignment horizontal="center" vertical="center" wrapText="1"/>
    </xf>
    <xf numFmtId="166" fontId="19" fillId="9" borderId="21" xfId="0" applyNumberFormat="1" applyFont="1" applyFill="1" applyBorder="1" applyAlignment="1">
      <alignment horizontal="center" vertical="center" wrapText="1"/>
    </xf>
    <xf numFmtId="169" fontId="3" fillId="0" borderId="65" xfId="0" applyNumberFormat="1" applyFont="1" applyBorder="1" applyAlignment="1">
      <alignment vertical="center" wrapText="1"/>
    </xf>
    <xf numFmtId="166" fontId="19" fillId="10" borderId="21" xfId="0" applyNumberFormat="1" applyFont="1" applyFill="1" applyBorder="1" applyAlignment="1">
      <alignment horizontal="center" vertical="center" wrapText="1"/>
    </xf>
    <xf numFmtId="165" fontId="3" fillId="0" borderId="65" xfId="0" applyNumberFormat="1" applyFont="1" applyBorder="1" applyAlignment="1">
      <alignment vertical="center" wrapText="1"/>
    </xf>
    <xf numFmtId="165" fontId="3" fillId="0" borderId="38" xfId="0" applyNumberFormat="1" applyFont="1" applyBorder="1" applyAlignment="1">
      <alignment vertical="center" wrapText="1"/>
    </xf>
    <xf numFmtId="165" fontId="3" fillId="0" borderId="47" xfId="0" applyNumberFormat="1" applyFont="1" applyBorder="1" applyAlignment="1">
      <alignment vertical="center" wrapText="1"/>
    </xf>
    <xf numFmtId="166" fontId="13" fillId="7" borderId="55" xfId="0" applyNumberFormat="1" applyFont="1" applyFill="1" applyBorder="1" applyAlignment="1">
      <alignment horizontal="center" vertical="center" wrapText="1"/>
    </xf>
    <xf numFmtId="166" fontId="13" fillId="7" borderId="30" xfId="0" applyNumberFormat="1" applyFont="1" applyFill="1" applyBorder="1" applyAlignment="1">
      <alignment horizontal="center" vertical="center" wrapText="1"/>
    </xf>
    <xf numFmtId="165" fontId="3" fillId="0" borderId="62" xfId="0" applyNumberFormat="1" applyFont="1" applyBorder="1" applyAlignment="1">
      <alignment vertical="center" wrapText="1"/>
    </xf>
    <xf numFmtId="165" fontId="3" fillId="0" borderId="63" xfId="0" applyNumberFormat="1" applyFont="1" applyBorder="1" applyAlignment="1">
      <alignment vertical="center" wrapText="1"/>
    </xf>
    <xf numFmtId="165" fontId="3" fillId="0" borderId="68" xfId="0" applyNumberFormat="1" applyFont="1" applyBorder="1" applyAlignment="1">
      <alignment vertical="center" wrapText="1"/>
    </xf>
    <xf numFmtId="169" fontId="5" fillId="0" borderId="1" xfId="0" applyNumberFormat="1" applyFont="1" applyBorder="1" applyAlignment="1">
      <alignment wrapText="1"/>
    </xf>
    <xf numFmtId="165" fontId="5" fillId="0" borderId="65" xfId="0" applyNumberFormat="1" applyFont="1" applyBorder="1" applyAlignment="1">
      <alignment wrapText="1"/>
    </xf>
    <xf numFmtId="169" fontId="5" fillId="0" borderId="59" xfId="0" applyNumberFormat="1" applyFont="1" applyBorder="1" applyAlignment="1">
      <alignment wrapText="1"/>
    </xf>
    <xf numFmtId="169" fontId="5" fillId="0" borderId="60" xfId="0" applyNumberFormat="1" applyFont="1" applyBorder="1" applyAlignment="1">
      <alignment wrapText="1"/>
    </xf>
    <xf numFmtId="169" fontId="5" fillId="0" borderId="61" xfId="0" applyNumberFormat="1" applyFont="1" applyBorder="1" applyAlignment="1">
      <alignment wrapText="1"/>
    </xf>
    <xf numFmtId="169" fontId="5" fillId="0" borderId="11" xfId="0" applyNumberFormat="1" applyFont="1" applyBorder="1" applyAlignment="1">
      <alignment wrapText="1"/>
    </xf>
    <xf numFmtId="169" fontId="5" fillId="0" borderId="66" xfId="0" applyNumberFormat="1" applyFont="1" applyBorder="1" applyAlignment="1">
      <alignment wrapText="1"/>
    </xf>
    <xf numFmtId="169" fontId="5" fillId="0" borderId="0" xfId="0" applyNumberFormat="1" applyFont="1" applyAlignment="1">
      <alignment wrapText="1"/>
    </xf>
    <xf numFmtId="169" fontId="5" fillId="0" borderId="65" xfId="0" applyNumberFormat="1" applyFont="1" applyBorder="1" applyAlignment="1">
      <alignment wrapText="1"/>
    </xf>
    <xf numFmtId="169" fontId="5" fillId="0" borderId="38" xfId="0" applyNumberFormat="1" applyFont="1" applyBorder="1" applyAlignment="1">
      <alignment wrapText="1"/>
    </xf>
    <xf numFmtId="169" fontId="5" fillId="0" borderId="47" xfId="0" applyNumberFormat="1" applyFont="1" applyBorder="1" applyAlignment="1">
      <alignment wrapText="1"/>
    </xf>
    <xf numFmtId="165" fontId="5" fillId="7" borderId="15" xfId="0" applyNumberFormat="1" applyFont="1" applyFill="1" applyBorder="1" applyAlignment="1">
      <alignment horizontal="center" vertical="center"/>
    </xf>
    <xf numFmtId="165" fontId="5" fillId="7" borderId="16" xfId="0" applyNumberFormat="1" applyFont="1" applyFill="1" applyBorder="1" applyAlignment="1">
      <alignment horizontal="center" vertical="center"/>
    </xf>
    <xf numFmtId="165" fontId="5" fillId="7" borderId="17" xfId="0" applyNumberFormat="1" applyFont="1" applyFill="1" applyBorder="1" applyAlignment="1">
      <alignment horizontal="center" vertical="center"/>
    </xf>
    <xf numFmtId="169" fontId="5" fillId="0" borderId="67" xfId="0" applyNumberFormat="1" applyFont="1" applyBorder="1" applyAlignment="1">
      <alignment wrapText="1"/>
    </xf>
    <xf numFmtId="169" fontId="5" fillId="0" borderId="3" xfId="0" applyNumberFormat="1" applyFont="1" applyBorder="1" applyAlignment="1">
      <alignment wrapText="1"/>
    </xf>
    <xf numFmtId="169" fontId="5" fillId="0" borderId="20" xfId="0" applyNumberFormat="1" applyFont="1" applyBorder="1" applyAlignment="1">
      <alignment wrapText="1"/>
    </xf>
    <xf numFmtId="169" fontId="13" fillId="0" borderId="0" xfId="0" applyNumberFormat="1" applyFont="1" applyAlignment="1">
      <alignment wrapText="1"/>
    </xf>
    <xf numFmtId="169" fontId="5" fillId="0" borderId="8" xfId="0" applyNumberFormat="1" applyFont="1" applyBorder="1" applyAlignment="1">
      <alignment wrapText="1"/>
    </xf>
    <xf numFmtId="169" fontId="5" fillId="0" borderId="9" xfId="0" applyNumberFormat="1" applyFont="1" applyBorder="1" applyAlignment="1">
      <alignment wrapText="1"/>
    </xf>
    <xf numFmtId="169" fontId="5" fillId="0" borderId="10" xfId="0" applyNumberFormat="1" applyFont="1" applyBorder="1" applyAlignment="1">
      <alignment wrapText="1"/>
    </xf>
    <xf numFmtId="169" fontId="11" fillId="0" borderId="54" xfId="2" applyNumberFormat="1" applyFont="1" applyBorder="1" applyAlignment="1">
      <alignment horizontal="center" vertical="center"/>
    </xf>
    <xf numFmtId="0" fontId="18" fillId="11" borderId="69" xfId="0" applyFont="1" applyFill="1" applyBorder="1" applyAlignment="1">
      <alignment horizontal="left" wrapText="1"/>
    </xf>
    <xf numFmtId="0" fontId="18" fillId="11" borderId="12" xfId="0" applyFont="1" applyFill="1" applyBorder="1" applyAlignment="1">
      <alignment horizontal="center" vertical="center" wrapText="1"/>
    </xf>
    <xf numFmtId="0" fontId="18" fillId="11" borderId="24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11" borderId="13" xfId="0" applyFill="1" applyBorder="1"/>
    <xf numFmtId="0" fontId="18" fillId="11" borderId="12" xfId="0" applyFont="1" applyFill="1" applyBorder="1"/>
    <xf numFmtId="169" fontId="11" fillId="0" borderId="32" xfId="2" applyNumberFormat="1" applyFont="1" applyBorder="1" applyAlignment="1">
      <alignment horizontal="center" vertical="center"/>
    </xf>
    <xf numFmtId="9" fontId="3" fillId="0" borderId="0" xfId="4" applyFont="1" applyAlignment="1">
      <alignment vertical="center" wrapText="1"/>
    </xf>
    <xf numFmtId="169" fontId="6" fillId="0" borderId="22" xfId="0" applyNumberFormat="1" applyFont="1" applyBorder="1" applyAlignment="1">
      <alignment vertical="center"/>
    </xf>
    <xf numFmtId="43" fontId="3" fillId="0" borderId="0" xfId="3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169" fontId="3" fillId="0" borderId="0" xfId="0" applyNumberFormat="1" applyFont="1" applyAlignment="1">
      <alignment horizontal="center" vertical="center" wrapText="1"/>
    </xf>
    <xf numFmtId="0" fontId="7" fillId="3" borderId="70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169" fontId="5" fillId="5" borderId="4" xfId="0" applyNumberFormat="1" applyFont="1" applyFill="1" applyBorder="1" applyAlignment="1">
      <alignment horizontal="center"/>
    </xf>
    <xf numFmtId="165" fontId="3" fillId="0" borderId="55" xfId="2" applyNumberFormat="1" applyFont="1" applyBorder="1" applyAlignment="1" applyProtection="1">
      <alignment vertical="center" wrapText="1"/>
    </xf>
    <xf numFmtId="0" fontId="19" fillId="0" borderId="24" xfId="0" applyFont="1" applyBorder="1" applyAlignment="1">
      <alignment vertical="center"/>
    </xf>
    <xf numFmtId="0" fontId="19" fillId="0" borderId="0" xfId="0" applyFont="1" applyAlignment="1">
      <alignment vertical="center"/>
    </xf>
    <xf numFmtId="169" fontId="3" fillId="0" borderId="64" xfId="0" applyNumberFormat="1" applyFont="1" applyBorder="1" applyAlignment="1">
      <alignment vertical="center" wrapText="1"/>
    </xf>
    <xf numFmtId="166" fontId="7" fillId="3" borderId="21" xfId="0" applyNumberFormat="1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169" fontId="3" fillId="0" borderId="62" xfId="0" applyNumberFormat="1" applyFont="1" applyBorder="1" applyAlignment="1">
      <alignment vertical="center" wrapText="1"/>
    </xf>
    <xf numFmtId="169" fontId="3" fillId="0" borderId="68" xfId="0" applyNumberFormat="1" applyFont="1" applyBorder="1" applyAlignment="1">
      <alignment vertical="center" wrapText="1"/>
    </xf>
    <xf numFmtId="169" fontId="3" fillId="0" borderId="63" xfId="0" applyNumberFormat="1" applyFont="1" applyBorder="1" applyAlignment="1">
      <alignment vertical="center" wrapText="1"/>
    </xf>
    <xf numFmtId="166" fontId="7" fillId="12" borderId="21" xfId="0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9" fontId="6" fillId="0" borderId="55" xfId="0" applyNumberFormat="1" applyFont="1" applyBorder="1" applyAlignment="1">
      <alignment vertical="center"/>
    </xf>
    <xf numFmtId="166" fontId="3" fillId="0" borderId="37" xfId="0" applyNumberFormat="1" applyFont="1" applyBorder="1" applyAlignment="1">
      <alignment vertical="center" wrapText="1"/>
    </xf>
    <xf numFmtId="169" fontId="3" fillId="0" borderId="40" xfId="0" applyNumberFormat="1" applyFont="1" applyBorder="1" applyAlignment="1">
      <alignment vertical="center" wrapText="1"/>
    </xf>
    <xf numFmtId="169" fontId="3" fillId="0" borderId="54" xfId="0" applyNumberFormat="1" applyFont="1" applyBorder="1" applyAlignment="1">
      <alignment vertical="center" wrapText="1"/>
    </xf>
    <xf numFmtId="166" fontId="19" fillId="10" borderId="28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7" fillId="8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19" fillId="10" borderId="73" xfId="0" applyFont="1" applyFill="1" applyBorder="1" applyAlignment="1">
      <alignment horizontal="center" vertical="center" wrapText="1"/>
    </xf>
    <xf numFmtId="0" fontId="19" fillId="10" borderId="9" xfId="0" applyFont="1" applyFill="1" applyBorder="1" applyAlignment="1">
      <alignment horizontal="center" vertical="center" wrapText="1"/>
    </xf>
    <xf numFmtId="0" fontId="19" fillId="10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7" borderId="24" xfId="0" applyFont="1" applyFill="1" applyBorder="1" applyAlignment="1">
      <alignment horizontal="center" vertical="center" wrapText="1"/>
    </xf>
    <xf numFmtId="0" fontId="13" fillId="7" borderId="30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58" xfId="0" applyFont="1" applyBorder="1" applyAlignment="1">
      <alignment vertical="center" wrapText="1"/>
    </xf>
    <xf numFmtId="0" fontId="6" fillId="0" borderId="53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 wrapText="1"/>
    </xf>
    <xf numFmtId="0" fontId="19" fillId="9" borderId="9" xfId="0" applyFont="1" applyFill="1" applyBorder="1" applyAlignment="1">
      <alignment horizontal="center" vertical="center" wrapText="1"/>
    </xf>
    <xf numFmtId="0" fontId="19" fillId="9" borderId="10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9" fillId="10" borderId="8" xfId="0" applyFont="1" applyFill="1" applyBorder="1" applyAlignment="1">
      <alignment horizontal="center" vertical="center" wrapText="1"/>
    </xf>
    <xf numFmtId="166" fontId="13" fillId="6" borderId="13" xfId="0" applyNumberFormat="1" applyFont="1" applyFill="1" applyBorder="1" applyAlignment="1">
      <alignment horizontal="center" vertical="center" wrapText="1"/>
    </xf>
    <xf numFmtId="166" fontId="13" fillId="6" borderId="5" xfId="0" applyNumberFormat="1" applyFont="1" applyFill="1" applyBorder="1" applyAlignment="1">
      <alignment horizontal="center" vertical="center" wrapText="1"/>
    </xf>
    <xf numFmtId="166" fontId="13" fillId="6" borderId="21" xfId="0" applyNumberFormat="1" applyFont="1" applyFill="1" applyBorder="1" applyAlignment="1">
      <alignment horizontal="center" vertical="center" wrapText="1"/>
    </xf>
    <xf numFmtId="166" fontId="13" fillId="6" borderId="25" xfId="0" applyNumberFormat="1" applyFont="1" applyFill="1" applyBorder="1" applyAlignment="1">
      <alignment horizontal="center" vertical="center" wrapText="1"/>
    </xf>
    <xf numFmtId="166" fontId="13" fillId="6" borderId="28" xfId="0" applyNumberFormat="1" applyFont="1" applyFill="1" applyBorder="1" applyAlignment="1">
      <alignment horizontal="center" vertical="center" wrapText="1"/>
    </xf>
    <xf numFmtId="166" fontId="13" fillId="6" borderId="31" xfId="0" applyNumberFormat="1" applyFont="1" applyFill="1" applyBorder="1" applyAlignment="1">
      <alignment horizontal="center" vertical="center" wrapText="1"/>
    </xf>
    <xf numFmtId="166" fontId="7" fillId="8" borderId="13" xfId="0" applyNumberFormat="1" applyFont="1" applyFill="1" applyBorder="1" applyAlignment="1">
      <alignment horizontal="center" vertical="center" wrapText="1"/>
    </xf>
    <xf numFmtId="166" fontId="7" fillId="8" borderId="5" xfId="0" applyNumberFormat="1" applyFont="1" applyFill="1" applyBorder="1" applyAlignment="1">
      <alignment horizontal="center" vertical="center" wrapText="1"/>
    </xf>
    <xf numFmtId="166" fontId="7" fillId="8" borderId="21" xfId="0" applyNumberFormat="1" applyFont="1" applyFill="1" applyBorder="1" applyAlignment="1">
      <alignment horizontal="center" vertical="center" wrapText="1"/>
    </xf>
    <xf numFmtId="166" fontId="7" fillId="8" borderId="25" xfId="0" applyNumberFormat="1" applyFont="1" applyFill="1" applyBorder="1" applyAlignment="1">
      <alignment horizontal="center" vertical="center" wrapText="1"/>
    </xf>
    <xf numFmtId="166" fontId="7" fillId="8" borderId="28" xfId="0" applyNumberFormat="1" applyFont="1" applyFill="1" applyBorder="1" applyAlignment="1">
      <alignment horizontal="center" vertical="center" wrapText="1"/>
    </xf>
    <xf numFmtId="166" fontId="7" fillId="8" borderId="31" xfId="0" applyNumberFormat="1" applyFont="1" applyFill="1" applyBorder="1" applyAlignment="1">
      <alignment horizontal="center" vertical="center" wrapText="1"/>
    </xf>
    <xf numFmtId="166" fontId="7" fillId="12" borderId="13" xfId="0" applyNumberFormat="1" applyFont="1" applyFill="1" applyBorder="1" applyAlignment="1">
      <alignment horizontal="center" vertical="center" wrapText="1"/>
    </xf>
    <xf numFmtId="166" fontId="7" fillId="12" borderId="5" xfId="0" applyNumberFormat="1" applyFont="1" applyFill="1" applyBorder="1" applyAlignment="1">
      <alignment horizontal="center" vertical="center" wrapText="1"/>
    </xf>
    <xf numFmtId="166" fontId="7" fillId="12" borderId="21" xfId="0" applyNumberFormat="1" applyFont="1" applyFill="1" applyBorder="1" applyAlignment="1">
      <alignment horizontal="center" vertical="center" wrapText="1"/>
    </xf>
    <xf numFmtId="166" fontId="7" fillId="12" borderId="25" xfId="0" applyNumberFormat="1" applyFont="1" applyFill="1" applyBorder="1" applyAlignment="1">
      <alignment horizontal="center" vertical="center" wrapText="1"/>
    </xf>
    <xf numFmtId="166" fontId="7" fillId="12" borderId="28" xfId="0" applyNumberFormat="1" applyFont="1" applyFill="1" applyBorder="1" applyAlignment="1">
      <alignment horizontal="center" vertical="center" wrapText="1"/>
    </xf>
    <xf numFmtId="166" fontId="7" fillId="12" borderId="31" xfId="0" applyNumberFormat="1" applyFont="1" applyFill="1" applyBorder="1" applyAlignment="1">
      <alignment horizontal="center" vertical="center" wrapText="1"/>
    </xf>
    <xf numFmtId="166" fontId="19" fillId="10" borderId="21" xfId="0" applyNumberFormat="1" applyFont="1" applyFill="1" applyBorder="1" applyAlignment="1">
      <alignment horizontal="center" vertical="center" wrapText="1"/>
    </xf>
    <xf numFmtId="166" fontId="19" fillId="10" borderId="25" xfId="0" applyNumberFormat="1" applyFont="1" applyFill="1" applyBorder="1" applyAlignment="1">
      <alignment horizontal="center" vertical="center" wrapText="1"/>
    </xf>
    <xf numFmtId="166" fontId="19" fillId="10" borderId="22" xfId="0" applyNumberFormat="1" applyFont="1" applyFill="1" applyBorder="1" applyAlignment="1">
      <alignment horizontal="center" vertical="center" wrapText="1"/>
    </xf>
    <xf numFmtId="166" fontId="19" fillId="10" borderId="0" xfId="0" applyNumberFormat="1" applyFont="1" applyFill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166" fontId="13" fillId="7" borderId="21" xfId="0" applyNumberFormat="1" applyFont="1" applyFill="1" applyBorder="1" applyAlignment="1">
      <alignment horizontal="center" vertical="center" wrapText="1"/>
    </xf>
    <xf numFmtId="166" fontId="13" fillId="7" borderId="26" xfId="0" applyNumberFormat="1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48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1" xfId="0" applyFont="1" applyFill="1" applyBorder="1" applyAlignment="1">
      <alignment horizontal="center" vertical="center" wrapText="1"/>
    </xf>
    <xf numFmtId="0" fontId="7" fillId="3" borderId="7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center" vertical="center" wrapText="1"/>
    </xf>
    <xf numFmtId="0" fontId="7" fillId="3" borderId="4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8" fillId="11" borderId="21" xfId="0" applyFont="1" applyFill="1" applyBorder="1" applyAlignment="1">
      <alignment horizontal="center" vertical="center"/>
    </xf>
    <xf numFmtId="0" fontId="18" fillId="11" borderId="26" xfId="0" applyFont="1" applyFill="1" applyBorder="1" applyAlignment="1">
      <alignment horizontal="center" vertical="center"/>
    </xf>
    <xf numFmtId="165" fontId="3" fillId="0" borderId="1" xfId="2" applyNumberFormat="1" applyFont="1" applyBorder="1" applyAlignment="1" applyProtection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/>
    </xf>
    <xf numFmtId="166" fontId="5" fillId="0" borderId="21" xfId="0" applyNumberFormat="1" applyFont="1" applyFill="1" applyBorder="1" applyAlignment="1">
      <alignment horizontal="center" vertical="center"/>
    </xf>
    <xf numFmtId="166" fontId="5" fillId="13" borderId="25" xfId="0" applyNumberFormat="1" applyFont="1" applyFill="1" applyBorder="1" applyAlignment="1">
      <alignment horizontal="center" vertical="center" wrapText="1"/>
    </xf>
    <xf numFmtId="166" fontId="5" fillId="13" borderId="12" xfId="0" applyNumberFormat="1" applyFont="1" applyFill="1" applyBorder="1" applyAlignment="1">
      <alignment horizontal="center" vertical="center" wrapText="1"/>
    </xf>
    <xf numFmtId="166" fontId="5" fillId="13" borderId="21" xfId="0" applyNumberFormat="1" applyFont="1" applyFill="1" applyBorder="1" applyAlignment="1">
      <alignment horizontal="center" vertical="center"/>
    </xf>
    <xf numFmtId="166" fontId="5" fillId="0" borderId="12" xfId="0" applyNumberFormat="1" applyFont="1" applyFill="1" applyBorder="1" applyAlignment="1">
      <alignment horizontal="center" vertical="center"/>
    </xf>
    <xf numFmtId="166" fontId="5" fillId="13" borderId="12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24" xfId="0" applyFont="1" applyFill="1" applyBorder="1" applyAlignment="1">
      <alignment vertical="center"/>
    </xf>
    <xf numFmtId="166" fontId="5" fillId="0" borderId="12" xfId="0" applyNumberFormat="1" applyFont="1" applyFill="1" applyBorder="1" applyAlignment="1">
      <alignment horizontal="center" vertical="center" wrapText="1"/>
    </xf>
    <xf numFmtId="169" fontId="6" fillId="0" borderId="22" xfId="0" applyNumberFormat="1" applyFont="1" applyFill="1" applyBorder="1" applyAlignment="1">
      <alignment vertical="center"/>
    </xf>
    <xf numFmtId="165" fontId="3" fillId="0" borderId="12" xfId="2" applyNumberFormat="1" applyFont="1" applyFill="1" applyBorder="1" applyAlignment="1" applyProtection="1">
      <alignment vertical="center" wrapText="1"/>
    </xf>
    <xf numFmtId="165" fontId="3" fillId="0" borderId="28" xfId="2" applyNumberFormat="1" applyFont="1" applyFill="1" applyBorder="1" applyAlignment="1" applyProtection="1">
      <alignment vertical="center" wrapText="1"/>
    </xf>
    <xf numFmtId="166" fontId="3" fillId="0" borderId="38" xfId="0" applyNumberFormat="1" applyFont="1" applyFill="1" applyBorder="1" applyAlignment="1">
      <alignment vertical="center" wrapText="1"/>
    </xf>
    <xf numFmtId="169" fontId="3" fillId="0" borderId="1" xfId="0" applyNumberFormat="1" applyFont="1" applyFill="1" applyBorder="1" applyAlignment="1">
      <alignment vertical="center" wrapText="1"/>
    </xf>
    <xf numFmtId="169" fontId="3" fillId="0" borderId="2" xfId="0" applyNumberFormat="1" applyFont="1" applyFill="1" applyBorder="1" applyAlignment="1">
      <alignment vertical="center" wrapText="1"/>
    </xf>
    <xf numFmtId="169" fontId="3" fillId="0" borderId="64" xfId="0" applyNumberFormat="1" applyFont="1" applyFill="1" applyBorder="1" applyAlignment="1">
      <alignment vertical="center" wrapText="1"/>
    </xf>
    <xf numFmtId="169" fontId="3" fillId="0" borderId="3" xfId="0" applyNumberFormat="1" applyFont="1" applyFill="1" applyBorder="1" applyAlignment="1">
      <alignment vertical="center" wrapText="1"/>
    </xf>
    <xf numFmtId="169" fontId="3" fillId="0" borderId="63" xfId="0" applyNumberFormat="1" applyFont="1" applyFill="1" applyBorder="1" applyAlignment="1">
      <alignment vertical="center" wrapText="1"/>
    </xf>
    <xf numFmtId="169" fontId="3" fillId="0" borderId="61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6" fontId="5" fillId="0" borderId="25" xfId="0" applyNumberFormat="1" applyFont="1" applyFill="1" applyBorder="1" applyAlignment="1">
      <alignment horizontal="center" vertical="center" wrapText="1"/>
    </xf>
    <xf numFmtId="166" fontId="5" fillId="0" borderId="26" xfId="0" applyNumberFormat="1" applyFont="1" applyFill="1" applyBorder="1" applyAlignment="1">
      <alignment horizontal="center" vertical="center" wrapText="1"/>
    </xf>
    <xf numFmtId="166" fontId="5" fillId="0" borderId="21" xfId="0" applyNumberFormat="1" applyFont="1" applyFill="1" applyBorder="1" applyAlignment="1">
      <alignment horizontal="center" vertical="center" wrapText="1"/>
    </xf>
    <xf numFmtId="169" fontId="3" fillId="0" borderId="38" xfId="0" applyNumberFormat="1" applyFont="1" applyBorder="1" applyAlignment="1">
      <alignment vertical="center" wrapText="1"/>
    </xf>
    <xf numFmtId="169" fontId="3" fillId="0" borderId="38" xfId="0" applyNumberFormat="1" applyFont="1" applyFill="1" applyBorder="1" applyAlignment="1">
      <alignment vertical="center" wrapText="1"/>
    </xf>
    <xf numFmtId="169" fontId="3" fillId="0" borderId="47" xfId="0" applyNumberFormat="1" applyFont="1" applyBorder="1" applyAlignment="1">
      <alignment vertical="center" wrapText="1"/>
    </xf>
    <xf numFmtId="165" fontId="3" fillId="13" borderId="21" xfId="2" applyNumberFormat="1" applyFont="1" applyFill="1" applyBorder="1" applyAlignment="1" applyProtection="1">
      <alignment vertical="center" wrapText="1"/>
    </xf>
    <xf numFmtId="165" fontId="3" fillId="13" borderId="12" xfId="2" applyNumberFormat="1" applyFont="1" applyFill="1" applyBorder="1" applyAlignment="1" applyProtection="1">
      <alignment vertical="center" wrapText="1"/>
    </xf>
    <xf numFmtId="165" fontId="3" fillId="13" borderId="1" xfId="2" applyNumberFormat="1" applyFont="1" applyFill="1" applyBorder="1" applyAlignment="1" applyProtection="1">
      <alignment horizontal="center" vertical="center" wrapText="1"/>
    </xf>
    <xf numFmtId="165" fontId="3" fillId="0" borderId="1" xfId="2" applyNumberFormat="1" applyFont="1" applyFill="1" applyBorder="1" applyAlignment="1" applyProtection="1">
      <alignment horizontal="center" vertical="center" wrapText="1"/>
    </xf>
    <xf numFmtId="165" fontId="3" fillId="0" borderId="38" xfId="0" applyNumberFormat="1" applyFont="1" applyFill="1" applyBorder="1" applyAlignment="1">
      <alignment vertical="center" wrapText="1"/>
    </xf>
    <xf numFmtId="165" fontId="3" fillId="0" borderId="21" xfId="2" applyNumberFormat="1" applyFont="1" applyFill="1" applyBorder="1" applyAlignment="1" applyProtection="1">
      <alignment vertical="center" wrapText="1"/>
    </xf>
    <xf numFmtId="165" fontId="5" fillId="0" borderId="15" xfId="0" applyNumberFormat="1" applyFont="1" applyFill="1" applyBorder="1" applyAlignment="1">
      <alignment horizontal="center" vertical="center"/>
    </xf>
    <xf numFmtId="165" fontId="5" fillId="0" borderId="16" xfId="0" applyNumberFormat="1" applyFont="1" applyFill="1" applyBorder="1" applyAlignment="1">
      <alignment horizontal="center" vertical="center"/>
    </xf>
    <xf numFmtId="165" fontId="5" fillId="13" borderId="15" xfId="0" applyNumberFormat="1" applyFont="1" applyFill="1" applyBorder="1" applyAlignment="1">
      <alignment horizontal="center" vertical="center"/>
    </xf>
    <xf numFmtId="165" fontId="5" fillId="13" borderId="16" xfId="0" applyNumberFormat="1" applyFont="1" applyFill="1" applyBorder="1" applyAlignment="1">
      <alignment horizontal="center" vertical="center"/>
    </xf>
    <xf numFmtId="166" fontId="5" fillId="13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5" fontId="3" fillId="0" borderId="24" xfId="2" applyNumberFormat="1" applyFont="1" applyFill="1" applyBorder="1" applyAlignment="1" applyProtection="1">
      <alignment vertical="center" wrapText="1"/>
    </xf>
    <xf numFmtId="165" fontId="3" fillId="0" borderId="63" xfId="0" applyNumberFormat="1" applyFont="1" applyFill="1" applyBorder="1" applyAlignment="1">
      <alignment vertical="center" wrapText="1"/>
    </xf>
    <xf numFmtId="0" fontId="6" fillId="0" borderId="2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65" fontId="3" fillId="0" borderId="0" xfId="2" applyNumberFormat="1" applyFont="1" applyFill="1" applyBorder="1" applyAlignment="1" applyProtection="1">
      <alignment vertical="center" wrapText="1"/>
    </xf>
    <xf numFmtId="165" fontId="3" fillId="0" borderId="25" xfId="2" applyNumberFormat="1" applyFont="1" applyFill="1" applyBorder="1" applyAlignment="1" applyProtection="1">
      <alignment vertical="center" wrapText="1"/>
    </xf>
    <xf numFmtId="165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wrapText="1"/>
    </xf>
    <xf numFmtId="166" fontId="5" fillId="0" borderId="0" xfId="0" applyNumberFormat="1" applyFont="1" applyAlignment="1">
      <alignment wrapText="1"/>
    </xf>
  </cellXfs>
  <cellStyles count="5">
    <cellStyle name="Millares" xfId="3" builtinId="3"/>
    <cellStyle name="Moneda" xfId="2" builtinId="4"/>
    <cellStyle name="Normal" xfId="0" builtinId="0"/>
    <cellStyle name="Normal 2" xfId="1" xr:uid="{00000000-0005-0000-0000-000002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B6522-F3B2-4A8C-8DFF-DAFE18EA7459}">
  <sheetPr>
    <pageSetUpPr fitToPage="1"/>
  </sheetPr>
  <dimension ref="A2:AI71"/>
  <sheetViews>
    <sheetView topLeftCell="D3" zoomScaleNormal="100" zoomScalePageLayoutView="32" workbookViewId="0">
      <selection activeCell="L11" sqref="L11"/>
    </sheetView>
  </sheetViews>
  <sheetFormatPr baseColWidth="10" defaultColWidth="10.85546875" defaultRowHeight="14.25" x14ac:dyDescent="0.25"/>
  <cols>
    <col min="1" max="1" width="20.28515625" style="6" customWidth="1"/>
    <col min="2" max="2" width="26.85546875" style="6" customWidth="1"/>
    <col min="3" max="3" width="23.28515625" style="6" bestFit="1" customWidth="1"/>
    <col min="4" max="4" width="14.85546875" style="7" customWidth="1"/>
    <col min="5" max="5" width="13.42578125" style="6" customWidth="1"/>
    <col min="6" max="6" width="15.7109375" style="7" customWidth="1"/>
    <col min="7" max="7" width="12.42578125" style="6" customWidth="1"/>
    <col min="8" max="8" width="12.85546875" style="6" customWidth="1"/>
    <col min="9" max="9" width="16" style="7" customWidth="1"/>
    <col min="10" max="10" width="9.7109375" style="6" customWidth="1"/>
    <col min="11" max="11" width="14.28515625" style="6" customWidth="1"/>
    <col min="12" max="12" width="18.5703125" style="7" customWidth="1"/>
    <col min="13" max="13" width="10.42578125" style="6" customWidth="1"/>
    <col min="14" max="14" width="14.42578125" style="6" customWidth="1"/>
    <col min="15" max="15" width="15" style="6" customWidth="1"/>
    <col min="16" max="16" width="13" style="6" customWidth="1"/>
    <col min="17" max="17" width="15.85546875" style="6" customWidth="1"/>
    <col min="18" max="18" width="12.7109375" style="6" customWidth="1"/>
    <col min="19" max="19" width="13.85546875" style="6" customWidth="1"/>
    <col min="20" max="20" width="13" style="6" customWidth="1"/>
    <col min="21" max="21" width="19.5703125" style="6" customWidth="1"/>
    <col min="22" max="22" width="15.5703125" style="6" customWidth="1"/>
    <col min="23" max="23" width="15.42578125" style="6" customWidth="1"/>
    <col min="24" max="24" width="17.140625" style="6" customWidth="1"/>
    <col min="25" max="25" width="16.7109375" style="6" customWidth="1"/>
    <col min="26" max="26" width="14.5703125" style="6" customWidth="1"/>
    <col min="27" max="27" width="16.140625" style="6" customWidth="1"/>
    <col min="28" max="28" width="15.42578125" style="6" customWidth="1"/>
    <col min="29" max="29" width="17.7109375" style="6" customWidth="1"/>
    <col min="30" max="30" width="17.42578125" style="6" customWidth="1"/>
    <col min="31" max="16384" width="10.85546875" style="6"/>
  </cols>
  <sheetData>
    <row r="2" spans="1:30" s="1" customFormat="1" ht="20.25" x14ac:dyDescent="0.25">
      <c r="A2" s="241" t="s">
        <v>0</v>
      </c>
      <c r="B2" s="241"/>
      <c r="C2" s="241"/>
      <c r="D2" s="241"/>
      <c r="E2" s="241"/>
      <c r="F2" s="241"/>
      <c r="G2" s="241"/>
      <c r="H2" s="241"/>
    </row>
    <row r="3" spans="1:30" s="2" customFormat="1" ht="20.25" x14ac:dyDescent="0.25">
      <c r="A3" s="241" t="s">
        <v>120</v>
      </c>
      <c r="B3" s="241"/>
      <c r="C3" s="241"/>
      <c r="D3" s="241"/>
      <c r="E3" s="241"/>
      <c r="F3" s="241"/>
      <c r="G3" s="241"/>
      <c r="H3" s="241"/>
    </row>
    <row r="4" spans="1:30" s="2" customFormat="1" ht="16.5" thickBo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30" s="2" customFormat="1" ht="47.25" customHeight="1" thickBot="1" x14ac:dyDescent="0.3">
      <c r="A5" s="242" t="s">
        <v>2</v>
      </c>
      <c r="B5" s="244" t="s">
        <v>3</v>
      </c>
      <c r="C5" s="244" t="s">
        <v>4</v>
      </c>
      <c r="D5" s="224" t="s">
        <v>206</v>
      </c>
      <c r="E5" s="225"/>
      <c r="F5" s="225"/>
      <c r="G5" s="225"/>
      <c r="H5" s="226"/>
      <c r="I5" s="233" t="s">
        <v>228</v>
      </c>
      <c r="J5" s="227"/>
      <c r="K5" s="234"/>
      <c r="L5" s="227" t="s">
        <v>229</v>
      </c>
      <c r="M5" s="227"/>
      <c r="N5" s="227"/>
      <c r="O5" s="231" t="s">
        <v>214</v>
      </c>
      <c r="P5" s="231"/>
      <c r="Q5" s="231"/>
      <c r="R5" s="231"/>
      <c r="S5" s="228" t="s">
        <v>213</v>
      </c>
      <c r="T5" s="229"/>
      <c r="U5" s="230"/>
      <c r="V5" s="215" t="s">
        <v>216</v>
      </c>
      <c r="W5" s="216"/>
      <c r="X5" s="217"/>
      <c r="Y5" s="218" t="s">
        <v>217</v>
      </c>
      <c r="Z5" s="219"/>
      <c r="AA5" s="220"/>
      <c r="AB5" s="221" t="s">
        <v>218</v>
      </c>
      <c r="AC5" s="222"/>
      <c r="AD5" s="223"/>
    </row>
    <row r="6" spans="1:30" s="5" customFormat="1" ht="48" customHeight="1" thickBot="1" x14ac:dyDescent="0.3">
      <c r="A6" s="243"/>
      <c r="B6" s="245"/>
      <c r="C6" s="246"/>
      <c r="D6" s="128" t="s">
        <v>170</v>
      </c>
      <c r="E6" s="128" t="s">
        <v>224</v>
      </c>
      <c r="F6" s="128" t="s">
        <v>170</v>
      </c>
      <c r="G6" s="127" t="s">
        <v>121</v>
      </c>
      <c r="H6" s="127" t="s">
        <v>122</v>
      </c>
      <c r="I6" s="128" t="s">
        <v>170</v>
      </c>
      <c r="J6" s="127" t="s">
        <v>121</v>
      </c>
      <c r="K6" s="89" t="s">
        <v>122</v>
      </c>
      <c r="L6" s="128" t="s">
        <v>170</v>
      </c>
      <c r="M6" s="127" t="s">
        <v>121</v>
      </c>
      <c r="N6" s="89" t="s">
        <v>122</v>
      </c>
      <c r="O6" s="129" t="s">
        <v>209</v>
      </c>
      <c r="P6" s="129" t="s">
        <v>212</v>
      </c>
      <c r="Q6" s="129" t="s">
        <v>210</v>
      </c>
      <c r="R6" s="129" t="s">
        <v>211</v>
      </c>
      <c r="S6" s="133" t="s">
        <v>170</v>
      </c>
      <c r="T6" s="133" t="s">
        <v>215</v>
      </c>
      <c r="U6" s="133" t="s">
        <v>208</v>
      </c>
      <c r="V6" s="145" t="s">
        <v>170</v>
      </c>
      <c r="W6" s="145" t="s">
        <v>215</v>
      </c>
      <c r="X6" s="145" t="s">
        <v>208</v>
      </c>
      <c r="Y6" s="206" t="s">
        <v>170</v>
      </c>
      <c r="Z6" s="206" t="s">
        <v>215</v>
      </c>
      <c r="AA6" s="206" t="s">
        <v>208</v>
      </c>
      <c r="AB6" s="213" t="s">
        <v>170</v>
      </c>
      <c r="AC6" s="148" t="s">
        <v>215</v>
      </c>
      <c r="AD6" s="148" t="s">
        <v>208</v>
      </c>
    </row>
    <row r="7" spans="1:30" ht="15" thickBot="1" x14ac:dyDescent="0.3">
      <c r="A7" s="238" t="s">
        <v>6</v>
      </c>
      <c r="B7" s="94" t="s">
        <v>123</v>
      </c>
      <c r="C7" s="95" t="s">
        <v>8</v>
      </c>
      <c r="D7" s="318">
        <v>800986</v>
      </c>
      <c r="E7" s="188">
        <f>D7*13.12%</f>
        <v>105089.36319999999</v>
      </c>
      <c r="F7" s="114">
        <f>D7+E7</f>
        <v>906075.36320000002</v>
      </c>
      <c r="G7" s="97">
        <f>F7*0.19</f>
        <v>172154.31900800002</v>
      </c>
      <c r="H7" s="115">
        <f>ROUND(F7+G7,0)</f>
        <v>1078230</v>
      </c>
      <c r="I7" s="318">
        <v>1120000</v>
      </c>
      <c r="J7" s="97">
        <f>I7*0.19</f>
        <v>212800</v>
      </c>
      <c r="K7" s="115">
        <f>I7+J7</f>
        <v>1332800</v>
      </c>
      <c r="L7" s="321">
        <v>470000</v>
      </c>
      <c r="M7" s="97">
        <f>L7*0.19</f>
        <v>89300</v>
      </c>
      <c r="N7" s="115">
        <f>L7+M7</f>
        <v>559300</v>
      </c>
      <c r="O7" s="210">
        <f>ROUND(AVERAGE(F7,I7,L7),0)</f>
        <v>832025</v>
      </c>
      <c r="P7" s="132">
        <f>ROUND(STDEV(F7,I7,L7),0)</f>
        <v>331267</v>
      </c>
      <c r="Q7" s="132">
        <f>O7+P7</f>
        <v>1163292</v>
      </c>
      <c r="R7" s="198">
        <f>O7-P7</f>
        <v>500758</v>
      </c>
      <c r="S7" s="134">
        <f>ROUND(AVERAGE(F7,I7),0)</f>
        <v>1013038</v>
      </c>
      <c r="T7" s="135">
        <f>ROUND(S7*19%,0)</f>
        <v>192477</v>
      </c>
      <c r="U7" s="143">
        <f>S7+T7</f>
        <v>1205515</v>
      </c>
      <c r="V7" s="134">
        <f>ROUND(MEDIAN(F7,I7),0)</f>
        <v>1013038</v>
      </c>
      <c r="W7" s="135">
        <f>ROUND(V7*19%,0)</f>
        <v>192477</v>
      </c>
      <c r="X7" s="143">
        <f>V7+W7</f>
        <v>1205515</v>
      </c>
      <c r="Y7" s="147">
        <f>ROUND(GEOMEAN(F7,I7),0)</f>
        <v>1007375</v>
      </c>
      <c r="Z7" s="135">
        <f>ROUND(Y7*19%,0)</f>
        <v>191401</v>
      </c>
      <c r="AA7" s="136">
        <f>Y7+Z7</f>
        <v>1198776</v>
      </c>
      <c r="AB7" s="203">
        <f>ROUND(HARMEAN(F7,I7),0)</f>
        <v>1001744</v>
      </c>
      <c r="AC7" s="135">
        <f>ROUND(AB7*19%,0)</f>
        <v>190331</v>
      </c>
      <c r="AD7" s="136">
        <f>AB7+AC7</f>
        <v>1192075</v>
      </c>
    </row>
    <row r="8" spans="1:30" ht="15" thickBot="1" x14ac:dyDescent="0.3">
      <c r="A8" s="239"/>
      <c r="B8" s="98" t="s">
        <v>123</v>
      </c>
      <c r="C8" s="99" t="s">
        <v>124</v>
      </c>
      <c r="D8" s="326">
        <v>203145</v>
      </c>
      <c r="E8" s="188">
        <f t="shared" ref="E8:E61" si="0">D8*13.12%</f>
        <v>26652.623999999996</v>
      </c>
      <c r="F8" s="321">
        <f t="shared" ref="F8:F61" si="1">D8+E8</f>
        <v>229797.62400000001</v>
      </c>
      <c r="G8" s="101">
        <f t="shared" ref="G8:G62" si="2">F8*0.19</f>
        <v>43661.548560000003</v>
      </c>
      <c r="H8" s="115">
        <f t="shared" ref="H8:H62" si="3">ROUND(F8+G8,0)</f>
        <v>273459</v>
      </c>
      <c r="I8" s="116">
        <v>304000</v>
      </c>
      <c r="J8" s="101">
        <f t="shared" ref="J8:J61" si="4">I8*0.19</f>
        <v>57760</v>
      </c>
      <c r="K8" s="117">
        <f t="shared" ref="K8:K61" si="5">I8+J8</f>
        <v>361760</v>
      </c>
      <c r="L8" s="318">
        <v>282000</v>
      </c>
      <c r="M8" s="101">
        <f t="shared" ref="M8:M61" si="6">L8*0.19</f>
        <v>53580</v>
      </c>
      <c r="N8" s="117">
        <f t="shared" ref="N8:N61" si="7">L8+M8</f>
        <v>335580</v>
      </c>
      <c r="O8" s="140">
        <f>AVERAGE(F8,I8,L8)</f>
        <v>271932.54133333336</v>
      </c>
      <c r="P8" s="130">
        <f>ROUND(STDEV(F8,I8,L8),0)</f>
        <v>38112</v>
      </c>
      <c r="Q8" s="132">
        <f t="shared" ref="Q8:Q61" si="8">O8+P8</f>
        <v>310044.54133333336</v>
      </c>
      <c r="R8" s="198">
        <f t="shared" ref="R8:R61" si="9">O8-P8</f>
        <v>233820.54133333336</v>
      </c>
      <c r="S8" s="140">
        <f>AVERAGE(I8,L8)</f>
        <v>293000</v>
      </c>
      <c r="T8" s="130">
        <f t="shared" ref="T8:T61" si="10">ROUND(S8*19%,0)</f>
        <v>55670</v>
      </c>
      <c r="U8" s="131">
        <f t="shared" ref="U8:U61" si="11">S8+T8</f>
        <v>348670</v>
      </c>
      <c r="V8" s="140">
        <f>ROUND(MEDIAN(I8,L8),0)</f>
        <v>293000</v>
      </c>
      <c r="W8" s="130">
        <f t="shared" ref="W8:W61" si="12">ROUND(V8*19%,0)</f>
        <v>55670</v>
      </c>
      <c r="X8" s="131">
        <f t="shared" ref="X8:X61" si="13">V8+W8</f>
        <v>348670</v>
      </c>
      <c r="Y8" s="341">
        <f>ROUND(GEOMEAN(I8,L8),0)</f>
        <v>292793</v>
      </c>
      <c r="Z8" s="130">
        <f t="shared" ref="Z8:Z61" si="14">ROUND(Y8*19%,0)</f>
        <v>55631</v>
      </c>
      <c r="AA8" s="137">
        <f t="shared" ref="AA8:AA61" si="15">Y8+Z8</f>
        <v>348424</v>
      </c>
      <c r="AB8" s="205">
        <f>ROUND(HARMEAN(I8,L8),0)</f>
        <v>292587</v>
      </c>
      <c r="AC8" s="130">
        <f t="shared" ref="AC8:AC61" si="16">ROUND(AB8*19%,0)</f>
        <v>55592</v>
      </c>
      <c r="AD8" s="137">
        <f t="shared" ref="AD8:AD61" si="17">AB8+AC8</f>
        <v>348179</v>
      </c>
    </row>
    <row r="9" spans="1:30" ht="15" thickBot="1" x14ac:dyDescent="0.3">
      <c r="A9" s="239"/>
      <c r="B9" s="102" t="s">
        <v>123</v>
      </c>
      <c r="C9" s="103" t="s">
        <v>11</v>
      </c>
      <c r="D9" s="338">
        <v>343875</v>
      </c>
      <c r="E9" s="188">
        <f t="shared" si="0"/>
        <v>45116.399999999994</v>
      </c>
      <c r="F9" s="114">
        <f t="shared" si="1"/>
        <v>388991.4</v>
      </c>
      <c r="G9" s="105">
        <f t="shared" si="2"/>
        <v>73908.366000000009</v>
      </c>
      <c r="H9" s="115">
        <f t="shared" si="3"/>
        <v>462900</v>
      </c>
      <c r="I9" s="319">
        <v>528000</v>
      </c>
      <c r="J9" s="105">
        <f t="shared" si="4"/>
        <v>100320</v>
      </c>
      <c r="K9" s="119">
        <f t="shared" si="5"/>
        <v>628320</v>
      </c>
      <c r="L9" s="318">
        <v>357200</v>
      </c>
      <c r="M9" s="105">
        <f t="shared" si="6"/>
        <v>67868</v>
      </c>
      <c r="N9" s="119">
        <f t="shared" si="7"/>
        <v>425068</v>
      </c>
      <c r="O9" s="140">
        <f>AVERAGE(F9,I9,L9)</f>
        <v>424730.46666666662</v>
      </c>
      <c r="P9" s="130">
        <f>ROUND(STDEV(F9,I9,L9),0)</f>
        <v>90836</v>
      </c>
      <c r="Q9" s="132">
        <f t="shared" si="8"/>
        <v>515566.46666666662</v>
      </c>
      <c r="R9" s="198">
        <f t="shared" si="9"/>
        <v>333894.46666666662</v>
      </c>
      <c r="S9" s="140">
        <f>AVERAGE(F9,L9)</f>
        <v>373095.7</v>
      </c>
      <c r="T9" s="130">
        <f t="shared" si="10"/>
        <v>70888</v>
      </c>
      <c r="U9" s="131">
        <f t="shared" si="11"/>
        <v>443983.7</v>
      </c>
      <c r="V9" s="140">
        <f>ROUND(MEDIAN(F9,L9),0)</f>
        <v>373096</v>
      </c>
      <c r="W9" s="130">
        <f t="shared" si="12"/>
        <v>70888</v>
      </c>
      <c r="X9" s="131">
        <f t="shared" si="13"/>
        <v>443984</v>
      </c>
      <c r="Y9" s="341">
        <f>ROUND(GEOMEAN(F9,L9),0)</f>
        <v>372757</v>
      </c>
      <c r="Z9" s="130">
        <f t="shared" si="14"/>
        <v>70824</v>
      </c>
      <c r="AA9" s="137">
        <f t="shared" si="15"/>
        <v>443581</v>
      </c>
      <c r="AB9" s="205">
        <f>ROUND(HARMEAN(F9,L9),0)</f>
        <v>372418</v>
      </c>
      <c r="AC9" s="130">
        <f t="shared" si="16"/>
        <v>70759</v>
      </c>
      <c r="AD9" s="137">
        <f t="shared" si="17"/>
        <v>443177</v>
      </c>
    </row>
    <row r="10" spans="1:30" ht="15" thickBot="1" x14ac:dyDescent="0.3">
      <c r="A10" s="239"/>
      <c r="B10" s="98" t="s">
        <v>13</v>
      </c>
      <c r="C10" s="99" t="s">
        <v>14</v>
      </c>
      <c r="D10" s="326">
        <v>278972</v>
      </c>
      <c r="E10" s="188">
        <f t="shared" si="0"/>
        <v>36601.126399999994</v>
      </c>
      <c r="F10" s="114">
        <f t="shared" si="1"/>
        <v>315573.12640000001</v>
      </c>
      <c r="G10" s="101">
        <f t="shared" si="2"/>
        <v>59958.894016000006</v>
      </c>
      <c r="H10" s="115">
        <f t="shared" si="3"/>
        <v>375532</v>
      </c>
      <c r="I10" s="116">
        <v>432000</v>
      </c>
      <c r="J10" s="101">
        <f t="shared" si="4"/>
        <v>82080</v>
      </c>
      <c r="K10" s="117">
        <f t="shared" si="5"/>
        <v>514080</v>
      </c>
      <c r="L10" s="321">
        <v>799000</v>
      </c>
      <c r="M10" s="101">
        <f t="shared" si="6"/>
        <v>151810</v>
      </c>
      <c r="N10" s="117">
        <f t="shared" si="7"/>
        <v>950810</v>
      </c>
      <c r="O10" s="140">
        <f>AVERAGE(F10,I10,L10)</f>
        <v>515524.37546666665</v>
      </c>
      <c r="P10" s="130">
        <f>ROUND(STDEV(F10,I10,L10),0)</f>
        <v>252305</v>
      </c>
      <c r="Q10" s="132">
        <f t="shared" si="8"/>
        <v>767829.37546666665</v>
      </c>
      <c r="R10" s="198">
        <f t="shared" si="9"/>
        <v>263219.37546666665</v>
      </c>
      <c r="S10" s="140">
        <f>AVERAGE(F10,I10)</f>
        <v>373786.56319999998</v>
      </c>
      <c r="T10" s="130">
        <f t="shared" si="10"/>
        <v>71019</v>
      </c>
      <c r="U10" s="131">
        <f t="shared" si="11"/>
        <v>444805.56319999998</v>
      </c>
      <c r="V10" s="140">
        <f>ROUND(MEDIAN(F10,I10),0)</f>
        <v>373787</v>
      </c>
      <c r="W10" s="130">
        <f t="shared" si="12"/>
        <v>71020</v>
      </c>
      <c r="X10" s="131">
        <f t="shared" si="13"/>
        <v>444807</v>
      </c>
      <c r="Y10" s="341">
        <f>ROUND(GEOMEAN(F10,I10),0)</f>
        <v>369226</v>
      </c>
      <c r="Z10" s="130">
        <f t="shared" si="14"/>
        <v>70153</v>
      </c>
      <c r="AA10" s="137">
        <f t="shared" si="15"/>
        <v>439379</v>
      </c>
      <c r="AB10" s="205">
        <f>ROUND(HARMEAN(F10,I10),0)</f>
        <v>364720</v>
      </c>
      <c r="AC10" s="130">
        <f t="shared" si="16"/>
        <v>69297</v>
      </c>
      <c r="AD10" s="137">
        <f t="shared" si="17"/>
        <v>434017</v>
      </c>
    </row>
    <row r="11" spans="1:30" ht="15" thickBot="1" x14ac:dyDescent="0.3">
      <c r="A11" s="239"/>
      <c r="B11" s="106" t="s">
        <v>125</v>
      </c>
      <c r="C11" s="103" t="s">
        <v>126</v>
      </c>
      <c r="D11" s="338">
        <v>154008</v>
      </c>
      <c r="E11" s="188">
        <f t="shared" si="0"/>
        <v>20205.849599999998</v>
      </c>
      <c r="F11" s="114">
        <f t="shared" si="1"/>
        <v>174213.84959999999</v>
      </c>
      <c r="G11" s="105">
        <f t="shared" si="2"/>
        <v>33100.631423999999</v>
      </c>
      <c r="H11" s="115">
        <f t="shared" si="3"/>
        <v>207314</v>
      </c>
      <c r="I11" s="118">
        <v>224000</v>
      </c>
      <c r="J11" s="105">
        <f t="shared" si="4"/>
        <v>42560</v>
      </c>
      <c r="K11" s="119">
        <f t="shared" si="5"/>
        <v>266560</v>
      </c>
      <c r="L11" s="321">
        <v>376000</v>
      </c>
      <c r="M11" s="105">
        <f t="shared" si="6"/>
        <v>71440</v>
      </c>
      <c r="N11" s="119">
        <f t="shared" si="7"/>
        <v>447440</v>
      </c>
      <c r="O11" s="140">
        <f>AVERAGE(F11,I11,L11)</f>
        <v>258071.28319999998</v>
      </c>
      <c r="P11" s="130">
        <f>ROUND(STDEV(F11,I11,L11),0)</f>
        <v>105119</v>
      </c>
      <c r="Q11" s="132">
        <f t="shared" si="8"/>
        <v>363190.28319999995</v>
      </c>
      <c r="R11" s="198">
        <f t="shared" si="9"/>
        <v>152952.28319999998</v>
      </c>
      <c r="S11" s="140">
        <f>AVERAGE(F11,I11)</f>
        <v>199106.92479999998</v>
      </c>
      <c r="T11" s="130">
        <f t="shared" si="10"/>
        <v>37830</v>
      </c>
      <c r="U11" s="131">
        <f t="shared" si="11"/>
        <v>236936.92479999998</v>
      </c>
      <c r="V11" s="140">
        <f>ROUND(MEDIAN(F11,I11),0)</f>
        <v>199107</v>
      </c>
      <c r="W11" s="130">
        <f t="shared" si="12"/>
        <v>37830</v>
      </c>
      <c r="X11" s="131">
        <f t="shared" si="13"/>
        <v>236937</v>
      </c>
      <c r="Y11" s="341">
        <f>ROUND(GEOMEAN(F11,I11),0)</f>
        <v>197545</v>
      </c>
      <c r="Z11" s="130">
        <f t="shared" si="14"/>
        <v>37534</v>
      </c>
      <c r="AA11" s="137">
        <f t="shared" si="15"/>
        <v>235079</v>
      </c>
      <c r="AB11" s="205">
        <f>ROUND(HARMEAN(F11,I11),0)</f>
        <v>195995</v>
      </c>
      <c r="AC11" s="130">
        <f t="shared" si="16"/>
        <v>37239</v>
      </c>
      <c r="AD11" s="137">
        <f t="shared" si="17"/>
        <v>233234</v>
      </c>
    </row>
    <row r="12" spans="1:30" ht="15" thickBot="1" x14ac:dyDescent="0.3">
      <c r="A12" s="239"/>
      <c r="B12" s="110" t="s">
        <v>125</v>
      </c>
      <c r="C12" s="99" t="s">
        <v>17</v>
      </c>
      <c r="D12" s="326">
        <v>265109</v>
      </c>
      <c r="E12" s="188">
        <f t="shared" si="0"/>
        <v>34782.300799999997</v>
      </c>
      <c r="F12" s="321">
        <f t="shared" si="1"/>
        <v>299891.30079999997</v>
      </c>
      <c r="G12" s="101">
        <f t="shared" si="2"/>
        <v>56979.347151999995</v>
      </c>
      <c r="H12" s="115">
        <f t="shared" si="3"/>
        <v>356871</v>
      </c>
      <c r="I12" s="116">
        <v>400000</v>
      </c>
      <c r="J12" s="101">
        <f t="shared" si="4"/>
        <v>76000</v>
      </c>
      <c r="K12" s="117">
        <f t="shared" si="5"/>
        <v>476000</v>
      </c>
      <c r="L12" s="318">
        <v>376000</v>
      </c>
      <c r="M12" s="101">
        <f t="shared" si="6"/>
        <v>71440</v>
      </c>
      <c r="N12" s="117">
        <f t="shared" si="7"/>
        <v>447440</v>
      </c>
      <c r="O12" s="140">
        <f>AVERAGE(F12,I12,L12)</f>
        <v>358630.43359999993</v>
      </c>
      <c r="P12" s="130">
        <f>ROUND(STDEV(F12,I12,L12),0)</f>
        <v>52266</v>
      </c>
      <c r="Q12" s="132">
        <f t="shared" si="8"/>
        <v>410896.43359999993</v>
      </c>
      <c r="R12" s="198">
        <f t="shared" si="9"/>
        <v>306364.43359999993</v>
      </c>
      <c r="S12" s="140">
        <f>AVERAGE(I12,L12)</f>
        <v>388000</v>
      </c>
      <c r="T12" s="130">
        <f t="shared" si="10"/>
        <v>73720</v>
      </c>
      <c r="U12" s="131">
        <f t="shared" si="11"/>
        <v>461720</v>
      </c>
      <c r="V12" s="140">
        <f>ROUND(MEDIAN(I12,L12),0)</f>
        <v>388000</v>
      </c>
      <c r="W12" s="130">
        <f t="shared" si="12"/>
        <v>73720</v>
      </c>
      <c r="X12" s="131">
        <f t="shared" si="13"/>
        <v>461720</v>
      </c>
      <c r="Y12" s="341">
        <f>ROUND(GEOMEAN(I12,L12),0)</f>
        <v>387814</v>
      </c>
      <c r="Z12" s="130">
        <f t="shared" si="14"/>
        <v>73685</v>
      </c>
      <c r="AA12" s="137">
        <f t="shared" si="15"/>
        <v>461499</v>
      </c>
      <c r="AB12" s="205">
        <f>ROUND(HARMEAN(I12,L12),0)</f>
        <v>387629</v>
      </c>
      <c r="AC12" s="130">
        <f t="shared" si="16"/>
        <v>73650</v>
      </c>
      <c r="AD12" s="137">
        <f t="shared" si="17"/>
        <v>461279</v>
      </c>
    </row>
    <row r="13" spans="1:30" ht="15" thickBot="1" x14ac:dyDescent="0.3">
      <c r="A13" s="240"/>
      <c r="B13" s="107" t="s">
        <v>125</v>
      </c>
      <c r="C13" s="108" t="s">
        <v>18</v>
      </c>
      <c r="D13" s="339">
        <v>187770</v>
      </c>
      <c r="E13" s="188">
        <f t="shared" si="0"/>
        <v>24635.423999999995</v>
      </c>
      <c r="F13" s="114">
        <f t="shared" si="1"/>
        <v>212405.424</v>
      </c>
      <c r="G13" s="77">
        <f t="shared" si="2"/>
        <v>40357.030559999999</v>
      </c>
      <c r="H13" s="115">
        <f t="shared" si="3"/>
        <v>252762</v>
      </c>
      <c r="I13" s="120">
        <v>272000</v>
      </c>
      <c r="J13" s="77">
        <f t="shared" si="4"/>
        <v>51680</v>
      </c>
      <c r="K13" s="121">
        <f t="shared" si="5"/>
        <v>323680</v>
      </c>
      <c r="L13" s="321">
        <v>376000</v>
      </c>
      <c r="M13" s="77">
        <f t="shared" si="6"/>
        <v>71440</v>
      </c>
      <c r="N13" s="121">
        <f t="shared" si="7"/>
        <v>447440</v>
      </c>
      <c r="O13" s="140">
        <f>AVERAGE(F13,I13,L13)</f>
        <v>286801.80800000002</v>
      </c>
      <c r="P13" s="130">
        <f>ROUND(STDEV(F13,I13,L13),0)</f>
        <v>82796</v>
      </c>
      <c r="Q13" s="132">
        <f t="shared" si="8"/>
        <v>369597.80800000002</v>
      </c>
      <c r="R13" s="198">
        <f t="shared" si="9"/>
        <v>204005.80800000002</v>
      </c>
      <c r="S13" s="140">
        <f>AVERAGE(F13,I13)</f>
        <v>242202.712</v>
      </c>
      <c r="T13" s="130">
        <f t="shared" si="10"/>
        <v>46019</v>
      </c>
      <c r="U13" s="131">
        <f t="shared" si="11"/>
        <v>288221.712</v>
      </c>
      <c r="V13" s="140">
        <f>ROUND(MEDIAN(F13,I13),0)</f>
        <v>242203</v>
      </c>
      <c r="W13" s="130">
        <f t="shared" si="12"/>
        <v>46019</v>
      </c>
      <c r="X13" s="131">
        <f t="shared" si="13"/>
        <v>288222</v>
      </c>
      <c r="Y13" s="341">
        <f>ROUND(GEOMEAN(F13,I13),0)</f>
        <v>240363</v>
      </c>
      <c r="Z13" s="130">
        <f t="shared" si="14"/>
        <v>45669</v>
      </c>
      <c r="AA13" s="137">
        <f t="shared" si="15"/>
        <v>286032</v>
      </c>
      <c r="AB13" s="205">
        <f>ROUND(HARMEAN(F13,I13),0)</f>
        <v>238537</v>
      </c>
      <c r="AC13" s="130">
        <f t="shared" si="16"/>
        <v>45322</v>
      </c>
      <c r="AD13" s="137">
        <f t="shared" si="17"/>
        <v>283859</v>
      </c>
    </row>
    <row r="14" spans="1:30" ht="15" thickBot="1" x14ac:dyDescent="0.3">
      <c r="A14" s="235" t="s">
        <v>20</v>
      </c>
      <c r="B14" s="94" t="s">
        <v>123</v>
      </c>
      <c r="C14" s="95" t="s">
        <v>127</v>
      </c>
      <c r="D14" s="340">
        <v>484076</v>
      </c>
      <c r="E14" s="188">
        <f t="shared" si="0"/>
        <v>63510.771199999988</v>
      </c>
      <c r="F14" s="114">
        <f t="shared" si="1"/>
        <v>547586.77119999996</v>
      </c>
      <c r="G14" s="97">
        <f t="shared" si="2"/>
        <v>104041.48652799999</v>
      </c>
      <c r="H14" s="115">
        <f t="shared" si="3"/>
        <v>651628</v>
      </c>
      <c r="I14" s="122">
        <v>624000</v>
      </c>
      <c r="J14" s="97">
        <f t="shared" si="4"/>
        <v>118560</v>
      </c>
      <c r="K14" s="97">
        <f t="shared" si="5"/>
        <v>742560</v>
      </c>
      <c r="L14" s="321">
        <v>282000</v>
      </c>
      <c r="M14" s="97">
        <f t="shared" si="6"/>
        <v>53580</v>
      </c>
      <c r="N14" s="97">
        <f t="shared" si="7"/>
        <v>335580</v>
      </c>
      <c r="O14" s="140">
        <f>AVERAGE(F14,I14,L14)</f>
        <v>484528.9237333333</v>
      </c>
      <c r="P14" s="130">
        <f>ROUND(STDEV(F14,I14,L14),0)</f>
        <v>179508</v>
      </c>
      <c r="Q14" s="132">
        <f t="shared" si="8"/>
        <v>664036.92373333336</v>
      </c>
      <c r="R14" s="198">
        <f t="shared" si="9"/>
        <v>305020.9237333333</v>
      </c>
      <c r="S14" s="140">
        <f>AVERAGE(F14,I14)</f>
        <v>585793.38559999992</v>
      </c>
      <c r="T14" s="130">
        <f t="shared" si="10"/>
        <v>111301</v>
      </c>
      <c r="U14" s="131">
        <f t="shared" si="11"/>
        <v>697094.38559999992</v>
      </c>
      <c r="V14" s="140">
        <f>ROUND(MEDIAN(F14,I14),0)</f>
        <v>585793</v>
      </c>
      <c r="W14" s="130">
        <f t="shared" si="12"/>
        <v>111301</v>
      </c>
      <c r="X14" s="131">
        <f t="shared" si="13"/>
        <v>697094</v>
      </c>
      <c r="Y14" s="341">
        <f>ROUND(GEOMEAN(F14,I14),0)</f>
        <v>584546</v>
      </c>
      <c r="Z14" s="130">
        <f t="shared" si="14"/>
        <v>111064</v>
      </c>
      <c r="AA14" s="137">
        <f t="shared" si="15"/>
        <v>695610</v>
      </c>
      <c r="AB14" s="205">
        <f>ROUND(HARMEAN(F14,I14),0)</f>
        <v>583301</v>
      </c>
      <c r="AC14" s="130">
        <f t="shared" si="16"/>
        <v>110827</v>
      </c>
      <c r="AD14" s="137">
        <f t="shared" si="17"/>
        <v>694128</v>
      </c>
    </row>
    <row r="15" spans="1:30" ht="15" thickBot="1" x14ac:dyDescent="0.3">
      <c r="A15" s="236"/>
      <c r="B15" s="110" t="s">
        <v>7</v>
      </c>
      <c r="C15" s="99" t="s">
        <v>23</v>
      </c>
      <c r="D15" s="326">
        <v>284493</v>
      </c>
      <c r="E15" s="188">
        <f t="shared" si="0"/>
        <v>37325.481599999992</v>
      </c>
      <c r="F15" s="114">
        <f t="shared" si="1"/>
        <v>321818.4816</v>
      </c>
      <c r="G15" s="101">
        <f t="shared" si="2"/>
        <v>61145.511504000002</v>
      </c>
      <c r="H15" s="115">
        <f t="shared" si="3"/>
        <v>382964</v>
      </c>
      <c r="I15" s="320">
        <v>432000</v>
      </c>
      <c r="J15" s="101">
        <f t="shared" si="4"/>
        <v>82080</v>
      </c>
      <c r="K15" s="101">
        <f t="shared" si="5"/>
        <v>514080</v>
      </c>
      <c r="L15" s="318">
        <v>282000</v>
      </c>
      <c r="M15" s="101">
        <f t="shared" si="6"/>
        <v>53580</v>
      </c>
      <c r="N15" s="101">
        <f t="shared" si="7"/>
        <v>335580</v>
      </c>
      <c r="O15" s="140">
        <f>AVERAGE(F15,I15,L15)</f>
        <v>345272.8272</v>
      </c>
      <c r="P15" s="130">
        <f>ROUND(STDEV(F15,I15,L15),0)</f>
        <v>77702</v>
      </c>
      <c r="Q15" s="132">
        <f t="shared" si="8"/>
        <v>422974.8272</v>
      </c>
      <c r="R15" s="198">
        <f t="shared" si="9"/>
        <v>267570.8272</v>
      </c>
      <c r="S15" s="140">
        <f>AVERAGE(F15,L15)</f>
        <v>301909.24080000003</v>
      </c>
      <c r="T15" s="130">
        <f t="shared" si="10"/>
        <v>57363</v>
      </c>
      <c r="U15" s="131">
        <f t="shared" si="11"/>
        <v>359272.24080000003</v>
      </c>
      <c r="V15" s="140">
        <f>ROUND(MEDIAN(F15,L15),0)</f>
        <v>301909</v>
      </c>
      <c r="W15" s="130">
        <f t="shared" si="12"/>
        <v>57363</v>
      </c>
      <c r="X15" s="131">
        <f t="shared" si="13"/>
        <v>359272</v>
      </c>
      <c r="Y15" s="341">
        <f>ROUND(GEOMEAN(F15,L15),0)</f>
        <v>301252</v>
      </c>
      <c r="Z15" s="130">
        <f t="shared" si="14"/>
        <v>57238</v>
      </c>
      <c r="AA15" s="137">
        <f t="shared" si="15"/>
        <v>358490</v>
      </c>
      <c r="AB15" s="205">
        <f>ROUND(HARMEAN(F15,L15),0)</f>
        <v>300596</v>
      </c>
      <c r="AC15" s="130">
        <f t="shared" si="16"/>
        <v>57113</v>
      </c>
      <c r="AD15" s="137">
        <f t="shared" si="17"/>
        <v>357709</v>
      </c>
    </row>
    <row r="16" spans="1:30" ht="15" thickBot="1" x14ac:dyDescent="0.3">
      <c r="A16" s="236"/>
      <c r="B16" s="106" t="s">
        <v>7</v>
      </c>
      <c r="C16" s="103" t="s">
        <v>25</v>
      </c>
      <c r="D16" s="338">
        <v>184578</v>
      </c>
      <c r="E16" s="188">
        <f t="shared" si="0"/>
        <v>24216.633599999997</v>
      </c>
      <c r="F16" s="321">
        <f t="shared" si="1"/>
        <v>208794.6336</v>
      </c>
      <c r="G16" s="105">
        <f t="shared" si="2"/>
        <v>39670.980384000002</v>
      </c>
      <c r="H16" s="115">
        <f t="shared" si="3"/>
        <v>248466</v>
      </c>
      <c r="I16" s="118">
        <v>272000</v>
      </c>
      <c r="J16" s="105">
        <f t="shared" si="4"/>
        <v>51680</v>
      </c>
      <c r="K16" s="105">
        <f t="shared" si="5"/>
        <v>323680</v>
      </c>
      <c r="L16" s="318">
        <v>282000</v>
      </c>
      <c r="M16" s="105">
        <f t="shared" si="6"/>
        <v>53580</v>
      </c>
      <c r="N16" s="105">
        <f t="shared" si="7"/>
        <v>335580</v>
      </c>
      <c r="O16" s="140">
        <f>AVERAGE(F16,I16,L16)</f>
        <v>254264.87786666668</v>
      </c>
      <c r="P16" s="130">
        <f>ROUND(STDEV(F16,I16,L16),0)</f>
        <v>39695</v>
      </c>
      <c r="Q16" s="132">
        <f t="shared" si="8"/>
        <v>293959.87786666665</v>
      </c>
      <c r="R16" s="198">
        <f t="shared" si="9"/>
        <v>214569.87786666668</v>
      </c>
      <c r="S16" s="140">
        <f>AVERAGE(I16,L16)</f>
        <v>277000</v>
      </c>
      <c r="T16" s="130">
        <f t="shared" si="10"/>
        <v>52630</v>
      </c>
      <c r="U16" s="131">
        <f t="shared" si="11"/>
        <v>329630</v>
      </c>
      <c r="V16" s="140">
        <f>ROUND(MEDIAN(I16,L16),0)</f>
        <v>277000</v>
      </c>
      <c r="W16" s="130">
        <f t="shared" si="12"/>
        <v>52630</v>
      </c>
      <c r="X16" s="131">
        <f t="shared" si="13"/>
        <v>329630</v>
      </c>
      <c r="Y16" s="341">
        <f>ROUND(GEOMEAN(I16,L16),0)</f>
        <v>276955</v>
      </c>
      <c r="Z16" s="130">
        <f t="shared" si="14"/>
        <v>52621</v>
      </c>
      <c r="AA16" s="137">
        <f t="shared" si="15"/>
        <v>329576</v>
      </c>
      <c r="AB16" s="205">
        <f>ROUND(HARMEAN(I16,L16),0)</f>
        <v>276910</v>
      </c>
      <c r="AC16" s="130">
        <f t="shared" si="16"/>
        <v>52613</v>
      </c>
      <c r="AD16" s="137">
        <f t="shared" si="17"/>
        <v>329523</v>
      </c>
    </row>
    <row r="17" spans="1:30" ht="15" thickBot="1" x14ac:dyDescent="0.3">
      <c r="A17" s="236"/>
      <c r="B17" s="110" t="s">
        <v>15</v>
      </c>
      <c r="C17" s="99" t="s">
        <v>27</v>
      </c>
      <c r="D17" s="326">
        <v>275639</v>
      </c>
      <c r="E17" s="188">
        <f t="shared" si="0"/>
        <v>36163.836799999997</v>
      </c>
      <c r="F17" s="114">
        <f t="shared" si="1"/>
        <v>311802.83679999999</v>
      </c>
      <c r="G17" s="101">
        <f t="shared" si="2"/>
        <v>59242.538992000002</v>
      </c>
      <c r="H17" s="115">
        <f t="shared" si="3"/>
        <v>371045</v>
      </c>
      <c r="I17" s="320">
        <v>416000</v>
      </c>
      <c r="J17" s="101">
        <f t="shared" si="4"/>
        <v>79040</v>
      </c>
      <c r="K17" s="101">
        <f t="shared" si="5"/>
        <v>495040</v>
      </c>
      <c r="L17" s="318">
        <v>329000</v>
      </c>
      <c r="M17" s="101">
        <f t="shared" si="6"/>
        <v>62510</v>
      </c>
      <c r="N17" s="101">
        <f t="shared" si="7"/>
        <v>391510</v>
      </c>
      <c r="O17" s="140">
        <f>AVERAGE(F17,I17,L17)</f>
        <v>352267.61226666666</v>
      </c>
      <c r="P17" s="130">
        <f>ROUND(STDEV(F17,I17,L17),0)</f>
        <v>55860</v>
      </c>
      <c r="Q17" s="132">
        <f t="shared" si="8"/>
        <v>408127.61226666666</v>
      </c>
      <c r="R17" s="198">
        <f t="shared" si="9"/>
        <v>296407.61226666666</v>
      </c>
      <c r="S17" s="140">
        <f>AVERAGE(F17,L17)</f>
        <v>320401.41839999997</v>
      </c>
      <c r="T17" s="130">
        <f t="shared" si="10"/>
        <v>60876</v>
      </c>
      <c r="U17" s="131">
        <f t="shared" si="11"/>
        <v>381277.41839999997</v>
      </c>
      <c r="V17" s="140">
        <f>ROUND(MEDIAN(F17,L17),0)</f>
        <v>320401</v>
      </c>
      <c r="W17" s="130">
        <f t="shared" si="12"/>
        <v>60876</v>
      </c>
      <c r="X17" s="131">
        <f t="shared" si="13"/>
        <v>381277</v>
      </c>
      <c r="Y17" s="341">
        <f>ROUND(GEOMEAN(F17,L17),0)</f>
        <v>320286</v>
      </c>
      <c r="Z17" s="130">
        <f t="shared" si="14"/>
        <v>60854</v>
      </c>
      <c r="AA17" s="137">
        <f t="shared" si="15"/>
        <v>381140</v>
      </c>
      <c r="AB17" s="205">
        <f>ROUND(HARMEAN(F17,L17),0)</f>
        <v>320171</v>
      </c>
      <c r="AC17" s="130">
        <f t="shared" si="16"/>
        <v>60832</v>
      </c>
      <c r="AD17" s="137">
        <f t="shared" si="17"/>
        <v>381003</v>
      </c>
    </row>
    <row r="18" spans="1:30" ht="15" thickBot="1" x14ac:dyDescent="0.3">
      <c r="A18" s="236"/>
      <c r="B18" s="106" t="s">
        <v>28</v>
      </c>
      <c r="C18" s="103" t="s">
        <v>29</v>
      </c>
      <c r="D18" s="338">
        <v>311194</v>
      </c>
      <c r="E18" s="188">
        <f t="shared" si="0"/>
        <v>40828.652799999996</v>
      </c>
      <c r="F18" s="114">
        <f t="shared" si="1"/>
        <v>352022.65279999998</v>
      </c>
      <c r="G18" s="105">
        <f t="shared" si="2"/>
        <v>66884.304032</v>
      </c>
      <c r="H18" s="115">
        <f t="shared" si="3"/>
        <v>418907</v>
      </c>
      <c r="I18" s="118">
        <v>464000</v>
      </c>
      <c r="J18" s="105">
        <f t="shared" si="4"/>
        <v>88160</v>
      </c>
      <c r="K18" s="105">
        <f t="shared" si="5"/>
        <v>552160</v>
      </c>
      <c r="L18" s="321">
        <v>799000</v>
      </c>
      <c r="M18" s="105">
        <f t="shared" si="6"/>
        <v>151810</v>
      </c>
      <c r="N18" s="105">
        <f t="shared" si="7"/>
        <v>950810</v>
      </c>
      <c r="O18" s="140">
        <f>AVERAGE(F18,I18,L18)</f>
        <v>538340.88426666672</v>
      </c>
      <c r="P18" s="130">
        <f>ROUND(STDEV(F18,I18,L18),0)</f>
        <v>232577</v>
      </c>
      <c r="Q18" s="132">
        <f t="shared" si="8"/>
        <v>770917.88426666672</v>
      </c>
      <c r="R18" s="198">
        <f t="shared" si="9"/>
        <v>305763.88426666672</v>
      </c>
      <c r="S18" s="140">
        <f>AVERAGE(F18,I18)</f>
        <v>408011.32640000002</v>
      </c>
      <c r="T18" s="130">
        <f t="shared" si="10"/>
        <v>77522</v>
      </c>
      <c r="U18" s="131">
        <f t="shared" si="11"/>
        <v>485533.32640000002</v>
      </c>
      <c r="V18" s="140">
        <f>ROUND(MEDIAN(F18,I18),0)</f>
        <v>408011</v>
      </c>
      <c r="W18" s="130">
        <f t="shared" si="12"/>
        <v>77522</v>
      </c>
      <c r="X18" s="131">
        <f t="shared" si="13"/>
        <v>485533</v>
      </c>
      <c r="Y18" s="341">
        <f>ROUND(GEOMEAN(F18,I18),0)</f>
        <v>404152</v>
      </c>
      <c r="Z18" s="130">
        <f t="shared" si="14"/>
        <v>76789</v>
      </c>
      <c r="AA18" s="137">
        <f t="shared" si="15"/>
        <v>480941</v>
      </c>
      <c r="AB18" s="205">
        <f>ROUND(HARMEAN(F18,I18),0)</f>
        <v>400328</v>
      </c>
      <c r="AC18" s="130">
        <f t="shared" si="16"/>
        <v>76062</v>
      </c>
      <c r="AD18" s="137">
        <f t="shared" si="17"/>
        <v>476390</v>
      </c>
    </row>
    <row r="19" spans="1:30" s="337" customFormat="1" ht="15" thickBot="1" x14ac:dyDescent="0.3">
      <c r="A19" s="236"/>
      <c r="B19" s="324" t="s">
        <v>31</v>
      </c>
      <c r="C19" s="325" t="s">
        <v>180</v>
      </c>
      <c r="D19" s="326"/>
      <c r="E19" s="327">
        <f t="shared" si="0"/>
        <v>0</v>
      </c>
      <c r="F19" s="318"/>
      <c r="G19" s="328">
        <f t="shared" si="2"/>
        <v>0</v>
      </c>
      <c r="H19" s="329">
        <f t="shared" si="3"/>
        <v>0</v>
      </c>
      <c r="I19" s="326">
        <v>323000</v>
      </c>
      <c r="J19" s="328">
        <f t="shared" si="4"/>
        <v>61370</v>
      </c>
      <c r="K19" s="328">
        <f t="shared" si="5"/>
        <v>384370</v>
      </c>
      <c r="L19" s="318">
        <v>799000</v>
      </c>
      <c r="M19" s="328">
        <f t="shared" si="6"/>
        <v>151810</v>
      </c>
      <c r="N19" s="328">
        <f t="shared" si="7"/>
        <v>950810</v>
      </c>
      <c r="O19" s="330">
        <f>AVERAGE(I19,L19)</f>
        <v>561000</v>
      </c>
      <c r="P19" s="331">
        <f>ROUND(STDEV(I19,L19),0)</f>
        <v>336583</v>
      </c>
      <c r="Q19" s="332">
        <f t="shared" si="8"/>
        <v>897583</v>
      </c>
      <c r="R19" s="333">
        <f t="shared" si="9"/>
        <v>224417</v>
      </c>
      <c r="S19" s="330">
        <f>AVERAGE(I19,L19)</f>
        <v>561000</v>
      </c>
      <c r="T19" s="331">
        <f t="shared" si="10"/>
        <v>106590</v>
      </c>
      <c r="U19" s="334">
        <f t="shared" si="11"/>
        <v>667590</v>
      </c>
      <c r="V19" s="330">
        <f>ROUND(MEDIAN(I19,L19),0)</f>
        <v>561000</v>
      </c>
      <c r="W19" s="331">
        <f t="shared" si="12"/>
        <v>106590</v>
      </c>
      <c r="X19" s="334">
        <f t="shared" si="13"/>
        <v>667590</v>
      </c>
      <c r="Y19" s="342">
        <f>ROUND(GEOMEAN(I19,L19),0)</f>
        <v>508013</v>
      </c>
      <c r="Z19" s="331">
        <f t="shared" si="14"/>
        <v>96522</v>
      </c>
      <c r="AA19" s="336">
        <f t="shared" si="15"/>
        <v>604535</v>
      </c>
      <c r="AB19" s="335">
        <f>ROUND(HARMEAN(I19,L19),0)</f>
        <v>460030</v>
      </c>
      <c r="AC19" s="331">
        <f t="shared" si="16"/>
        <v>87406</v>
      </c>
      <c r="AD19" s="336">
        <f t="shared" si="17"/>
        <v>547436</v>
      </c>
    </row>
    <row r="20" spans="1:30" ht="15" thickBot="1" x14ac:dyDescent="0.3">
      <c r="A20" s="237"/>
      <c r="B20" s="123" t="s">
        <v>31</v>
      </c>
      <c r="C20" s="124" t="s">
        <v>128</v>
      </c>
      <c r="D20" s="120">
        <v>311111</v>
      </c>
      <c r="E20" s="188">
        <f t="shared" si="0"/>
        <v>40817.763199999994</v>
      </c>
      <c r="F20" s="114">
        <f t="shared" si="1"/>
        <v>351928.76319999999</v>
      </c>
      <c r="G20" s="77">
        <f t="shared" si="2"/>
        <v>66866.465007999999</v>
      </c>
      <c r="H20" s="115">
        <f t="shared" si="3"/>
        <v>418795</v>
      </c>
      <c r="I20" s="120">
        <v>464000</v>
      </c>
      <c r="J20" s="77">
        <f t="shared" si="4"/>
        <v>88160</v>
      </c>
      <c r="K20" s="77">
        <f t="shared" si="5"/>
        <v>552160</v>
      </c>
      <c r="L20" s="321">
        <v>799000</v>
      </c>
      <c r="M20" s="77">
        <f t="shared" si="6"/>
        <v>151810</v>
      </c>
      <c r="N20" s="77">
        <f t="shared" si="7"/>
        <v>950810</v>
      </c>
      <c r="O20" s="140">
        <f>AVERAGE(F20,I20,L20)</f>
        <v>538309.58773333335</v>
      </c>
      <c r="P20" s="130">
        <f>ROUND(STDEV(F20,I20,L20),0)</f>
        <v>232615</v>
      </c>
      <c r="Q20" s="132">
        <f t="shared" si="8"/>
        <v>770924.58773333335</v>
      </c>
      <c r="R20" s="198">
        <f t="shared" si="9"/>
        <v>305694.58773333335</v>
      </c>
      <c r="S20" s="140">
        <f t="shared" ref="S20:S44" si="18">AVERAGE(F20,I20)</f>
        <v>407964.38159999996</v>
      </c>
      <c r="T20" s="130">
        <f t="shared" si="10"/>
        <v>77513</v>
      </c>
      <c r="U20" s="131">
        <f t="shared" si="11"/>
        <v>485477.38159999996</v>
      </c>
      <c r="V20" s="140">
        <f>ROUND(MEDIAN(F20,I20),0)</f>
        <v>407964</v>
      </c>
      <c r="W20" s="130">
        <f t="shared" si="12"/>
        <v>77513</v>
      </c>
      <c r="X20" s="131">
        <f t="shared" si="13"/>
        <v>485477</v>
      </c>
      <c r="Y20" s="341">
        <f>ROUND(GEOMEAN(F20,I20),0)</f>
        <v>404098</v>
      </c>
      <c r="Z20" s="130">
        <f t="shared" si="14"/>
        <v>76779</v>
      </c>
      <c r="AA20" s="137">
        <f t="shared" si="15"/>
        <v>480877</v>
      </c>
      <c r="AB20" s="205">
        <f>ROUND(HARMEAN(F20,I20),0)</f>
        <v>400268</v>
      </c>
      <c r="AC20" s="130">
        <f t="shared" si="16"/>
        <v>76051</v>
      </c>
      <c r="AD20" s="137">
        <f t="shared" si="17"/>
        <v>476319</v>
      </c>
    </row>
    <row r="21" spans="1:30" ht="15" thickBot="1" x14ac:dyDescent="0.3">
      <c r="A21" s="235" t="s">
        <v>33</v>
      </c>
      <c r="B21" s="94" t="s">
        <v>34</v>
      </c>
      <c r="C21" s="95" t="s">
        <v>129</v>
      </c>
      <c r="D21" s="122">
        <v>241643</v>
      </c>
      <c r="E21" s="188">
        <f t="shared" si="0"/>
        <v>31703.561599999997</v>
      </c>
      <c r="F21" s="114">
        <f t="shared" si="1"/>
        <v>273346.56160000002</v>
      </c>
      <c r="G21" s="97">
        <f t="shared" si="2"/>
        <v>51935.846704000003</v>
      </c>
      <c r="H21" s="115">
        <f t="shared" si="3"/>
        <v>325282</v>
      </c>
      <c r="I21" s="122">
        <v>480000</v>
      </c>
      <c r="J21" s="97">
        <f t="shared" si="4"/>
        <v>91200</v>
      </c>
      <c r="K21" s="97">
        <f t="shared" si="5"/>
        <v>571200</v>
      </c>
      <c r="L21" s="321">
        <v>799000</v>
      </c>
      <c r="M21" s="97">
        <f t="shared" si="6"/>
        <v>151810</v>
      </c>
      <c r="N21" s="97">
        <f t="shared" si="7"/>
        <v>950810</v>
      </c>
      <c r="O21" s="140">
        <f>AVERAGE(F21,I21,L21)</f>
        <v>517448.85386666673</v>
      </c>
      <c r="P21" s="130">
        <f>ROUND(STDEV(F21,I21,L21),0)</f>
        <v>264820</v>
      </c>
      <c r="Q21" s="132">
        <f t="shared" si="8"/>
        <v>782268.85386666679</v>
      </c>
      <c r="R21" s="198">
        <f t="shared" si="9"/>
        <v>252628.85386666673</v>
      </c>
      <c r="S21" s="140">
        <f t="shared" si="18"/>
        <v>376673.28080000001</v>
      </c>
      <c r="T21" s="130">
        <f t="shared" si="10"/>
        <v>71568</v>
      </c>
      <c r="U21" s="131">
        <f t="shared" si="11"/>
        <v>448241.28080000001</v>
      </c>
      <c r="V21" s="140">
        <f>ROUND(MEDIAN(F21,I21),0)</f>
        <v>376673</v>
      </c>
      <c r="W21" s="130">
        <f t="shared" si="12"/>
        <v>71568</v>
      </c>
      <c r="X21" s="131">
        <f t="shared" si="13"/>
        <v>448241</v>
      </c>
      <c r="Y21" s="341">
        <f>ROUND(GEOMEAN(F21,I21),0)</f>
        <v>362224</v>
      </c>
      <c r="Z21" s="130">
        <f t="shared" si="14"/>
        <v>68823</v>
      </c>
      <c r="AA21" s="137">
        <f t="shared" si="15"/>
        <v>431047</v>
      </c>
      <c r="AB21" s="205">
        <f>ROUND(HARMEAN(F21,I21),0)</f>
        <v>348329</v>
      </c>
      <c r="AC21" s="130">
        <f t="shared" si="16"/>
        <v>66183</v>
      </c>
      <c r="AD21" s="137">
        <f t="shared" si="17"/>
        <v>414512</v>
      </c>
    </row>
    <row r="22" spans="1:30" s="337" customFormat="1" ht="15" thickBot="1" x14ac:dyDescent="0.3">
      <c r="A22" s="236"/>
      <c r="B22" s="324" t="s">
        <v>34</v>
      </c>
      <c r="C22" s="325" t="s">
        <v>37</v>
      </c>
      <c r="D22" s="326">
        <v>198775</v>
      </c>
      <c r="E22" s="327">
        <f t="shared" si="0"/>
        <v>26079.279999999995</v>
      </c>
      <c r="F22" s="318"/>
      <c r="G22" s="328">
        <f t="shared" si="2"/>
        <v>0</v>
      </c>
      <c r="H22" s="329">
        <f t="shared" si="3"/>
        <v>0</v>
      </c>
      <c r="I22" s="326">
        <v>272000</v>
      </c>
      <c r="J22" s="328">
        <f t="shared" si="4"/>
        <v>51680</v>
      </c>
      <c r="K22" s="328">
        <f t="shared" si="5"/>
        <v>323680</v>
      </c>
      <c r="L22" s="318">
        <v>799000</v>
      </c>
      <c r="M22" s="328">
        <f t="shared" si="6"/>
        <v>151810</v>
      </c>
      <c r="N22" s="328">
        <f t="shared" si="7"/>
        <v>950810</v>
      </c>
      <c r="O22" s="330">
        <f>AVERAGE(I22,L22)</f>
        <v>535500</v>
      </c>
      <c r="P22" s="331">
        <f>ROUND(STDEV(I22,L22),0)</f>
        <v>372645</v>
      </c>
      <c r="Q22" s="332">
        <f t="shared" si="8"/>
        <v>908145</v>
      </c>
      <c r="R22" s="333">
        <f t="shared" si="9"/>
        <v>162855</v>
      </c>
      <c r="S22" s="330">
        <f>AVERAGE(I22,L22)</f>
        <v>535500</v>
      </c>
      <c r="T22" s="331">
        <f t="shared" si="10"/>
        <v>101745</v>
      </c>
      <c r="U22" s="334">
        <f t="shared" si="11"/>
        <v>637245</v>
      </c>
      <c r="V22" s="330">
        <f>ROUND(MEDIAN(I22,L22),0)</f>
        <v>535500</v>
      </c>
      <c r="W22" s="331">
        <f t="shared" si="12"/>
        <v>101745</v>
      </c>
      <c r="X22" s="334">
        <f t="shared" si="13"/>
        <v>637245</v>
      </c>
      <c r="Y22" s="342">
        <f>ROUND(GEOMEAN(I22,L22),0)</f>
        <v>466185</v>
      </c>
      <c r="Z22" s="331">
        <f t="shared" si="14"/>
        <v>88575</v>
      </c>
      <c r="AA22" s="336">
        <f t="shared" si="15"/>
        <v>554760</v>
      </c>
      <c r="AB22" s="335">
        <f>ROUND(HARMEAN(I22,L22),0)</f>
        <v>405841</v>
      </c>
      <c r="AC22" s="331">
        <f t="shared" si="16"/>
        <v>77110</v>
      </c>
      <c r="AD22" s="336">
        <f t="shared" si="17"/>
        <v>482951</v>
      </c>
    </row>
    <row r="23" spans="1:30" ht="15" thickBot="1" x14ac:dyDescent="0.3">
      <c r="A23" s="236"/>
      <c r="B23" s="102" t="s">
        <v>34</v>
      </c>
      <c r="C23" s="103" t="s">
        <v>39</v>
      </c>
      <c r="D23" s="118">
        <v>378011</v>
      </c>
      <c r="E23" s="188">
        <f t="shared" si="0"/>
        <v>49595.043199999993</v>
      </c>
      <c r="F23" s="114">
        <f t="shared" si="1"/>
        <v>427606.04320000001</v>
      </c>
      <c r="G23" s="105">
        <f t="shared" si="2"/>
        <v>81245.148207999999</v>
      </c>
      <c r="H23" s="115">
        <f t="shared" si="3"/>
        <v>508851</v>
      </c>
      <c r="I23" s="118">
        <v>560000</v>
      </c>
      <c r="J23" s="105">
        <f t="shared" si="4"/>
        <v>106400</v>
      </c>
      <c r="K23" s="105">
        <f t="shared" si="5"/>
        <v>666400</v>
      </c>
      <c r="L23" s="321">
        <v>799000</v>
      </c>
      <c r="M23" s="105">
        <f t="shared" si="6"/>
        <v>151810</v>
      </c>
      <c r="N23" s="105">
        <f t="shared" si="7"/>
        <v>950810</v>
      </c>
      <c r="O23" s="140">
        <f>AVERAGE(F23,I23,L23)</f>
        <v>595535.34773333336</v>
      </c>
      <c r="P23" s="130">
        <f>ROUND(STDEV(F23,I23,L23),0)</f>
        <v>188230</v>
      </c>
      <c r="Q23" s="132">
        <f t="shared" si="8"/>
        <v>783765.34773333336</v>
      </c>
      <c r="R23" s="198">
        <f t="shared" si="9"/>
        <v>407305.34773333336</v>
      </c>
      <c r="S23" s="140">
        <f t="shared" si="18"/>
        <v>493803.02159999998</v>
      </c>
      <c r="T23" s="130">
        <f t="shared" si="10"/>
        <v>93823</v>
      </c>
      <c r="U23" s="131">
        <f t="shared" si="11"/>
        <v>587626.02159999998</v>
      </c>
      <c r="V23" s="140">
        <f>ROUND(MEDIAN(F23,I23),0)</f>
        <v>493803</v>
      </c>
      <c r="W23" s="130">
        <f t="shared" si="12"/>
        <v>93823</v>
      </c>
      <c r="X23" s="131">
        <f t="shared" si="13"/>
        <v>587626</v>
      </c>
      <c r="Y23" s="341">
        <f>ROUND(GEOMEAN(F23,I23),0)</f>
        <v>489346</v>
      </c>
      <c r="Z23" s="130">
        <f t="shared" si="14"/>
        <v>92976</v>
      </c>
      <c r="AA23" s="137">
        <f t="shared" si="15"/>
        <v>582322</v>
      </c>
      <c r="AB23" s="205">
        <f>ROUND(HARMEAN(F23,I23),0)</f>
        <v>484929</v>
      </c>
      <c r="AC23" s="130">
        <f t="shared" si="16"/>
        <v>92137</v>
      </c>
      <c r="AD23" s="137">
        <f t="shared" si="17"/>
        <v>577066</v>
      </c>
    </row>
    <row r="24" spans="1:30" ht="15" thickBot="1" x14ac:dyDescent="0.3">
      <c r="A24" s="236"/>
      <c r="B24" s="98" t="s">
        <v>34</v>
      </c>
      <c r="C24" s="99" t="s">
        <v>130</v>
      </c>
      <c r="D24" s="116">
        <v>172124</v>
      </c>
      <c r="E24" s="188">
        <f t="shared" si="0"/>
        <v>22582.668799999996</v>
      </c>
      <c r="F24" s="114">
        <f t="shared" si="1"/>
        <v>194706.66879999998</v>
      </c>
      <c r="G24" s="101">
        <f t="shared" si="2"/>
        <v>36994.267071999995</v>
      </c>
      <c r="H24" s="115">
        <f t="shared" si="3"/>
        <v>231701</v>
      </c>
      <c r="I24" s="116">
        <v>400000</v>
      </c>
      <c r="J24" s="101">
        <f t="shared" si="4"/>
        <v>76000</v>
      </c>
      <c r="K24" s="101">
        <f t="shared" si="5"/>
        <v>476000</v>
      </c>
      <c r="L24" s="321">
        <v>799000</v>
      </c>
      <c r="M24" s="101">
        <f t="shared" si="6"/>
        <v>151810</v>
      </c>
      <c r="N24" s="101">
        <f t="shared" si="7"/>
        <v>950810</v>
      </c>
      <c r="O24" s="140">
        <f>AVERAGE(F24,I24,L24)</f>
        <v>464568.88960000005</v>
      </c>
      <c r="P24" s="130">
        <f>ROUND(STDEV(F24,I24,L24),0)</f>
        <v>307278</v>
      </c>
      <c r="Q24" s="132">
        <f t="shared" si="8"/>
        <v>771846.88960000011</v>
      </c>
      <c r="R24" s="198">
        <f t="shared" si="9"/>
        <v>157290.88960000005</v>
      </c>
      <c r="S24" s="140">
        <f t="shared" si="18"/>
        <v>297353.33439999999</v>
      </c>
      <c r="T24" s="130">
        <f t="shared" si="10"/>
        <v>56497</v>
      </c>
      <c r="U24" s="131">
        <f t="shared" si="11"/>
        <v>353850.33439999999</v>
      </c>
      <c r="V24" s="140">
        <f>ROUND(MEDIAN(F24,I24),0)</f>
        <v>297353</v>
      </c>
      <c r="W24" s="130">
        <f t="shared" si="12"/>
        <v>56497</v>
      </c>
      <c r="X24" s="131">
        <f t="shared" si="13"/>
        <v>353850</v>
      </c>
      <c r="Y24" s="341">
        <f>ROUND(GEOMEAN(F24,I24),0)</f>
        <v>279075</v>
      </c>
      <c r="Z24" s="130">
        <f t="shared" si="14"/>
        <v>53024</v>
      </c>
      <c r="AA24" s="137">
        <f t="shared" si="15"/>
        <v>332099</v>
      </c>
      <c r="AB24" s="205">
        <f>ROUND(HARMEAN(F24,I24),0)</f>
        <v>261920</v>
      </c>
      <c r="AC24" s="130">
        <f t="shared" si="16"/>
        <v>49765</v>
      </c>
      <c r="AD24" s="137">
        <f t="shared" si="17"/>
        <v>311685</v>
      </c>
    </row>
    <row r="25" spans="1:30" ht="15" thickBot="1" x14ac:dyDescent="0.3">
      <c r="A25" s="236"/>
      <c r="B25" s="102" t="s">
        <v>42</v>
      </c>
      <c r="C25" s="103" t="s">
        <v>131</v>
      </c>
      <c r="D25" s="118">
        <v>217457</v>
      </c>
      <c r="E25" s="188">
        <f t="shared" si="0"/>
        <v>28530.358399999997</v>
      </c>
      <c r="F25" s="114">
        <f t="shared" si="1"/>
        <v>245987.3584</v>
      </c>
      <c r="G25" s="105">
        <f t="shared" si="2"/>
        <v>46737.598096000002</v>
      </c>
      <c r="H25" s="115">
        <f t="shared" si="3"/>
        <v>292725</v>
      </c>
      <c r="I25" s="118">
        <v>320000</v>
      </c>
      <c r="J25" s="105">
        <f t="shared" si="4"/>
        <v>60800</v>
      </c>
      <c r="K25" s="105">
        <f t="shared" si="5"/>
        <v>380800</v>
      </c>
      <c r="L25" s="321">
        <v>799000</v>
      </c>
      <c r="M25" s="105">
        <f t="shared" si="6"/>
        <v>151810</v>
      </c>
      <c r="N25" s="105">
        <f t="shared" si="7"/>
        <v>950810</v>
      </c>
      <c r="O25" s="140">
        <f>AVERAGE(F25,I25,L25)</f>
        <v>454995.78613333334</v>
      </c>
      <c r="P25" s="130">
        <f>ROUND(STDEV(F25,I25,L25),0)</f>
        <v>300206</v>
      </c>
      <c r="Q25" s="132">
        <f t="shared" si="8"/>
        <v>755201.78613333334</v>
      </c>
      <c r="R25" s="198">
        <f t="shared" si="9"/>
        <v>154789.78613333334</v>
      </c>
      <c r="S25" s="140">
        <f t="shared" si="18"/>
        <v>282993.67920000001</v>
      </c>
      <c r="T25" s="130">
        <f t="shared" si="10"/>
        <v>53769</v>
      </c>
      <c r="U25" s="131">
        <f t="shared" si="11"/>
        <v>336762.67920000001</v>
      </c>
      <c r="V25" s="140">
        <f>ROUND(MEDIAN(F25,I25),0)</f>
        <v>282994</v>
      </c>
      <c r="W25" s="130">
        <f t="shared" si="12"/>
        <v>53769</v>
      </c>
      <c r="X25" s="131">
        <f t="shared" si="13"/>
        <v>336763</v>
      </c>
      <c r="Y25" s="341">
        <f>ROUND(GEOMEAN(F25,I25),0)</f>
        <v>280564</v>
      </c>
      <c r="Z25" s="130">
        <f t="shared" si="14"/>
        <v>53307</v>
      </c>
      <c r="AA25" s="137">
        <f t="shared" si="15"/>
        <v>333871</v>
      </c>
      <c r="AB25" s="205">
        <f>ROUND(HARMEAN(F25,I25),0)</f>
        <v>278154</v>
      </c>
      <c r="AC25" s="130">
        <f t="shared" si="16"/>
        <v>52849</v>
      </c>
      <c r="AD25" s="137">
        <f t="shared" si="17"/>
        <v>331003</v>
      </c>
    </row>
    <row r="26" spans="1:30" ht="15" thickBot="1" x14ac:dyDescent="0.3">
      <c r="A26" s="236"/>
      <c r="B26" s="98" t="s">
        <v>42</v>
      </c>
      <c r="C26" s="99" t="s">
        <v>132</v>
      </c>
      <c r="D26" s="116">
        <v>306758</v>
      </c>
      <c r="E26" s="188">
        <f t="shared" si="0"/>
        <v>40246.649599999997</v>
      </c>
      <c r="F26" s="114">
        <f t="shared" si="1"/>
        <v>347004.6496</v>
      </c>
      <c r="G26" s="101">
        <f t="shared" si="2"/>
        <v>65930.883424</v>
      </c>
      <c r="H26" s="115">
        <f t="shared" si="3"/>
        <v>412936</v>
      </c>
      <c r="I26" s="116">
        <v>464000</v>
      </c>
      <c r="J26" s="101">
        <f t="shared" si="4"/>
        <v>88160</v>
      </c>
      <c r="K26" s="101">
        <f t="shared" si="5"/>
        <v>552160</v>
      </c>
      <c r="L26" s="321">
        <v>799000</v>
      </c>
      <c r="M26" s="101">
        <f t="shared" si="6"/>
        <v>151810</v>
      </c>
      <c r="N26" s="101">
        <f t="shared" si="7"/>
        <v>950810</v>
      </c>
      <c r="O26" s="140">
        <f>AVERAGE(F26,I26,L26)</f>
        <v>536668.21653333341</v>
      </c>
      <c r="P26" s="130">
        <f>ROUND(STDEV(F26,I26,L26),0)</f>
        <v>234596</v>
      </c>
      <c r="Q26" s="132">
        <f t="shared" si="8"/>
        <v>771264.21653333341</v>
      </c>
      <c r="R26" s="198">
        <f t="shared" si="9"/>
        <v>302072.21653333341</v>
      </c>
      <c r="S26" s="140">
        <f t="shared" si="18"/>
        <v>405502.3248</v>
      </c>
      <c r="T26" s="130">
        <f t="shared" si="10"/>
        <v>77045</v>
      </c>
      <c r="U26" s="131">
        <f t="shared" si="11"/>
        <v>482547.3248</v>
      </c>
      <c r="V26" s="140">
        <f>ROUND(MEDIAN(F26,I26),0)</f>
        <v>405502</v>
      </c>
      <c r="W26" s="130">
        <f t="shared" si="12"/>
        <v>77045</v>
      </c>
      <c r="X26" s="131">
        <f t="shared" si="13"/>
        <v>482547</v>
      </c>
      <c r="Y26" s="341">
        <f>ROUND(GEOMEAN(F26,I26),0)</f>
        <v>401261</v>
      </c>
      <c r="Z26" s="130">
        <f t="shared" si="14"/>
        <v>76240</v>
      </c>
      <c r="AA26" s="137">
        <f t="shared" si="15"/>
        <v>477501</v>
      </c>
      <c r="AB26" s="205">
        <f>ROUND(HARMEAN(F26,I26),0)</f>
        <v>397063</v>
      </c>
      <c r="AC26" s="130">
        <f t="shared" si="16"/>
        <v>75442</v>
      </c>
      <c r="AD26" s="137">
        <f t="shared" si="17"/>
        <v>472505</v>
      </c>
    </row>
    <row r="27" spans="1:30" ht="15" thickBot="1" x14ac:dyDescent="0.3">
      <c r="A27" s="236"/>
      <c r="B27" s="102" t="s">
        <v>45</v>
      </c>
      <c r="C27" s="103" t="s">
        <v>46</v>
      </c>
      <c r="D27" s="118">
        <v>299064</v>
      </c>
      <c r="E27" s="188">
        <f t="shared" si="0"/>
        <v>39237.196799999998</v>
      </c>
      <c r="F27" s="114">
        <f t="shared" si="1"/>
        <v>338301.19679999998</v>
      </c>
      <c r="G27" s="105">
        <f t="shared" si="2"/>
        <v>64277.227391999993</v>
      </c>
      <c r="H27" s="115">
        <f t="shared" si="3"/>
        <v>402578</v>
      </c>
      <c r="I27" s="118">
        <v>432000</v>
      </c>
      <c r="J27" s="105">
        <f t="shared" si="4"/>
        <v>82080</v>
      </c>
      <c r="K27" s="105">
        <f t="shared" si="5"/>
        <v>514080</v>
      </c>
      <c r="L27" s="321">
        <v>799000</v>
      </c>
      <c r="M27" s="105">
        <f t="shared" si="6"/>
        <v>151810</v>
      </c>
      <c r="N27" s="105">
        <f t="shared" si="7"/>
        <v>950810</v>
      </c>
      <c r="O27" s="140">
        <f>AVERAGE(F27,I27,L27)</f>
        <v>523100.39893333334</v>
      </c>
      <c r="P27" s="130">
        <f>ROUND(STDEV(F27,I27,L27),0)</f>
        <v>243486</v>
      </c>
      <c r="Q27" s="132">
        <f t="shared" si="8"/>
        <v>766586.39893333334</v>
      </c>
      <c r="R27" s="198">
        <f t="shared" si="9"/>
        <v>279614.39893333334</v>
      </c>
      <c r="S27" s="140">
        <f t="shared" si="18"/>
        <v>385150.59840000002</v>
      </c>
      <c r="T27" s="130">
        <f t="shared" si="10"/>
        <v>73179</v>
      </c>
      <c r="U27" s="131">
        <f t="shared" si="11"/>
        <v>458329.59840000002</v>
      </c>
      <c r="V27" s="140">
        <f>ROUND(MEDIAN(F27,I27),0)</f>
        <v>385151</v>
      </c>
      <c r="W27" s="130">
        <f t="shared" si="12"/>
        <v>73179</v>
      </c>
      <c r="X27" s="131">
        <f t="shared" si="13"/>
        <v>458330</v>
      </c>
      <c r="Y27" s="341">
        <f>ROUND(GEOMEAN(F27,I27),0)</f>
        <v>382291</v>
      </c>
      <c r="Z27" s="130">
        <f t="shared" si="14"/>
        <v>72635</v>
      </c>
      <c r="AA27" s="137">
        <f t="shared" si="15"/>
        <v>454926</v>
      </c>
      <c r="AB27" s="205">
        <f>ROUND(HARMEAN(F27,I27),0)</f>
        <v>379452</v>
      </c>
      <c r="AC27" s="130">
        <f t="shared" si="16"/>
        <v>72096</v>
      </c>
      <c r="AD27" s="137">
        <f t="shared" si="17"/>
        <v>451548</v>
      </c>
    </row>
    <row r="28" spans="1:30" ht="15" thickBot="1" x14ac:dyDescent="0.3">
      <c r="A28" s="237"/>
      <c r="B28" s="98" t="s">
        <v>47</v>
      </c>
      <c r="C28" s="99" t="s">
        <v>48</v>
      </c>
      <c r="D28" s="116">
        <v>360554</v>
      </c>
      <c r="E28" s="188">
        <f t="shared" si="0"/>
        <v>47304.684799999995</v>
      </c>
      <c r="F28" s="114">
        <f t="shared" si="1"/>
        <v>407858.68479999999</v>
      </c>
      <c r="G28" s="101">
        <f t="shared" si="2"/>
        <v>77493.150112000003</v>
      </c>
      <c r="H28" s="115">
        <f t="shared" si="3"/>
        <v>485352</v>
      </c>
      <c r="I28" s="116">
        <v>544000</v>
      </c>
      <c r="J28" s="101">
        <f t="shared" si="4"/>
        <v>103360</v>
      </c>
      <c r="K28" s="101">
        <f t="shared" si="5"/>
        <v>647360</v>
      </c>
      <c r="L28" s="321">
        <v>799000</v>
      </c>
      <c r="M28" s="101">
        <f t="shared" si="6"/>
        <v>151810</v>
      </c>
      <c r="N28" s="101">
        <f t="shared" si="7"/>
        <v>950810</v>
      </c>
      <c r="O28" s="140">
        <f>AVERAGE(F28,I28,L28)</f>
        <v>583619.56160000002</v>
      </c>
      <c r="P28" s="130">
        <f>ROUND(STDEV(F28,I28,L28),0)</f>
        <v>198558</v>
      </c>
      <c r="Q28" s="132">
        <f t="shared" si="8"/>
        <v>782177.56160000002</v>
      </c>
      <c r="R28" s="198">
        <f t="shared" si="9"/>
        <v>385061.56160000002</v>
      </c>
      <c r="S28" s="140">
        <f t="shared" si="18"/>
        <v>475929.34239999996</v>
      </c>
      <c r="T28" s="130">
        <f t="shared" si="10"/>
        <v>90427</v>
      </c>
      <c r="U28" s="131">
        <f t="shared" si="11"/>
        <v>566356.34239999996</v>
      </c>
      <c r="V28" s="140">
        <f>ROUND(MEDIAN(F28,I28),0)</f>
        <v>475929</v>
      </c>
      <c r="W28" s="130">
        <f t="shared" si="12"/>
        <v>90427</v>
      </c>
      <c r="X28" s="131">
        <f t="shared" si="13"/>
        <v>566356</v>
      </c>
      <c r="Y28" s="341">
        <f>ROUND(GEOMEAN(F28,I28),0)</f>
        <v>471036</v>
      </c>
      <c r="Z28" s="130">
        <f t="shared" si="14"/>
        <v>89497</v>
      </c>
      <c r="AA28" s="137">
        <f t="shared" si="15"/>
        <v>560533</v>
      </c>
      <c r="AB28" s="205">
        <f>ROUND(HARMEAN(F28,I28),0)</f>
        <v>466193</v>
      </c>
      <c r="AC28" s="130">
        <f t="shared" si="16"/>
        <v>88577</v>
      </c>
      <c r="AD28" s="137">
        <f t="shared" si="17"/>
        <v>554770</v>
      </c>
    </row>
    <row r="29" spans="1:30" ht="15" thickBot="1" x14ac:dyDescent="0.3">
      <c r="A29" s="235" t="s">
        <v>50</v>
      </c>
      <c r="B29" s="94" t="s">
        <v>133</v>
      </c>
      <c r="C29" s="95" t="s">
        <v>134</v>
      </c>
      <c r="D29" s="122">
        <v>246539</v>
      </c>
      <c r="E29" s="188">
        <f t="shared" si="0"/>
        <v>32345.916799999995</v>
      </c>
      <c r="F29" s="114">
        <f t="shared" si="1"/>
        <v>278884.91680000001</v>
      </c>
      <c r="G29" s="97">
        <f t="shared" si="2"/>
        <v>52988.134192000005</v>
      </c>
      <c r="H29" s="115">
        <f t="shared" si="3"/>
        <v>331873</v>
      </c>
      <c r="I29" s="122">
        <v>352000</v>
      </c>
      <c r="J29" s="97">
        <f t="shared" si="4"/>
        <v>66880</v>
      </c>
      <c r="K29" s="97">
        <f t="shared" si="5"/>
        <v>418880</v>
      </c>
      <c r="L29" s="321">
        <v>799000</v>
      </c>
      <c r="M29" s="97">
        <f t="shared" si="6"/>
        <v>151810</v>
      </c>
      <c r="N29" s="97">
        <f t="shared" si="7"/>
        <v>950810</v>
      </c>
      <c r="O29" s="140">
        <f>AVERAGE(F29,I29,L29)</f>
        <v>476628.30560000002</v>
      </c>
      <c r="P29" s="130">
        <f>ROUND(STDEV(F29,I29,L29),0)</f>
        <v>281565</v>
      </c>
      <c r="Q29" s="132">
        <f t="shared" si="8"/>
        <v>758193.30560000008</v>
      </c>
      <c r="R29" s="198">
        <f t="shared" si="9"/>
        <v>195063.30560000002</v>
      </c>
      <c r="S29" s="140">
        <f t="shared" si="18"/>
        <v>315442.4584</v>
      </c>
      <c r="T29" s="130">
        <f t="shared" si="10"/>
        <v>59934</v>
      </c>
      <c r="U29" s="131">
        <f t="shared" si="11"/>
        <v>375376.4584</v>
      </c>
      <c r="V29" s="140">
        <f>ROUND(MEDIAN(F29,I29),0)</f>
        <v>315442</v>
      </c>
      <c r="W29" s="130">
        <f t="shared" si="12"/>
        <v>59934</v>
      </c>
      <c r="X29" s="131">
        <f t="shared" si="13"/>
        <v>375376</v>
      </c>
      <c r="Y29" s="341">
        <f>ROUND(GEOMEAN(F29,I29),0)</f>
        <v>313317</v>
      </c>
      <c r="Z29" s="130">
        <f t="shared" si="14"/>
        <v>59530</v>
      </c>
      <c r="AA29" s="137">
        <f t="shared" si="15"/>
        <v>372847</v>
      </c>
      <c r="AB29" s="205">
        <f>ROUND(HARMEAN(F29,I29),0)</f>
        <v>311206</v>
      </c>
      <c r="AC29" s="130">
        <f t="shared" si="16"/>
        <v>59129</v>
      </c>
      <c r="AD29" s="137">
        <f t="shared" si="17"/>
        <v>370335</v>
      </c>
    </row>
    <row r="30" spans="1:30" ht="15" thickBot="1" x14ac:dyDescent="0.3">
      <c r="A30" s="236"/>
      <c r="B30" s="98" t="s">
        <v>133</v>
      </c>
      <c r="C30" s="99" t="s">
        <v>54</v>
      </c>
      <c r="D30" s="116">
        <v>393493</v>
      </c>
      <c r="E30" s="188">
        <f t="shared" si="0"/>
        <v>51626.281599999995</v>
      </c>
      <c r="F30" s="114">
        <f t="shared" si="1"/>
        <v>445119.28159999999</v>
      </c>
      <c r="G30" s="101">
        <f t="shared" si="2"/>
        <v>84572.663503999996</v>
      </c>
      <c r="H30" s="115">
        <f t="shared" si="3"/>
        <v>529692</v>
      </c>
      <c r="I30" s="116">
        <v>592000</v>
      </c>
      <c r="J30" s="101">
        <f t="shared" si="4"/>
        <v>112480</v>
      </c>
      <c r="K30" s="101">
        <f t="shared" si="5"/>
        <v>704480</v>
      </c>
      <c r="L30" s="321">
        <v>799000</v>
      </c>
      <c r="M30" s="101">
        <f t="shared" si="6"/>
        <v>151810</v>
      </c>
      <c r="N30" s="101">
        <f t="shared" si="7"/>
        <v>950810</v>
      </c>
      <c r="O30" s="140">
        <f>AVERAGE(F30,I30,L30)</f>
        <v>612039.76053333329</v>
      </c>
      <c r="P30" s="130">
        <f>ROUND(STDEV(F30,I30,L30),0)</f>
        <v>177789</v>
      </c>
      <c r="Q30" s="132">
        <f t="shared" si="8"/>
        <v>789828.76053333329</v>
      </c>
      <c r="R30" s="198">
        <f t="shared" si="9"/>
        <v>434250.76053333329</v>
      </c>
      <c r="S30" s="140">
        <f t="shared" si="18"/>
        <v>518559.64079999999</v>
      </c>
      <c r="T30" s="130">
        <f t="shared" si="10"/>
        <v>98526</v>
      </c>
      <c r="U30" s="131">
        <f t="shared" si="11"/>
        <v>617085.64079999994</v>
      </c>
      <c r="V30" s="140">
        <f>ROUND(MEDIAN(F30,I30),0)</f>
        <v>518560</v>
      </c>
      <c r="W30" s="130">
        <f t="shared" si="12"/>
        <v>98526</v>
      </c>
      <c r="X30" s="131">
        <f t="shared" si="13"/>
        <v>617086</v>
      </c>
      <c r="Y30" s="341">
        <f>ROUND(GEOMEAN(F30,I30),0)</f>
        <v>513333</v>
      </c>
      <c r="Z30" s="130">
        <f t="shared" si="14"/>
        <v>97533</v>
      </c>
      <c r="AA30" s="137">
        <f t="shared" si="15"/>
        <v>610866</v>
      </c>
      <c r="AB30" s="205">
        <f>ROUND(HARMEAN(F30,I30),0)</f>
        <v>508159</v>
      </c>
      <c r="AC30" s="130">
        <f t="shared" si="16"/>
        <v>96550</v>
      </c>
      <c r="AD30" s="137">
        <f t="shared" si="17"/>
        <v>604709</v>
      </c>
    </row>
    <row r="31" spans="1:30" ht="15" thickBot="1" x14ac:dyDescent="0.3">
      <c r="A31" s="236"/>
      <c r="B31" s="102" t="s">
        <v>56</v>
      </c>
      <c r="C31" s="103" t="s">
        <v>135</v>
      </c>
      <c r="D31" s="118">
        <v>297124</v>
      </c>
      <c r="E31" s="188">
        <f t="shared" si="0"/>
        <v>38982.668799999992</v>
      </c>
      <c r="F31" s="114">
        <f t="shared" si="1"/>
        <v>336106.66879999998</v>
      </c>
      <c r="G31" s="105">
        <f t="shared" si="2"/>
        <v>63860.267071999995</v>
      </c>
      <c r="H31" s="115">
        <f t="shared" si="3"/>
        <v>399967</v>
      </c>
      <c r="I31" s="118">
        <v>432000</v>
      </c>
      <c r="J31" s="105">
        <f t="shared" si="4"/>
        <v>82080</v>
      </c>
      <c r="K31" s="105">
        <f t="shared" si="5"/>
        <v>514080</v>
      </c>
      <c r="L31" s="321">
        <v>799000</v>
      </c>
      <c r="M31" s="105">
        <f t="shared" si="6"/>
        <v>151810</v>
      </c>
      <c r="N31" s="105">
        <f t="shared" si="7"/>
        <v>950810</v>
      </c>
      <c r="O31" s="140">
        <f>AVERAGE(F31,I31,L31)</f>
        <v>522368.88960000005</v>
      </c>
      <c r="P31" s="130">
        <f>ROUND(STDEV(F31,I31,L31),0)</f>
        <v>244320</v>
      </c>
      <c r="Q31" s="132">
        <f t="shared" si="8"/>
        <v>766688.88960000011</v>
      </c>
      <c r="R31" s="198">
        <f t="shared" si="9"/>
        <v>278048.88960000005</v>
      </c>
      <c r="S31" s="140">
        <f t="shared" si="18"/>
        <v>384053.33439999999</v>
      </c>
      <c r="T31" s="130">
        <f t="shared" si="10"/>
        <v>72970</v>
      </c>
      <c r="U31" s="131">
        <f t="shared" si="11"/>
        <v>457023.33439999999</v>
      </c>
      <c r="V31" s="140">
        <f>ROUND(MEDIAN(F31,I31),0)</f>
        <v>384053</v>
      </c>
      <c r="W31" s="130">
        <f t="shared" si="12"/>
        <v>72970</v>
      </c>
      <c r="X31" s="131">
        <f t="shared" si="13"/>
        <v>457023</v>
      </c>
      <c r="Y31" s="341">
        <f>ROUND(GEOMEAN(F31,I31),0)</f>
        <v>381049</v>
      </c>
      <c r="Z31" s="130">
        <f t="shared" si="14"/>
        <v>72399</v>
      </c>
      <c r="AA31" s="137">
        <f t="shared" si="15"/>
        <v>453448</v>
      </c>
      <c r="AB31" s="205">
        <f>ROUND(HARMEAN(F31,I31),0)</f>
        <v>378067</v>
      </c>
      <c r="AC31" s="130">
        <f t="shared" si="16"/>
        <v>71833</v>
      </c>
      <c r="AD31" s="137">
        <f t="shared" si="17"/>
        <v>449900</v>
      </c>
    </row>
    <row r="32" spans="1:30" ht="15" thickBot="1" x14ac:dyDescent="0.3">
      <c r="A32" s="236"/>
      <c r="B32" s="98" t="s">
        <v>56</v>
      </c>
      <c r="C32" s="99" t="s">
        <v>136</v>
      </c>
      <c r="D32" s="116">
        <v>197573</v>
      </c>
      <c r="E32" s="188">
        <f t="shared" si="0"/>
        <v>25921.577599999997</v>
      </c>
      <c r="F32" s="114">
        <f t="shared" si="1"/>
        <v>223494.57759999999</v>
      </c>
      <c r="G32" s="101">
        <f t="shared" si="2"/>
        <v>42463.969744000002</v>
      </c>
      <c r="H32" s="115">
        <f t="shared" si="3"/>
        <v>265959</v>
      </c>
      <c r="I32" s="116">
        <v>400000</v>
      </c>
      <c r="J32" s="101">
        <f t="shared" si="4"/>
        <v>76000</v>
      </c>
      <c r="K32" s="101">
        <f t="shared" si="5"/>
        <v>476000</v>
      </c>
      <c r="L32" s="321">
        <v>799000</v>
      </c>
      <c r="M32" s="101">
        <f t="shared" si="6"/>
        <v>151810</v>
      </c>
      <c r="N32" s="101">
        <f t="shared" si="7"/>
        <v>950810</v>
      </c>
      <c r="O32" s="140">
        <f>AVERAGE(F32,I32,L32)</f>
        <v>474164.85920000001</v>
      </c>
      <c r="P32" s="130">
        <f>ROUND(STDEV(F32,I32,L32),0)</f>
        <v>294834</v>
      </c>
      <c r="Q32" s="132">
        <f t="shared" si="8"/>
        <v>768998.85920000006</v>
      </c>
      <c r="R32" s="198">
        <f t="shared" si="9"/>
        <v>179330.85920000001</v>
      </c>
      <c r="S32" s="140">
        <f t="shared" si="18"/>
        <v>311747.28879999998</v>
      </c>
      <c r="T32" s="130">
        <f t="shared" si="10"/>
        <v>59232</v>
      </c>
      <c r="U32" s="131">
        <f t="shared" si="11"/>
        <v>370979.28879999998</v>
      </c>
      <c r="V32" s="140">
        <f>ROUND(MEDIAN(F32,I32),0)</f>
        <v>311747</v>
      </c>
      <c r="W32" s="130">
        <f t="shared" si="12"/>
        <v>59232</v>
      </c>
      <c r="X32" s="131">
        <f t="shared" si="13"/>
        <v>370979</v>
      </c>
      <c r="Y32" s="341">
        <f>ROUND(GEOMEAN(F32,I32),0)</f>
        <v>298995</v>
      </c>
      <c r="Z32" s="130">
        <f t="shared" si="14"/>
        <v>56809</v>
      </c>
      <c r="AA32" s="137">
        <f t="shared" si="15"/>
        <v>355804</v>
      </c>
      <c r="AB32" s="205">
        <f>ROUND(HARMEAN(F32,I32),0)</f>
        <v>286764</v>
      </c>
      <c r="AC32" s="130">
        <f t="shared" si="16"/>
        <v>54485</v>
      </c>
      <c r="AD32" s="137">
        <f t="shared" si="17"/>
        <v>341249</v>
      </c>
    </row>
    <row r="33" spans="1:30" ht="15" thickBot="1" x14ac:dyDescent="0.3">
      <c r="A33" s="236"/>
      <c r="B33" s="106" t="s">
        <v>60</v>
      </c>
      <c r="C33" s="103" t="s">
        <v>137</v>
      </c>
      <c r="D33" s="118">
        <v>343446</v>
      </c>
      <c r="E33" s="188">
        <f t="shared" si="0"/>
        <v>45060.115199999993</v>
      </c>
      <c r="F33" s="114">
        <f t="shared" si="1"/>
        <v>388506.1152</v>
      </c>
      <c r="G33" s="105">
        <f t="shared" si="2"/>
        <v>73816.161888000002</v>
      </c>
      <c r="H33" s="115">
        <f t="shared" si="3"/>
        <v>462322</v>
      </c>
      <c r="I33" s="118">
        <v>512000</v>
      </c>
      <c r="J33" s="105">
        <f t="shared" si="4"/>
        <v>97280</v>
      </c>
      <c r="K33" s="105">
        <f t="shared" si="5"/>
        <v>609280</v>
      </c>
      <c r="L33" s="321">
        <v>799000</v>
      </c>
      <c r="M33" s="105">
        <f t="shared" si="6"/>
        <v>151810</v>
      </c>
      <c r="N33" s="105">
        <f t="shared" si="7"/>
        <v>950810</v>
      </c>
      <c r="O33" s="140">
        <f>AVERAGE(F33,I33,L33)</f>
        <v>566502.03839999996</v>
      </c>
      <c r="P33" s="130">
        <f>ROUND(STDEV(F33,I33,L33),0)</f>
        <v>210604</v>
      </c>
      <c r="Q33" s="132">
        <f t="shared" si="8"/>
        <v>777106.03839999996</v>
      </c>
      <c r="R33" s="198">
        <f t="shared" si="9"/>
        <v>355898.03839999996</v>
      </c>
      <c r="S33" s="140">
        <f t="shared" si="18"/>
        <v>450253.0576</v>
      </c>
      <c r="T33" s="130">
        <f t="shared" si="10"/>
        <v>85548</v>
      </c>
      <c r="U33" s="131">
        <f t="shared" si="11"/>
        <v>535801.05759999994</v>
      </c>
      <c r="V33" s="140">
        <f>ROUND(MEDIAN(F33,I33),0)</f>
        <v>450253</v>
      </c>
      <c r="W33" s="130">
        <f t="shared" si="12"/>
        <v>85548</v>
      </c>
      <c r="X33" s="131">
        <f t="shared" si="13"/>
        <v>535801</v>
      </c>
      <c r="Y33" s="341">
        <f>ROUND(GEOMEAN(F33,I33),0)</f>
        <v>445999</v>
      </c>
      <c r="Z33" s="130">
        <f t="shared" si="14"/>
        <v>84740</v>
      </c>
      <c r="AA33" s="137">
        <f t="shared" si="15"/>
        <v>530739</v>
      </c>
      <c r="AB33" s="205">
        <f>ROUND(HARMEAN(F33,I33),0)</f>
        <v>441785</v>
      </c>
      <c r="AC33" s="130">
        <f t="shared" si="16"/>
        <v>83939</v>
      </c>
      <c r="AD33" s="137">
        <f t="shared" si="17"/>
        <v>525724</v>
      </c>
    </row>
    <row r="34" spans="1:30" ht="15" thickBot="1" x14ac:dyDescent="0.3">
      <c r="A34" s="236"/>
      <c r="B34" s="110" t="s">
        <v>138</v>
      </c>
      <c r="C34" s="99" t="s">
        <v>139</v>
      </c>
      <c r="D34" s="116">
        <v>272469</v>
      </c>
      <c r="E34" s="188">
        <f t="shared" si="0"/>
        <v>35747.932799999995</v>
      </c>
      <c r="F34" s="114">
        <f t="shared" si="1"/>
        <v>308216.93280000001</v>
      </c>
      <c r="G34" s="101">
        <f t="shared" si="2"/>
        <v>58561.217232000003</v>
      </c>
      <c r="H34" s="115">
        <f t="shared" si="3"/>
        <v>366778</v>
      </c>
      <c r="I34" s="116">
        <v>400000</v>
      </c>
      <c r="J34" s="101">
        <f t="shared" si="4"/>
        <v>76000</v>
      </c>
      <c r="K34" s="101">
        <f t="shared" si="5"/>
        <v>476000</v>
      </c>
      <c r="L34" s="321">
        <v>799000</v>
      </c>
      <c r="M34" s="101">
        <f t="shared" si="6"/>
        <v>151810</v>
      </c>
      <c r="N34" s="101">
        <f t="shared" si="7"/>
        <v>950810</v>
      </c>
      <c r="O34" s="140">
        <f>AVERAGE(F34,I34,L34)</f>
        <v>502405.64426666667</v>
      </c>
      <c r="P34" s="130">
        <f>ROUND(STDEV(F34,I34,L34),0)</f>
        <v>260926</v>
      </c>
      <c r="Q34" s="132">
        <f t="shared" si="8"/>
        <v>763331.64426666661</v>
      </c>
      <c r="R34" s="198">
        <f t="shared" si="9"/>
        <v>241479.64426666667</v>
      </c>
      <c r="S34" s="140">
        <f t="shared" si="18"/>
        <v>354108.46640000003</v>
      </c>
      <c r="T34" s="130">
        <f t="shared" si="10"/>
        <v>67281</v>
      </c>
      <c r="U34" s="131">
        <f t="shared" si="11"/>
        <v>421389.46640000003</v>
      </c>
      <c r="V34" s="140">
        <f>ROUND(MEDIAN(F34,I34),0)</f>
        <v>354108</v>
      </c>
      <c r="W34" s="130">
        <f t="shared" si="12"/>
        <v>67281</v>
      </c>
      <c r="X34" s="131">
        <f t="shared" si="13"/>
        <v>421389</v>
      </c>
      <c r="Y34" s="341">
        <f>ROUND(GEOMEAN(F34,I34),0)</f>
        <v>351122</v>
      </c>
      <c r="Z34" s="130">
        <f t="shared" si="14"/>
        <v>66713</v>
      </c>
      <c r="AA34" s="137">
        <f t="shared" si="15"/>
        <v>417835</v>
      </c>
      <c r="AB34" s="205">
        <f>ROUND(HARMEAN(F34,I34),0)</f>
        <v>348161</v>
      </c>
      <c r="AC34" s="130">
        <f t="shared" si="16"/>
        <v>66151</v>
      </c>
      <c r="AD34" s="137">
        <f t="shared" si="17"/>
        <v>414312</v>
      </c>
    </row>
    <row r="35" spans="1:30" ht="15" thickBot="1" x14ac:dyDescent="0.3">
      <c r="A35" s="236"/>
      <c r="B35" s="106" t="s">
        <v>66</v>
      </c>
      <c r="C35" s="103" t="s">
        <v>140</v>
      </c>
      <c r="D35" s="118">
        <v>298821</v>
      </c>
      <c r="E35" s="188">
        <f t="shared" si="0"/>
        <v>39205.315199999997</v>
      </c>
      <c r="F35" s="114">
        <f t="shared" si="1"/>
        <v>338026.31520000001</v>
      </c>
      <c r="G35" s="105">
        <f t="shared" si="2"/>
        <v>64224.999888000006</v>
      </c>
      <c r="H35" s="115">
        <f t="shared" si="3"/>
        <v>402251</v>
      </c>
      <c r="I35" s="118">
        <v>432000</v>
      </c>
      <c r="J35" s="105">
        <f t="shared" si="4"/>
        <v>82080</v>
      </c>
      <c r="K35" s="105">
        <f t="shared" si="5"/>
        <v>514080</v>
      </c>
      <c r="L35" s="321">
        <v>799000</v>
      </c>
      <c r="M35" s="105">
        <f t="shared" si="6"/>
        <v>151810</v>
      </c>
      <c r="N35" s="105">
        <f t="shared" si="7"/>
        <v>950810</v>
      </c>
      <c r="O35" s="140">
        <f>AVERAGE(F35,I35,L35)</f>
        <v>523008.77173333336</v>
      </c>
      <c r="P35" s="130">
        <f>ROUND(STDEV(F35,I35,L35),0)</f>
        <v>243590</v>
      </c>
      <c r="Q35" s="132">
        <f t="shared" si="8"/>
        <v>766598.77173333336</v>
      </c>
      <c r="R35" s="198">
        <f t="shared" si="9"/>
        <v>279418.77173333336</v>
      </c>
      <c r="S35" s="140">
        <f t="shared" si="18"/>
        <v>385013.15760000004</v>
      </c>
      <c r="T35" s="130">
        <f t="shared" si="10"/>
        <v>73152</v>
      </c>
      <c r="U35" s="131">
        <f t="shared" si="11"/>
        <v>458165.15760000004</v>
      </c>
      <c r="V35" s="140">
        <f>ROUND(MEDIAN(F35,I35),0)</f>
        <v>385013</v>
      </c>
      <c r="W35" s="130">
        <f t="shared" si="12"/>
        <v>73152</v>
      </c>
      <c r="X35" s="131">
        <f t="shared" si="13"/>
        <v>458165</v>
      </c>
      <c r="Y35" s="341">
        <f>ROUND(GEOMEAN(F35,I35),0)</f>
        <v>382135</v>
      </c>
      <c r="Z35" s="130">
        <f t="shared" si="14"/>
        <v>72606</v>
      </c>
      <c r="AA35" s="137">
        <f t="shared" si="15"/>
        <v>454741</v>
      </c>
      <c r="AB35" s="205">
        <f>ROUND(HARMEAN(F35,I35),0)</f>
        <v>379279</v>
      </c>
      <c r="AC35" s="130">
        <f t="shared" si="16"/>
        <v>72063</v>
      </c>
      <c r="AD35" s="137">
        <f t="shared" si="17"/>
        <v>451342</v>
      </c>
    </row>
    <row r="36" spans="1:30" ht="15" thickBot="1" x14ac:dyDescent="0.3">
      <c r="A36" s="236"/>
      <c r="B36" s="110" t="s">
        <v>69</v>
      </c>
      <c r="C36" s="99" t="s">
        <v>141</v>
      </c>
      <c r="D36" s="116">
        <v>379580</v>
      </c>
      <c r="E36" s="188">
        <f t="shared" si="0"/>
        <v>49800.895999999993</v>
      </c>
      <c r="F36" s="114">
        <f t="shared" si="1"/>
        <v>429380.89600000001</v>
      </c>
      <c r="G36" s="101">
        <f t="shared" si="2"/>
        <v>81582.370240000004</v>
      </c>
      <c r="H36" s="115">
        <f t="shared" si="3"/>
        <v>510963</v>
      </c>
      <c r="I36" s="116">
        <v>560000</v>
      </c>
      <c r="J36" s="101">
        <f t="shared" si="4"/>
        <v>106400</v>
      </c>
      <c r="K36" s="101">
        <f t="shared" si="5"/>
        <v>666400</v>
      </c>
      <c r="L36" s="321">
        <v>799000</v>
      </c>
      <c r="M36" s="101">
        <f t="shared" si="6"/>
        <v>151810</v>
      </c>
      <c r="N36" s="101">
        <f t="shared" si="7"/>
        <v>950810</v>
      </c>
      <c r="O36" s="140">
        <f>AVERAGE(F36,I36,L36)</f>
        <v>596126.96533333336</v>
      </c>
      <c r="P36" s="130">
        <f>ROUND(STDEV(F36,I36,L36),0)</f>
        <v>187439</v>
      </c>
      <c r="Q36" s="132">
        <f t="shared" si="8"/>
        <v>783565.96533333336</v>
      </c>
      <c r="R36" s="198">
        <f t="shared" si="9"/>
        <v>408687.96533333336</v>
      </c>
      <c r="S36" s="140">
        <f t="shared" si="18"/>
        <v>494690.44799999997</v>
      </c>
      <c r="T36" s="130">
        <f t="shared" si="10"/>
        <v>93991</v>
      </c>
      <c r="U36" s="131">
        <f t="shared" si="11"/>
        <v>588681.44799999997</v>
      </c>
      <c r="V36" s="140">
        <f>ROUND(MEDIAN(F36,I36),0)</f>
        <v>494690</v>
      </c>
      <c r="W36" s="130">
        <f t="shared" si="12"/>
        <v>93991</v>
      </c>
      <c r="X36" s="131">
        <f t="shared" si="13"/>
        <v>588681</v>
      </c>
      <c r="Y36" s="341">
        <f>ROUND(GEOMEAN(F36,I36),0)</f>
        <v>490360</v>
      </c>
      <c r="Z36" s="130">
        <f t="shared" si="14"/>
        <v>93168</v>
      </c>
      <c r="AA36" s="137">
        <f t="shared" si="15"/>
        <v>583528</v>
      </c>
      <c r="AB36" s="205">
        <f>ROUND(HARMEAN(F36,I36),0)</f>
        <v>486068</v>
      </c>
      <c r="AC36" s="130">
        <f t="shared" si="16"/>
        <v>92353</v>
      </c>
      <c r="AD36" s="137">
        <f t="shared" si="17"/>
        <v>578421</v>
      </c>
    </row>
    <row r="37" spans="1:30" ht="15" thickBot="1" x14ac:dyDescent="0.3">
      <c r="A37" s="236"/>
      <c r="B37" s="106" t="s">
        <v>142</v>
      </c>
      <c r="C37" s="103" t="s">
        <v>73</v>
      </c>
      <c r="D37" s="118">
        <v>224960</v>
      </c>
      <c r="E37" s="188">
        <f t="shared" si="0"/>
        <v>29514.751999999997</v>
      </c>
      <c r="F37" s="114">
        <f t="shared" si="1"/>
        <v>254474.75200000001</v>
      </c>
      <c r="G37" s="105">
        <f>F37*0.19</f>
        <v>48350.202880000004</v>
      </c>
      <c r="H37" s="115">
        <f t="shared" si="3"/>
        <v>302825</v>
      </c>
      <c r="I37" s="118">
        <v>450000</v>
      </c>
      <c r="J37" s="105">
        <f t="shared" si="4"/>
        <v>85500</v>
      </c>
      <c r="K37" s="105">
        <f t="shared" si="5"/>
        <v>535500</v>
      </c>
      <c r="L37" s="321">
        <v>799000</v>
      </c>
      <c r="M37" s="105">
        <f t="shared" si="6"/>
        <v>151810</v>
      </c>
      <c r="N37" s="105">
        <f t="shared" si="7"/>
        <v>950810</v>
      </c>
      <c r="O37" s="140">
        <f>AVERAGE(F37,I37,L37)</f>
        <v>501158.2506666666</v>
      </c>
      <c r="P37" s="130">
        <f>ROUND(STDEV(F37,I37,L37),0)</f>
        <v>275844</v>
      </c>
      <c r="Q37" s="132">
        <f t="shared" si="8"/>
        <v>777002.25066666654</v>
      </c>
      <c r="R37" s="198">
        <f t="shared" si="9"/>
        <v>225314.2506666666</v>
      </c>
      <c r="S37" s="140">
        <f t="shared" si="18"/>
        <v>352237.37599999999</v>
      </c>
      <c r="T37" s="130">
        <f t="shared" si="10"/>
        <v>66925</v>
      </c>
      <c r="U37" s="131">
        <f t="shared" si="11"/>
        <v>419162.37599999999</v>
      </c>
      <c r="V37" s="140">
        <f>ROUND(MEDIAN(F37,I37),0)</f>
        <v>352237</v>
      </c>
      <c r="W37" s="130">
        <f t="shared" si="12"/>
        <v>66925</v>
      </c>
      <c r="X37" s="131">
        <f t="shared" si="13"/>
        <v>419162</v>
      </c>
      <c r="Y37" s="341">
        <f>ROUND(GEOMEAN(F37,I37),0)</f>
        <v>338399</v>
      </c>
      <c r="Z37" s="130">
        <f t="shared" si="14"/>
        <v>64296</v>
      </c>
      <c r="AA37" s="137">
        <f t="shared" si="15"/>
        <v>402695</v>
      </c>
      <c r="AB37" s="205">
        <f>ROUND(HARMEAN(F37,I37),0)</f>
        <v>325104</v>
      </c>
      <c r="AC37" s="130">
        <f t="shared" si="16"/>
        <v>61770</v>
      </c>
      <c r="AD37" s="137">
        <f t="shared" si="17"/>
        <v>386874</v>
      </c>
    </row>
    <row r="38" spans="1:30" ht="15" thickBot="1" x14ac:dyDescent="0.3">
      <c r="A38" s="237"/>
      <c r="B38" s="110" t="s">
        <v>75</v>
      </c>
      <c r="C38" s="99" t="s">
        <v>143</v>
      </c>
      <c r="D38" s="116">
        <v>272397</v>
      </c>
      <c r="E38" s="188">
        <f t="shared" si="0"/>
        <v>35738.486399999994</v>
      </c>
      <c r="F38" s="114">
        <f t="shared" si="1"/>
        <v>308135.48639999999</v>
      </c>
      <c r="G38" s="101">
        <f t="shared" si="2"/>
        <v>58545.742416000001</v>
      </c>
      <c r="H38" s="115">
        <f t="shared" si="3"/>
        <v>366681</v>
      </c>
      <c r="I38" s="116">
        <v>400000</v>
      </c>
      <c r="J38" s="101">
        <f t="shared" si="4"/>
        <v>76000</v>
      </c>
      <c r="K38" s="101">
        <f t="shared" si="5"/>
        <v>476000</v>
      </c>
      <c r="L38" s="321">
        <v>799000</v>
      </c>
      <c r="M38" s="101">
        <f t="shared" si="6"/>
        <v>151810</v>
      </c>
      <c r="N38" s="101">
        <f t="shared" si="7"/>
        <v>950810</v>
      </c>
      <c r="O38" s="140">
        <f>AVERAGE(F38,I38,L38)</f>
        <v>502378.4954666667</v>
      </c>
      <c r="P38" s="130">
        <f>ROUND(STDEV(F38,I38,L38),0)</f>
        <v>260956</v>
      </c>
      <c r="Q38" s="132">
        <f t="shared" si="8"/>
        <v>763334.49546666676</v>
      </c>
      <c r="R38" s="198">
        <f t="shared" si="9"/>
        <v>241422.4954666667</v>
      </c>
      <c r="S38" s="140">
        <f t="shared" si="18"/>
        <v>354067.74320000003</v>
      </c>
      <c r="T38" s="130">
        <f t="shared" si="10"/>
        <v>67273</v>
      </c>
      <c r="U38" s="131">
        <f t="shared" si="11"/>
        <v>421340.74320000003</v>
      </c>
      <c r="V38" s="140">
        <f>ROUND(MEDIAN(F38,I38),0)</f>
        <v>354068</v>
      </c>
      <c r="W38" s="130">
        <f t="shared" si="12"/>
        <v>67273</v>
      </c>
      <c r="X38" s="131">
        <f t="shared" si="13"/>
        <v>421341</v>
      </c>
      <c r="Y38" s="341">
        <f>ROUND(GEOMEAN(F38,I38),0)</f>
        <v>351076</v>
      </c>
      <c r="Z38" s="130">
        <f t="shared" si="14"/>
        <v>66704</v>
      </c>
      <c r="AA38" s="137">
        <f t="shared" si="15"/>
        <v>417780</v>
      </c>
      <c r="AB38" s="205">
        <f>ROUND(HARMEAN(F38,I38),0)</f>
        <v>348109</v>
      </c>
      <c r="AC38" s="130">
        <f t="shared" si="16"/>
        <v>66141</v>
      </c>
      <c r="AD38" s="137">
        <f t="shared" si="17"/>
        <v>414250</v>
      </c>
    </row>
    <row r="39" spans="1:30" ht="15" thickBot="1" x14ac:dyDescent="0.3">
      <c r="A39" s="235" t="s">
        <v>78</v>
      </c>
      <c r="B39" s="94" t="s">
        <v>79</v>
      </c>
      <c r="C39" s="95" t="s">
        <v>80</v>
      </c>
      <c r="D39" s="122">
        <v>344160</v>
      </c>
      <c r="E39" s="188">
        <f t="shared" si="0"/>
        <v>45153.791999999994</v>
      </c>
      <c r="F39" s="114">
        <f t="shared" si="1"/>
        <v>389313.79200000002</v>
      </c>
      <c r="G39" s="97">
        <f t="shared" si="2"/>
        <v>73969.620479999998</v>
      </c>
      <c r="H39" s="115">
        <f t="shared" si="3"/>
        <v>463283</v>
      </c>
      <c r="I39" s="122">
        <v>544000</v>
      </c>
      <c r="J39" s="97">
        <f t="shared" si="4"/>
        <v>103360</v>
      </c>
      <c r="K39" s="97">
        <f t="shared" si="5"/>
        <v>647360</v>
      </c>
      <c r="L39" s="321">
        <v>799000</v>
      </c>
      <c r="M39" s="97">
        <f t="shared" si="6"/>
        <v>151810</v>
      </c>
      <c r="N39" s="97">
        <f t="shared" si="7"/>
        <v>950810</v>
      </c>
      <c r="O39" s="140">
        <f>AVERAGE(F39,I39,L39)</f>
        <v>577437.93066666659</v>
      </c>
      <c r="P39" s="130">
        <f>ROUND(STDEV(F39,I39,L39),0)</f>
        <v>206880</v>
      </c>
      <c r="Q39" s="132">
        <f t="shared" si="8"/>
        <v>784317.93066666659</v>
      </c>
      <c r="R39" s="198">
        <f t="shared" si="9"/>
        <v>370557.93066666659</v>
      </c>
      <c r="S39" s="140">
        <f t="shared" si="18"/>
        <v>466656.89600000001</v>
      </c>
      <c r="T39" s="130">
        <f t="shared" si="10"/>
        <v>88665</v>
      </c>
      <c r="U39" s="131">
        <f t="shared" si="11"/>
        <v>555321.89599999995</v>
      </c>
      <c r="V39" s="140">
        <f>ROUND(MEDIAN(F39,I39),0)</f>
        <v>466657</v>
      </c>
      <c r="W39" s="130">
        <f t="shared" si="12"/>
        <v>88665</v>
      </c>
      <c r="X39" s="131">
        <f t="shared" si="13"/>
        <v>555322</v>
      </c>
      <c r="Y39" s="341">
        <f>ROUND(GEOMEAN(F39,I39),0)</f>
        <v>460203</v>
      </c>
      <c r="Z39" s="130">
        <f t="shared" si="14"/>
        <v>87439</v>
      </c>
      <c r="AA39" s="137">
        <f t="shared" si="15"/>
        <v>547642</v>
      </c>
      <c r="AB39" s="205">
        <f>ROUND(HARMEAN(F39,I39),0)</f>
        <v>453838</v>
      </c>
      <c r="AC39" s="130">
        <f t="shared" si="16"/>
        <v>86229</v>
      </c>
      <c r="AD39" s="137">
        <f t="shared" si="17"/>
        <v>540067</v>
      </c>
    </row>
    <row r="40" spans="1:30" ht="15" thickBot="1" x14ac:dyDescent="0.3">
      <c r="A40" s="236"/>
      <c r="B40" s="98" t="s">
        <v>81</v>
      </c>
      <c r="C40" s="99" t="s">
        <v>144</v>
      </c>
      <c r="D40" s="116">
        <v>397074</v>
      </c>
      <c r="E40" s="188">
        <f t="shared" si="0"/>
        <v>52096.108799999995</v>
      </c>
      <c r="F40" s="114">
        <f t="shared" si="1"/>
        <v>449170.10879999999</v>
      </c>
      <c r="G40" s="101">
        <f t="shared" si="2"/>
        <v>85342.320672000002</v>
      </c>
      <c r="H40" s="115">
        <f t="shared" si="3"/>
        <v>534512</v>
      </c>
      <c r="I40" s="116">
        <v>592000</v>
      </c>
      <c r="J40" s="101">
        <f t="shared" si="4"/>
        <v>112480</v>
      </c>
      <c r="K40" s="101">
        <f t="shared" si="5"/>
        <v>704480</v>
      </c>
      <c r="L40" s="321">
        <v>799000</v>
      </c>
      <c r="M40" s="101">
        <f t="shared" si="6"/>
        <v>151810</v>
      </c>
      <c r="N40" s="101">
        <f t="shared" si="7"/>
        <v>950810</v>
      </c>
      <c r="O40" s="140">
        <f>AVERAGE(F40,I40,L40)</f>
        <v>613390.03626666672</v>
      </c>
      <c r="P40" s="130">
        <f>ROUND(STDEV(F40,I40,L40),0)</f>
        <v>175893</v>
      </c>
      <c r="Q40" s="132">
        <f t="shared" si="8"/>
        <v>789283.03626666672</v>
      </c>
      <c r="R40" s="198">
        <f t="shared" si="9"/>
        <v>437497.03626666672</v>
      </c>
      <c r="S40" s="140">
        <f t="shared" si="18"/>
        <v>520585.05440000002</v>
      </c>
      <c r="T40" s="130">
        <f t="shared" si="10"/>
        <v>98911</v>
      </c>
      <c r="U40" s="131">
        <f t="shared" si="11"/>
        <v>619496.05440000002</v>
      </c>
      <c r="V40" s="140">
        <f>ROUND(MEDIAN(F40,I40),0)</f>
        <v>520585</v>
      </c>
      <c r="W40" s="130">
        <f t="shared" si="12"/>
        <v>98911</v>
      </c>
      <c r="X40" s="131">
        <f t="shared" si="13"/>
        <v>619496</v>
      </c>
      <c r="Y40" s="341">
        <f>ROUND(GEOMEAN(F40,I40),0)</f>
        <v>515663</v>
      </c>
      <c r="Z40" s="130">
        <f t="shared" si="14"/>
        <v>97976</v>
      </c>
      <c r="AA40" s="137">
        <f t="shared" si="15"/>
        <v>613639</v>
      </c>
      <c r="AB40" s="205">
        <f>ROUND(HARMEAN(F40,I40),0)</f>
        <v>510788</v>
      </c>
      <c r="AC40" s="130">
        <f t="shared" si="16"/>
        <v>97050</v>
      </c>
      <c r="AD40" s="137">
        <f t="shared" si="17"/>
        <v>607838</v>
      </c>
    </row>
    <row r="41" spans="1:30" ht="15" thickBot="1" x14ac:dyDescent="0.3">
      <c r="A41" s="236"/>
      <c r="B41" s="102" t="s">
        <v>81</v>
      </c>
      <c r="C41" s="103" t="s">
        <v>145</v>
      </c>
      <c r="D41" s="118">
        <v>227609</v>
      </c>
      <c r="E41" s="188">
        <f t="shared" si="0"/>
        <v>29862.300799999997</v>
      </c>
      <c r="F41" s="114">
        <f t="shared" si="1"/>
        <v>257471.3008</v>
      </c>
      <c r="G41" s="105">
        <f t="shared" si="2"/>
        <v>48919.547151999999</v>
      </c>
      <c r="H41" s="115">
        <f t="shared" si="3"/>
        <v>306391</v>
      </c>
      <c r="I41" s="118">
        <v>480000</v>
      </c>
      <c r="J41" s="105">
        <f t="shared" si="4"/>
        <v>91200</v>
      </c>
      <c r="K41" s="105">
        <f t="shared" si="5"/>
        <v>571200</v>
      </c>
      <c r="L41" s="321">
        <v>799000</v>
      </c>
      <c r="M41" s="105">
        <f t="shared" si="6"/>
        <v>151810</v>
      </c>
      <c r="N41" s="105">
        <f t="shared" si="7"/>
        <v>950810</v>
      </c>
      <c r="O41" s="140">
        <f>AVERAGE(F41,I41,L41)</f>
        <v>512157.10026666662</v>
      </c>
      <c r="P41" s="130">
        <f>ROUND(STDEV(F41,I41,L41),0)</f>
        <v>272193</v>
      </c>
      <c r="Q41" s="132">
        <f t="shared" si="8"/>
        <v>784350.10026666662</v>
      </c>
      <c r="R41" s="198">
        <f t="shared" si="9"/>
        <v>239964.10026666662</v>
      </c>
      <c r="S41" s="140">
        <f t="shared" si="18"/>
        <v>368735.65039999998</v>
      </c>
      <c r="T41" s="130">
        <f t="shared" si="10"/>
        <v>70060</v>
      </c>
      <c r="U41" s="131">
        <f t="shared" si="11"/>
        <v>438795.65039999998</v>
      </c>
      <c r="V41" s="140">
        <f>ROUND(MEDIAN(F41,I41),0)</f>
        <v>368736</v>
      </c>
      <c r="W41" s="130">
        <f t="shared" si="12"/>
        <v>70060</v>
      </c>
      <c r="X41" s="131">
        <f t="shared" si="13"/>
        <v>438796</v>
      </c>
      <c r="Y41" s="341">
        <f>ROUND(GEOMEAN(F41,I41),0)</f>
        <v>351548</v>
      </c>
      <c r="Z41" s="130">
        <f t="shared" si="14"/>
        <v>66794</v>
      </c>
      <c r="AA41" s="137">
        <f t="shared" si="15"/>
        <v>418342</v>
      </c>
      <c r="AB41" s="205">
        <f>ROUND(HARMEAN(F41,I41),0)</f>
        <v>335162</v>
      </c>
      <c r="AC41" s="130">
        <f t="shared" si="16"/>
        <v>63681</v>
      </c>
      <c r="AD41" s="137">
        <f t="shared" si="17"/>
        <v>398843</v>
      </c>
    </row>
    <row r="42" spans="1:30" ht="15" thickBot="1" x14ac:dyDescent="0.3">
      <c r="A42" s="237"/>
      <c r="B42" s="98" t="s">
        <v>81</v>
      </c>
      <c r="C42" s="99" t="s">
        <v>146</v>
      </c>
      <c r="D42" s="326">
        <v>195193</v>
      </c>
      <c r="E42" s="188">
        <f t="shared" si="0"/>
        <v>25609.321599999996</v>
      </c>
      <c r="F42" s="114">
        <f t="shared" si="1"/>
        <v>220802.3216</v>
      </c>
      <c r="G42" s="101">
        <f t="shared" si="2"/>
        <v>41952.441103999998</v>
      </c>
      <c r="H42" s="115">
        <f t="shared" si="3"/>
        <v>262755</v>
      </c>
      <c r="I42" s="116">
        <v>480000</v>
      </c>
      <c r="J42" s="101">
        <f t="shared" si="4"/>
        <v>91200</v>
      </c>
      <c r="K42" s="101">
        <f t="shared" si="5"/>
        <v>571200</v>
      </c>
      <c r="L42" s="321">
        <v>799000</v>
      </c>
      <c r="M42" s="101">
        <f t="shared" si="6"/>
        <v>151810</v>
      </c>
      <c r="N42" s="101">
        <f t="shared" si="7"/>
        <v>950810</v>
      </c>
      <c r="O42" s="140">
        <f>AVERAGE(F42,I42,L42)</f>
        <v>499934.10719999997</v>
      </c>
      <c r="P42" s="130">
        <f>ROUND(STDEV(F42,I42,L42),0)</f>
        <v>289614</v>
      </c>
      <c r="Q42" s="132">
        <f t="shared" si="8"/>
        <v>789548.10719999997</v>
      </c>
      <c r="R42" s="198">
        <f t="shared" si="9"/>
        <v>210320.10719999997</v>
      </c>
      <c r="S42" s="140">
        <f t="shared" si="18"/>
        <v>350401.16080000001</v>
      </c>
      <c r="T42" s="130">
        <f t="shared" si="10"/>
        <v>66576</v>
      </c>
      <c r="U42" s="131">
        <f t="shared" si="11"/>
        <v>416977.16080000001</v>
      </c>
      <c r="V42" s="140">
        <f>ROUND(MEDIAN(F42,I42),0)</f>
        <v>350401</v>
      </c>
      <c r="W42" s="130">
        <f t="shared" si="12"/>
        <v>66576</v>
      </c>
      <c r="X42" s="131">
        <f t="shared" si="13"/>
        <v>416977</v>
      </c>
      <c r="Y42" s="341">
        <f>ROUND(GEOMEAN(F42,I42),0)</f>
        <v>325554</v>
      </c>
      <c r="Z42" s="130">
        <f t="shared" si="14"/>
        <v>61855</v>
      </c>
      <c r="AA42" s="137">
        <f t="shared" si="15"/>
        <v>387409</v>
      </c>
      <c r="AB42" s="205">
        <f>ROUND(HARMEAN(F42,I42),0)</f>
        <v>302468</v>
      </c>
      <c r="AC42" s="130">
        <f t="shared" si="16"/>
        <v>57469</v>
      </c>
      <c r="AD42" s="137">
        <f t="shared" si="17"/>
        <v>359937</v>
      </c>
    </row>
    <row r="43" spans="1:30" ht="15" thickBot="1" x14ac:dyDescent="0.3">
      <c r="A43" s="235" t="s">
        <v>87</v>
      </c>
      <c r="B43" s="125" t="s">
        <v>88</v>
      </c>
      <c r="C43" s="95" t="s">
        <v>89</v>
      </c>
      <c r="D43" s="340">
        <v>379680</v>
      </c>
      <c r="E43" s="188">
        <f t="shared" si="0"/>
        <v>49814.015999999996</v>
      </c>
      <c r="F43" s="114">
        <f t="shared" si="1"/>
        <v>429494.016</v>
      </c>
      <c r="G43" s="97">
        <f t="shared" si="2"/>
        <v>81603.863039999997</v>
      </c>
      <c r="H43" s="115">
        <f t="shared" si="3"/>
        <v>511098</v>
      </c>
      <c r="I43" s="122">
        <v>560000</v>
      </c>
      <c r="J43" s="97">
        <f t="shared" si="4"/>
        <v>106400</v>
      </c>
      <c r="K43" s="97">
        <f t="shared" si="5"/>
        <v>666400</v>
      </c>
      <c r="L43" s="321">
        <v>799000</v>
      </c>
      <c r="M43" s="97">
        <f t="shared" si="6"/>
        <v>151810</v>
      </c>
      <c r="N43" s="97">
        <f t="shared" si="7"/>
        <v>950810</v>
      </c>
      <c r="O43" s="140">
        <f>AVERAGE(F43,I43,L43)</f>
        <v>596164.67200000002</v>
      </c>
      <c r="P43" s="130">
        <f>ROUND(STDEV(F43,I43,L43),0)</f>
        <v>187389</v>
      </c>
      <c r="Q43" s="132">
        <f t="shared" si="8"/>
        <v>783553.67200000002</v>
      </c>
      <c r="R43" s="198">
        <f t="shared" si="9"/>
        <v>408775.67200000002</v>
      </c>
      <c r="S43" s="140">
        <f t="shared" si="18"/>
        <v>494747.00800000003</v>
      </c>
      <c r="T43" s="130">
        <f t="shared" si="10"/>
        <v>94002</v>
      </c>
      <c r="U43" s="131">
        <f t="shared" si="11"/>
        <v>588749.00800000003</v>
      </c>
      <c r="V43" s="140">
        <f>ROUND(MEDIAN(F43,I43),0)</f>
        <v>494747</v>
      </c>
      <c r="W43" s="130">
        <f t="shared" si="12"/>
        <v>94002</v>
      </c>
      <c r="X43" s="131">
        <f t="shared" si="13"/>
        <v>588749</v>
      </c>
      <c r="Y43" s="341">
        <f>ROUND(GEOMEAN(F43,I43),0)</f>
        <v>490425</v>
      </c>
      <c r="Z43" s="130">
        <f t="shared" si="14"/>
        <v>93181</v>
      </c>
      <c r="AA43" s="137">
        <f t="shared" si="15"/>
        <v>583606</v>
      </c>
      <c r="AB43" s="205">
        <f>ROUND(HARMEAN(F43,I43),0)</f>
        <v>486141</v>
      </c>
      <c r="AC43" s="130">
        <f t="shared" si="16"/>
        <v>92367</v>
      </c>
      <c r="AD43" s="137">
        <f t="shared" si="17"/>
        <v>578508</v>
      </c>
    </row>
    <row r="44" spans="1:30" ht="15.75" thickBot="1" x14ac:dyDescent="0.3">
      <c r="A44" s="236"/>
      <c r="B44" s="110" t="s">
        <v>91</v>
      </c>
      <c r="C44" s="200" t="s">
        <v>147</v>
      </c>
      <c r="D44" s="326">
        <v>188003</v>
      </c>
      <c r="E44" s="188">
        <f t="shared" si="0"/>
        <v>24665.993599999998</v>
      </c>
      <c r="F44" s="114">
        <f t="shared" si="1"/>
        <v>212668.99359999999</v>
      </c>
      <c r="G44" s="101">
        <f t="shared" si="2"/>
        <v>40407.108783999996</v>
      </c>
      <c r="H44" s="115">
        <f t="shared" si="3"/>
        <v>253076</v>
      </c>
      <c r="I44" s="116">
        <v>480000</v>
      </c>
      <c r="J44" s="101">
        <f t="shared" si="4"/>
        <v>91200</v>
      </c>
      <c r="K44" s="101">
        <f t="shared" si="5"/>
        <v>571200</v>
      </c>
      <c r="L44" s="321">
        <v>799000</v>
      </c>
      <c r="M44" s="101">
        <f t="shared" si="6"/>
        <v>151810</v>
      </c>
      <c r="N44" s="101">
        <f t="shared" si="7"/>
        <v>950810</v>
      </c>
      <c r="O44" s="140">
        <f>AVERAGE(F44,I44,L44)</f>
        <v>497222.99786666664</v>
      </c>
      <c r="P44" s="130">
        <f>ROUND(STDEV(F44,I44,L44),0)</f>
        <v>293545</v>
      </c>
      <c r="Q44" s="132">
        <f t="shared" si="8"/>
        <v>790767.99786666664</v>
      </c>
      <c r="R44" s="198">
        <f t="shared" si="9"/>
        <v>203677.99786666664</v>
      </c>
      <c r="S44" s="140">
        <f t="shared" si="18"/>
        <v>346334.49679999996</v>
      </c>
      <c r="T44" s="130">
        <f t="shared" si="10"/>
        <v>65804</v>
      </c>
      <c r="U44" s="131">
        <f t="shared" si="11"/>
        <v>412138.49679999996</v>
      </c>
      <c r="V44" s="140">
        <f>ROUND(MEDIAN(F44,I44),0)</f>
        <v>346334</v>
      </c>
      <c r="W44" s="130">
        <f t="shared" si="12"/>
        <v>65803</v>
      </c>
      <c r="X44" s="131">
        <f t="shared" si="13"/>
        <v>412137</v>
      </c>
      <c r="Y44" s="341">
        <f>ROUND(GEOMEAN(I44),0)</f>
        <v>480000</v>
      </c>
      <c r="Z44" s="130">
        <f t="shared" si="14"/>
        <v>91200</v>
      </c>
      <c r="AA44" s="137">
        <f t="shared" si="15"/>
        <v>571200</v>
      </c>
      <c r="AB44" s="205">
        <f>ROUND(HARMEAN(F44,I44),0)</f>
        <v>294747</v>
      </c>
      <c r="AC44" s="130">
        <f t="shared" si="16"/>
        <v>56002</v>
      </c>
      <c r="AD44" s="137">
        <f t="shared" si="17"/>
        <v>350749</v>
      </c>
    </row>
    <row r="45" spans="1:30" ht="15" thickBot="1" x14ac:dyDescent="0.3">
      <c r="A45" s="236"/>
      <c r="B45" s="106" t="s">
        <v>91</v>
      </c>
      <c r="C45" s="103" t="s">
        <v>148</v>
      </c>
      <c r="D45" s="338">
        <v>426792</v>
      </c>
      <c r="E45" s="188">
        <f t="shared" si="0"/>
        <v>55995.11039999999</v>
      </c>
      <c r="F45" s="114">
        <f t="shared" si="1"/>
        <v>482787.11040000001</v>
      </c>
      <c r="G45" s="105">
        <f t="shared" si="2"/>
        <v>91729.550975999999</v>
      </c>
      <c r="H45" s="115">
        <f t="shared" si="3"/>
        <v>574517</v>
      </c>
      <c r="I45" s="118">
        <v>640000</v>
      </c>
      <c r="J45" s="105">
        <f t="shared" si="4"/>
        <v>121600</v>
      </c>
      <c r="K45" s="105">
        <f t="shared" si="5"/>
        <v>761600</v>
      </c>
      <c r="L45" s="321">
        <v>799000</v>
      </c>
      <c r="M45" s="105">
        <f t="shared" si="6"/>
        <v>151810</v>
      </c>
      <c r="N45" s="105">
        <f t="shared" si="7"/>
        <v>950810</v>
      </c>
      <c r="O45" s="140">
        <f>AVERAGE(F45,I45,L45)</f>
        <v>640595.70346666675</v>
      </c>
      <c r="P45" s="130">
        <f>ROUND(STDEV(F45,I45,L45),0)</f>
        <v>158107</v>
      </c>
      <c r="Q45" s="132">
        <f t="shared" si="8"/>
        <v>798702.70346666675</v>
      </c>
      <c r="R45" s="198">
        <f t="shared" si="9"/>
        <v>482488.70346666675</v>
      </c>
      <c r="S45" s="140">
        <f>AVERAGE(F45,I45)</f>
        <v>561393.55520000006</v>
      </c>
      <c r="T45" s="130">
        <f t="shared" si="10"/>
        <v>106665</v>
      </c>
      <c r="U45" s="131">
        <f t="shared" si="11"/>
        <v>668058.55520000006</v>
      </c>
      <c r="V45" s="140">
        <f>ROUND(MEDIAN(F45,I45),0)</f>
        <v>561394</v>
      </c>
      <c r="W45" s="130">
        <f t="shared" si="12"/>
        <v>106665</v>
      </c>
      <c r="X45" s="131">
        <f t="shared" si="13"/>
        <v>668059</v>
      </c>
      <c r="Y45" s="341">
        <f>ROUND(GEOMEAN(F45,I45),0)</f>
        <v>555863</v>
      </c>
      <c r="Z45" s="130">
        <f t="shared" si="14"/>
        <v>105614</v>
      </c>
      <c r="AA45" s="137">
        <f t="shared" si="15"/>
        <v>661477</v>
      </c>
      <c r="AB45" s="205">
        <f>ROUND(HARMEAN(F45,I45),0)</f>
        <v>550387</v>
      </c>
      <c r="AC45" s="130">
        <f t="shared" si="16"/>
        <v>104574</v>
      </c>
      <c r="AD45" s="137">
        <f t="shared" si="17"/>
        <v>654961</v>
      </c>
    </row>
    <row r="46" spans="1:30" s="337" customFormat="1" ht="15" thickBot="1" x14ac:dyDescent="0.3">
      <c r="A46" s="236"/>
      <c r="B46" s="324" t="s">
        <v>92</v>
      </c>
      <c r="C46" s="325" t="s">
        <v>175</v>
      </c>
      <c r="D46" s="326"/>
      <c r="E46" s="327">
        <f t="shared" si="0"/>
        <v>0</v>
      </c>
      <c r="F46" s="318"/>
      <c r="G46" s="328">
        <f t="shared" si="2"/>
        <v>0</v>
      </c>
      <c r="H46" s="329">
        <f t="shared" si="3"/>
        <v>0</v>
      </c>
      <c r="I46" s="326">
        <v>400000</v>
      </c>
      <c r="J46" s="328">
        <f t="shared" si="4"/>
        <v>76000</v>
      </c>
      <c r="K46" s="328">
        <f t="shared" si="5"/>
        <v>476000</v>
      </c>
      <c r="L46" s="318">
        <v>799000</v>
      </c>
      <c r="M46" s="328">
        <f t="shared" si="6"/>
        <v>151810</v>
      </c>
      <c r="N46" s="328">
        <f t="shared" si="7"/>
        <v>950810</v>
      </c>
      <c r="O46" s="330">
        <f>AVERAGE(I46,L46)</f>
        <v>599500</v>
      </c>
      <c r="P46" s="331">
        <f>ROUND(STDEV(I46,L46),0)</f>
        <v>282136</v>
      </c>
      <c r="Q46" s="332">
        <f t="shared" si="8"/>
        <v>881636</v>
      </c>
      <c r="R46" s="333">
        <f t="shared" si="9"/>
        <v>317364</v>
      </c>
      <c r="S46" s="330">
        <f>AVERAGE(I46,L46)</f>
        <v>599500</v>
      </c>
      <c r="T46" s="331">
        <f t="shared" si="10"/>
        <v>113905</v>
      </c>
      <c r="U46" s="334">
        <f t="shared" si="11"/>
        <v>713405</v>
      </c>
      <c r="V46" s="330">
        <f>ROUND(MEDIAN(I46,L46),0)</f>
        <v>599500</v>
      </c>
      <c r="W46" s="331">
        <f t="shared" si="12"/>
        <v>113905</v>
      </c>
      <c r="X46" s="334">
        <f t="shared" si="13"/>
        <v>713405</v>
      </c>
      <c r="Y46" s="342">
        <f>ROUND(GEOMEAN(I46,L46),0)</f>
        <v>565332</v>
      </c>
      <c r="Z46" s="331">
        <f t="shared" si="14"/>
        <v>107413</v>
      </c>
      <c r="AA46" s="336">
        <f t="shared" si="15"/>
        <v>672745</v>
      </c>
      <c r="AB46" s="335">
        <f>ROUND(HARMEAN(I46,L46),0)</f>
        <v>533111</v>
      </c>
      <c r="AC46" s="331">
        <f t="shared" si="16"/>
        <v>101291</v>
      </c>
      <c r="AD46" s="336">
        <f t="shared" si="17"/>
        <v>634402</v>
      </c>
    </row>
    <row r="47" spans="1:30" ht="15" thickBot="1" x14ac:dyDescent="0.3">
      <c r="A47" s="236"/>
      <c r="B47" s="102" t="s">
        <v>92</v>
      </c>
      <c r="C47" s="103" t="s">
        <v>95</v>
      </c>
      <c r="D47" s="338">
        <v>433463</v>
      </c>
      <c r="E47" s="188">
        <f t="shared" si="0"/>
        <v>56870.345599999993</v>
      </c>
      <c r="F47" s="321">
        <f t="shared" si="1"/>
        <v>490333.3456</v>
      </c>
      <c r="G47" s="105">
        <f t="shared" si="2"/>
        <v>93163.335663999998</v>
      </c>
      <c r="H47" s="115">
        <f t="shared" si="3"/>
        <v>583497</v>
      </c>
      <c r="I47" s="118">
        <v>656000</v>
      </c>
      <c r="J47" s="105">
        <f t="shared" si="4"/>
        <v>124640</v>
      </c>
      <c r="K47" s="105">
        <f t="shared" si="5"/>
        <v>780640</v>
      </c>
      <c r="L47" s="318">
        <v>799000</v>
      </c>
      <c r="M47" s="105">
        <f t="shared" si="6"/>
        <v>151810</v>
      </c>
      <c r="N47" s="105">
        <f t="shared" si="7"/>
        <v>950810</v>
      </c>
      <c r="O47" s="140">
        <f>AVERAGE(F47,I47,L47)</f>
        <v>648444.44853333337</v>
      </c>
      <c r="P47" s="130">
        <f>ROUND(STDEV(F47,I47,L47),0)</f>
        <v>154472</v>
      </c>
      <c r="Q47" s="132">
        <f t="shared" si="8"/>
        <v>802916.44853333337</v>
      </c>
      <c r="R47" s="198">
        <f t="shared" si="9"/>
        <v>493972.44853333337</v>
      </c>
      <c r="S47" s="140">
        <f>AVERAGE(I47,L47)</f>
        <v>727500</v>
      </c>
      <c r="T47" s="130">
        <f t="shared" si="10"/>
        <v>138225</v>
      </c>
      <c r="U47" s="131">
        <f t="shared" si="11"/>
        <v>865725</v>
      </c>
      <c r="V47" s="140">
        <f>ROUND(MEDIAN(I47,L47),0)</f>
        <v>727500</v>
      </c>
      <c r="W47" s="130">
        <f t="shared" si="12"/>
        <v>138225</v>
      </c>
      <c r="X47" s="131">
        <f t="shared" si="13"/>
        <v>865725</v>
      </c>
      <c r="Y47" s="341">
        <f>ROUND(GEOMEAN(I47,L47),0)</f>
        <v>723978</v>
      </c>
      <c r="Z47" s="130">
        <f t="shared" si="14"/>
        <v>137556</v>
      </c>
      <c r="AA47" s="137">
        <f t="shared" si="15"/>
        <v>861534</v>
      </c>
      <c r="AB47" s="205">
        <f>ROUND(HARMEAN(I47,L47),0)</f>
        <v>720473</v>
      </c>
      <c r="AC47" s="130">
        <f t="shared" si="16"/>
        <v>136890</v>
      </c>
      <c r="AD47" s="137">
        <f t="shared" si="17"/>
        <v>857363</v>
      </c>
    </row>
    <row r="48" spans="1:30" ht="15" thickBot="1" x14ac:dyDescent="0.3">
      <c r="A48" s="236"/>
      <c r="B48" s="98" t="s">
        <v>92</v>
      </c>
      <c r="C48" s="99" t="s">
        <v>93</v>
      </c>
      <c r="D48" s="326">
        <v>465360</v>
      </c>
      <c r="E48" s="188">
        <f t="shared" si="0"/>
        <v>61055.231999999989</v>
      </c>
      <c r="F48" s="321">
        <f t="shared" si="1"/>
        <v>526415.23199999996</v>
      </c>
      <c r="G48" s="101">
        <f t="shared" si="2"/>
        <v>100018.89408</v>
      </c>
      <c r="H48" s="115">
        <f t="shared" si="3"/>
        <v>626434</v>
      </c>
      <c r="I48" s="116">
        <v>720000</v>
      </c>
      <c r="J48" s="101">
        <f t="shared" si="4"/>
        <v>136800</v>
      </c>
      <c r="K48" s="101">
        <f t="shared" si="5"/>
        <v>856800</v>
      </c>
      <c r="L48" s="318">
        <v>799000</v>
      </c>
      <c r="M48" s="101">
        <f t="shared" si="6"/>
        <v>151810</v>
      </c>
      <c r="N48" s="101">
        <f t="shared" si="7"/>
        <v>950810</v>
      </c>
      <c r="O48" s="140">
        <f>AVERAGE(F48,I48,L48)</f>
        <v>681805.07733333332</v>
      </c>
      <c r="P48" s="130">
        <f>ROUND(STDEV(F48,I48,L48),0)</f>
        <v>140249</v>
      </c>
      <c r="Q48" s="132">
        <f t="shared" si="8"/>
        <v>822054.07733333332</v>
      </c>
      <c r="R48" s="198">
        <f t="shared" si="9"/>
        <v>541556.07733333332</v>
      </c>
      <c r="S48" s="140">
        <f>AVERAGE(I48,L48)</f>
        <v>759500</v>
      </c>
      <c r="T48" s="130">
        <f t="shared" si="10"/>
        <v>144305</v>
      </c>
      <c r="U48" s="131">
        <f t="shared" si="11"/>
        <v>903805</v>
      </c>
      <c r="V48" s="140">
        <f>ROUND(MEDIAN(I48,L48),0)</f>
        <v>759500</v>
      </c>
      <c r="W48" s="130">
        <f t="shared" si="12"/>
        <v>144305</v>
      </c>
      <c r="X48" s="131">
        <f t="shared" si="13"/>
        <v>903805</v>
      </c>
      <c r="Y48" s="341">
        <f>ROUND(GEOMEAN(I48,L48),0)</f>
        <v>758472</v>
      </c>
      <c r="Z48" s="130">
        <f t="shared" si="14"/>
        <v>144110</v>
      </c>
      <c r="AA48" s="137">
        <f t="shared" si="15"/>
        <v>902582</v>
      </c>
      <c r="AB48" s="205">
        <f>ROUND(HARMEAN(I48,L48),0)</f>
        <v>757446</v>
      </c>
      <c r="AC48" s="130">
        <f t="shared" si="16"/>
        <v>143915</v>
      </c>
      <c r="AD48" s="137">
        <f t="shared" si="17"/>
        <v>901361</v>
      </c>
    </row>
    <row r="49" spans="1:30" ht="15.75" customHeight="1" thickBot="1" x14ac:dyDescent="0.3">
      <c r="A49" s="237"/>
      <c r="B49" s="123" t="s">
        <v>92</v>
      </c>
      <c r="C49" s="108" t="s">
        <v>149</v>
      </c>
      <c r="D49" s="339">
        <v>207041</v>
      </c>
      <c r="E49" s="188">
        <f t="shared" si="0"/>
        <v>27163.779199999997</v>
      </c>
      <c r="F49" s="114">
        <f t="shared" si="1"/>
        <v>234204.77919999999</v>
      </c>
      <c r="G49" s="77">
        <f t="shared" si="2"/>
        <v>44498.908047999998</v>
      </c>
      <c r="H49" s="115">
        <f t="shared" si="3"/>
        <v>278704</v>
      </c>
      <c r="I49" s="120">
        <v>460000</v>
      </c>
      <c r="J49" s="77">
        <f t="shared" si="4"/>
        <v>87400</v>
      </c>
      <c r="K49" s="77">
        <f t="shared" si="5"/>
        <v>547400</v>
      </c>
      <c r="L49" s="321">
        <v>799000</v>
      </c>
      <c r="M49" s="77">
        <f t="shared" si="6"/>
        <v>151810</v>
      </c>
      <c r="N49" s="77">
        <f t="shared" si="7"/>
        <v>950810</v>
      </c>
      <c r="O49" s="140">
        <f>AVERAGE(F49,I49,L49)</f>
        <v>497734.9264</v>
      </c>
      <c r="P49" s="130">
        <f>ROUND(STDEV(F49,I49,L49),0)</f>
        <v>284282</v>
      </c>
      <c r="Q49" s="132">
        <f t="shared" si="8"/>
        <v>782016.9264</v>
      </c>
      <c r="R49" s="198">
        <f t="shared" si="9"/>
        <v>213452.9264</v>
      </c>
      <c r="S49" s="140">
        <f>AVERAGE(F49,I49)</f>
        <v>347102.38959999999</v>
      </c>
      <c r="T49" s="130">
        <f t="shared" si="10"/>
        <v>65949</v>
      </c>
      <c r="U49" s="131">
        <f t="shared" si="11"/>
        <v>413051.38959999999</v>
      </c>
      <c r="V49" s="140">
        <f>ROUND(MEDIAN(F49,I49),0)</f>
        <v>347102</v>
      </c>
      <c r="W49" s="130">
        <f t="shared" si="12"/>
        <v>65949</v>
      </c>
      <c r="X49" s="131">
        <f t="shared" si="13"/>
        <v>413051</v>
      </c>
      <c r="Y49" s="341">
        <f>ROUND(GEOMEAN(F49,I49),0)</f>
        <v>328229</v>
      </c>
      <c r="Z49" s="130">
        <f t="shared" si="14"/>
        <v>62364</v>
      </c>
      <c r="AA49" s="137">
        <f t="shared" si="15"/>
        <v>390593</v>
      </c>
      <c r="AB49" s="205">
        <f>ROUND(HARMEAN(F49,I49),0)</f>
        <v>310382</v>
      </c>
      <c r="AC49" s="130">
        <f t="shared" si="16"/>
        <v>58973</v>
      </c>
      <c r="AD49" s="137">
        <f t="shared" si="17"/>
        <v>369355</v>
      </c>
    </row>
    <row r="50" spans="1:30" ht="15.75" thickBot="1" x14ac:dyDescent="0.3">
      <c r="A50" s="235" t="s">
        <v>98</v>
      </c>
      <c r="B50" s="126" t="s">
        <v>99</v>
      </c>
      <c r="C50" s="201" t="s">
        <v>150</v>
      </c>
      <c r="D50" s="340">
        <v>175503</v>
      </c>
      <c r="E50" s="188">
        <f t="shared" si="0"/>
        <v>23025.993599999998</v>
      </c>
      <c r="F50" s="321">
        <f t="shared" si="1"/>
        <v>198528.99359999999</v>
      </c>
      <c r="G50" s="97">
        <f t="shared" si="2"/>
        <v>37720.508783999998</v>
      </c>
      <c r="H50" s="115">
        <f t="shared" si="3"/>
        <v>236250</v>
      </c>
      <c r="I50" s="122">
        <v>660000</v>
      </c>
      <c r="J50" s="97">
        <f t="shared" si="4"/>
        <v>125400</v>
      </c>
      <c r="K50" s="97">
        <f t="shared" si="5"/>
        <v>785400</v>
      </c>
      <c r="L50" s="318">
        <v>799000</v>
      </c>
      <c r="M50" s="97">
        <f t="shared" si="6"/>
        <v>151810</v>
      </c>
      <c r="N50" s="97">
        <f t="shared" si="7"/>
        <v>950810</v>
      </c>
      <c r="O50" s="140">
        <f>AVERAGE(F50,I50,L50)</f>
        <v>552509.66453333327</v>
      </c>
      <c r="P50" s="130">
        <f>ROUND(STDEV(F50,I50,L50),0)</f>
        <v>314336</v>
      </c>
      <c r="Q50" s="132">
        <f t="shared" si="8"/>
        <v>866845.66453333327</v>
      </c>
      <c r="R50" s="198">
        <f t="shared" si="9"/>
        <v>238173.66453333327</v>
      </c>
      <c r="S50" s="140">
        <f>AVERAGE(I50,L50)</f>
        <v>729500</v>
      </c>
      <c r="T50" s="130">
        <f t="shared" si="10"/>
        <v>138605</v>
      </c>
      <c r="U50" s="131">
        <f t="shared" si="11"/>
        <v>868105</v>
      </c>
      <c r="V50" s="140">
        <f>ROUND(MEDIAN(I50,L50),0)</f>
        <v>729500</v>
      </c>
      <c r="W50" s="130">
        <f t="shared" si="12"/>
        <v>138605</v>
      </c>
      <c r="X50" s="131">
        <f t="shared" si="13"/>
        <v>868105</v>
      </c>
      <c r="Y50" s="341">
        <f>ROUND(GEOMEAN(I50,L50),0)</f>
        <v>726182</v>
      </c>
      <c r="Z50" s="130">
        <f t="shared" si="14"/>
        <v>137975</v>
      </c>
      <c r="AA50" s="137">
        <f t="shared" si="15"/>
        <v>864157</v>
      </c>
      <c r="AB50" s="205">
        <f>ROUND(HARMEAN(I50,L50),0)</f>
        <v>722879</v>
      </c>
      <c r="AC50" s="130">
        <f t="shared" si="16"/>
        <v>137347</v>
      </c>
      <c r="AD50" s="137">
        <f t="shared" si="17"/>
        <v>860226</v>
      </c>
    </row>
    <row r="51" spans="1:30" ht="15.75" thickBot="1" x14ac:dyDescent="0.3">
      <c r="A51" s="236"/>
      <c r="B51" s="113" t="s">
        <v>101</v>
      </c>
      <c r="C51" s="200" t="s">
        <v>151</v>
      </c>
      <c r="D51" s="326">
        <v>200503</v>
      </c>
      <c r="E51" s="188">
        <f t="shared" si="0"/>
        <v>26305.993599999998</v>
      </c>
      <c r="F51" s="321">
        <f t="shared" si="1"/>
        <v>226808.99359999999</v>
      </c>
      <c r="G51" s="101">
        <f t="shared" si="2"/>
        <v>43093.708783999995</v>
      </c>
      <c r="H51" s="115">
        <f t="shared" si="3"/>
        <v>269903</v>
      </c>
      <c r="I51" s="116">
        <v>660000</v>
      </c>
      <c r="J51" s="101">
        <f t="shared" si="4"/>
        <v>125400</v>
      </c>
      <c r="K51" s="101">
        <f t="shared" si="5"/>
        <v>785400</v>
      </c>
      <c r="L51" s="318">
        <v>799000</v>
      </c>
      <c r="M51" s="101">
        <f t="shared" si="6"/>
        <v>151810</v>
      </c>
      <c r="N51" s="101">
        <f t="shared" si="7"/>
        <v>950810</v>
      </c>
      <c r="O51" s="140">
        <f>AVERAGE(F51,I51,L51)</f>
        <v>561936.33120000002</v>
      </c>
      <c r="P51" s="130">
        <f>ROUND(STDEV(F51,I51,L51),0)</f>
        <v>298434</v>
      </c>
      <c r="Q51" s="132">
        <f t="shared" si="8"/>
        <v>860370.33120000002</v>
      </c>
      <c r="R51" s="198">
        <f t="shared" si="9"/>
        <v>263502.33120000002</v>
      </c>
      <c r="S51" s="140">
        <f>AVERAGE(I51,L51)</f>
        <v>729500</v>
      </c>
      <c r="T51" s="130">
        <f t="shared" si="10"/>
        <v>138605</v>
      </c>
      <c r="U51" s="131">
        <f t="shared" si="11"/>
        <v>868105</v>
      </c>
      <c r="V51" s="140">
        <f>ROUND(MEDIAN(I51,L51),0)</f>
        <v>729500</v>
      </c>
      <c r="W51" s="130">
        <f t="shared" si="12"/>
        <v>138605</v>
      </c>
      <c r="X51" s="131">
        <f t="shared" si="13"/>
        <v>868105</v>
      </c>
      <c r="Y51" s="341">
        <f>ROUND(GEOMEAN(I51,L51),0)</f>
        <v>726182</v>
      </c>
      <c r="Z51" s="130">
        <f t="shared" si="14"/>
        <v>137975</v>
      </c>
      <c r="AA51" s="137">
        <f t="shared" si="15"/>
        <v>864157</v>
      </c>
      <c r="AB51" s="205">
        <f>ROUND(HARMEAN(I51,L51),0)</f>
        <v>722879</v>
      </c>
      <c r="AC51" s="130">
        <f t="shared" si="16"/>
        <v>137347</v>
      </c>
      <c r="AD51" s="137">
        <f t="shared" si="17"/>
        <v>860226</v>
      </c>
    </row>
    <row r="52" spans="1:30" ht="15" thickBot="1" x14ac:dyDescent="0.3">
      <c r="A52" s="236"/>
      <c r="B52" s="106" t="s">
        <v>103</v>
      </c>
      <c r="C52" s="103" t="s">
        <v>104</v>
      </c>
      <c r="D52" s="338">
        <v>223077</v>
      </c>
      <c r="E52" s="188">
        <f t="shared" si="0"/>
        <v>29267.702399999995</v>
      </c>
      <c r="F52" s="114">
        <f t="shared" si="1"/>
        <v>252344.70240000001</v>
      </c>
      <c r="G52" s="105">
        <f t="shared" si="2"/>
        <v>47945.493456000004</v>
      </c>
      <c r="H52" s="115">
        <f t="shared" si="3"/>
        <v>300290</v>
      </c>
      <c r="I52" s="118">
        <v>350000</v>
      </c>
      <c r="J52" s="105">
        <f t="shared" si="4"/>
        <v>66500</v>
      </c>
      <c r="K52" s="105">
        <f t="shared" si="5"/>
        <v>416500</v>
      </c>
      <c r="L52" s="321">
        <v>799000</v>
      </c>
      <c r="M52" s="105">
        <f t="shared" si="6"/>
        <v>151810</v>
      </c>
      <c r="N52" s="105">
        <f t="shared" si="7"/>
        <v>950810</v>
      </c>
      <c r="O52" s="140">
        <f>AVERAGE(F52,I52,L52)</f>
        <v>467114.9008</v>
      </c>
      <c r="P52" s="130">
        <f>ROUND(STDEV(F52,I52,L52),0)</f>
        <v>291539</v>
      </c>
      <c r="Q52" s="132">
        <f t="shared" si="8"/>
        <v>758653.90079999994</v>
      </c>
      <c r="R52" s="198">
        <f t="shared" si="9"/>
        <v>175575.9008</v>
      </c>
      <c r="S52" s="140">
        <f>AVERAGE(F52,I52)</f>
        <v>301172.35120000003</v>
      </c>
      <c r="T52" s="130">
        <f t="shared" si="10"/>
        <v>57223</v>
      </c>
      <c r="U52" s="131">
        <f t="shared" si="11"/>
        <v>358395.35120000003</v>
      </c>
      <c r="V52" s="140">
        <f>ROUND(MEDIAN(F52,I52),0)</f>
        <v>301172</v>
      </c>
      <c r="W52" s="130">
        <f t="shared" si="12"/>
        <v>57223</v>
      </c>
      <c r="X52" s="131">
        <f t="shared" si="13"/>
        <v>358395</v>
      </c>
      <c r="Y52" s="341">
        <f>ROUND(GEOMEAN(F52,I52),0)</f>
        <v>297188</v>
      </c>
      <c r="Z52" s="130">
        <f t="shared" si="14"/>
        <v>56466</v>
      </c>
      <c r="AA52" s="137">
        <f t="shared" si="15"/>
        <v>353654</v>
      </c>
      <c r="AB52" s="205">
        <f>ROUND(HARMEAN(F52,I52),0)</f>
        <v>293256</v>
      </c>
      <c r="AC52" s="130">
        <f t="shared" si="16"/>
        <v>55719</v>
      </c>
      <c r="AD52" s="137">
        <f t="shared" si="17"/>
        <v>348975</v>
      </c>
    </row>
    <row r="53" spans="1:30" ht="15" thickBot="1" x14ac:dyDescent="0.3">
      <c r="A53" s="236"/>
      <c r="B53" s="110" t="s">
        <v>152</v>
      </c>
      <c r="C53" s="99" t="s">
        <v>153</v>
      </c>
      <c r="D53" s="326">
        <v>184023</v>
      </c>
      <c r="E53" s="188">
        <f t="shared" si="0"/>
        <v>24143.817599999998</v>
      </c>
      <c r="F53" s="114">
        <f t="shared" si="1"/>
        <v>208166.81760000001</v>
      </c>
      <c r="G53" s="101">
        <f t="shared" si="2"/>
        <v>39551.695344</v>
      </c>
      <c r="H53" s="115">
        <f t="shared" si="3"/>
        <v>247719</v>
      </c>
      <c r="I53" s="116">
        <v>350000</v>
      </c>
      <c r="J53" s="101">
        <f t="shared" si="4"/>
        <v>66500</v>
      </c>
      <c r="K53" s="101">
        <f t="shared" si="5"/>
        <v>416500</v>
      </c>
      <c r="L53" s="321">
        <v>799000</v>
      </c>
      <c r="M53" s="101">
        <f t="shared" si="6"/>
        <v>151810</v>
      </c>
      <c r="N53" s="101">
        <f t="shared" si="7"/>
        <v>950810</v>
      </c>
      <c r="O53" s="140">
        <f>AVERAGE(F53,I53,L53)</f>
        <v>452388.93919999996</v>
      </c>
      <c r="P53" s="130">
        <f>ROUND(STDEV(F53,I53,L53),0)</f>
        <v>308437</v>
      </c>
      <c r="Q53" s="132">
        <f t="shared" si="8"/>
        <v>760825.93919999991</v>
      </c>
      <c r="R53" s="198">
        <f t="shared" si="9"/>
        <v>143951.93919999996</v>
      </c>
      <c r="S53" s="140">
        <f>AVERAGE(F53,I53)</f>
        <v>279083.40879999998</v>
      </c>
      <c r="T53" s="130">
        <f t="shared" si="10"/>
        <v>53026</v>
      </c>
      <c r="U53" s="131">
        <f t="shared" si="11"/>
        <v>332109.40879999998</v>
      </c>
      <c r="V53" s="140">
        <f>ROUND(MEDIAN(F53,I53,L53),0)</f>
        <v>350000</v>
      </c>
      <c r="W53" s="130">
        <f t="shared" si="12"/>
        <v>66500</v>
      </c>
      <c r="X53" s="131">
        <f t="shared" si="13"/>
        <v>416500</v>
      </c>
      <c r="Y53" s="341">
        <f>ROUND(GEOMEAN(F53,I53,L53),0)</f>
        <v>387563</v>
      </c>
      <c r="Z53" s="130">
        <f t="shared" si="14"/>
        <v>73637</v>
      </c>
      <c r="AA53" s="137">
        <f t="shared" si="15"/>
        <v>461200</v>
      </c>
      <c r="AB53" s="205">
        <f>ROUND(HARMEAN(F53,I53,L53),0)</f>
        <v>336604</v>
      </c>
      <c r="AC53" s="130">
        <f t="shared" si="16"/>
        <v>63955</v>
      </c>
      <c r="AD53" s="137">
        <f t="shared" si="17"/>
        <v>400559</v>
      </c>
    </row>
    <row r="54" spans="1:30" ht="15.75" thickBot="1" x14ac:dyDescent="0.3">
      <c r="A54" s="236"/>
      <c r="B54" s="106" t="s">
        <v>154</v>
      </c>
      <c r="C54" s="214" t="s">
        <v>107</v>
      </c>
      <c r="D54" s="338">
        <v>248887</v>
      </c>
      <c r="E54" s="188">
        <f t="shared" si="0"/>
        <v>32653.974399999996</v>
      </c>
      <c r="F54" s="114">
        <f t="shared" si="1"/>
        <v>281540.97440000001</v>
      </c>
      <c r="G54" s="105">
        <f t="shared" si="2"/>
        <v>53492.785135999999</v>
      </c>
      <c r="H54" s="115">
        <f t="shared" si="3"/>
        <v>335034</v>
      </c>
      <c r="I54" s="118">
        <v>500000</v>
      </c>
      <c r="J54" s="105">
        <f t="shared" si="4"/>
        <v>95000</v>
      </c>
      <c r="K54" s="105">
        <f t="shared" si="5"/>
        <v>595000</v>
      </c>
      <c r="L54" s="321">
        <v>799000</v>
      </c>
      <c r="M54" s="105">
        <f t="shared" si="6"/>
        <v>151810</v>
      </c>
      <c r="N54" s="105">
        <f t="shared" si="7"/>
        <v>950810</v>
      </c>
      <c r="O54" s="140">
        <f>AVERAGE(F54,I54,L54)</f>
        <v>526846.99146666669</v>
      </c>
      <c r="P54" s="130">
        <f>ROUND(STDEV(F54,I54,L54),0)</f>
        <v>259772</v>
      </c>
      <c r="Q54" s="132">
        <f t="shared" si="8"/>
        <v>786618.99146666669</v>
      </c>
      <c r="R54" s="198">
        <f t="shared" si="9"/>
        <v>267074.99146666669</v>
      </c>
      <c r="S54" s="140">
        <f>AVERAGE(F54,I54)</f>
        <v>390770.48719999997</v>
      </c>
      <c r="T54" s="130">
        <f t="shared" si="10"/>
        <v>74246</v>
      </c>
      <c r="U54" s="131">
        <f t="shared" si="11"/>
        <v>465016.48719999997</v>
      </c>
      <c r="V54" s="140">
        <f>ROUND(MEDIAN(F54,I54),0)</f>
        <v>390770</v>
      </c>
      <c r="W54" s="130">
        <f t="shared" si="12"/>
        <v>74246</v>
      </c>
      <c r="X54" s="131">
        <f t="shared" si="13"/>
        <v>465016</v>
      </c>
      <c r="Y54" s="341">
        <f>ROUND(GEOMEAN(F54,I54),0)</f>
        <v>375194</v>
      </c>
      <c r="Z54" s="130">
        <f t="shared" si="14"/>
        <v>71287</v>
      </c>
      <c r="AA54" s="137">
        <f t="shared" si="15"/>
        <v>446481</v>
      </c>
      <c r="AB54" s="205">
        <f>ROUND(HARMEAN(F54,I54),0)</f>
        <v>360238</v>
      </c>
      <c r="AC54" s="130">
        <f t="shared" si="16"/>
        <v>68445</v>
      </c>
      <c r="AD54" s="137">
        <f t="shared" si="17"/>
        <v>428683</v>
      </c>
    </row>
    <row r="55" spans="1:30" ht="15.75" thickBot="1" x14ac:dyDescent="0.3">
      <c r="A55" s="236"/>
      <c r="B55" s="110" t="s">
        <v>155</v>
      </c>
      <c r="C55" s="200" t="s">
        <v>109</v>
      </c>
      <c r="D55" s="326">
        <v>268971</v>
      </c>
      <c r="E55" s="188">
        <f t="shared" si="0"/>
        <v>35288.995199999998</v>
      </c>
      <c r="F55" s="321">
        <f t="shared" si="1"/>
        <v>304259.9952</v>
      </c>
      <c r="G55" s="101">
        <f t="shared" si="2"/>
        <v>57809.399087999998</v>
      </c>
      <c r="H55" s="115">
        <f t="shared" si="3"/>
        <v>362069</v>
      </c>
      <c r="I55" s="116">
        <v>660000</v>
      </c>
      <c r="J55" s="101">
        <f t="shared" si="4"/>
        <v>125400</v>
      </c>
      <c r="K55" s="101">
        <f t="shared" si="5"/>
        <v>785400</v>
      </c>
      <c r="L55" s="318">
        <v>799000</v>
      </c>
      <c r="M55" s="101">
        <f t="shared" si="6"/>
        <v>151810</v>
      </c>
      <c r="N55" s="101">
        <f t="shared" si="7"/>
        <v>950810</v>
      </c>
      <c r="O55" s="140">
        <f>AVERAGE(F55,I55,L55)</f>
        <v>587753.3317333333</v>
      </c>
      <c r="P55" s="130">
        <f>ROUND(STDEV(F55,I55,L55),0)</f>
        <v>255160</v>
      </c>
      <c r="Q55" s="132">
        <f t="shared" si="8"/>
        <v>842913.3317333333</v>
      </c>
      <c r="R55" s="198">
        <f t="shared" si="9"/>
        <v>332593.3317333333</v>
      </c>
      <c r="S55" s="140">
        <f>AVERAGE(I55,L55)</f>
        <v>729500</v>
      </c>
      <c r="T55" s="130">
        <f t="shared" si="10"/>
        <v>138605</v>
      </c>
      <c r="U55" s="131">
        <f t="shared" si="11"/>
        <v>868105</v>
      </c>
      <c r="V55" s="140">
        <f>ROUND(MEDIAN(I55,L55),0)</f>
        <v>729500</v>
      </c>
      <c r="W55" s="130">
        <f t="shared" si="12"/>
        <v>138605</v>
      </c>
      <c r="X55" s="131">
        <f t="shared" si="13"/>
        <v>868105</v>
      </c>
      <c r="Y55" s="341">
        <f t="shared" ref="Y54:Y56" si="19">ROUND(GEOMEAN(I55,L55),0)</f>
        <v>726182</v>
      </c>
      <c r="Z55" s="130">
        <f t="shared" si="14"/>
        <v>137975</v>
      </c>
      <c r="AA55" s="137">
        <f t="shared" si="15"/>
        <v>864157</v>
      </c>
      <c r="AB55" s="205">
        <f>ROUND(HARMEAN(I55,L55),0)</f>
        <v>722879</v>
      </c>
      <c r="AC55" s="130">
        <f t="shared" si="16"/>
        <v>137347</v>
      </c>
      <c r="AD55" s="137">
        <f t="shared" si="17"/>
        <v>860226</v>
      </c>
    </row>
    <row r="56" spans="1:30" ht="15.75" thickBot="1" x14ac:dyDescent="0.3">
      <c r="A56" s="236"/>
      <c r="B56" s="106" t="s">
        <v>111</v>
      </c>
      <c r="C56" s="214" t="s">
        <v>112</v>
      </c>
      <c r="D56" s="338">
        <v>229676</v>
      </c>
      <c r="E56" s="188">
        <f t="shared" si="0"/>
        <v>30133.491199999997</v>
      </c>
      <c r="F56" s="114">
        <f t="shared" si="1"/>
        <v>259809.49119999999</v>
      </c>
      <c r="G56" s="105">
        <f t="shared" si="2"/>
        <v>49363.803328000002</v>
      </c>
      <c r="H56" s="115">
        <f t="shared" si="3"/>
        <v>309173</v>
      </c>
      <c r="I56" s="118">
        <v>510000</v>
      </c>
      <c r="J56" s="105">
        <f t="shared" si="4"/>
        <v>96900</v>
      </c>
      <c r="K56" s="105">
        <f t="shared" si="5"/>
        <v>606900</v>
      </c>
      <c r="L56" s="321">
        <v>799000</v>
      </c>
      <c r="M56" s="105">
        <f t="shared" si="6"/>
        <v>151810</v>
      </c>
      <c r="N56" s="105">
        <f t="shared" si="7"/>
        <v>950810</v>
      </c>
      <c r="O56" s="140">
        <f>AVERAGE(F56,I56,L56)</f>
        <v>522936.49706666666</v>
      </c>
      <c r="P56" s="130">
        <f>ROUND(STDEV(F56,I56,L56),0)</f>
        <v>269828</v>
      </c>
      <c r="Q56" s="132">
        <f t="shared" si="8"/>
        <v>792764.4970666666</v>
      </c>
      <c r="R56" s="198">
        <f t="shared" si="9"/>
        <v>253108.49706666666</v>
      </c>
      <c r="S56" s="140">
        <f>AVERAGE(F56,I56)</f>
        <v>384904.74560000002</v>
      </c>
      <c r="T56" s="130">
        <f t="shared" si="10"/>
        <v>73132</v>
      </c>
      <c r="U56" s="131">
        <f t="shared" si="11"/>
        <v>458036.74560000002</v>
      </c>
      <c r="V56" s="140">
        <f>ROUND(MEDIAN(F56,I56),0)</f>
        <v>384905</v>
      </c>
      <c r="W56" s="130">
        <f t="shared" si="12"/>
        <v>73132</v>
      </c>
      <c r="X56" s="131">
        <f t="shared" si="13"/>
        <v>458037</v>
      </c>
      <c r="Y56" s="341">
        <f>ROUND(GEOMEAN(F56,I56),0)</f>
        <v>364009</v>
      </c>
      <c r="Z56" s="130">
        <f t="shared" si="14"/>
        <v>69162</v>
      </c>
      <c r="AA56" s="137">
        <f t="shared" si="15"/>
        <v>433171</v>
      </c>
      <c r="AB56" s="205">
        <f>ROUND(HARMEAN(F56,I56),0)</f>
        <v>344248</v>
      </c>
      <c r="AC56" s="130">
        <f t="shared" si="16"/>
        <v>65407</v>
      </c>
      <c r="AD56" s="137">
        <f t="shared" si="17"/>
        <v>409655</v>
      </c>
    </row>
    <row r="57" spans="1:30" s="337" customFormat="1" ht="15" thickBot="1" x14ac:dyDescent="0.3">
      <c r="A57" s="236"/>
      <c r="B57" s="324" t="s">
        <v>114</v>
      </c>
      <c r="C57" s="325" t="s">
        <v>178</v>
      </c>
      <c r="D57" s="326"/>
      <c r="E57" s="327">
        <f t="shared" si="0"/>
        <v>0</v>
      </c>
      <c r="F57" s="326"/>
      <c r="G57" s="328">
        <f t="shared" si="2"/>
        <v>0</v>
      </c>
      <c r="H57" s="329">
        <f t="shared" si="3"/>
        <v>0</v>
      </c>
      <c r="I57" s="326">
        <v>420000</v>
      </c>
      <c r="J57" s="328">
        <f t="shared" si="4"/>
        <v>79800</v>
      </c>
      <c r="K57" s="328">
        <f t="shared" si="5"/>
        <v>499800</v>
      </c>
      <c r="L57" s="318">
        <v>799000</v>
      </c>
      <c r="M57" s="328">
        <f t="shared" si="6"/>
        <v>151810</v>
      </c>
      <c r="N57" s="328">
        <f t="shared" si="7"/>
        <v>950810</v>
      </c>
      <c r="O57" s="330">
        <f>AVERAGE(I57,L57)</f>
        <v>609500</v>
      </c>
      <c r="P57" s="331">
        <f>ROUND(STDEV(I57,L57),0)</f>
        <v>267993</v>
      </c>
      <c r="Q57" s="332">
        <f t="shared" si="8"/>
        <v>877493</v>
      </c>
      <c r="R57" s="333">
        <f t="shared" si="9"/>
        <v>341507</v>
      </c>
      <c r="S57" s="330">
        <f>AVERAGE(I57,L57)</f>
        <v>609500</v>
      </c>
      <c r="T57" s="331">
        <f t="shared" si="10"/>
        <v>115805</v>
      </c>
      <c r="U57" s="334">
        <f t="shared" si="11"/>
        <v>725305</v>
      </c>
      <c r="V57" s="330">
        <f>ROUND(MEDIAN(I57,L57),0)</f>
        <v>609500</v>
      </c>
      <c r="W57" s="331">
        <f t="shared" si="12"/>
        <v>115805</v>
      </c>
      <c r="X57" s="334">
        <f t="shared" si="13"/>
        <v>725305</v>
      </c>
      <c r="Y57" s="342">
        <f>ROUND(GEOMEAN(I57,L57),0)</f>
        <v>579293</v>
      </c>
      <c r="Z57" s="331">
        <f t="shared" si="14"/>
        <v>110066</v>
      </c>
      <c r="AA57" s="336">
        <f t="shared" si="15"/>
        <v>689359</v>
      </c>
      <c r="AB57" s="335">
        <f>ROUND(HARMEAN(I57,L57),0)</f>
        <v>550582</v>
      </c>
      <c r="AC57" s="331">
        <f t="shared" si="16"/>
        <v>104611</v>
      </c>
      <c r="AD57" s="336">
        <f t="shared" si="17"/>
        <v>655193</v>
      </c>
    </row>
    <row r="58" spans="1:30" ht="15" thickBot="1" x14ac:dyDescent="0.3">
      <c r="A58" s="236"/>
      <c r="B58" s="106" t="s">
        <v>114</v>
      </c>
      <c r="C58" s="103" t="s">
        <v>156</v>
      </c>
      <c r="D58" s="338">
        <v>217245</v>
      </c>
      <c r="E58" s="188">
        <f t="shared" si="0"/>
        <v>28502.543999999998</v>
      </c>
      <c r="F58" s="114">
        <f t="shared" si="1"/>
        <v>245747.54399999999</v>
      </c>
      <c r="G58" s="105">
        <f t="shared" si="2"/>
        <v>46692.033360000001</v>
      </c>
      <c r="H58" s="115">
        <f t="shared" si="3"/>
        <v>292440</v>
      </c>
      <c r="I58" s="118">
        <v>320000</v>
      </c>
      <c r="J58" s="105">
        <f t="shared" si="4"/>
        <v>60800</v>
      </c>
      <c r="K58" s="105">
        <f t="shared" si="5"/>
        <v>380800</v>
      </c>
      <c r="L58" s="321">
        <v>799000</v>
      </c>
      <c r="M58" s="105">
        <f t="shared" si="6"/>
        <v>151810</v>
      </c>
      <c r="N58" s="105">
        <f t="shared" si="7"/>
        <v>950810</v>
      </c>
      <c r="O58" s="140">
        <f>AVERAGE(F58,I58,L58)</f>
        <v>454915.848</v>
      </c>
      <c r="P58" s="130">
        <f>ROUND(STDEV(F58,I58,L58),0)</f>
        <v>300290</v>
      </c>
      <c r="Q58" s="132">
        <f t="shared" si="8"/>
        <v>755205.848</v>
      </c>
      <c r="R58" s="198">
        <f t="shared" si="9"/>
        <v>154625.848</v>
      </c>
      <c r="S58" s="140">
        <f>AVERAGE(F58,I58)</f>
        <v>282873.772</v>
      </c>
      <c r="T58" s="130">
        <f t="shared" si="10"/>
        <v>53746</v>
      </c>
      <c r="U58" s="131">
        <f t="shared" si="11"/>
        <v>336619.772</v>
      </c>
      <c r="V58" s="140">
        <f>ROUND(MEDIAN(F58,I58),0)</f>
        <v>282874</v>
      </c>
      <c r="W58" s="130">
        <f t="shared" si="12"/>
        <v>53746</v>
      </c>
      <c r="X58" s="131">
        <f t="shared" si="13"/>
        <v>336620</v>
      </c>
      <c r="Y58" s="341">
        <f>ROUND(GEOMEAN(F58,I58),0)</f>
        <v>280427</v>
      </c>
      <c r="Z58" s="130">
        <f t="shared" si="14"/>
        <v>53281</v>
      </c>
      <c r="AA58" s="137">
        <f t="shared" si="15"/>
        <v>333708</v>
      </c>
      <c r="AB58" s="205">
        <f>ROUND(HARMEAN(F58,I58),0)</f>
        <v>278001</v>
      </c>
      <c r="AC58" s="130">
        <f t="shared" si="16"/>
        <v>52820</v>
      </c>
      <c r="AD58" s="137">
        <f t="shared" si="17"/>
        <v>330821</v>
      </c>
    </row>
    <row r="59" spans="1:30" ht="15.75" thickBot="1" x14ac:dyDescent="0.3">
      <c r="A59" s="236"/>
      <c r="B59" s="113" t="s">
        <v>116</v>
      </c>
      <c r="C59" s="200" t="s">
        <v>157</v>
      </c>
      <c r="D59" s="326">
        <v>200503</v>
      </c>
      <c r="E59" s="188">
        <f t="shared" si="0"/>
        <v>26305.993599999998</v>
      </c>
      <c r="F59" s="321">
        <f t="shared" si="1"/>
        <v>226808.99359999999</v>
      </c>
      <c r="G59" s="101">
        <f t="shared" si="2"/>
        <v>43093.708783999995</v>
      </c>
      <c r="H59" s="115">
        <f t="shared" si="3"/>
        <v>269903</v>
      </c>
      <c r="I59" s="116">
        <v>580000</v>
      </c>
      <c r="J59" s="101">
        <f t="shared" si="4"/>
        <v>110200</v>
      </c>
      <c r="K59" s="101">
        <f t="shared" si="5"/>
        <v>690200</v>
      </c>
      <c r="L59" s="318">
        <v>799000</v>
      </c>
      <c r="M59" s="101">
        <f t="shared" si="6"/>
        <v>151810</v>
      </c>
      <c r="N59" s="101">
        <f t="shared" si="7"/>
        <v>950810</v>
      </c>
      <c r="O59" s="140">
        <f>AVERAGE(F59,I59,L59)</f>
        <v>535269.66453333327</v>
      </c>
      <c r="P59" s="130">
        <f>ROUND(STDEV(F59,I59,L59),0)</f>
        <v>288706</v>
      </c>
      <c r="Q59" s="132">
        <f t="shared" si="8"/>
        <v>823975.66453333327</v>
      </c>
      <c r="R59" s="198">
        <f t="shared" si="9"/>
        <v>246563.66453333327</v>
      </c>
      <c r="S59" s="140">
        <f>AVERAGE(I59,L59)</f>
        <v>689500</v>
      </c>
      <c r="T59" s="130">
        <f t="shared" si="10"/>
        <v>131005</v>
      </c>
      <c r="U59" s="131">
        <f t="shared" si="11"/>
        <v>820505</v>
      </c>
      <c r="V59" s="140">
        <f>ROUND(MEDIAN(I59,L59),0)</f>
        <v>689500</v>
      </c>
      <c r="W59" s="130">
        <f t="shared" si="12"/>
        <v>131005</v>
      </c>
      <c r="X59" s="131">
        <f t="shared" si="13"/>
        <v>820505</v>
      </c>
      <c r="Y59" s="341">
        <f t="shared" ref="Y59:Y61" si="20">ROUND(GEOMEAN(I59,L59),0)</f>
        <v>680750</v>
      </c>
      <c r="Z59" s="130">
        <f t="shared" si="14"/>
        <v>129343</v>
      </c>
      <c r="AA59" s="137">
        <f t="shared" si="15"/>
        <v>810093</v>
      </c>
      <c r="AB59" s="205">
        <f>ROUND(HARMEAN(I59,L59),0)</f>
        <v>672110</v>
      </c>
      <c r="AC59" s="130">
        <f t="shared" si="16"/>
        <v>127701</v>
      </c>
      <c r="AD59" s="137">
        <f t="shared" si="17"/>
        <v>799811</v>
      </c>
    </row>
    <row r="60" spans="1:30" ht="15.75" thickBot="1" x14ac:dyDescent="0.3">
      <c r="A60" s="236"/>
      <c r="B60" s="106" t="s">
        <v>158</v>
      </c>
      <c r="C60" s="214" t="s">
        <v>118</v>
      </c>
      <c r="D60" s="338">
        <v>321261</v>
      </c>
      <c r="E60" s="188">
        <f t="shared" si="0"/>
        <v>42149.443199999994</v>
      </c>
      <c r="F60" s="321">
        <f t="shared" si="1"/>
        <v>363410.44319999998</v>
      </c>
      <c r="G60" s="105">
        <f t="shared" si="2"/>
        <v>69047.984207999994</v>
      </c>
      <c r="H60" s="115">
        <f t="shared" si="3"/>
        <v>432458</v>
      </c>
      <c r="I60" s="118">
        <v>660000</v>
      </c>
      <c r="J60" s="105">
        <f t="shared" si="4"/>
        <v>125400</v>
      </c>
      <c r="K60" s="105">
        <f t="shared" si="5"/>
        <v>785400</v>
      </c>
      <c r="L60" s="318">
        <v>799000</v>
      </c>
      <c r="M60" s="105">
        <f t="shared" si="6"/>
        <v>151810</v>
      </c>
      <c r="N60" s="105">
        <f t="shared" si="7"/>
        <v>950810</v>
      </c>
      <c r="O60" s="140">
        <f>AVERAGE(F60,I60,L60)</f>
        <v>607470.1477333334</v>
      </c>
      <c r="P60" s="130">
        <f>ROUND(STDEV(F60,I60,L60),0)</f>
        <v>222495</v>
      </c>
      <c r="Q60" s="132">
        <f t="shared" si="8"/>
        <v>829965.1477333334</v>
      </c>
      <c r="R60" s="198">
        <f t="shared" si="9"/>
        <v>384975.1477333334</v>
      </c>
      <c r="S60" s="140">
        <f>AVERAGE(I60,L60)</f>
        <v>729500</v>
      </c>
      <c r="T60" s="130">
        <f t="shared" si="10"/>
        <v>138605</v>
      </c>
      <c r="U60" s="131">
        <f t="shared" si="11"/>
        <v>868105</v>
      </c>
      <c r="V60" s="140">
        <f>ROUND(MEDIAN(I60,L60),0)</f>
        <v>729500</v>
      </c>
      <c r="W60" s="130">
        <f t="shared" si="12"/>
        <v>138605</v>
      </c>
      <c r="X60" s="131">
        <f t="shared" si="13"/>
        <v>868105</v>
      </c>
      <c r="Y60" s="341">
        <f t="shared" si="20"/>
        <v>726182</v>
      </c>
      <c r="Z60" s="130">
        <f t="shared" si="14"/>
        <v>137975</v>
      </c>
      <c r="AA60" s="137">
        <f t="shared" si="15"/>
        <v>864157</v>
      </c>
      <c r="AB60" s="205">
        <f>ROUND(HARMEAN(I60,L60),0)</f>
        <v>722879</v>
      </c>
      <c r="AC60" s="130">
        <f t="shared" si="16"/>
        <v>137347</v>
      </c>
      <c r="AD60" s="137">
        <f t="shared" si="17"/>
        <v>860226</v>
      </c>
    </row>
    <row r="61" spans="1:30" ht="15.75" thickBot="1" x14ac:dyDescent="0.3">
      <c r="A61" s="237"/>
      <c r="B61" s="113" t="s">
        <v>119</v>
      </c>
      <c r="C61" s="200" t="s">
        <v>159</v>
      </c>
      <c r="D61" s="326">
        <v>210503</v>
      </c>
      <c r="E61" s="209">
        <f t="shared" si="0"/>
        <v>27617.993599999998</v>
      </c>
      <c r="F61" s="323">
        <f t="shared" si="1"/>
        <v>238120.99359999999</v>
      </c>
      <c r="G61" s="101">
        <f t="shared" si="2"/>
        <v>45242.988784000001</v>
      </c>
      <c r="H61" s="101">
        <f t="shared" si="3"/>
        <v>283364</v>
      </c>
      <c r="I61" s="116">
        <v>660000</v>
      </c>
      <c r="J61" s="101">
        <f t="shared" si="4"/>
        <v>125400</v>
      </c>
      <c r="K61" s="101">
        <f t="shared" si="5"/>
        <v>785400</v>
      </c>
      <c r="L61" s="322">
        <v>799000</v>
      </c>
      <c r="M61" s="101">
        <f t="shared" si="6"/>
        <v>151810</v>
      </c>
      <c r="N61" s="101">
        <f t="shared" si="7"/>
        <v>950810</v>
      </c>
      <c r="O61" s="142">
        <f>AVERAGE(F61,I61,L61)</f>
        <v>565706.99786666664</v>
      </c>
      <c r="P61" s="138">
        <f>ROUND(STDEV(F61,I61,L61),0)</f>
        <v>292087</v>
      </c>
      <c r="Q61" s="211">
        <f t="shared" si="8"/>
        <v>857793.99786666664</v>
      </c>
      <c r="R61" s="212">
        <f t="shared" si="9"/>
        <v>273619.99786666664</v>
      </c>
      <c r="S61" s="142">
        <f>AVERAGE(I61,L61)</f>
        <v>729500</v>
      </c>
      <c r="T61" s="138">
        <f t="shared" si="10"/>
        <v>138605</v>
      </c>
      <c r="U61" s="144">
        <f t="shared" si="11"/>
        <v>868105</v>
      </c>
      <c r="V61" s="142">
        <f>ROUND(MEDIAN(I61,L61),0)</f>
        <v>729500</v>
      </c>
      <c r="W61" s="138">
        <f t="shared" si="12"/>
        <v>138605</v>
      </c>
      <c r="X61" s="144">
        <f t="shared" si="13"/>
        <v>868105</v>
      </c>
      <c r="Y61" s="343">
        <f t="shared" si="20"/>
        <v>726182</v>
      </c>
      <c r="Z61" s="138">
        <f t="shared" si="14"/>
        <v>137975</v>
      </c>
      <c r="AA61" s="139">
        <f t="shared" si="15"/>
        <v>864157</v>
      </c>
      <c r="AB61" s="204">
        <f>ROUND(HARMEAN(I61,L61),0)</f>
        <v>722879</v>
      </c>
      <c r="AC61" s="138">
        <f t="shared" si="16"/>
        <v>137347</v>
      </c>
      <c r="AD61" s="139">
        <f t="shared" si="17"/>
        <v>860226</v>
      </c>
    </row>
    <row r="62" spans="1:30" ht="15" x14ac:dyDescent="0.25">
      <c r="F62" s="190">
        <f>SUM(F7:F61)</f>
        <v>16664268.275200004</v>
      </c>
      <c r="I62" s="190">
        <f>SUM(I7:I61)</f>
        <v>26619000</v>
      </c>
      <c r="L62" s="190">
        <f>SUM(L7:L61)</f>
        <v>39367200</v>
      </c>
      <c r="U62" s="141">
        <f>SUM(U7:U61)</f>
        <v>29803727.181600001</v>
      </c>
      <c r="X62" s="141">
        <f>SUM(X7:X61)</f>
        <v>29888114</v>
      </c>
      <c r="AA62" s="141">
        <f>SUM(AA7:AA61)</f>
        <v>29530501</v>
      </c>
      <c r="AD62" s="141">
        <f>SUM(AD7:AD61)</f>
        <v>28719695</v>
      </c>
    </row>
    <row r="63" spans="1:30" ht="15" x14ac:dyDescent="0.25">
      <c r="U63" s="141"/>
    </row>
    <row r="64" spans="1:30" x14ac:dyDescent="0.25">
      <c r="F64" s="189"/>
    </row>
    <row r="66" spans="6:14" x14ac:dyDescent="0.25">
      <c r="F66" s="191"/>
    </row>
    <row r="67" spans="6:14" x14ac:dyDescent="0.25">
      <c r="F67" s="190"/>
    </row>
    <row r="68" spans="6:14" x14ac:dyDescent="0.25">
      <c r="H68" s="15"/>
      <c r="K68" s="15"/>
      <c r="N68" s="15"/>
    </row>
    <row r="69" spans="6:14" x14ac:dyDescent="0.25">
      <c r="H69" s="15"/>
      <c r="K69" s="15"/>
      <c r="N69" s="15"/>
    </row>
    <row r="70" spans="6:14" x14ac:dyDescent="0.25">
      <c r="H70" s="15"/>
      <c r="K70" s="15"/>
      <c r="N70" s="15"/>
    </row>
    <row r="71" spans="6:14" x14ac:dyDescent="0.25">
      <c r="H71" s="15"/>
      <c r="K71" s="15"/>
      <c r="N71" s="15"/>
    </row>
  </sheetData>
  <autoFilter ref="A6:AD61" xr:uid="{57EB6522-F3B2-4A8C-8DFF-DAFE18EA7459}"/>
  <mergeCells count="20">
    <mergeCell ref="A2:H2"/>
    <mergeCell ref="A3:H3"/>
    <mergeCell ref="A29:A38"/>
    <mergeCell ref="A39:A42"/>
    <mergeCell ref="A43:A49"/>
    <mergeCell ref="A5:A6"/>
    <mergeCell ref="B5:B6"/>
    <mergeCell ref="C5:C6"/>
    <mergeCell ref="A21:A28"/>
    <mergeCell ref="I5:K5"/>
    <mergeCell ref="A50:A61"/>
    <mergeCell ref="A7:A13"/>
    <mergeCell ref="A14:A20"/>
    <mergeCell ref="V5:X5"/>
    <mergeCell ref="Y5:AA5"/>
    <mergeCell ref="AB5:AD5"/>
    <mergeCell ref="D5:H5"/>
    <mergeCell ref="L5:N5"/>
    <mergeCell ref="S5:U5"/>
    <mergeCell ref="O5:R5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25" fitToHeight="2" orientation="landscape" r:id="rId1"/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27EB9-4201-47E7-90B2-E837A9831ED9}">
  <sheetPr>
    <pageSetUpPr fitToPage="1"/>
  </sheetPr>
  <dimension ref="A2:AG71"/>
  <sheetViews>
    <sheetView topLeftCell="E1" zoomScaleNormal="100" zoomScalePageLayoutView="32" workbookViewId="0">
      <selection activeCell="L5" sqref="L5:N5"/>
    </sheetView>
  </sheetViews>
  <sheetFormatPr baseColWidth="10" defaultColWidth="10.85546875" defaultRowHeight="14.25" x14ac:dyDescent="0.25"/>
  <cols>
    <col min="1" max="1" width="20.28515625" style="6" customWidth="1"/>
    <col min="2" max="2" width="26.28515625" style="6" customWidth="1"/>
    <col min="3" max="3" width="22.7109375" style="6" customWidth="1"/>
    <col min="4" max="4" width="15.28515625" style="6" customWidth="1"/>
    <col min="5" max="5" width="15.7109375" style="6" customWidth="1"/>
    <col min="6" max="6" width="13.7109375" style="6" customWidth="1"/>
    <col min="7" max="7" width="11.140625" style="6" customWidth="1"/>
    <col min="8" max="8" width="11.85546875" style="6" customWidth="1"/>
    <col min="9" max="9" width="16.28515625" style="7" customWidth="1"/>
    <col min="10" max="10" width="14.140625" style="6" customWidth="1"/>
    <col min="11" max="11" width="16.42578125" style="6" customWidth="1"/>
    <col min="12" max="12" width="17.42578125" style="7" customWidth="1"/>
    <col min="13" max="13" width="11.85546875" style="6" customWidth="1"/>
    <col min="14" max="14" width="14.7109375" style="6" customWidth="1"/>
    <col min="15" max="15" width="14.28515625" style="6" customWidth="1"/>
    <col min="16" max="16" width="15" style="6" customWidth="1"/>
    <col min="17" max="17" width="17.28515625" style="6" customWidth="1"/>
    <col min="18" max="18" width="14.85546875" style="6" customWidth="1"/>
    <col min="19" max="19" width="12.7109375" style="6" customWidth="1"/>
    <col min="20" max="20" width="14.85546875" style="6" customWidth="1"/>
    <col min="21" max="21" width="18" style="6" customWidth="1"/>
    <col min="22" max="22" width="12.7109375" style="6" customWidth="1"/>
    <col min="23" max="23" width="15.28515625" style="6" customWidth="1"/>
    <col min="24" max="24" width="22.5703125" style="6" customWidth="1"/>
    <col min="25" max="25" width="17.28515625" style="6" customWidth="1"/>
    <col min="26" max="26" width="14.42578125" style="6" customWidth="1"/>
    <col min="27" max="27" width="24.28515625" style="6" customWidth="1"/>
    <col min="28" max="28" width="18" style="6" customWidth="1"/>
    <col min="29" max="29" width="12.85546875" style="6" customWidth="1"/>
    <col min="30" max="30" width="16.28515625" style="6" customWidth="1"/>
    <col min="31" max="16384" width="10.85546875" style="6"/>
  </cols>
  <sheetData>
    <row r="2" spans="1:30" s="5" customFormat="1" ht="20.25" x14ac:dyDescent="0.25">
      <c r="A2" s="241" t="s">
        <v>0</v>
      </c>
      <c r="B2" s="241"/>
      <c r="C2" s="241"/>
      <c r="D2" s="241"/>
      <c r="E2" s="241"/>
      <c r="F2" s="241"/>
      <c r="G2" s="241"/>
      <c r="H2" s="241"/>
      <c r="I2" s="1"/>
      <c r="J2" s="1"/>
      <c r="K2" s="1"/>
      <c r="L2" s="1"/>
      <c r="M2" s="1"/>
      <c r="N2" s="1"/>
    </row>
    <row r="3" spans="1:30" s="5" customFormat="1" ht="20.25" x14ac:dyDescent="0.25">
      <c r="A3" s="241" t="s">
        <v>160</v>
      </c>
      <c r="B3" s="241"/>
      <c r="C3" s="241"/>
      <c r="D3" s="241"/>
      <c r="E3" s="241"/>
      <c r="F3" s="241"/>
      <c r="G3" s="241"/>
      <c r="H3" s="241"/>
      <c r="I3" s="2"/>
      <c r="J3" s="2"/>
      <c r="K3" s="2"/>
      <c r="L3" s="2"/>
      <c r="M3" s="2"/>
      <c r="N3" s="2"/>
    </row>
    <row r="4" spans="1:30" s="5" customFormat="1" ht="16.5" thickBo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30" ht="46.5" customHeight="1" thickBot="1" x14ac:dyDescent="0.3">
      <c r="A5" s="242" t="s">
        <v>2</v>
      </c>
      <c r="B5" s="244" t="s">
        <v>3</v>
      </c>
      <c r="C5" s="256" t="s">
        <v>4</v>
      </c>
      <c r="D5" s="253" t="s">
        <v>207</v>
      </c>
      <c r="E5" s="254"/>
      <c r="F5" s="254"/>
      <c r="G5" s="254"/>
      <c r="H5" s="255"/>
      <c r="I5" s="233" t="s">
        <v>230</v>
      </c>
      <c r="J5" s="227"/>
      <c r="K5" s="234"/>
      <c r="L5" s="227" t="s">
        <v>231</v>
      </c>
      <c r="M5" s="227"/>
      <c r="N5" s="227"/>
      <c r="O5" s="231" t="s">
        <v>226</v>
      </c>
      <c r="P5" s="231"/>
      <c r="Q5" s="231"/>
      <c r="R5" s="232"/>
      <c r="S5" s="228" t="s">
        <v>213</v>
      </c>
      <c r="T5" s="229"/>
      <c r="U5" s="230"/>
      <c r="V5" s="215" t="s">
        <v>216</v>
      </c>
      <c r="W5" s="216"/>
      <c r="X5" s="217"/>
      <c r="Y5" s="247" t="s">
        <v>217</v>
      </c>
      <c r="Z5" s="248"/>
      <c r="AA5" s="249"/>
      <c r="AB5" s="250" t="s">
        <v>218</v>
      </c>
      <c r="AC5" s="251"/>
      <c r="AD5" s="252"/>
    </row>
    <row r="6" spans="1:30" s="5" customFormat="1" ht="45.75" thickBot="1" x14ac:dyDescent="0.3">
      <c r="A6" s="243"/>
      <c r="B6" s="245"/>
      <c r="C6" s="257"/>
      <c r="D6" s="91" t="s">
        <v>170</v>
      </c>
      <c r="E6" s="93" t="s">
        <v>224</v>
      </c>
      <c r="F6" s="91" t="s">
        <v>170</v>
      </c>
      <c r="G6" s="92" t="s">
        <v>121</v>
      </c>
      <c r="H6" s="90" t="s">
        <v>122</v>
      </c>
      <c r="I6" s="128" t="s">
        <v>170</v>
      </c>
      <c r="J6" s="127" t="s">
        <v>121</v>
      </c>
      <c r="K6" s="89" t="s">
        <v>122</v>
      </c>
      <c r="L6" s="128" t="s">
        <v>170</v>
      </c>
      <c r="M6" s="127" t="s">
        <v>121</v>
      </c>
      <c r="N6" s="89" t="s">
        <v>122</v>
      </c>
      <c r="O6" s="153" t="s">
        <v>209</v>
      </c>
      <c r="P6" s="129" t="s">
        <v>212</v>
      </c>
      <c r="Q6" s="129" t="s">
        <v>210</v>
      </c>
      <c r="R6" s="152" t="s">
        <v>211</v>
      </c>
      <c r="S6" s="133" t="s">
        <v>170</v>
      </c>
      <c r="T6" s="133" t="s">
        <v>215</v>
      </c>
      <c r="U6" s="133" t="s">
        <v>208</v>
      </c>
      <c r="V6" s="145" t="s">
        <v>170</v>
      </c>
      <c r="W6" s="145" t="s">
        <v>215</v>
      </c>
      <c r="X6" s="145" t="s">
        <v>208</v>
      </c>
      <c r="Y6" s="146" t="s">
        <v>170</v>
      </c>
      <c r="Z6" s="146" t="s">
        <v>215</v>
      </c>
      <c r="AA6" s="146" t="s">
        <v>208</v>
      </c>
      <c r="AB6" s="199" t="s">
        <v>170</v>
      </c>
      <c r="AC6" s="199" t="s">
        <v>215</v>
      </c>
      <c r="AD6" s="199" t="s">
        <v>208</v>
      </c>
    </row>
    <row r="7" spans="1:30" ht="15" thickBot="1" x14ac:dyDescent="0.3">
      <c r="A7" s="238" t="s">
        <v>6</v>
      </c>
      <c r="B7" s="94" t="s">
        <v>123</v>
      </c>
      <c r="C7" s="95" t="s">
        <v>8</v>
      </c>
      <c r="D7" s="97">
        <v>951940</v>
      </c>
      <c r="E7" s="188">
        <f>D7*13.12%</f>
        <v>124894.52799999999</v>
      </c>
      <c r="F7" s="97">
        <f>D7+E7</f>
        <v>1076834.5279999999</v>
      </c>
      <c r="G7" s="96">
        <f>F7*0.19</f>
        <v>204598.56031999999</v>
      </c>
      <c r="H7" s="97">
        <f>G7+F7</f>
        <v>1281433.0883199999</v>
      </c>
      <c r="I7" s="114">
        <v>1110000</v>
      </c>
      <c r="J7" s="97">
        <f>I7*0.19</f>
        <v>210900</v>
      </c>
      <c r="K7" s="115">
        <f>I7+J7</f>
        <v>1320900</v>
      </c>
      <c r="L7" s="346">
        <v>470000</v>
      </c>
      <c r="M7" s="97">
        <f>L7*0.19</f>
        <v>89300</v>
      </c>
      <c r="N7" s="115">
        <f>L7+M7</f>
        <v>559300</v>
      </c>
      <c r="O7" s="154">
        <f t="shared" ref="O7:O38" si="0">ROUND(AVERAGE(F7,I7,L7),0)</f>
        <v>885612</v>
      </c>
      <c r="P7" s="135">
        <f t="shared" ref="P7:P38" si="1">ROUND(STDEV(F7,I7,L7),0)</f>
        <v>360312</v>
      </c>
      <c r="Q7" s="135">
        <f>O7+P7</f>
        <v>1245924</v>
      </c>
      <c r="R7" s="143">
        <f>O7-P7</f>
        <v>525300</v>
      </c>
      <c r="S7" s="149">
        <f>ROUND(AVERAGE(F7,I7),0)</f>
        <v>1093417</v>
      </c>
      <c r="T7" s="135">
        <f>ROUND(S7*19%,0)</f>
        <v>207749</v>
      </c>
      <c r="U7" s="136">
        <f>S7+T7</f>
        <v>1301166</v>
      </c>
      <c r="V7" s="154">
        <f>ROUND(MEDIAN(F7,I7),0)</f>
        <v>1093417</v>
      </c>
      <c r="W7" s="135">
        <f>ROUND(V7*19%,0)</f>
        <v>207749</v>
      </c>
      <c r="X7" s="143">
        <f>V7+W7</f>
        <v>1301166</v>
      </c>
      <c r="Y7" s="147">
        <f>ROUND(GEOMEAN(F7,I7),0)</f>
        <v>1093292</v>
      </c>
      <c r="Z7" s="135">
        <f>ROUND(Y7*19%,0)</f>
        <v>207725</v>
      </c>
      <c r="AA7" s="143">
        <f>Y7+Z7</f>
        <v>1301017</v>
      </c>
      <c r="AB7" s="147">
        <f>ROUND(HARMEAN(F7,I7),0)</f>
        <v>1093166</v>
      </c>
      <c r="AC7" s="135">
        <f>ROUND(AB7*19%,0)</f>
        <v>207702</v>
      </c>
      <c r="AD7" s="136">
        <f>AB7+AC7</f>
        <v>1300868</v>
      </c>
    </row>
    <row r="8" spans="1:30" ht="15" thickBot="1" x14ac:dyDescent="0.3">
      <c r="A8" s="239"/>
      <c r="B8" s="98" t="s">
        <v>123</v>
      </c>
      <c r="C8" s="99" t="s">
        <v>124</v>
      </c>
      <c r="D8" s="349">
        <v>213740</v>
      </c>
      <c r="E8" s="188">
        <f t="shared" ref="E8:E61" si="2">D8*13.12%</f>
        <v>28042.687999999995</v>
      </c>
      <c r="F8" s="344">
        <f t="shared" ref="F8:F18" si="3">D8+E8</f>
        <v>241782.68799999999</v>
      </c>
      <c r="G8" s="100">
        <f t="shared" ref="G8:G62" si="4">F8*0.19</f>
        <v>45938.710720000003</v>
      </c>
      <c r="H8" s="101">
        <f t="shared" ref="H8:H62" si="5">G8+F8</f>
        <v>287721.39872</v>
      </c>
      <c r="I8" s="116">
        <v>294000</v>
      </c>
      <c r="J8" s="101">
        <f t="shared" ref="J8:J61" si="6">I8*0.19</f>
        <v>55860</v>
      </c>
      <c r="K8" s="117">
        <f t="shared" ref="K8:K61" si="7">I8+J8</f>
        <v>349860</v>
      </c>
      <c r="L8" s="316">
        <v>282000</v>
      </c>
      <c r="M8" s="101">
        <f t="shared" ref="M8:M61" si="8">L8*0.19</f>
        <v>53580</v>
      </c>
      <c r="N8" s="117">
        <f t="shared" ref="N8:N61" si="9">L8+M8</f>
        <v>335580</v>
      </c>
      <c r="O8" s="155">
        <f t="shared" si="0"/>
        <v>272594</v>
      </c>
      <c r="P8" s="130">
        <f t="shared" si="1"/>
        <v>27350</v>
      </c>
      <c r="Q8" s="130">
        <f t="shared" ref="Q8:Q61" si="10">O8+P8</f>
        <v>299944</v>
      </c>
      <c r="R8" s="131">
        <f t="shared" ref="R8:R61" si="11">O8-P8</f>
        <v>245244</v>
      </c>
      <c r="S8" s="150">
        <f>ROUND(AVERAGE(I8,L8),0)</f>
        <v>288000</v>
      </c>
      <c r="T8" s="130">
        <f t="shared" ref="T8:T61" si="12">ROUND(S8*19%,0)</f>
        <v>54720</v>
      </c>
      <c r="U8" s="137">
        <f t="shared" ref="U8:U61" si="13">S8+T8</f>
        <v>342720</v>
      </c>
      <c r="V8" s="155">
        <f>ROUND(MEDIAN(I8,L8),0)</f>
        <v>288000</v>
      </c>
      <c r="W8" s="130">
        <f t="shared" ref="W8:W61" si="14">ROUND(V8*19%,0)</f>
        <v>54720</v>
      </c>
      <c r="X8" s="131">
        <f t="shared" ref="X8:X61" si="15">V8+W8</f>
        <v>342720</v>
      </c>
      <c r="Y8" s="341">
        <f>ROUND(GEOMEAN(I8,L8),0)</f>
        <v>287937</v>
      </c>
      <c r="Z8" s="130">
        <f t="shared" ref="Z8:Z61" si="16">ROUND(Y8*19%,0)</f>
        <v>54708</v>
      </c>
      <c r="AA8" s="131">
        <f t="shared" ref="AA8:AA61" si="17">Y8+Z8</f>
        <v>342645</v>
      </c>
      <c r="AB8" s="341">
        <f>ROUND(HARMEAN(I8,L8),0)</f>
        <v>287875</v>
      </c>
      <c r="AC8" s="130">
        <f t="shared" ref="AC8:AC61" si="18">ROUND(AB8*19%,0)</f>
        <v>54696</v>
      </c>
      <c r="AD8" s="137">
        <f t="shared" ref="AD8:AD61" si="19">AB8+AC8</f>
        <v>342571</v>
      </c>
    </row>
    <row r="9" spans="1:30" ht="15" thickBot="1" x14ac:dyDescent="0.3">
      <c r="A9" s="239"/>
      <c r="B9" s="102" t="s">
        <v>123</v>
      </c>
      <c r="C9" s="103" t="s">
        <v>11</v>
      </c>
      <c r="D9" s="349">
        <v>356316</v>
      </c>
      <c r="E9" s="188">
        <f t="shared" si="2"/>
        <v>46748.659199999995</v>
      </c>
      <c r="F9" s="97">
        <f t="shared" si="3"/>
        <v>403064.65919999999</v>
      </c>
      <c r="G9" s="104">
        <f t="shared" si="4"/>
        <v>76582.285248</v>
      </c>
      <c r="H9" s="105">
        <f t="shared" si="5"/>
        <v>479646.94444799999</v>
      </c>
      <c r="I9" s="319">
        <v>518000</v>
      </c>
      <c r="J9" s="105">
        <f t="shared" si="6"/>
        <v>98420</v>
      </c>
      <c r="K9" s="119">
        <f t="shared" si="7"/>
        <v>616420</v>
      </c>
      <c r="L9" s="316">
        <v>357200</v>
      </c>
      <c r="M9" s="105">
        <f t="shared" si="8"/>
        <v>67868</v>
      </c>
      <c r="N9" s="119">
        <f t="shared" si="9"/>
        <v>425068</v>
      </c>
      <c r="O9" s="155">
        <f t="shared" si="0"/>
        <v>426088</v>
      </c>
      <c r="P9" s="130">
        <f t="shared" si="1"/>
        <v>82836</v>
      </c>
      <c r="Q9" s="130">
        <f t="shared" si="10"/>
        <v>508924</v>
      </c>
      <c r="R9" s="131">
        <f t="shared" si="11"/>
        <v>343252</v>
      </c>
      <c r="S9" s="150">
        <f>ROUND(AVERAGE(F9,L9),0)</f>
        <v>380132</v>
      </c>
      <c r="T9" s="130">
        <f t="shared" si="12"/>
        <v>72225</v>
      </c>
      <c r="U9" s="137">
        <f t="shared" si="13"/>
        <v>452357</v>
      </c>
      <c r="V9" s="155">
        <f>ROUND(MEDIAN(F9,L9),0)</f>
        <v>380132</v>
      </c>
      <c r="W9" s="130">
        <f t="shared" si="14"/>
        <v>72225</v>
      </c>
      <c r="X9" s="131">
        <f t="shared" si="15"/>
        <v>452357</v>
      </c>
      <c r="Y9" s="341">
        <f>ROUND(GEOMEAN(F9,L9),0)</f>
        <v>379440</v>
      </c>
      <c r="Z9" s="130">
        <f t="shared" si="16"/>
        <v>72094</v>
      </c>
      <c r="AA9" s="131">
        <f t="shared" si="17"/>
        <v>451534</v>
      </c>
      <c r="AB9" s="341">
        <f>ROUND(HARMEAN(F9,L9),0)</f>
        <v>378749</v>
      </c>
      <c r="AC9" s="130">
        <f t="shared" si="18"/>
        <v>71962</v>
      </c>
      <c r="AD9" s="137">
        <f t="shared" si="19"/>
        <v>450711</v>
      </c>
    </row>
    <row r="10" spans="1:30" ht="15" thickBot="1" x14ac:dyDescent="0.3">
      <c r="A10" s="239"/>
      <c r="B10" s="98" t="s">
        <v>13</v>
      </c>
      <c r="C10" s="99" t="s">
        <v>14</v>
      </c>
      <c r="D10" s="349">
        <v>279185</v>
      </c>
      <c r="E10" s="188">
        <f t="shared" si="2"/>
        <v>36629.071999999993</v>
      </c>
      <c r="F10" s="97">
        <f t="shared" si="3"/>
        <v>315814.07199999999</v>
      </c>
      <c r="G10" s="100">
        <f t="shared" si="4"/>
        <v>60004.67368</v>
      </c>
      <c r="H10" s="101">
        <f t="shared" si="5"/>
        <v>375818.74567999999</v>
      </c>
      <c r="I10" s="116">
        <v>422000</v>
      </c>
      <c r="J10" s="101">
        <f t="shared" si="6"/>
        <v>80180</v>
      </c>
      <c r="K10" s="117">
        <f t="shared" si="7"/>
        <v>502180</v>
      </c>
      <c r="L10" s="346">
        <v>799000</v>
      </c>
      <c r="M10" s="101">
        <f t="shared" si="8"/>
        <v>151810</v>
      </c>
      <c r="N10" s="117">
        <f t="shared" si="9"/>
        <v>950810</v>
      </c>
      <c r="O10" s="155">
        <f t="shared" si="0"/>
        <v>512271</v>
      </c>
      <c r="P10" s="130">
        <f t="shared" si="1"/>
        <v>253927</v>
      </c>
      <c r="Q10" s="130">
        <f t="shared" si="10"/>
        <v>766198</v>
      </c>
      <c r="R10" s="131">
        <f t="shared" si="11"/>
        <v>258344</v>
      </c>
      <c r="S10" s="150">
        <f>ROUND(AVERAGE(F10,I10),0)</f>
        <v>368907</v>
      </c>
      <c r="T10" s="130">
        <f t="shared" si="12"/>
        <v>70092</v>
      </c>
      <c r="U10" s="137">
        <f t="shared" si="13"/>
        <v>438999</v>
      </c>
      <c r="V10" s="155">
        <f>ROUND(MEDIAN(F10,I10),0)</f>
        <v>368907</v>
      </c>
      <c r="W10" s="130">
        <f t="shared" si="14"/>
        <v>70092</v>
      </c>
      <c r="X10" s="131">
        <f t="shared" si="15"/>
        <v>438999</v>
      </c>
      <c r="Y10" s="341">
        <f>ROUND(GEOMEAN(F10,I10),0)</f>
        <v>365066</v>
      </c>
      <c r="Z10" s="130">
        <f t="shared" si="16"/>
        <v>69363</v>
      </c>
      <c r="AA10" s="131">
        <f t="shared" si="17"/>
        <v>434429</v>
      </c>
      <c r="AB10" s="341">
        <f>ROUND(HARMEAN(F10,I10),0)</f>
        <v>361266</v>
      </c>
      <c r="AC10" s="130">
        <f t="shared" si="18"/>
        <v>68641</v>
      </c>
      <c r="AD10" s="137">
        <f t="shared" si="19"/>
        <v>429907</v>
      </c>
    </row>
    <row r="11" spans="1:30" ht="15" thickBot="1" x14ac:dyDescent="0.3">
      <c r="A11" s="239"/>
      <c r="B11" s="106" t="s">
        <v>125</v>
      </c>
      <c r="C11" s="103" t="s">
        <v>126</v>
      </c>
      <c r="D11" s="349">
        <v>142725</v>
      </c>
      <c r="E11" s="188">
        <f t="shared" si="2"/>
        <v>18725.519999999997</v>
      </c>
      <c r="F11" s="97">
        <f t="shared" si="3"/>
        <v>161450.51999999999</v>
      </c>
      <c r="G11" s="104">
        <f t="shared" si="4"/>
        <v>30675.5988</v>
      </c>
      <c r="H11" s="105">
        <f t="shared" si="5"/>
        <v>192126.1188</v>
      </c>
      <c r="I11" s="118">
        <v>214000</v>
      </c>
      <c r="J11" s="105">
        <f t="shared" si="6"/>
        <v>40660</v>
      </c>
      <c r="K11" s="119">
        <f t="shared" si="7"/>
        <v>254660</v>
      </c>
      <c r="L11" s="346">
        <v>376000</v>
      </c>
      <c r="M11" s="105">
        <f t="shared" si="8"/>
        <v>71440</v>
      </c>
      <c r="N11" s="119">
        <f t="shared" si="9"/>
        <v>447440</v>
      </c>
      <c r="O11" s="155">
        <f t="shared" si="0"/>
        <v>250484</v>
      </c>
      <c r="P11" s="130">
        <f t="shared" si="1"/>
        <v>111831</v>
      </c>
      <c r="Q11" s="130">
        <f t="shared" si="10"/>
        <v>362315</v>
      </c>
      <c r="R11" s="131">
        <f t="shared" si="11"/>
        <v>138653</v>
      </c>
      <c r="S11" s="150">
        <f>ROUND(AVERAGE(F11,I11),0)</f>
        <v>187725</v>
      </c>
      <c r="T11" s="130">
        <f t="shared" si="12"/>
        <v>35668</v>
      </c>
      <c r="U11" s="137">
        <f t="shared" si="13"/>
        <v>223393</v>
      </c>
      <c r="V11" s="155">
        <f>ROUND(MEDIAN(F11,I11),0)</f>
        <v>187725</v>
      </c>
      <c r="W11" s="130">
        <f t="shared" si="14"/>
        <v>35668</v>
      </c>
      <c r="X11" s="131">
        <f t="shared" si="15"/>
        <v>223393</v>
      </c>
      <c r="Y11" s="341">
        <f>ROUND(GEOMEAN(F11,I11),0)</f>
        <v>185877</v>
      </c>
      <c r="Z11" s="130">
        <f t="shared" si="16"/>
        <v>35317</v>
      </c>
      <c r="AA11" s="131">
        <f t="shared" si="17"/>
        <v>221194</v>
      </c>
      <c r="AB11" s="341">
        <f>ROUND(HARMEAN(F11,I11),0)</f>
        <v>184048</v>
      </c>
      <c r="AC11" s="130">
        <f t="shared" si="18"/>
        <v>34969</v>
      </c>
      <c r="AD11" s="137">
        <f t="shared" si="19"/>
        <v>219017</v>
      </c>
    </row>
    <row r="12" spans="1:30" ht="15" thickBot="1" x14ac:dyDescent="0.3">
      <c r="A12" s="239"/>
      <c r="B12" s="110" t="s">
        <v>125</v>
      </c>
      <c r="C12" s="99" t="s">
        <v>17</v>
      </c>
      <c r="D12" s="349">
        <v>265005</v>
      </c>
      <c r="E12" s="188">
        <f t="shared" si="2"/>
        <v>34768.655999999995</v>
      </c>
      <c r="F12" s="344">
        <f t="shared" si="3"/>
        <v>299773.65600000002</v>
      </c>
      <c r="G12" s="100">
        <f t="shared" si="4"/>
        <v>56956.994640000004</v>
      </c>
      <c r="H12" s="101">
        <f t="shared" si="5"/>
        <v>356730.65064000001</v>
      </c>
      <c r="I12" s="116">
        <v>390000</v>
      </c>
      <c r="J12" s="101">
        <f t="shared" si="6"/>
        <v>74100</v>
      </c>
      <c r="K12" s="117">
        <f t="shared" si="7"/>
        <v>464100</v>
      </c>
      <c r="L12" s="316">
        <v>376000</v>
      </c>
      <c r="M12" s="101">
        <f t="shared" si="8"/>
        <v>71440</v>
      </c>
      <c r="N12" s="117">
        <f t="shared" si="9"/>
        <v>447440</v>
      </c>
      <c r="O12" s="155">
        <f t="shared" si="0"/>
        <v>355258</v>
      </c>
      <c r="P12" s="130">
        <f t="shared" si="1"/>
        <v>48558</v>
      </c>
      <c r="Q12" s="130">
        <f t="shared" si="10"/>
        <v>403816</v>
      </c>
      <c r="R12" s="131">
        <f t="shared" si="11"/>
        <v>306700</v>
      </c>
      <c r="S12" s="150">
        <f>ROUND(AVERAGE(I12,L12),0)</f>
        <v>383000</v>
      </c>
      <c r="T12" s="130">
        <f t="shared" si="12"/>
        <v>72770</v>
      </c>
      <c r="U12" s="137">
        <f t="shared" si="13"/>
        <v>455770</v>
      </c>
      <c r="V12" s="155">
        <f>ROUND(MEDIAN(I12,L12),0)</f>
        <v>383000</v>
      </c>
      <c r="W12" s="130">
        <f t="shared" si="14"/>
        <v>72770</v>
      </c>
      <c r="X12" s="131">
        <f t="shared" si="15"/>
        <v>455770</v>
      </c>
      <c r="Y12" s="341">
        <f>ROUND(GEOMEAN(I12,L12),0)</f>
        <v>382936</v>
      </c>
      <c r="Z12" s="130">
        <f t="shared" si="16"/>
        <v>72758</v>
      </c>
      <c r="AA12" s="131">
        <f t="shared" si="17"/>
        <v>455694</v>
      </c>
      <c r="AB12" s="341">
        <f>ROUND(HARMEAN(I12,L12),0)</f>
        <v>382872</v>
      </c>
      <c r="AC12" s="130">
        <f t="shared" si="18"/>
        <v>72746</v>
      </c>
      <c r="AD12" s="137">
        <f t="shared" si="19"/>
        <v>455618</v>
      </c>
    </row>
    <row r="13" spans="1:30" ht="15" thickBot="1" x14ac:dyDescent="0.3">
      <c r="A13" s="240"/>
      <c r="B13" s="107" t="s">
        <v>125</v>
      </c>
      <c r="C13" s="108" t="s">
        <v>18</v>
      </c>
      <c r="D13" s="349">
        <v>159550</v>
      </c>
      <c r="E13" s="188">
        <f t="shared" si="2"/>
        <v>20932.96</v>
      </c>
      <c r="F13" s="97">
        <f t="shared" si="3"/>
        <v>180482.96</v>
      </c>
      <c r="G13" s="109">
        <f t="shared" si="4"/>
        <v>34291.7624</v>
      </c>
      <c r="H13" s="77">
        <f t="shared" si="5"/>
        <v>214774.7224</v>
      </c>
      <c r="I13" s="120">
        <v>262000</v>
      </c>
      <c r="J13" s="77">
        <f t="shared" si="6"/>
        <v>49780</v>
      </c>
      <c r="K13" s="121">
        <f t="shared" si="7"/>
        <v>311780</v>
      </c>
      <c r="L13" s="346">
        <v>376000</v>
      </c>
      <c r="M13" s="77">
        <f t="shared" si="8"/>
        <v>71440</v>
      </c>
      <c r="N13" s="121">
        <f t="shared" si="9"/>
        <v>447440</v>
      </c>
      <c r="O13" s="155">
        <f t="shared" si="0"/>
        <v>272828</v>
      </c>
      <c r="P13" s="130">
        <f t="shared" si="1"/>
        <v>98207</v>
      </c>
      <c r="Q13" s="130">
        <f t="shared" si="10"/>
        <v>371035</v>
      </c>
      <c r="R13" s="131">
        <f t="shared" si="11"/>
        <v>174621</v>
      </c>
      <c r="S13" s="150">
        <f>ROUND(AVERAGE(F13,I13),0)</f>
        <v>221241</v>
      </c>
      <c r="T13" s="130">
        <f t="shared" si="12"/>
        <v>42036</v>
      </c>
      <c r="U13" s="137">
        <f t="shared" si="13"/>
        <v>263277</v>
      </c>
      <c r="V13" s="155">
        <f>ROUND(MEDIAN(F13,I13),0)</f>
        <v>221241</v>
      </c>
      <c r="W13" s="130">
        <f t="shared" si="14"/>
        <v>42036</v>
      </c>
      <c r="X13" s="131">
        <f t="shared" si="15"/>
        <v>263277</v>
      </c>
      <c r="Y13" s="341">
        <f>ROUND(GEOMEAN(F13,I13),0)</f>
        <v>217455</v>
      </c>
      <c r="Z13" s="130">
        <f t="shared" si="16"/>
        <v>41316</v>
      </c>
      <c r="AA13" s="131">
        <f t="shared" si="17"/>
        <v>258771</v>
      </c>
      <c r="AB13" s="341">
        <f>ROUND(HARMEAN(F13,I13),0)</f>
        <v>213733</v>
      </c>
      <c r="AC13" s="130">
        <f t="shared" si="18"/>
        <v>40609</v>
      </c>
      <c r="AD13" s="137">
        <f t="shared" si="19"/>
        <v>254342</v>
      </c>
    </row>
    <row r="14" spans="1:30" ht="15" thickBot="1" x14ac:dyDescent="0.3">
      <c r="A14" s="235" t="s">
        <v>20</v>
      </c>
      <c r="B14" s="102" t="s">
        <v>123</v>
      </c>
      <c r="C14" s="103" t="s">
        <v>127</v>
      </c>
      <c r="D14" s="349">
        <v>519348</v>
      </c>
      <c r="E14" s="188">
        <f t="shared" si="2"/>
        <v>68138.457599999994</v>
      </c>
      <c r="F14" s="97">
        <f t="shared" si="3"/>
        <v>587486.45759999997</v>
      </c>
      <c r="G14" s="104">
        <f t="shared" si="4"/>
        <v>111622.42694399999</v>
      </c>
      <c r="H14" s="105">
        <f t="shared" si="5"/>
        <v>699108.88454399991</v>
      </c>
      <c r="I14" s="122">
        <v>614000</v>
      </c>
      <c r="J14" s="97">
        <f t="shared" si="6"/>
        <v>116660</v>
      </c>
      <c r="K14" s="97">
        <f t="shared" si="7"/>
        <v>730660</v>
      </c>
      <c r="L14" s="346">
        <v>282000</v>
      </c>
      <c r="M14" s="97">
        <f t="shared" si="8"/>
        <v>53580</v>
      </c>
      <c r="N14" s="97">
        <f t="shared" si="9"/>
        <v>335580</v>
      </c>
      <c r="O14" s="155">
        <f t="shared" si="0"/>
        <v>494495</v>
      </c>
      <c r="P14" s="130">
        <f t="shared" si="1"/>
        <v>184503</v>
      </c>
      <c r="Q14" s="130">
        <f t="shared" si="10"/>
        <v>678998</v>
      </c>
      <c r="R14" s="131">
        <f t="shared" si="11"/>
        <v>309992</v>
      </c>
      <c r="S14" s="150">
        <f>ROUND(AVERAGE(F14,I14),0)</f>
        <v>600743</v>
      </c>
      <c r="T14" s="130">
        <f t="shared" si="12"/>
        <v>114141</v>
      </c>
      <c r="U14" s="137">
        <f t="shared" si="13"/>
        <v>714884</v>
      </c>
      <c r="V14" s="155">
        <f>ROUND(MEDIAN(F14,I14),0)</f>
        <v>600743</v>
      </c>
      <c r="W14" s="130">
        <f t="shared" si="14"/>
        <v>114141</v>
      </c>
      <c r="X14" s="131">
        <f t="shared" si="15"/>
        <v>714884</v>
      </c>
      <c r="Y14" s="341">
        <f>ROUND(GEOMEAN(F14,I14),0)</f>
        <v>600597</v>
      </c>
      <c r="Z14" s="130">
        <f t="shared" si="16"/>
        <v>114113</v>
      </c>
      <c r="AA14" s="131">
        <f t="shared" si="17"/>
        <v>714710</v>
      </c>
      <c r="AB14" s="341">
        <f>ROUND(HARMEAN(F14,I14),0)</f>
        <v>600451</v>
      </c>
      <c r="AC14" s="130">
        <f t="shared" si="18"/>
        <v>114086</v>
      </c>
      <c r="AD14" s="137">
        <f t="shared" si="19"/>
        <v>714537</v>
      </c>
    </row>
    <row r="15" spans="1:30" ht="15" thickBot="1" x14ac:dyDescent="0.3">
      <c r="A15" s="236"/>
      <c r="B15" s="110" t="s">
        <v>7</v>
      </c>
      <c r="C15" s="99" t="s">
        <v>23</v>
      </c>
      <c r="D15" s="349">
        <v>283135</v>
      </c>
      <c r="E15" s="188">
        <f t="shared" si="2"/>
        <v>37147.311999999998</v>
      </c>
      <c r="F15" s="97">
        <f t="shared" si="3"/>
        <v>320282.31199999998</v>
      </c>
      <c r="G15" s="100">
        <f t="shared" si="4"/>
        <v>60853.639279999996</v>
      </c>
      <c r="H15" s="101">
        <f t="shared" si="5"/>
        <v>381135.95127999998</v>
      </c>
      <c r="I15" s="320">
        <v>422000</v>
      </c>
      <c r="J15" s="101">
        <f t="shared" si="6"/>
        <v>80180</v>
      </c>
      <c r="K15" s="101">
        <f t="shared" si="7"/>
        <v>502180</v>
      </c>
      <c r="L15" s="347">
        <v>282000</v>
      </c>
      <c r="M15" s="101">
        <f t="shared" si="8"/>
        <v>53580</v>
      </c>
      <c r="N15" s="101">
        <f t="shared" si="9"/>
        <v>335580</v>
      </c>
      <c r="O15" s="155">
        <f t="shared" si="0"/>
        <v>341427</v>
      </c>
      <c r="P15" s="130">
        <f t="shared" si="1"/>
        <v>72356</v>
      </c>
      <c r="Q15" s="130">
        <f t="shared" si="10"/>
        <v>413783</v>
      </c>
      <c r="R15" s="131">
        <f t="shared" si="11"/>
        <v>269071</v>
      </c>
      <c r="S15" s="150">
        <f>ROUND(AVERAGE(F15,L15),0)</f>
        <v>301141</v>
      </c>
      <c r="T15" s="130">
        <f t="shared" si="12"/>
        <v>57217</v>
      </c>
      <c r="U15" s="137">
        <f t="shared" si="13"/>
        <v>358358</v>
      </c>
      <c r="V15" s="155">
        <f>ROUND(MEDIAN(F15,L15),0)</f>
        <v>301141</v>
      </c>
      <c r="W15" s="130">
        <f t="shared" si="14"/>
        <v>57217</v>
      </c>
      <c r="X15" s="131">
        <f t="shared" si="15"/>
        <v>358358</v>
      </c>
      <c r="Y15" s="341">
        <f>ROUND(GEOMEAN(F15,L15),0)</f>
        <v>300532</v>
      </c>
      <c r="Z15" s="130">
        <f t="shared" si="16"/>
        <v>57101</v>
      </c>
      <c r="AA15" s="131">
        <f t="shared" si="17"/>
        <v>357633</v>
      </c>
      <c r="AB15" s="341">
        <f>ROUND(HARMEAN(F15,L15),0)</f>
        <v>299925</v>
      </c>
      <c r="AC15" s="130">
        <f t="shared" si="18"/>
        <v>56986</v>
      </c>
      <c r="AD15" s="137">
        <f t="shared" si="19"/>
        <v>356911</v>
      </c>
    </row>
    <row r="16" spans="1:30" ht="15" thickBot="1" x14ac:dyDescent="0.3">
      <c r="A16" s="236"/>
      <c r="B16" s="106" t="s">
        <v>7</v>
      </c>
      <c r="C16" s="103" t="s">
        <v>25</v>
      </c>
      <c r="D16" s="349">
        <v>181020</v>
      </c>
      <c r="E16" s="188">
        <f t="shared" si="2"/>
        <v>23749.823999999997</v>
      </c>
      <c r="F16" s="344">
        <f t="shared" si="3"/>
        <v>204769.82399999999</v>
      </c>
      <c r="G16" s="104">
        <f t="shared" si="4"/>
        <v>38906.266559999996</v>
      </c>
      <c r="H16" s="105">
        <f t="shared" si="5"/>
        <v>243676.09055999998</v>
      </c>
      <c r="I16" s="118">
        <v>262000</v>
      </c>
      <c r="J16" s="105">
        <f t="shared" si="6"/>
        <v>49780</v>
      </c>
      <c r="K16" s="105">
        <f t="shared" si="7"/>
        <v>311780</v>
      </c>
      <c r="L16" s="347">
        <v>282000</v>
      </c>
      <c r="M16" s="105">
        <f t="shared" si="8"/>
        <v>53580</v>
      </c>
      <c r="N16" s="105">
        <f t="shared" si="9"/>
        <v>335580</v>
      </c>
      <c r="O16" s="155">
        <f t="shared" si="0"/>
        <v>249590</v>
      </c>
      <c r="P16" s="130">
        <f t="shared" si="1"/>
        <v>40083</v>
      </c>
      <c r="Q16" s="130">
        <f t="shared" si="10"/>
        <v>289673</v>
      </c>
      <c r="R16" s="131">
        <f t="shared" si="11"/>
        <v>209507</v>
      </c>
      <c r="S16" s="150">
        <f>ROUND(AVERAGE(I16,L16),0)</f>
        <v>272000</v>
      </c>
      <c r="T16" s="130">
        <f t="shared" si="12"/>
        <v>51680</v>
      </c>
      <c r="U16" s="137">
        <f t="shared" si="13"/>
        <v>323680</v>
      </c>
      <c r="V16" s="155">
        <f>ROUND(MEDIAN(I16,L16),0)</f>
        <v>272000</v>
      </c>
      <c r="W16" s="130">
        <f t="shared" si="14"/>
        <v>51680</v>
      </c>
      <c r="X16" s="131">
        <f t="shared" si="15"/>
        <v>323680</v>
      </c>
      <c r="Y16" s="341">
        <f>ROUND(GEOMEAN(I16,L16),0)</f>
        <v>271816</v>
      </c>
      <c r="Z16" s="130">
        <f t="shared" si="16"/>
        <v>51645</v>
      </c>
      <c r="AA16" s="131">
        <f t="shared" si="17"/>
        <v>323461</v>
      </c>
      <c r="AB16" s="341">
        <f>ROUND(HARMEAN(I16,L16),0)</f>
        <v>271632</v>
      </c>
      <c r="AC16" s="130">
        <f t="shared" si="18"/>
        <v>51610</v>
      </c>
      <c r="AD16" s="137">
        <f t="shared" si="19"/>
        <v>323242</v>
      </c>
    </row>
    <row r="17" spans="1:30" ht="15" thickBot="1" x14ac:dyDescent="0.3">
      <c r="A17" s="236"/>
      <c r="B17" s="110" t="s">
        <v>15</v>
      </c>
      <c r="C17" s="99" t="s">
        <v>27</v>
      </c>
      <c r="D17" s="349">
        <v>287224</v>
      </c>
      <c r="E17" s="188">
        <f t="shared" si="2"/>
        <v>37683.788799999995</v>
      </c>
      <c r="F17" s="97">
        <f t="shared" si="3"/>
        <v>324907.78879999998</v>
      </c>
      <c r="G17" s="100">
        <f t="shared" si="4"/>
        <v>61732.479871999996</v>
      </c>
      <c r="H17" s="101">
        <f t="shared" si="5"/>
        <v>386640.26867199998</v>
      </c>
      <c r="I17" s="320">
        <v>406000</v>
      </c>
      <c r="J17" s="101">
        <f t="shared" si="6"/>
        <v>77140</v>
      </c>
      <c r="K17" s="101">
        <f t="shared" si="7"/>
        <v>483140</v>
      </c>
      <c r="L17" s="316">
        <v>329000</v>
      </c>
      <c r="M17" s="101">
        <f t="shared" si="8"/>
        <v>62510</v>
      </c>
      <c r="N17" s="101">
        <f t="shared" si="9"/>
        <v>391510</v>
      </c>
      <c r="O17" s="155">
        <f t="shared" si="0"/>
        <v>353303</v>
      </c>
      <c r="P17" s="130">
        <f t="shared" si="1"/>
        <v>45683</v>
      </c>
      <c r="Q17" s="130">
        <f t="shared" si="10"/>
        <v>398986</v>
      </c>
      <c r="R17" s="131">
        <f t="shared" si="11"/>
        <v>307620</v>
      </c>
      <c r="S17" s="150">
        <f>ROUND(AVERAGE(I17,L17),0)</f>
        <v>367500</v>
      </c>
      <c r="T17" s="130">
        <f t="shared" si="12"/>
        <v>69825</v>
      </c>
      <c r="U17" s="137">
        <f t="shared" si="13"/>
        <v>437325</v>
      </c>
      <c r="V17" s="155">
        <f>ROUND(MEDIAN(F17,L17),0)</f>
        <v>326954</v>
      </c>
      <c r="W17" s="130">
        <f t="shared" si="14"/>
        <v>62121</v>
      </c>
      <c r="X17" s="131">
        <f t="shared" si="15"/>
        <v>389075</v>
      </c>
      <c r="Y17" s="341">
        <f>ROUND(GEOMEAN(F17,L17),0)</f>
        <v>326947</v>
      </c>
      <c r="Z17" s="130">
        <f t="shared" si="16"/>
        <v>62120</v>
      </c>
      <c r="AA17" s="131">
        <f t="shared" si="17"/>
        <v>389067</v>
      </c>
      <c r="AB17" s="341">
        <f>ROUND(HARMEAN(F17,L17),0)</f>
        <v>326941</v>
      </c>
      <c r="AC17" s="130">
        <f t="shared" si="18"/>
        <v>62119</v>
      </c>
      <c r="AD17" s="137">
        <f t="shared" si="19"/>
        <v>389060</v>
      </c>
    </row>
    <row r="18" spans="1:30" ht="15" thickBot="1" x14ac:dyDescent="0.3">
      <c r="A18" s="236"/>
      <c r="B18" s="106" t="s">
        <v>28</v>
      </c>
      <c r="C18" s="103" t="s">
        <v>29</v>
      </c>
      <c r="D18" s="349">
        <v>317908</v>
      </c>
      <c r="E18" s="188">
        <f t="shared" si="2"/>
        <v>41709.529599999994</v>
      </c>
      <c r="F18" s="97">
        <f t="shared" si="3"/>
        <v>359617.52960000001</v>
      </c>
      <c r="G18" s="104">
        <f t="shared" si="4"/>
        <v>68327.330624000009</v>
      </c>
      <c r="H18" s="105">
        <f t="shared" si="5"/>
        <v>427944.860224</v>
      </c>
      <c r="I18" s="118">
        <v>454000</v>
      </c>
      <c r="J18" s="105">
        <f t="shared" si="6"/>
        <v>86260</v>
      </c>
      <c r="K18" s="105">
        <f t="shared" si="7"/>
        <v>540260</v>
      </c>
      <c r="L18" s="346">
        <v>799000</v>
      </c>
      <c r="M18" s="105">
        <f t="shared" si="8"/>
        <v>151810</v>
      </c>
      <c r="N18" s="105">
        <f t="shared" si="9"/>
        <v>950810</v>
      </c>
      <c r="O18" s="155">
        <f t="shared" si="0"/>
        <v>537539</v>
      </c>
      <c r="P18" s="130">
        <f t="shared" si="1"/>
        <v>231297</v>
      </c>
      <c r="Q18" s="130">
        <f t="shared" si="10"/>
        <v>768836</v>
      </c>
      <c r="R18" s="131">
        <f t="shared" si="11"/>
        <v>306242</v>
      </c>
      <c r="S18" s="150">
        <f>ROUND(AVERAGE(F18,I18),0)</f>
        <v>406809</v>
      </c>
      <c r="T18" s="130">
        <f t="shared" si="12"/>
        <v>77294</v>
      </c>
      <c r="U18" s="137">
        <f t="shared" si="13"/>
        <v>484103</v>
      </c>
      <c r="V18" s="155">
        <f>ROUND(MEDIAN(F18,I18),0)</f>
        <v>406809</v>
      </c>
      <c r="W18" s="130">
        <f t="shared" si="14"/>
        <v>77294</v>
      </c>
      <c r="X18" s="131">
        <f t="shared" si="15"/>
        <v>484103</v>
      </c>
      <c r="Y18" s="341">
        <f>ROUND(GEOMEAN(F18,I18),0)</f>
        <v>404062</v>
      </c>
      <c r="Z18" s="130">
        <f t="shared" si="16"/>
        <v>76772</v>
      </c>
      <c r="AA18" s="131">
        <f t="shared" si="17"/>
        <v>480834</v>
      </c>
      <c r="AB18" s="341">
        <f>ROUND(HARMEAN(F18,I18),0)</f>
        <v>401334</v>
      </c>
      <c r="AC18" s="130">
        <f t="shared" si="18"/>
        <v>76253</v>
      </c>
      <c r="AD18" s="137">
        <f t="shared" si="19"/>
        <v>477587</v>
      </c>
    </row>
    <row r="19" spans="1:30" s="337" customFormat="1" ht="15" thickBot="1" x14ac:dyDescent="0.3">
      <c r="A19" s="236"/>
      <c r="B19" s="324" t="s">
        <v>31</v>
      </c>
      <c r="C19" s="325" t="s">
        <v>180</v>
      </c>
      <c r="D19" s="349"/>
      <c r="E19" s="327">
        <f t="shared" si="2"/>
        <v>0</v>
      </c>
      <c r="F19" s="349">
        <v>0</v>
      </c>
      <c r="G19" s="356">
        <f t="shared" si="4"/>
        <v>0</v>
      </c>
      <c r="H19" s="328">
        <f t="shared" si="5"/>
        <v>0</v>
      </c>
      <c r="I19" s="326">
        <v>313000</v>
      </c>
      <c r="J19" s="328">
        <f t="shared" si="6"/>
        <v>59470</v>
      </c>
      <c r="K19" s="328">
        <f t="shared" si="7"/>
        <v>372470</v>
      </c>
      <c r="L19" s="347">
        <v>799000</v>
      </c>
      <c r="M19" s="328">
        <f t="shared" si="8"/>
        <v>151810</v>
      </c>
      <c r="N19" s="328">
        <f t="shared" si="9"/>
        <v>950810</v>
      </c>
      <c r="O19" s="357">
        <f>ROUND(AVERAGE(I19,L19),0)</f>
        <v>556000</v>
      </c>
      <c r="P19" s="331">
        <f t="shared" si="1"/>
        <v>402609</v>
      </c>
      <c r="Q19" s="331">
        <f t="shared" si="10"/>
        <v>958609</v>
      </c>
      <c r="R19" s="334">
        <f t="shared" si="11"/>
        <v>153391</v>
      </c>
      <c r="S19" s="348">
        <f>ROUND(AVERAGE(I19,L19),0)</f>
        <v>556000</v>
      </c>
      <c r="T19" s="331">
        <f t="shared" si="12"/>
        <v>105640</v>
      </c>
      <c r="U19" s="336">
        <f t="shared" si="13"/>
        <v>661640</v>
      </c>
      <c r="V19" s="357">
        <f>ROUND(MEDIAN(I19,L19),0)</f>
        <v>556000</v>
      </c>
      <c r="W19" s="331">
        <f t="shared" si="14"/>
        <v>105640</v>
      </c>
      <c r="X19" s="334">
        <f t="shared" si="15"/>
        <v>661640</v>
      </c>
      <c r="Y19" s="342">
        <f>ROUND(GEOMEAN(I19,L19),0)</f>
        <v>500087</v>
      </c>
      <c r="Z19" s="331">
        <f t="shared" si="16"/>
        <v>95017</v>
      </c>
      <c r="AA19" s="334">
        <f t="shared" si="17"/>
        <v>595104</v>
      </c>
      <c r="AB19" s="342">
        <f>ROUND(HARMEAN(I19,L19),0)</f>
        <v>449797</v>
      </c>
      <c r="AC19" s="331">
        <f t="shared" si="18"/>
        <v>85461</v>
      </c>
      <c r="AD19" s="336">
        <f t="shared" si="19"/>
        <v>535258</v>
      </c>
    </row>
    <row r="20" spans="1:30" ht="15" thickBot="1" x14ac:dyDescent="0.3">
      <c r="A20" s="237"/>
      <c r="B20" s="102" t="s">
        <v>31</v>
      </c>
      <c r="C20" s="111" t="s">
        <v>128</v>
      </c>
      <c r="D20" s="349">
        <v>320887</v>
      </c>
      <c r="E20" s="188">
        <f t="shared" si="2"/>
        <v>42100.374399999993</v>
      </c>
      <c r="F20" s="97">
        <f t="shared" ref="F20:F61" si="20">D20+E20</f>
        <v>362987.37439999997</v>
      </c>
      <c r="G20" s="104">
        <f t="shared" si="4"/>
        <v>68967.601135999997</v>
      </c>
      <c r="H20" s="105">
        <f t="shared" si="5"/>
        <v>431954.97553599998</v>
      </c>
      <c r="I20" s="120">
        <v>454000</v>
      </c>
      <c r="J20" s="77">
        <f t="shared" si="6"/>
        <v>86260</v>
      </c>
      <c r="K20" s="77">
        <f t="shared" si="7"/>
        <v>540260</v>
      </c>
      <c r="L20" s="346">
        <v>799000</v>
      </c>
      <c r="M20" s="77">
        <f t="shared" si="8"/>
        <v>151810</v>
      </c>
      <c r="N20" s="77">
        <f t="shared" si="9"/>
        <v>950810</v>
      </c>
      <c r="O20" s="155">
        <f t="shared" si="0"/>
        <v>538662</v>
      </c>
      <c r="P20" s="130">
        <f t="shared" si="1"/>
        <v>230006</v>
      </c>
      <c r="Q20" s="130">
        <f t="shared" si="10"/>
        <v>768668</v>
      </c>
      <c r="R20" s="131">
        <f t="shared" si="11"/>
        <v>308656</v>
      </c>
      <c r="S20" s="150">
        <f t="shared" ref="S20:S33" si="21">ROUND(AVERAGE(F20,I20),0)</f>
        <v>408494</v>
      </c>
      <c r="T20" s="130">
        <f t="shared" si="12"/>
        <v>77614</v>
      </c>
      <c r="U20" s="137">
        <f t="shared" si="13"/>
        <v>486108</v>
      </c>
      <c r="V20" s="155">
        <f>ROUND(MEDIAN(F20,I20),0)</f>
        <v>408494</v>
      </c>
      <c r="W20" s="130">
        <f t="shared" si="14"/>
        <v>77614</v>
      </c>
      <c r="X20" s="131">
        <f t="shared" si="15"/>
        <v>486108</v>
      </c>
      <c r="Y20" s="341">
        <f>ROUND(GEOMEAN(F20,I20),0)</f>
        <v>405951</v>
      </c>
      <c r="Z20" s="130">
        <f t="shared" si="16"/>
        <v>77131</v>
      </c>
      <c r="AA20" s="131">
        <f t="shared" si="17"/>
        <v>483082</v>
      </c>
      <c r="AB20" s="341">
        <f>ROUND(HARMEAN(F20,I20),0)</f>
        <v>403424</v>
      </c>
      <c r="AC20" s="130">
        <f t="shared" si="18"/>
        <v>76651</v>
      </c>
      <c r="AD20" s="137">
        <f t="shared" si="19"/>
        <v>480075</v>
      </c>
    </row>
    <row r="21" spans="1:30" ht="15" thickBot="1" x14ac:dyDescent="0.3">
      <c r="A21" s="235" t="s">
        <v>33</v>
      </c>
      <c r="B21" s="98" t="s">
        <v>34</v>
      </c>
      <c r="C21" s="99" t="s">
        <v>129</v>
      </c>
      <c r="D21" s="349">
        <v>239390</v>
      </c>
      <c r="E21" s="188">
        <f t="shared" si="2"/>
        <v>31407.967999999997</v>
      </c>
      <c r="F21" s="97">
        <f t="shared" si="20"/>
        <v>270797.96799999999</v>
      </c>
      <c r="G21" s="100">
        <f t="shared" si="4"/>
        <v>51451.613919999996</v>
      </c>
      <c r="H21" s="101">
        <f t="shared" si="5"/>
        <v>322249.58191999997</v>
      </c>
      <c r="I21" s="122">
        <v>470000</v>
      </c>
      <c r="J21" s="97">
        <f t="shared" si="6"/>
        <v>89300</v>
      </c>
      <c r="K21" s="97">
        <f t="shared" si="7"/>
        <v>559300</v>
      </c>
      <c r="L21" s="346">
        <v>799000</v>
      </c>
      <c r="M21" s="97">
        <f t="shared" si="8"/>
        <v>151810</v>
      </c>
      <c r="N21" s="97">
        <f t="shared" si="9"/>
        <v>950810</v>
      </c>
      <c r="O21" s="155">
        <f t="shared" si="0"/>
        <v>513266</v>
      </c>
      <c r="P21" s="130">
        <f t="shared" si="1"/>
        <v>266746</v>
      </c>
      <c r="Q21" s="130">
        <f t="shared" si="10"/>
        <v>780012</v>
      </c>
      <c r="R21" s="131">
        <f t="shared" si="11"/>
        <v>246520</v>
      </c>
      <c r="S21" s="150">
        <f t="shared" si="21"/>
        <v>370399</v>
      </c>
      <c r="T21" s="130">
        <f t="shared" si="12"/>
        <v>70376</v>
      </c>
      <c r="U21" s="137">
        <f t="shared" si="13"/>
        <v>440775</v>
      </c>
      <c r="V21" s="155">
        <f>ROUND(MEDIAN(F21,I21),0)</f>
        <v>370399</v>
      </c>
      <c r="W21" s="130">
        <f t="shared" si="14"/>
        <v>70376</v>
      </c>
      <c r="X21" s="131">
        <f t="shared" si="15"/>
        <v>440775</v>
      </c>
      <c r="Y21" s="341">
        <f>ROUND(GEOMEAN(F21,I21),0)</f>
        <v>356756</v>
      </c>
      <c r="Z21" s="130">
        <f t="shared" si="16"/>
        <v>67784</v>
      </c>
      <c r="AA21" s="131">
        <f t="shared" si="17"/>
        <v>424540</v>
      </c>
      <c r="AB21" s="341">
        <f>ROUND(HARMEAN(F21,I21),0)</f>
        <v>343616</v>
      </c>
      <c r="AC21" s="130">
        <f t="shared" si="18"/>
        <v>65287</v>
      </c>
      <c r="AD21" s="137">
        <f t="shared" si="19"/>
        <v>408903</v>
      </c>
    </row>
    <row r="22" spans="1:30" ht="15" thickBot="1" x14ac:dyDescent="0.3">
      <c r="A22" s="236"/>
      <c r="B22" s="102" t="s">
        <v>34</v>
      </c>
      <c r="C22" s="103" t="s">
        <v>37</v>
      </c>
      <c r="D22" s="349">
        <v>189450</v>
      </c>
      <c r="E22" s="188">
        <f t="shared" si="2"/>
        <v>24855.839999999997</v>
      </c>
      <c r="F22" s="97">
        <f t="shared" si="20"/>
        <v>214305.84</v>
      </c>
      <c r="G22" s="104">
        <f t="shared" si="4"/>
        <v>40718.109600000003</v>
      </c>
      <c r="H22" s="105">
        <f t="shared" si="5"/>
        <v>255023.94959999999</v>
      </c>
      <c r="I22" s="116">
        <v>262000</v>
      </c>
      <c r="J22" s="101">
        <f t="shared" si="6"/>
        <v>49780</v>
      </c>
      <c r="K22" s="101">
        <f t="shared" si="7"/>
        <v>311780</v>
      </c>
      <c r="L22" s="346">
        <v>799000</v>
      </c>
      <c r="M22" s="101">
        <f t="shared" si="8"/>
        <v>151810</v>
      </c>
      <c r="N22" s="101">
        <f t="shared" si="9"/>
        <v>950810</v>
      </c>
      <c r="O22" s="155">
        <f t="shared" si="0"/>
        <v>425102</v>
      </c>
      <c r="P22" s="130">
        <f t="shared" si="1"/>
        <v>324682</v>
      </c>
      <c r="Q22" s="130">
        <f t="shared" si="10"/>
        <v>749784</v>
      </c>
      <c r="R22" s="131">
        <f t="shared" si="11"/>
        <v>100420</v>
      </c>
      <c r="S22" s="150">
        <f t="shared" si="21"/>
        <v>238153</v>
      </c>
      <c r="T22" s="130">
        <f t="shared" si="12"/>
        <v>45249</v>
      </c>
      <c r="U22" s="137">
        <f t="shared" si="13"/>
        <v>283402</v>
      </c>
      <c r="V22" s="155">
        <f>ROUND(MEDIAN(F22,I22),0)</f>
        <v>238153</v>
      </c>
      <c r="W22" s="130">
        <f t="shared" si="14"/>
        <v>45249</v>
      </c>
      <c r="X22" s="131">
        <f t="shared" si="15"/>
        <v>283402</v>
      </c>
      <c r="Y22" s="341">
        <f>ROUND(GEOMEAN(F22,I22),0)</f>
        <v>236956</v>
      </c>
      <c r="Z22" s="130">
        <f t="shared" si="16"/>
        <v>45022</v>
      </c>
      <c r="AA22" s="131">
        <f t="shared" si="17"/>
        <v>281978</v>
      </c>
      <c r="AB22" s="341">
        <f>ROUND(HARMEAN(F22,I22),0)</f>
        <v>235765</v>
      </c>
      <c r="AC22" s="130">
        <f t="shared" si="18"/>
        <v>44795</v>
      </c>
      <c r="AD22" s="137">
        <f t="shared" si="19"/>
        <v>280560</v>
      </c>
    </row>
    <row r="23" spans="1:30" ht="15" thickBot="1" x14ac:dyDescent="0.3">
      <c r="A23" s="236"/>
      <c r="B23" s="98" t="s">
        <v>34</v>
      </c>
      <c r="C23" s="99" t="s">
        <v>39</v>
      </c>
      <c r="D23" s="349">
        <v>394127</v>
      </c>
      <c r="E23" s="188">
        <f t="shared" si="2"/>
        <v>51709.462399999997</v>
      </c>
      <c r="F23" s="97">
        <f t="shared" si="20"/>
        <v>445836.46240000002</v>
      </c>
      <c r="G23" s="100">
        <f t="shared" si="4"/>
        <v>84708.927856000009</v>
      </c>
      <c r="H23" s="101">
        <f t="shared" si="5"/>
        <v>530545.39025599998</v>
      </c>
      <c r="I23" s="118">
        <v>550000</v>
      </c>
      <c r="J23" s="105">
        <f t="shared" si="6"/>
        <v>104500</v>
      </c>
      <c r="K23" s="105">
        <f t="shared" si="7"/>
        <v>654500</v>
      </c>
      <c r="L23" s="346">
        <v>799000</v>
      </c>
      <c r="M23" s="105">
        <f t="shared" si="8"/>
        <v>151810</v>
      </c>
      <c r="N23" s="105">
        <f t="shared" si="9"/>
        <v>950810</v>
      </c>
      <c r="O23" s="155">
        <f t="shared" si="0"/>
        <v>598279</v>
      </c>
      <c r="P23" s="130">
        <f t="shared" si="1"/>
        <v>181464</v>
      </c>
      <c r="Q23" s="130">
        <f t="shared" si="10"/>
        <v>779743</v>
      </c>
      <c r="R23" s="131">
        <f t="shared" si="11"/>
        <v>416815</v>
      </c>
      <c r="S23" s="150">
        <f t="shared" si="21"/>
        <v>497918</v>
      </c>
      <c r="T23" s="130">
        <f t="shared" si="12"/>
        <v>94604</v>
      </c>
      <c r="U23" s="137">
        <f t="shared" si="13"/>
        <v>592522</v>
      </c>
      <c r="V23" s="155">
        <f>ROUND(MEDIAN(F23,I23),0)</f>
        <v>497918</v>
      </c>
      <c r="W23" s="130">
        <f t="shared" si="14"/>
        <v>94604</v>
      </c>
      <c r="X23" s="131">
        <f t="shared" si="15"/>
        <v>592522</v>
      </c>
      <c r="Y23" s="341">
        <f>ROUND(GEOMEAN(F23,I23),0)</f>
        <v>495187</v>
      </c>
      <c r="Z23" s="130">
        <f t="shared" si="16"/>
        <v>94086</v>
      </c>
      <c r="AA23" s="131">
        <f t="shared" si="17"/>
        <v>589273</v>
      </c>
      <c r="AB23" s="341">
        <f>ROUND(HARMEAN(F23,I23),0)</f>
        <v>492471</v>
      </c>
      <c r="AC23" s="130">
        <f t="shared" si="18"/>
        <v>93569</v>
      </c>
      <c r="AD23" s="137">
        <f t="shared" si="19"/>
        <v>586040</v>
      </c>
    </row>
    <row r="24" spans="1:30" ht="15" thickBot="1" x14ac:dyDescent="0.3">
      <c r="A24" s="236"/>
      <c r="B24" s="102" t="s">
        <v>34</v>
      </c>
      <c r="C24" s="103" t="s">
        <v>130</v>
      </c>
      <c r="D24" s="349">
        <v>168308</v>
      </c>
      <c r="E24" s="188">
        <f t="shared" si="2"/>
        <v>22082.009599999998</v>
      </c>
      <c r="F24" s="97">
        <f t="shared" si="20"/>
        <v>190390.00959999999</v>
      </c>
      <c r="G24" s="195">
        <f t="shared" si="4"/>
        <v>36174.101823999998</v>
      </c>
      <c r="H24" s="101">
        <f t="shared" si="5"/>
        <v>226564.111424</v>
      </c>
      <c r="I24" s="116">
        <v>390000</v>
      </c>
      <c r="J24" s="101">
        <f t="shared" si="6"/>
        <v>74100</v>
      </c>
      <c r="K24" s="101">
        <f t="shared" si="7"/>
        <v>464100</v>
      </c>
      <c r="L24" s="346">
        <v>799000</v>
      </c>
      <c r="M24" s="101">
        <f t="shared" si="8"/>
        <v>151810</v>
      </c>
      <c r="N24" s="101">
        <f t="shared" si="9"/>
        <v>950810</v>
      </c>
      <c r="O24" s="155">
        <f t="shared" si="0"/>
        <v>459797</v>
      </c>
      <c r="P24" s="130">
        <f t="shared" si="1"/>
        <v>310250</v>
      </c>
      <c r="Q24" s="130">
        <f t="shared" si="10"/>
        <v>770047</v>
      </c>
      <c r="R24" s="131">
        <f t="shared" si="11"/>
        <v>149547</v>
      </c>
      <c r="S24" s="150">
        <f t="shared" si="21"/>
        <v>290195</v>
      </c>
      <c r="T24" s="130">
        <f t="shared" si="12"/>
        <v>55137</v>
      </c>
      <c r="U24" s="137">
        <f t="shared" si="13"/>
        <v>345332</v>
      </c>
      <c r="V24" s="155">
        <f>ROUND(MEDIAN(F24,I24),0)</f>
        <v>290195</v>
      </c>
      <c r="W24" s="130">
        <f t="shared" si="14"/>
        <v>55137</v>
      </c>
      <c r="X24" s="131">
        <f t="shared" si="15"/>
        <v>345332</v>
      </c>
      <c r="Y24" s="341">
        <f>ROUND(GEOMEAN(F24,I24),0)</f>
        <v>272492</v>
      </c>
      <c r="Z24" s="130">
        <f t="shared" si="16"/>
        <v>51773</v>
      </c>
      <c r="AA24" s="131">
        <f t="shared" si="17"/>
        <v>324265</v>
      </c>
      <c r="AB24" s="341">
        <f>ROUND(HARMEAN(F24,I24),0)</f>
        <v>255870</v>
      </c>
      <c r="AC24" s="130">
        <f t="shared" si="18"/>
        <v>48615</v>
      </c>
      <c r="AD24" s="137">
        <f t="shared" si="19"/>
        <v>304485</v>
      </c>
    </row>
    <row r="25" spans="1:30" ht="15" thickBot="1" x14ac:dyDescent="0.3">
      <c r="A25" s="236"/>
      <c r="B25" s="98" t="s">
        <v>42</v>
      </c>
      <c r="C25" s="99" t="s">
        <v>131</v>
      </c>
      <c r="D25" s="349">
        <v>211083</v>
      </c>
      <c r="E25" s="188">
        <f t="shared" si="2"/>
        <v>27694.089599999996</v>
      </c>
      <c r="F25" s="97">
        <f t="shared" si="20"/>
        <v>238777.08960000001</v>
      </c>
      <c r="G25" s="100">
        <f t="shared" si="4"/>
        <v>45367.647024000005</v>
      </c>
      <c r="H25" s="101">
        <f t="shared" si="5"/>
        <v>284144.73662400001</v>
      </c>
      <c r="I25" s="118">
        <v>310000</v>
      </c>
      <c r="J25" s="105">
        <f t="shared" si="6"/>
        <v>58900</v>
      </c>
      <c r="K25" s="105">
        <f t="shared" si="7"/>
        <v>368900</v>
      </c>
      <c r="L25" s="346">
        <v>799000</v>
      </c>
      <c r="M25" s="105">
        <f t="shared" si="8"/>
        <v>151810</v>
      </c>
      <c r="N25" s="105">
        <f t="shared" si="9"/>
        <v>950810</v>
      </c>
      <c r="O25" s="155">
        <f t="shared" si="0"/>
        <v>449259</v>
      </c>
      <c r="P25" s="130">
        <f t="shared" si="1"/>
        <v>304971</v>
      </c>
      <c r="Q25" s="130">
        <f t="shared" si="10"/>
        <v>754230</v>
      </c>
      <c r="R25" s="131">
        <f t="shared" si="11"/>
        <v>144288</v>
      </c>
      <c r="S25" s="150">
        <f t="shared" si="21"/>
        <v>274389</v>
      </c>
      <c r="T25" s="130">
        <f t="shared" si="12"/>
        <v>52134</v>
      </c>
      <c r="U25" s="137">
        <f t="shared" si="13"/>
        <v>326523</v>
      </c>
      <c r="V25" s="155">
        <f>ROUND(MEDIAN(F25,I25),0)</f>
        <v>274389</v>
      </c>
      <c r="W25" s="130">
        <f t="shared" si="14"/>
        <v>52134</v>
      </c>
      <c r="X25" s="131">
        <f t="shared" si="15"/>
        <v>326523</v>
      </c>
      <c r="Y25" s="341">
        <f>ROUND(GEOMEAN(F25,I25),0)</f>
        <v>272068</v>
      </c>
      <c r="Z25" s="130">
        <f t="shared" si="16"/>
        <v>51693</v>
      </c>
      <c r="AA25" s="131">
        <f t="shared" si="17"/>
        <v>323761</v>
      </c>
      <c r="AB25" s="341">
        <f>ROUND(HARMEAN(F25,I25),0)</f>
        <v>269767</v>
      </c>
      <c r="AC25" s="130">
        <f t="shared" si="18"/>
        <v>51256</v>
      </c>
      <c r="AD25" s="137">
        <f t="shared" si="19"/>
        <v>321023</v>
      </c>
    </row>
    <row r="26" spans="1:30" ht="15" thickBot="1" x14ac:dyDescent="0.3">
      <c r="A26" s="236"/>
      <c r="B26" s="102" t="s">
        <v>42</v>
      </c>
      <c r="C26" s="103" t="s">
        <v>132</v>
      </c>
      <c r="D26" s="349">
        <v>315119</v>
      </c>
      <c r="E26" s="188">
        <f t="shared" si="2"/>
        <v>41343.612799999995</v>
      </c>
      <c r="F26" s="97">
        <f t="shared" si="20"/>
        <v>356462.6128</v>
      </c>
      <c r="G26" s="104">
        <f t="shared" si="4"/>
        <v>67727.896431999994</v>
      </c>
      <c r="H26" s="105">
        <f t="shared" si="5"/>
        <v>424190.50923199998</v>
      </c>
      <c r="I26" s="116">
        <v>454000</v>
      </c>
      <c r="J26" s="101">
        <f t="shared" si="6"/>
        <v>86260</v>
      </c>
      <c r="K26" s="101">
        <f t="shared" si="7"/>
        <v>540260</v>
      </c>
      <c r="L26" s="346">
        <v>799000</v>
      </c>
      <c r="M26" s="101">
        <f t="shared" si="8"/>
        <v>151810</v>
      </c>
      <c r="N26" s="101">
        <f t="shared" si="9"/>
        <v>950810</v>
      </c>
      <c r="O26" s="155">
        <f t="shared" si="0"/>
        <v>536488</v>
      </c>
      <c r="P26" s="130">
        <f t="shared" si="1"/>
        <v>232514</v>
      </c>
      <c r="Q26" s="130">
        <f t="shared" si="10"/>
        <v>769002</v>
      </c>
      <c r="R26" s="131">
        <f t="shared" si="11"/>
        <v>303974</v>
      </c>
      <c r="S26" s="150">
        <f t="shared" si="21"/>
        <v>405231</v>
      </c>
      <c r="T26" s="130">
        <f t="shared" si="12"/>
        <v>76994</v>
      </c>
      <c r="U26" s="137">
        <f t="shared" si="13"/>
        <v>482225</v>
      </c>
      <c r="V26" s="155">
        <f>ROUND(MEDIAN(F26,I26),0)</f>
        <v>405231</v>
      </c>
      <c r="W26" s="130">
        <f t="shared" si="14"/>
        <v>76994</v>
      </c>
      <c r="X26" s="131">
        <f t="shared" si="15"/>
        <v>482225</v>
      </c>
      <c r="Y26" s="341">
        <f>ROUND(GEOMEAN(F26,I26),0)</f>
        <v>402286</v>
      </c>
      <c r="Z26" s="130">
        <f t="shared" si="16"/>
        <v>76434</v>
      </c>
      <c r="AA26" s="131">
        <f t="shared" si="17"/>
        <v>478720</v>
      </c>
      <c r="AB26" s="341">
        <f>ROUND(HARMEAN(F26,I26),0)</f>
        <v>399362</v>
      </c>
      <c r="AC26" s="130">
        <f t="shared" si="18"/>
        <v>75879</v>
      </c>
      <c r="AD26" s="137">
        <f t="shared" si="19"/>
        <v>475241</v>
      </c>
    </row>
    <row r="27" spans="1:30" ht="15" thickBot="1" x14ac:dyDescent="0.3">
      <c r="A27" s="236"/>
      <c r="B27" s="98" t="s">
        <v>45</v>
      </c>
      <c r="C27" s="99" t="s">
        <v>46</v>
      </c>
      <c r="D27" s="349">
        <v>299475</v>
      </c>
      <c r="E27" s="188">
        <f t="shared" si="2"/>
        <v>39291.119999999995</v>
      </c>
      <c r="F27" s="97">
        <f t="shared" si="20"/>
        <v>338766.12</v>
      </c>
      <c r="G27" s="100">
        <f t="shared" si="4"/>
        <v>64365.5628</v>
      </c>
      <c r="H27" s="101">
        <f t="shared" si="5"/>
        <v>403131.68280000001</v>
      </c>
      <c r="I27" s="118">
        <v>422000</v>
      </c>
      <c r="J27" s="105">
        <f t="shared" si="6"/>
        <v>80180</v>
      </c>
      <c r="K27" s="105">
        <f t="shared" si="7"/>
        <v>502180</v>
      </c>
      <c r="L27" s="346">
        <v>799000</v>
      </c>
      <c r="M27" s="105">
        <f t="shared" si="8"/>
        <v>151810</v>
      </c>
      <c r="N27" s="105">
        <f t="shared" si="9"/>
        <v>950810</v>
      </c>
      <c r="O27" s="155">
        <f t="shared" si="0"/>
        <v>519922</v>
      </c>
      <c r="P27" s="130">
        <f t="shared" si="1"/>
        <v>245245</v>
      </c>
      <c r="Q27" s="130">
        <f t="shared" si="10"/>
        <v>765167</v>
      </c>
      <c r="R27" s="131">
        <f t="shared" si="11"/>
        <v>274677</v>
      </c>
      <c r="S27" s="150">
        <f t="shared" si="21"/>
        <v>380383</v>
      </c>
      <c r="T27" s="130">
        <f t="shared" si="12"/>
        <v>72273</v>
      </c>
      <c r="U27" s="137">
        <f t="shared" si="13"/>
        <v>452656</v>
      </c>
      <c r="V27" s="155">
        <f>ROUND(MEDIAN(F27,I27),0)</f>
        <v>380383</v>
      </c>
      <c r="W27" s="130">
        <f t="shared" si="14"/>
        <v>72273</v>
      </c>
      <c r="X27" s="131">
        <f t="shared" si="15"/>
        <v>452656</v>
      </c>
      <c r="Y27" s="341">
        <f>ROUND(GEOMEAN(F27,I27),0)</f>
        <v>378100</v>
      </c>
      <c r="Z27" s="130">
        <f t="shared" si="16"/>
        <v>71839</v>
      </c>
      <c r="AA27" s="131">
        <f t="shared" si="17"/>
        <v>449939</v>
      </c>
      <c r="AB27" s="341">
        <f>ROUND(HARMEAN(F27,I27),0)</f>
        <v>375830</v>
      </c>
      <c r="AC27" s="130">
        <f t="shared" si="18"/>
        <v>71408</v>
      </c>
      <c r="AD27" s="137">
        <f t="shared" si="19"/>
        <v>447238</v>
      </c>
    </row>
    <row r="28" spans="1:30" ht="15" thickBot="1" x14ac:dyDescent="0.3">
      <c r="A28" s="237"/>
      <c r="B28" s="102" t="s">
        <v>47</v>
      </c>
      <c r="C28" s="103" t="s">
        <v>48</v>
      </c>
      <c r="D28" s="349">
        <v>354130</v>
      </c>
      <c r="E28" s="188">
        <f t="shared" si="2"/>
        <v>46461.855999999992</v>
      </c>
      <c r="F28" s="97">
        <f t="shared" si="20"/>
        <v>400591.85599999997</v>
      </c>
      <c r="G28" s="104">
        <f t="shared" si="4"/>
        <v>76112.452639999989</v>
      </c>
      <c r="H28" s="105">
        <f t="shared" si="5"/>
        <v>476704.30863999994</v>
      </c>
      <c r="I28" s="116">
        <v>534000</v>
      </c>
      <c r="J28" s="101">
        <f t="shared" si="6"/>
        <v>101460</v>
      </c>
      <c r="K28" s="101">
        <f t="shared" si="7"/>
        <v>635460</v>
      </c>
      <c r="L28" s="346">
        <v>799000</v>
      </c>
      <c r="M28" s="101">
        <f t="shared" si="8"/>
        <v>151810</v>
      </c>
      <c r="N28" s="101">
        <f t="shared" si="9"/>
        <v>950810</v>
      </c>
      <c r="O28" s="155">
        <f t="shared" si="0"/>
        <v>577864</v>
      </c>
      <c r="P28" s="130">
        <f t="shared" si="1"/>
        <v>202794</v>
      </c>
      <c r="Q28" s="130">
        <f t="shared" si="10"/>
        <v>780658</v>
      </c>
      <c r="R28" s="131">
        <f t="shared" si="11"/>
        <v>375070</v>
      </c>
      <c r="S28" s="150">
        <f t="shared" si="21"/>
        <v>467296</v>
      </c>
      <c r="T28" s="130">
        <f t="shared" si="12"/>
        <v>88786</v>
      </c>
      <c r="U28" s="137">
        <f t="shared" si="13"/>
        <v>556082</v>
      </c>
      <c r="V28" s="155">
        <f>ROUND(MEDIAN(F28,I28),0)</f>
        <v>467296</v>
      </c>
      <c r="W28" s="130">
        <f t="shared" si="14"/>
        <v>88786</v>
      </c>
      <c r="X28" s="131">
        <f t="shared" si="15"/>
        <v>556082</v>
      </c>
      <c r="Y28" s="341">
        <f>ROUND(GEOMEAN(F28,I28),0)</f>
        <v>462511</v>
      </c>
      <c r="Z28" s="130">
        <f t="shared" si="16"/>
        <v>87877</v>
      </c>
      <c r="AA28" s="131">
        <f t="shared" si="17"/>
        <v>550388</v>
      </c>
      <c r="AB28" s="341">
        <f>ROUND(HARMEAN(F28,I28),0)</f>
        <v>457774</v>
      </c>
      <c r="AC28" s="130">
        <f t="shared" si="18"/>
        <v>86977</v>
      </c>
      <c r="AD28" s="137">
        <f t="shared" si="19"/>
        <v>544751</v>
      </c>
    </row>
    <row r="29" spans="1:30" ht="15" thickBot="1" x14ac:dyDescent="0.3">
      <c r="A29" s="235" t="s">
        <v>50</v>
      </c>
      <c r="B29" s="98" t="s">
        <v>133</v>
      </c>
      <c r="C29" s="99" t="s">
        <v>134</v>
      </c>
      <c r="D29" s="349">
        <v>238100</v>
      </c>
      <c r="E29" s="188">
        <f t="shared" si="2"/>
        <v>31238.719999999998</v>
      </c>
      <c r="F29" s="97">
        <f t="shared" si="20"/>
        <v>269338.71999999997</v>
      </c>
      <c r="G29" s="100">
        <f t="shared" si="4"/>
        <v>51174.356799999994</v>
      </c>
      <c r="H29" s="101">
        <f t="shared" si="5"/>
        <v>320513.07679999998</v>
      </c>
      <c r="I29" s="122">
        <v>342000</v>
      </c>
      <c r="J29" s="97">
        <f t="shared" si="6"/>
        <v>64980</v>
      </c>
      <c r="K29" s="97">
        <f t="shared" si="7"/>
        <v>406980</v>
      </c>
      <c r="L29" s="346">
        <v>799000</v>
      </c>
      <c r="M29" s="97">
        <f t="shared" si="8"/>
        <v>151810</v>
      </c>
      <c r="N29" s="97">
        <f t="shared" si="9"/>
        <v>950810</v>
      </c>
      <c r="O29" s="155">
        <f t="shared" si="0"/>
        <v>470113</v>
      </c>
      <c r="P29" s="130">
        <f t="shared" si="1"/>
        <v>287132</v>
      </c>
      <c r="Q29" s="130">
        <f t="shared" si="10"/>
        <v>757245</v>
      </c>
      <c r="R29" s="131">
        <f t="shared" si="11"/>
        <v>182981</v>
      </c>
      <c r="S29" s="150">
        <f t="shared" si="21"/>
        <v>305669</v>
      </c>
      <c r="T29" s="130">
        <f t="shared" si="12"/>
        <v>58077</v>
      </c>
      <c r="U29" s="137">
        <f t="shared" si="13"/>
        <v>363746</v>
      </c>
      <c r="V29" s="155">
        <f>ROUND(MEDIAN(F29,I29),0)</f>
        <v>305669</v>
      </c>
      <c r="W29" s="130">
        <f t="shared" si="14"/>
        <v>58077</v>
      </c>
      <c r="X29" s="131">
        <f t="shared" si="15"/>
        <v>363746</v>
      </c>
      <c r="Y29" s="341">
        <f>ROUND(GEOMEAN(F29,I29),0)</f>
        <v>303503</v>
      </c>
      <c r="Z29" s="130">
        <f t="shared" si="16"/>
        <v>57666</v>
      </c>
      <c r="AA29" s="131">
        <f t="shared" si="17"/>
        <v>361169</v>
      </c>
      <c r="AB29" s="341">
        <f>ROUND(HARMEAN(F29,I29),0)</f>
        <v>301351</v>
      </c>
      <c r="AC29" s="130">
        <f t="shared" si="18"/>
        <v>57257</v>
      </c>
      <c r="AD29" s="137">
        <f t="shared" si="19"/>
        <v>358608</v>
      </c>
    </row>
    <row r="30" spans="1:30" ht="15" thickBot="1" x14ac:dyDescent="0.3">
      <c r="A30" s="236"/>
      <c r="B30" s="102" t="s">
        <v>133</v>
      </c>
      <c r="C30" s="103" t="s">
        <v>54</v>
      </c>
      <c r="D30" s="349">
        <v>415126</v>
      </c>
      <c r="E30" s="188">
        <f t="shared" si="2"/>
        <v>54464.53119999999</v>
      </c>
      <c r="F30" s="97">
        <f t="shared" si="20"/>
        <v>469590.53119999997</v>
      </c>
      <c r="G30" s="104">
        <f t="shared" si="4"/>
        <v>89222.200927999991</v>
      </c>
      <c r="H30" s="105">
        <f t="shared" si="5"/>
        <v>558812.732128</v>
      </c>
      <c r="I30" s="116">
        <v>582000</v>
      </c>
      <c r="J30" s="101">
        <f t="shared" si="6"/>
        <v>110580</v>
      </c>
      <c r="K30" s="101">
        <f t="shared" si="7"/>
        <v>692580</v>
      </c>
      <c r="L30" s="346">
        <v>799000</v>
      </c>
      <c r="M30" s="101">
        <f t="shared" si="8"/>
        <v>151810</v>
      </c>
      <c r="N30" s="101">
        <f t="shared" si="9"/>
        <v>950810</v>
      </c>
      <c r="O30" s="155">
        <f t="shared" si="0"/>
        <v>616864</v>
      </c>
      <c r="P30" s="130">
        <f t="shared" si="1"/>
        <v>167449</v>
      </c>
      <c r="Q30" s="130">
        <f t="shared" si="10"/>
        <v>784313</v>
      </c>
      <c r="R30" s="131">
        <f t="shared" si="11"/>
        <v>449415</v>
      </c>
      <c r="S30" s="150">
        <f t="shared" si="21"/>
        <v>525795</v>
      </c>
      <c r="T30" s="130">
        <f t="shared" si="12"/>
        <v>99901</v>
      </c>
      <c r="U30" s="137">
        <f t="shared" si="13"/>
        <v>625696</v>
      </c>
      <c r="V30" s="155">
        <f>ROUND(MEDIAN(F30,I30),0)</f>
        <v>525795</v>
      </c>
      <c r="W30" s="130">
        <f t="shared" si="14"/>
        <v>99901</v>
      </c>
      <c r="X30" s="131">
        <f t="shared" si="15"/>
        <v>625696</v>
      </c>
      <c r="Y30" s="341">
        <f>ROUND(GEOMEAN(F30,I30),0)</f>
        <v>522783</v>
      </c>
      <c r="Z30" s="130">
        <f t="shared" si="16"/>
        <v>99329</v>
      </c>
      <c r="AA30" s="131">
        <f t="shared" si="17"/>
        <v>622112</v>
      </c>
      <c r="AB30" s="341">
        <f>ROUND(HARMEAN(F30,I30),0)</f>
        <v>519787</v>
      </c>
      <c r="AC30" s="130">
        <f t="shared" si="18"/>
        <v>98760</v>
      </c>
      <c r="AD30" s="137">
        <f t="shared" si="19"/>
        <v>618547</v>
      </c>
    </row>
    <row r="31" spans="1:30" ht="15" thickBot="1" x14ac:dyDescent="0.3">
      <c r="A31" s="236"/>
      <c r="B31" s="98" t="s">
        <v>56</v>
      </c>
      <c r="C31" s="99" t="s">
        <v>135</v>
      </c>
      <c r="D31" s="349">
        <v>298827</v>
      </c>
      <c r="E31" s="188">
        <f t="shared" si="2"/>
        <v>39206.102399999996</v>
      </c>
      <c r="F31" s="97">
        <f t="shared" si="20"/>
        <v>338033.10239999997</v>
      </c>
      <c r="G31" s="100">
        <f t="shared" si="4"/>
        <v>64226.289455999999</v>
      </c>
      <c r="H31" s="101">
        <f t="shared" si="5"/>
        <v>402259.39185599994</v>
      </c>
      <c r="I31" s="118">
        <v>422000</v>
      </c>
      <c r="J31" s="105">
        <f t="shared" si="6"/>
        <v>80180</v>
      </c>
      <c r="K31" s="105">
        <f t="shared" si="7"/>
        <v>502180</v>
      </c>
      <c r="L31" s="346">
        <v>799000</v>
      </c>
      <c r="M31" s="105">
        <f t="shared" si="8"/>
        <v>151810</v>
      </c>
      <c r="N31" s="105">
        <f t="shared" si="9"/>
        <v>950810</v>
      </c>
      <c r="O31" s="155">
        <f t="shared" si="0"/>
        <v>519678</v>
      </c>
      <c r="P31" s="130">
        <f t="shared" si="1"/>
        <v>245516</v>
      </c>
      <c r="Q31" s="130">
        <f t="shared" si="10"/>
        <v>765194</v>
      </c>
      <c r="R31" s="131">
        <f t="shared" si="11"/>
        <v>274162</v>
      </c>
      <c r="S31" s="150">
        <f t="shared" si="21"/>
        <v>380017</v>
      </c>
      <c r="T31" s="130">
        <f t="shared" si="12"/>
        <v>72203</v>
      </c>
      <c r="U31" s="137">
        <f t="shared" si="13"/>
        <v>452220</v>
      </c>
      <c r="V31" s="155">
        <f>ROUND(MEDIAN(F31,I31),0)</f>
        <v>380017</v>
      </c>
      <c r="W31" s="130">
        <f t="shared" si="14"/>
        <v>72203</v>
      </c>
      <c r="X31" s="131">
        <f t="shared" si="15"/>
        <v>452220</v>
      </c>
      <c r="Y31" s="341">
        <f>ROUND(GEOMEAN(F31,I31),0)</f>
        <v>377690</v>
      </c>
      <c r="Z31" s="130">
        <f t="shared" si="16"/>
        <v>71761</v>
      </c>
      <c r="AA31" s="131">
        <f t="shared" si="17"/>
        <v>449451</v>
      </c>
      <c r="AB31" s="341">
        <f>ROUND(HARMEAN(F31,I31),0)</f>
        <v>375378</v>
      </c>
      <c r="AC31" s="130">
        <f t="shared" si="18"/>
        <v>71322</v>
      </c>
      <c r="AD31" s="137">
        <f t="shared" si="19"/>
        <v>446700</v>
      </c>
    </row>
    <row r="32" spans="1:30" ht="15" thickBot="1" x14ac:dyDescent="0.3">
      <c r="A32" s="236"/>
      <c r="B32" s="102" t="s">
        <v>56</v>
      </c>
      <c r="C32" s="103" t="s">
        <v>136</v>
      </c>
      <c r="D32" s="349">
        <v>170199</v>
      </c>
      <c r="E32" s="188">
        <f t="shared" si="2"/>
        <v>22330.108799999998</v>
      </c>
      <c r="F32" s="97">
        <f t="shared" si="20"/>
        <v>192529.10879999999</v>
      </c>
      <c r="G32" s="104">
        <f t="shared" si="4"/>
        <v>36580.530672000001</v>
      </c>
      <c r="H32" s="105">
        <f t="shared" si="5"/>
        <v>229109.63947199998</v>
      </c>
      <c r="I32" s="116">
        <v>390000</v>
      </c>
      <c r="J32" s="101">
        <f t="shared" si="6"/>
        <v>74100</v>
      </c>
      <c r="K32" s="101">
        <f t="shared" si="7"/>
        <v>464100</v>
      </c>
      <c r="L32" s="346">
        <v>799000</v>
      </c>
      <c r="M32" s="101">
        <f t="shared" si="8"/>
        <v>151810</v>
      </c>
      <c r="N32" s="101">
        <f t="shared" si="9"/>
        <v>950810</v>
      </c>
      <c r="O32" s="155">
        <f t="shared" si="0"/>
        <v>460510</v>
      </c>
      <c r="P32" s="130">
        <f t="shared" si="1"/>
        <v>309323</v>
      </c>
      <c r="Q32" s="130">
        <f t="shared" si="10"/>
        <v>769833</v>
      </c>
      <c r="R32" s="131">
        <f t="shared" si="11"/>
        <v>151187</v>
      </c>
      <c r="S32" s="150">
        <f t="shared" si="21"/>
        <v>291265</v>
      </c>
      <c r="T32" s="130">
        <f t="shared" si="12"/>
        <v>55340</v>
      </c>
      <c r="U32" s="137">
        <f t="shared" si="13"/>
        <v>346605</v>
      </c>
      <c r="V32" s="155">
        <f>ROUND(MEDIAN(F32,I32),0)</f>
        <v>291265</v>
      </c>
      <c r="W32" s="130">
        <f t="shared" si="14"/>
        <v>55340</v>
      </c>
      <c r="X32" s="131">
        <f t="shared" si="15"/>
        <v>346605</v>
      </c>
      <c r="Y32" s="341">
        <f>ROUND(GEOMEAN(F32,I32),0)</f>
        <v>274019</v>
      </c>
      <c r="Z32" s="130">
        <f t="shared" si="16"/>
        <v>52064</v>
      </c>
      <c r="AA32" s="131">
        <f t="shared" si="17"/>
        <v>326083</v>
      </c>
      <c r="AB32" s="341">
        <f>ROUND(HARMEAN(F32,I32),0)</f>
        <v>257794</v>
      </c>
      <c r="AC32" s="130">
        <f t="shared" si="18"/>
        <v>48981</v>
      </c>
      <c r="AD32" s="137">
        <f t="shared" si="19"/>
        <v>306775</v>
      </c>
    </row>
    <row r="33" spans="1:30" ht="15" thickBot="1" x14ac:dyDescent="0.3">
      <c r="A33" s="236"/>
      <c r="B33" s="110" t="s">
        <v>60</v>
      </c>
      <c r="C33" s="99" t="s">
        <v>137</v>
      </c>
      <c r="D33" s="349">
        <v>352290</v>
      </c>
      <c r="E33" s="188">
        <f t="shared" si="2"/>
        <v>46220.447999999997</v>
      </c>
      <c r="F33" s="97">
        <f t="shared" si="20"/>
        <v>398510.44799999997</v>
      </c>
      <c r="G33" s="100">
        <f t="shared" si="4"/>
        <v>75716.985119999998</v>
      </c>
      <c r="H33" s="101">
        <f t="shared" si="5"/>
        <v>474227.43311999994</v>
      </c>
      <c r="I33" s="118">
        <v>400000</v>
      </c>
      <c r="J33" s="105">
        <f t="shared" si="6"/>
        <v>76000</v>
      </c>
      <c r="K33" s="105">
        <f t="shared" si="7"/>
        <v>476000</v>
      </c>
      <c r="L33" s="346">
        <v>799000</v>
      </c>
      <c r="M33" s="105">
        <f t="shared" si="8"/>
        <v>151810</v>
      </c>
      <c r="N33" s="105">
        <f t="shared" si="9"/>
        <v>950810</v>
      </c>
      <c r="O33" s="155">
        <f t="shared" si="0"/>
        <v>532503</v>
      </c>
      <c r="P33" s="130">
        <f t="shared" si="1"/>
        <v>230794</v>
      </c>
      <c r="Q33" s="130">
        <f t="shared" si="10"/>
        <v>763297</v>
      </c>
      <c r="R33" s="131">
        <f t="shared" si="11"/>
        <v>301709</v>
      </c>
      <c r="S33" s="150">
        <f t="shared" si="21"/>
        <v>399255</v>
      </c>
      <c r="T33" s="130">
        <f t="shared" si="12"/>
        <v>75858</v>
      </c>
      <c r="U33" s="137">
        <f t="shared" si="13"/>
        <v>475113</v>
      </c>
      <c r="V33" s="155">
        <f>ROUND(MEDIAN(F33,I33),0)</f>
        <v>399255</v>
      </c>
      <c r="W33" s="130">
        <f t="shared" si="14"/>
        <v>75858</v>
      </c>
      <c r="X33" s="131">
        <f t="shared" si="15"/>
        <v>475113</v>
      </c>
      <c r="Y33" s="341">
        <f>ROUND(GEOMEAN(F33,I33),0)</f>
        <v>399255</v>
      </c>
      <c r="Z33" s="130">
        <f t="shared" si="16"/>
        <v>75858</v>
      </c>
      <c r="AA33" s="131">
        <f t="shared" si="17"/>
        <v>475113</v>
      </c>
      <c r="AB33" s="341">
        <f>ROUND(HARMEAN(F33,I33),0)</f>
        <v>399254</v>
      </c>
      <c r="AC33" s="130">
        <f t="shared" si="18"/>
        <v>75858</v>
      </c>
      <c r="AD33" s="137">
        <f t="shared" si="19"/>
        <v>475112</v>
      </c>
    </row>
    <row r="34" spans="1:30" ht="15" thickBot="1" x14ac:dyDescent="0.3">
      <c r="A34" s="236"/>
      <c r="B34" s="106" t="s">
        <v>138</v>
      </c>
      <c r="C34" s="103" t="s">
        <v>139</v>
      </c>
      <c r="D34" s="349">
        <v>271525</v>
      </c>
      <c r="E34" s="188">
        <f t="shared" si="2"/>
        <v>35624.079999999994</v>
      </c>
      <c r="F34" s="97">
        <f t="shared" si="20"/>
        <v>307149.08</v>
      </c>
      <c r="G34" s="104">
        <f t="shared" si="4"/>
        <v>58358.325200000007</v>
      </c>
      <c r="H34" s="105">
        <f t="shared" si="5"/>
        <v>365507.40520000004</v>
      </c>
      <c r="I34" s="116">
        <v>390000</v>
      </c>
      <c r="J34" s="101">
        <f t="shared" si="6"/>
        <v>74100</v>
      </c>
      <c r="K34" s="101">
        <f t="shared" si="7"/>
        <v>464100</v>
      </c>
      <c r="L34" s="346">
        <v>799000</v>
      </c>
      <c r="M34" s="101">
        <f t="shared" si="8"/>
        <v>151810</v>
      </c>
      <c r="N34" s="101">
        <f t="shared" si="9"/>
        <v>950810</v>
      </c>
      <c r="O34" s="155">
        <f t="shared" si="0"/>
        <v>498716</v>
      </c>
      <c r="P34" s="130">
        <f t="shared" si="1"/>
        <v>263332</v>
      </c>
      <c r="Q34" s="130">
        <f t="shared" si="10"/>
        <v>762048</v>
      </c>
      <c r="R34" s="131">
        <f t="shared" si="11"/>
        <v>235384</v>
      </c>
      <c r="S34" s="150">
        <f>ROUND(AVERAGE(F34,I34),0)</f>
        <v>348575</v>
      </c>
      <c r="T34" s="130">
        <f t="shared" si="12"/>
        <v>66229</v>
      </c>
      <c r="U34" s="137">
        <f t="shared" si="13"/>
        <v>414804</v>
      </c>
      <c r="V34" s="155">
        <f>ROUND(MEDIAN(F34,I34),0)</f>
        <v>348575</v>
      </c>
      <c r="W34" s="130">
        <f t="shared" si="14"/>
        <v>66229</v>
      </c>
      <c r="X34" s="131">
        <f t="shared" si="15"/>
        <v>414804</v>
      </c>
      <c r="Y34" s="341">
        <f>ROUND(GEOMEAN(F34,I34),0)</f>
        <v>346104</v>
      </c>
      <c r="Z34" s="130">
        <f t="shared" si="16"/>
        <v>65760</v>
      </c>
      <c r="AA34" s="131">
        <f t="shared" si="17"/>
        <v>411864</v>
      </c>
      <c r="AB34" s="341">
        <f>ROUND(HARMEAN(F34,I34),0)</f>
        <v>343651</v>
      </c>
      <c r="AC34" s="130">
        <f t="shared" si="18"/>
        <v>65294</v>
      </c>
      <c r="AD34" s="137">
        <f t="shared" si="19"/>
        <v>408945</v>
      </c>
    </row>
    <row r="35" spans="1:30" ht="15" thickBot="1" x14ac:dyDescent="0.3">
      <c r="A35" s="236"/>
      <c r="B35" s="110" t="s">
        <v>66</v>
      </c>
      <c r="C35" s="99" t="s">
        <v>140</v>
      </c>
      <c r="D35" s="349">
        <v>300918</v>
      </c>
      <c r="E35" s="188">
        <f t="shared" si="2"/>
        <v>39480.441599999998</v>
      </c>
      <c r="F35" s="97">
        <f t="shared" si="20"/>
        <v>340398.44160000002</v>
      </c>
      <c r="G35" s="100">
        <f t="shared" si="4"/>
        <v>64675.703904000002</v>
      </c>
      <c r="H35" s="101">
        <f t="shared" si="5"/>
        <v>405074.14550400001</v>
      </c>
      <c r="I35" s="118">
        <v>422000</v>
      </c>
      <c r="J35" s="105">
        <f t="shared" si="6"/>
        <v>80180</v>
      </c>
      <c r="K35" s="105">
        <f t="shared" si="7"/>
        <v>502180</v>
      </c>
      <c r="L35" s="346">
        <v>799000</v>
      </c>
      <c r="M35" s="105">
        <f t="shared" si="8"/>
        <v>151810</v>
      </c>
      <c r="N35" s="105">
        <f t="shared" si="9"/>
        <v>950810</v>
      </c>
      <c r="O35" s="155">
        <f t="shared" si="0"/>
        <v>520466</v>
      </c>
      <c r="P35" s="130">
        <f t="shared" si="1"/>
        <v>244644</v>
      </c>
      <c r="Q35" s="130">
        <f t="shared" si="10"/>
        <v>765110</v>
      </c>
      <c r="R35" s="131">
        <f t="shared" si="11"/>
        <v>275822</v>
      </c>
      <c r="S35" s="150">
        <f t="shared" ref="S35:S45" si="22">ROUND(AVERAGE(F35,I35),0)</f>
        <v>381199</v>
      </c>
      <c r="T35" s="130">
        <f t="shared" si="12"/>
        <v>72428</v>
      </c>
      <c r="U35" s="137">
        <f t="shared" si="13"/>
        <v>453627</v>
      </c>
      <c r="V35" s="155">
        <f>ROUND(MEDIAN(F35,I35),0)</f>
        <v>381199</v>
      </c>
      <c r="W35" s="130">
        <f t="shared" si="14"/>
        <v>72428</v>
      </c>
      <c r="X35" s="131">
        <f t="shared" si="15"/>
        <v>453627</v>
      </c>
      <c r="Y35" s="341">
        <f>ROUND(GEOMEAN(F35,I35),0)</f>
        <v>379009</v>
      </c>
      <c r="Z35" s="130">
        <f t="shared" si="16"/>
        <v>72012</v>
      </c>
      <c r="AA35" s="131">
        <f t="shared" si="17"/>
        <v>451021</v>
      </c>
      <c r="AB35" s="341">
        <f>ROUND(HARMEAN(F35,I35),0)</f>
        <v>376832</v>
      </c>
      <c r="AC35" s="130">
        <f t="shared" si="18"/>
        <v>71598</v>
      </c>
      <c r="AD35" s="137">
        <f t="shared" si="19"/>
        <v>448430</v>
      </c>
    </row>
    <row r="36" spans="1:30" ht="15" thickBot="1" x14ac:dyDescent="0.3">
      <c r="A36" s="236"/>
      <c r="B36" s="106" t="s">
        <v>69</v>
      </c>
      <c r="C36" s="103" t="s">
        <v>141</v>
      </c>
      <c r="D36" s="349">
        <v>397980</v>
      </c>
      <c r="E36" s="188">
        <f t="shared" si="2"/>
        <v>52214.975999999995</v>
      </c>
      <c r="F36" s="97">
        <f t="shared" si="20"/>
        <v>450194.97600000002</v>
      </c>
      <c r="G36" s="104">
        <f t="shared" si="4"/>
        <v>85537.045440000002</v>
      </c>
      <c r="H36" s="105">
        <f t="shared" si="5"/>
        <v>535732.02144000004</v>
      </c>
      <c r="I36" s="116">
        <v>550000</v>
      </c>
      <c r="J36" s="101">
        <f t="shared" si="6"/>
        <v>104500</v>
      </c>
      <c r="K36" s="101">
        <f t="shared" si="7"/>
        <v>654500</v>
      </c>
      <c r="L36" s="346">
        <v>799000</v>
      </c>
      <c r="M36" s="101">
        <f t="shared" si="8"/>
        <v>151810</v>
      </c>
      <c r="N36" s="101">
        <f t="shared" si="9"/>
        <v>950810</v>
      </c>
      <c r="O36" s="155">
        <f t="shared" si="0"/>
        <v>599732</v>
      </c>
      <c r="P36" s="130">
        <f t="shared" si="1"/>
        <v>179642</v>
      </c>
      <c r="Q36" s="130">
        <f t="shared" si="10"/>
        <v>779374</v>
      </c>
      <c r="R36" s="131">
        <f t="shared" si="11"/>
        <v>420090</v>
      </c>
      <c r="S36" s="150">
        <f t="shared" si="22"/>
        <v>500097</v>
      </c>
      <c r="T36" s="130">
        <f t="shared" si="12"/>
        <v>95018</v>
      </c>
      <c r="U36" s="137">
        <f t="shared" si="13"/>
        <v>595115</v>
      </c>
      <c r="V36" s="155">
        <f>ROUND(MEDIAN(F36,I36),0)</f>
        <v>500097</v>
      </c>
      <c r="W36" s="130">
        <f t="shared" si="14"/>
        <v>95018</v>
      </c>
      <c r="X36" s="131">
        <f t="shared" si="15"/>
        <v>595115</v>
      </c>
      <c r="Y36" s="341">
        <f>ROUND(GEOMEAN(F36,I36),0)</f>
        <v>497601</v>
      </c>
      <c r="Z36" s="130">
        <f t="shared" si="16"/>
        <v>94544</v>
      </c>
      <c r="AA36" s="131">
        <f t="shared" si="17"/>
        <v>592145</v>
      </c>
      <c r="AB36" s="341">
        <f>ROUND(HARMEAN(F36,I36),0)</f>
        <v>495118</v>
      </c>
      <c r="AC36" s="130">
        <f t="shared" si="18"/>
        <v>94072</v>
      </c>
      <c r="AD36" s="137">
        <f t="shared" si="19"/>
        <v>589190</v>
      </c>
    </row>
    <row r="37" spans="1:30" ht="15.75" thickBot="1" x14ac:dyDescent="0.3">
      <c r="A37" s="236"/>
      <c r="B37" s="110" t="s">
        <v>142</v>
      </c>
      <c r="C37" s="196" t="s">
        <v>73</v>
      </c>
      <c r="D37" s="349">
        <v>213587</v>
      </c>
      <c r="E37" s="188">
        <f t="shared" si="2"/>
        <v>28022.614399999995</v>
      </c>
      <c r="F37" s="97">
        <f t="shared" si="20"/>
        <v>241609.61439999999</v>
      </c>
      <c r="G37" s="100">
        <f t="shared" si="4"/>
        <v>45905.826735999995</v>
      </c>
      <c r="H37" s="101">
        <f t="shared" si="5"/>
        <v>287515.44113599998</v>
      </c>
      <c r="I37" s="116">
        <v>440000</v>
      </c>
      <c r="J37" s="101">
        <f t="shared" si="6"/>
        <v>83600</v>
      </c>
      <c r="K37" s="101">
        <f t="shared" si="7"/>
        <v>523600</v>
      </c>
      <c r="L37" s="346">
        <v>799000</v>
      </c>
      <c r="M37" s="101">
        <f t="shared" si="8"/>
        <v>151810</v>
      </c>
      <c r="N37" s="101">
        <f t="shared" si="9"/>
        <v>950810</v>
      </c>
      <c r="O37" s="155">
        <f t="shared" si="0"/>
        <v>493537</v>
      </c>
      <c r="P37" s="130">
        <f t="shared" si="1"/>
        <v>282525</v>
      </c>
      <c r="Q37" s="130">
        <f t="shared" si="10"/>
        <v>776062</v>
      </c>
      <c r="R37" s="131">
        <f t="shared" si="11"/>
        <v>211012</v>
      </c>
      <c r="S37" s="150">
        <f t="shared" si="22"/>
        <v>340805</v>
      </c>
      <c r="T37" s="130">
        <f t="shared" si="12"/>
        <v>64753</v>
      </c>
      <c r="U37" s="137">
        <f t="shared" si="13"/>
        <v>405558</v>
      </c>
      <c r="V37" s="155">
        <f>ROUND(MEDIAN(F37,I37),0)</f>
        <v>340805</v>
      </c>
      <c r="W37" s="130">
        <f t="shared" si="14"/>
        <v>64753</v>
      </c>
      <c r="X37" s="131">
        <f t="shared" si="15"/>
        <v>405558</v>
      </c>
      <c r="Y37" s="341">
        <f>ROUND(GEOMEAN(F37,I37),0)</f>
        <v>326049</v>
      </c>
      <c r="Z37" s="130">
        <f t="shared" si="16"/>
        <v>61949</v>
      </c>
      <c r="AA37" s="131">
        <f t="shared" si="17"/>
        <v>387998</v>
      </c>
      <c r="AB37" s="341">
        <f>ROUND(HARMEAN(F37,I37),0)</f>
        <v>311933</v>
      </c>
      <c r="AC37" s="130">
        <f t="shared" si="18"/>
        <v>59267</v>
      </c>
      <c r="AD37" s="137">
        <f t="shared" si="19"/>
        <v>371200</v>
      </c>
    </row>
    <row r="38" spans="1:30" ht="15" thickBot="1" x14ac:dyDescent="0.3">
      <c r="A38" s="237"/>
      <c r="B38" s="106" t="s">
        <v>75</v>
      </c>
      <c r="C38" s="103" t="s">
        <v>143</v>
      </c>
      <c r="D38" s="349">
        <v>271436</v>
      </c>
      <c r="E38" s="188">
        <f t="shared" si="2"/>
        <v>35612.403199999993</v>
      </c>
      <c r="F38" s="97">
        <f t="shared" si="20"/>
        <v>307048.4032</v>
      </c>
      <c r="G38" s="104">
        <f t="shared" si="4"/>
        <v>58339.196607999998</v>
      </c>
      <c r="H38" s="105">
        <f t="shared" si="5"/>
        <v>365387.59980800003</v>
      </c>
      <c r="I38" s="116">
        <v>390000</v>
      </c>
      <c r="J38" s="101">
        <f t="shared" si="6"/>
        <v>74100</v>
      </c>
      <c r="K38" s="101">
        <f t="shared" si="7"/>
        <v>464100</v>
      </c>
      <c r="L38" s="346">
        <v>799000</v>
      </c>
      <c r="M38" s="101">
        <f t="shared" si="8"/>
        <v>151810</v>
      </c>
      <c r="N38" s="101">
        <f t="shared" si="9"/>
        <v>950810</v>
      </c>
      <c r="O38" s="155">
        <f t="shared" si="0"/>
        <v>498683</v>
      </c>
      <c r="P38" s="130">
        <f t="shared" si="1"/>
        <v>263369</v>
      </c>
      <c r="Q38" s="130">
        <f t="shared" si="10"/>
        <v>762052</v>
      </c>
      <c r="R38" s="131">
        <f t="shared" si="11"/>
        <v>235314</v>
      </c>
      <c r="S38" s="150">
        <f t="shared" si="22"/>
        <v>348524</v>
      </c>
      <c r="T38" s="130">
        <f t="shared" si="12"/>
        <v>66220</v>
      </c>
      <c r="U38" s="137">
        <f t="shared" si="13"/>
        <v>414744</v>
      </c>
      <c r="V38" s="155">
        <f>ROUND(MEDIAN(F38,I38),0)</f>
        <v>348524</v>
      </c>
      <c r="W38" s="130">
        <f t="shared" si="14"/>
        <v>66220</v>
      </c>
      <c r="X38" s="131">
        <f t="shared" si="15"/>
        <v>414744</v>
      </c>
      <c r="Y38" s="341">
        <f>ROUND(GEOMEAN(F38,I38),0)</f>
        <v>346048</v>
      </c>
      <c r="Z38" s="130">
        <f t="shared" si="16"/>
        <v>65749</v>
      </c>
      <c r="AA38" s="131">
        <f t="shared" si="17"/>
        <v>411797</v>
      </c>
      <c r="AB38" s="341">
        <f>ROUND(HARMEAN(F38,I38),0)</f>
        <v>343588</v>
      </c>
      <c r="AC38" s="130">
        <f t="shared" si="18"/>
        <v>65282</v>
      </c>
      <c r="AD38" s="137">
        <f t="shared" si="19"/>
        <v>408870</v>
      </c>
    </row>
    <row r="39" spans="1:30" ht="15" thickBot="1" x14ac:dyDescent="0.3">
      <c r="A39" s="235" t="s">
        <v>78</v>
      </c>
      <c r="B39" s="98" t="s">
        <v>79</v>
      </c>
      <c r="C39" s="99" t="s">
        <v>80</v>
      </c>
      <c r="D39" s="349">
        <v>350982</v>
      </c>
      <c r="E39" s="188">
        <f t="shared" si="2"/>
        <v>46048.838399999993</v>
      </c>
      <c r="F39" s="97">
        <f t="shared" si="20"/>
        <v>397030.83840000001</v>
      </c>
      <c r="G39" s="100">
        <f t="shared" si="4"/>
        <v>75435.85929600001</v>
      </c>
      <c r="H39" s="101">
        <f t="shared" si="5"/>
        <v>472466.69769599999</v>
      </c>
      <c r="I39" s="122">
        <v>534000</v>
      </c>
      <c r="J39" s="97">
        <f t="shared" si="6"/>
        <v>101460</v>
      </c>
      <c r="K39" s="97">
        <f t="shared" si="7"/>
        <v>635460</v>
      </c>
      <c r="L39" s="346">
        <v>799000</v>
      </c>
      <c r="M39" s="97">
        <f t="shared" si="8"/>
        <v>151810</v>
      </c>
      <c r="N39" s="97">
        <f t="shared" si="9"/>
        <v>950810</v>
      </c>
      <c r="O39" s="155">
        <f t="shared" ref="O39:O61" si="23">ROUND(AVERAGE(F39,I39,L39),0)</f>
        <v>576677</v>
      </c>
      <c r="P39" s="130">
        <f t="shared" ref="P39:P61" si="24">ROUND(STDEV(F39,I39,L39),0)</f>
        <v>204355</v>
      </c>
      <c r="Q39" s="130">
        <f t="shared" si="10"/>
        <v>781032</v>
      </c>
      <c r="R39" s="131">
        <f t="shared" si="11"/>
        <v>372322</v>
      </c>
      <c r="S39" s="150">
        <f t="shared" si="22"/>
        <v>465515</v>
      </c>
      <c r="T39" s="130">
        <f t="shared" si="12"/>
        <v>88448</v>
      </c>
      <c r="U39" s="137">
        <f t="shared" si="13"/>
        <v>553963</v>
      </c>
      <c r="V39" s="155">
        <f>ROUND(MEDIAN(F39,I39),0)</f>
        <v>465515</v>
      </c>
      <c r="W39" s="130">
        <f t="shared" si="14"/>
        <v>88448</v>
      </c>
      <c r="X39" s="131">
        <f t="shared" si="15"/>
        <v>553963</v>
      </c>
      <c r="Y39" s="341">
        <f>ROUND(GEOMEAN(F39,I39),0)</f>
        <v>460450</v>
      </c>
      <c r="Z39" s="130">
        <f t="shared" si="16"/>
        <v>87486</v>
      </c>
      <c r="AA39" s="131">
        <f t="shared" si="17"/>
        <v>547936</v>
      </c>
      <c r="AB39" s="341">
        <f>ROUND(HARMEAN(F39,I39),0)</f>
        <v>455440</v>
      </c>
      <c r="AC39" s="130">
        <f t="shared" si="18"/>
        <v>86534</v>
      </c>
      <c r="AD39" s="137">
        <f t="shared" si="19"/>
        <v>541974</v>
      </c>
    </row>
    <row r="40" spans="1:30" ht="15" thickBot="1" x14ac:dyDescent="0.3">
      <c r="A40" s="236"/>
      <c r="B40" s="102" t="s">
        <v>81</v>
      </c>
      <c r="C40" s="103" t="s">
        <v>144</v>
      </c>
      <c r="D40" s="349">
        <v>418730</v>
      </c>
      <c r="E40" s="188">
        <f t="shared" si="2"/>
        <v>54937.375999999997</v>
      </c>
      <c r="F40" s="97">
        <f t="shared" si="20"/>
        <v>473667.37599999999</v>
      </c>
      <c r="G40" s="104">
        <f t="shared" si="4"/>
        <v>89996.801439999996</v>
      </c>
      <c r="H40" s="105">
        <f t="shared" si="5"/>
        <v>563664.17744</v>
      </c>
      <c r="I40" s="116">
        <v>582000</v>
      </c>
      <c r="J40" s="101">
        <f t="shared" si="6"/>
        <v>110580</v>
      </c>
      <c r="K40" s="101">
        <f t="shared" si="7"/>
        <v>692580</v>
      </c>
      <c r="L40" s="346">
        <v>799000</v>
      </c>
      <c r="M40" s="101">
        <f t="shared" si="8"/>
        <v>151810</v>
      </c>
      <c r="N40" s="101">
        <f t="shared" si="9"/>
        <v>950810</v>
      </c>
      <c r="O40" s="155">
        <f t="shared" si="23"/>
        <v>618222</v>
      </c>
      <c r="P40" s="130">
        <f t="shared" si="24"/>
        <v>165663</v>
      </c>
      <c r="Q40" s="130">
        <f t="shared" si="10"/>
        <v>783885</v>
      </c>
      <c r="R40" s="131">
        <f t="shared" si="11"/>
        <v>452559</v>
      </c>
      <c r="S40" s="150">
        <f t="shared" si="22"/>
        <v>527834</v>
      </c>
      <c r="T40" s="130">
        <f t="shared" si="12"/>
        <v>100288</v>
      </c>
      <c r="U40" s="137">
        <f t="shared" si="13"/>
        <v>628122</v>
      </c>
      <c r="V40" s="155">
        <f>ROUND(MEDIAN(F40,I40),0)</f>
        <v>527834</v>
      </c>
      <c r="W40" s="130">
        <f t="shared" si="14"/>
        <v>100288</v>
      </c>
      <c r="X40" s="131">
        <f t="shared" si="15"/>
        <v>628122</v>
      </c>
      <c r="Y40" s="341">
        <f>ROUND(GEOMEAN(F40,I40),0)</f>
        <v>525047</v>
      </c>
      <c r="Z40" s="130">
        <f t="shared" si="16"/>
        <v>99759</v>
      </c>
      <c r="AA40" s="131">
        <f t="shared" si="17"/>
        <v>624806</v>
      </c>
      <c r="AB40" s="341">
        <f>ROUND(HARMEAN(F40,I40),0)</f>
        <v>522275</v>
      </c>
      <c r="AC40" s="130">
        <f t="shared" si="18"/>
        <v>99232</v>
      </c>
      <c r="AD40" s="137">
        <f t="shared" si="19"/>
        <v>621507</v>
      </c>
    </row>
    <row r="41" spans="1:30" ht="15" thickBot="1" x14ac:dyDescent="0.3">
      <c r="A41" s="236"/>
      <c r="B41" s="98" t="s">
        <v>81</v>
      </c>
      <c r="C41" s="99" t="s">
        <v>145</v>
      </c>
      <c r="D41" s="349">
        <v>219175</v>
      </c>
      <c r="E41" s="188">
        <f t="shared" si="2"/>
        <v>28755.759999999995</v>
      </c>
      <c r="F41" s="97">
        <f t="shared" si="20"/>
        <v>247930.76</v>
      </c>
      <c r="G41" s="100">
        <f t="shared" si="4"/>
        <v>47106.844400000002</v>
      </c>
      <c r="H41" s="101">
        <f t="shared" si="5"/>
        <v>295037.60440000001</v>
      </c>
      <c r="I41" s="118">
        <v>470000</v>
      </c>
      <c r="J41" s="105">
        <f t="shared" si="6"/>
        <v>89300</v>
      </c>
      <c r="K41" s="105">
        <f t="shared" si="7"/>
        <v>559300</v>
      </c>
      <c r="L41" s="346">
        <v>799000</v>
      </c>
      <c r="M41" s="105">
        <f t="shared" si="8"/>
        <v>151810</v>
      </c>
      <c r="N41" s="105">
        <f t="shared" si="9"/>
        <v>950810</v>
      </c>
      <c r="O41" s="155">
        <f t="shared" si="23"/>
        <v>505644</v>
      </c>
      <c r="P41" s="130">
        <f t="shared" si="24"/>
        <v>277258</v>
      </c>
      <c r="Q41" s="130">
        <f t="shared" si="10"/>
        <v>782902</v>
      </c>
      <c r="R41" s="131">
        <f t="shared" si="11"/>
        <v>228386</v>
      </c>
      <c r="S41" s="150">
        <f t="shared" si="22"/>
        <v>358965</v>
      </c>
      <c r="T41" s="130">
        <f t="shared" si="12"/>
        <v>68203</v>
      </c>
      <c r="U41" s="137">
        <f t="shared" si="13"/>
        <v>427168</v>
      </c>
      <c r="V41" s="155">
        <f>ROUND(MEDIAN(F41,I41),0)</f>
        <v>358965</v>
      </c>
      <c r="W41" s="130">
        <f t="shared" si="14"/>
        <v>68203</v>
      </c>
      <c r="X41" s="131">
        <f t="shared" si="15"/>
        <v>427168</v>
      </c>
      <c r="Y41" s="341">
        <f>ROUND(GEOMEAN(F41,I41),0)</f>
        <v>341361</v>
      </c>
      <c r="Z41" s="130">
        <f t="shared" si="16"/>
        <v>64859</v>
      </c>
      <c r="AA41" s="131">
        <f t="shared" si="17"/>
        <v>406220</v>
      </c>
      <c r="AB41" s="341">
        <f>ROUND(HARMEAN(F41,I41),0)</f>
        <v>324620</v>
      </c>
      <c r="AC41" s="130">
        <f t="shared" si="18"/>
        <v>61678</v>
      </c>
      <c r="AD41" s="137">
        <f t="shared" si="19"/>
        <v>386298</v>
      </c>
    </row>
    <row r="42" spans="1:30" ht="15" thickBot="1" x14ac:dyDescent="0.3">
      <c r="A42" s="237"/>
      <c r="B42" s="102" t="s">
        <v>81</v>
      </c>
      <c r="C42" s="103" t="s">
        <v>146</v>
      </c>
      <c r="D42" s="349">
        <v>181687</v>
      </c>
      <c r="E42" s="188">
        <f t="shared" si="2"/>
        <v>23837.334399999996</v>
      </c>
      <c r="F42" s="97">
        <f t="shared" si="20"/>
        <v>205524.33439999999</v>
      </c>
      <c r="G42" s="101">
        <f t="shared" si="4"/>
        <v>39049.623535999999</v>
      </c>
      <c r="H42" s="101">
        <f t="shared" si="5"/>
        <v>244573.95793599999</v>
      </c>
      <c r="I42" s="116">
        <v>470000</v>
      </c>
      <c r="J42" s="101">
        <f t="shared" si="6"/>
        <v>89300</v>
      </c>
      <c r="K42" s="101">
        <f t="shared" si="7"/>
        <v>559300</v>
      </c>
      <c r="L42" s="346">
        <v>799000</v>
      </c>
      <c r="M42" s="101">
        <f t="shared" si="8"/>
        <v>151810</v>
      </c>
      <c r="N42" s="101">
        <f t="shared" si="9"/>
        <v>950810</v>
      </c>
      <c r="O42" s="155">
        <f t="shared" si="23"/>
        <v>491508</v>
      </c>
      <c r="P42" s="130">
        <f t="shared" si="24"/>
        <v>297322</v>
      </c>
      <c r="Q42" s="130">
        <f t="shared" si="10"/>
        <v>788830</v>
      </c>
      <c r="R42" s="131">
        <f t="shared" si="11"/>
        <v>194186</v>
      </c>
      <c r="S42" s="150">
        <f t="shared" si="22"/>
        <v>337762</v>
      </c>
      <c r="T42" s="130">
        <f t="shared" si="12"/>
        <v>64175</v>
      </c>
      <c r="U42" s="137">
        <f t="shared" si="13"/>
        <v>401937</v>
      </c>
      <c r="V42" s="155">
        <f>ROUND(MEDIAN(F42,I42),0)</f>
        <v>337762</v>
      </c>
      <c r="W42" s="130">
        <f t="shared" si="14"/>
        <v>64175</v>
      </c>
      <c r="X42" s="131">
        <f t="shared" si="15"/>
        <v>401937</v>
      </c>
      <c r="Y42" s="341">
        <f>ROUND(GEOMEAN(F42,I42),0)</f>
        <v>310800</v>
      </c>
      <c r="Z42" s="130">
        <f t="shared" si="16"/>
        <v>59052</v>
      </c>
      <c r="AA42" s="131">
        <f t="shared" si="17"/>
        <v>369852</v>
      </c>
      <c r="AB42" s="341">
        <f>ROUND(HARMEAN(F42,I42),0)</f>
        <v>285990</v>
      </c>
      <c r="AC42" s="130">
        <f t="shared" si="18"/>
        <v>54338</v>
      </c>
      <c r="AD42" s="137">
        <f t="shared" si="19"/>
        <v>340328</v>
      </c>
    </row>
    <row r="43" spans="1:30" ht="15" thickBot="1" x14ac:dyDescent="0.3">
      <c r="A43" s="235" t="s">
        <v>87</v>
      </c>
      <c r="B43" s="110" t="s">
        <v>88</v>
      </c>
      <c r="C43" s="99" t="s">
        <v>89</v>
      </c>
      <c r="D43" s="349">
        <v>392296</v>
      </c>
      <c r="E43" s="188">
        <f t="shared" si="2"/>
        <v>51469.235199999996</v>
      </c>
      <c r="F43" s="97">
        <f t="shared" si="20"/>
        <v>443765.2352</v>
      </c>
      <c r="G43" s="100">
        <f t="shared" si="4"/>
        <v>84315.394688</v>
      </c>
      <c r="H43" s="101">
        <f t="shared" si="5"/>
        <v>528080.62988799997</v>
      </c>
      <c r="I43" s="122">
        <v>550000</v>
      </c>
      <c r="J43" s="97">
        <f t="shared" si="6"/>
        <v>104500</v>
      </c>
      <c r="K43" s="97">
        <f t="shared" si="7"/>
        <v>654500</v>
      </c>
      <c r="L43" s="346">
        <v>799000</v>
      </c>
      <c r="M43" s="97">
        <f t="shared" si="8"/>
        <v>151810</v>
      </c>
      <c r="N43" s="97">
        <f t="shared" si="9"/>
        <v>950810</v>
      </c>
      <c r="O43" s="155">
        <f t="shared" si="23"/>
        <v>597588</v>
      </c>
      <c r="P43" s="130">
        <f t="shared" si="24"/>
        <v>182336</v>
      </c>
      <c r="Q43" s="130">
        <f t="shared" si="10"/>
        <v>779924</v>
      </c>
      <c r="R43" s="131">
        <f t="shared" si="11"/>
        <v>415252</v>
      </c>
      <c r="S43" s="150">
        <f t="shared" si="22"/>
        <v>496883</v>
      </c>
      <c r="T43" s="130">
        <f t="shared" si="12"/>
        <v>94408</v>
      </c>
      <c r="U43" s="137">
        <f t="shared" si="13"/>
        <v>591291</v>
      </c>
      <c r="V43" s="155">
        <f>ROUND(MEDIAN(F43,I43),0)</f>
        <v>496883</v>
      </c>
      <c r="W43" s="130">
        <f t="shared" si="14"/>
        <v>94408</v>
      </c>
      <c r="X43" s="131">
        <f t="shared" si="15"/>
        <v>591291</v>
      </c>
      <c r="Y43" s="341">
        <f>ROUND(GEOMEAN(F43,I43),0)</f>
        <v>494035</v>
      </c>
      <c r="Z43" s="130">
        <f t="shared" si="16"/>
        <v>93867</v>
      </c>
      <c r="AA43" s="131">
        <f t="shared" si="17"/>
        <v>587902</v>
      </c>
      <c r="AB43" s="341">
        <f>ROUND(HARMEAN(F43,I43),0)</f>
        <v>491204</v>
      </c>
      <c r="AC43" s="130">
        <f t="shared" si="18"/>
        <v>93329</v>
      </c>
      <c r="AD43" s="137">
        <f t="shared" si="19"/>
        <v>584533</v>
      </c>
    </row>
    <row r="44" spans="1:30" ht="15" thickBot="1" x14ac:dyDescent="0.3">
      <c r="A44" s="236"/>
      <c r="B44" s="106" t="s">
        <v>91</v>
      </c>
      <c r="C44" s="110" t="s">
        <v>147</v>
      </c>
      <c r="D44" s="349">
        <v>177825</v>
      </c>
      <c r="E44" s="188">
        <f t="shared" si="2"/>
        <v>23330.639999999996</v>
      </c>
      <c r="F44" s="97">
        <f t="shared" si="20"/>
        <v>201155.63999999998</v>
      </c>
      <c r="G44" s="104">
        <f t="shared" si="4"/>
        <v>38219.571599999996</v>
      </c>
      <c r="H44" s="105">
        <f t="shared" si="5"/>
        <v>239375.21159999998</v>
      </c>
      <c r="I44" s="116">
        <v>470000</v>
      </c>
      <c r="J44" s="101">
        <f t="shared" si="6"/>
        <v>89300</v>
      </c>
      <c r="K44" s="101">
        <f t="shared" si="7"/>
        <v>559300</v>
      </c>
      <c r="L44" s="346">
        <v>799000</v>
      </c>
      <c r="M44" s="101">
        <f t="shared" si="8"/>
        <v>151810</v>
      </c>
      <c r="N44" s="101">
        <f t="shared" si="9"/>
        <v>950810</v>
      </c>
      <c r="O44" s="155">
        <f t="shared" si="23"/>
        <v>490052</v>
      </c>
      <c r="P44" s="130">
        <f t="shared" si="24"/>
        <v>299426</v>
      </c>
      <c r="Q44" s="130">
        <f t="shared" si="10"/>
        <v>789478</v>
      </c>
      <c r="R44" s="131">
        <f t="shared" si="11"/>
        <v>190626</v>
      </c>
      <c r="S44" s="150">
        <f t="shared" si="22"/>
        <v>335578</v>
      </c>
      <c r="T44" s="130">
        <f t="shared" si="12"/>
        <v>63760</v>
      </c>
      <c r="U44" s="137">
        <f t="shared" si="13"/>
        <v>399338</v>
      </c>
      <c r="V44" s="155">
        <f>ROUND(MEDIAN(F44,I44),0)</f>
        <v>335578</v>
      </c>
      <c r="W44" s="130">
        <f t="shared" si="14"/>
        <v>63760</v>
      </c>
      <c r="X44" s="131">
        <f t="shared" si="15"/>
        <v>399338</v>
      </c>
      <c r="Y44" s="341">
        <f>ROUND(GEOMEAN(F44,I44),0)</f>
        <v>307479</v>
      </c>
      <c r="Z44" s="130">
        <f t="shared" si="16"/>
        <v>58421</v>
      </c>
      <c r="AA44" s="131">
        <f t="shared" si="17"/>
        <v>365900</v>
      </c>
      <c r="AB44" s="341">
        <f>ROUND(HARMEAN(F44,I44),0)</f>
        <v>281732</v>
      </c>
      <c r="AC44" s="130">
        <f t="shared" si="18"/>
        <v>53529</v>
      </c>
      <c r="AD44" s="137">
        <f t="shared" si="19"/>
        <v>335261</v>
      </c>
    </row>
    <row r="45" spans="1:30" ht="15" thickBot="1" x14ac:dyDescent="0.3">
      <c r="A45" s="236"/>
      <c r="B45" s="110" t="s">
        <v>91</v>
      </c>
      <c r="C45" s="99" t="s">
        <v>148</v>
      </c>
      <c r="D45" s="349">
        <v>456110</v>
      </c>
      <c r="E45" s="188">
        <f t="shared" si="2"/>
        <v>59841.631999999991</v>
      </c>
      <c r="F45" s="97">
        <f t="shared" si="20"/>
        <v>515951.63199999998</v>
      </c>
      <c r="G45" s="100">
        <f t="shared" si="4"/>
        <v>98030.810079999996</v>
      </c>
      <c r="H45" s="101">
        <f t="shared" si="5"/>
        <v>613982.44207999995</v>
      </c>
      <c r="I45" s="118">
        <v>630000</v>
      </c>
      <c r="J45" s="105">
        <f t="shared" si="6"/>
        <v>119700</v>
      </c>
      <c r="K45" s="105">
        <f t="shared" si="7"/>
        <v>749700</v>
      </c>
      <c r="L45" s="346">
        <v>799000</v>
      </c>
      <c r="M45" s="105">
        <f t="shared" si="8"/>
        <v>151810</v>
      </c>
      <c r="N45" s="105">
        <f t="shared" si="9"/>
        <v>950810</v>
      </c>
      <c r="O45" s="155">
        <f t="shared" si="23"/>
        <v>648317</v>
      </c>
      <c r="P45" s="130">
        <f t="shared" si="24"/>
        <v>142410</v>
      </c>
      <c r="Q45" s="130">
        <f t="shared" si="10"/>
        <v>790727</v>
      </c>
      <c r="R45" s="131">
        <f t="shared" si="11"/>
        <v>505907</v>
      </c>
      <c r="S45" s="150">
        <f t="shared" si="22"/>
        <v>572976</v>
      </c>
      <c r="T45" s="130">
        <f t="shared" si="12"/>
        <v>108865</v>
      </c>
      <c r="U45" s="137">
        <f t="shared" si="13"/>
        <v>681841</v>
      </c>
      <c r="V45" s="155">
        <f>ROUND(MEDIAN(F45,I45),0)</f>
        <v>572976</v>
      </c>
      <c r="W45" s="130">
        <f t="shared" si="14"/>
        <v>108865</v>
      </c>
      <c r="X45" s="131">
        <f t="shared" si="15"/>
        <v>681841</v>
      </c>
      <c r="Y45" s="341">
        <f>ROUND(GEOMEAN(F45,I45),0)</f>
        <v>570131</v>
      </c>
      <c r="Z45" s="130">
        <f t="shared" si="16"/>
        <v>108325</v>
      </c>
      <c r="AA45" s="131">
        <f t="shared" si="17"/>
        <v>678456</v>
      </c>
      <c r="AB45" s="341">
        <f>ROUND(HARMEAN(F45,I45),0)</f>
        <v>567301</v>
      </c>
      <c r="AC45" s="130">
        <f t="shared" si="18"/>
        <v>107787</v>
      </c>
      <c r="AD45" s="137">
        <f t="shared" si="19"/>
        <v>675088</v>
      </c>
    </row>
    <row r="46" spans="1:30" s="337" customFormat="1" ht="15" thickBot="1" x14ac:dyDescent="0.3">
      <c r="A46" s="236"/>
      <c r="B46" s="358" t="s">
        <v>92</v>
      </c>
      <c r="C46" s="359" t="s">
        <v>175</v>
      </c>
      <c r="D46" s="349"/>
      <c r="E46" s="327">
        <f t="shared" si="2"/>
        <v>0</v>
      </c>
      <c r="F46" s="349">
        <f>D46+E46</f>
        <v>0</v>
      </c>
      <c r="G46" s="360">
        <f t="shared" si="4"/>
        <v>0</v>
      </c>
      <c r="H46" s="361">
        <f t="shared" si="5"/>
        <v>0</v>
      </c>
      <c r="I46" s="326">
        <v>390000</v>
      </c>
      <c r="J46" s="328">
        <f t="shared" si="6"/>
        <v>74100</v>
      </c>
      <c r="K46" s="328">
        <f t="shared" si="7"/>
        <v>464100</v>
      </c>
      <c r="L46" s="347">
        <v>799000</v>
      </c>
      <c r="M46" s="328">
        <f t="shared" si="8"/>
        <v>151810</v>
      </c>
      <c r="N46" s="328">
        <f t="shared" si="9"/>
        <v>950810</v>
      </c>
      <c r="O46" s="357">
        <f>ROUND(AVERAGE(I46,L46),0)</f>
        <v>594500</v>
      </c>
      <c r="P46" s="331">
        <f t="shared" si="24"/>
        <v>399538</v>
      </c>
      <c r="Q46" s="331">
        <f t="shared" si="10"/>
        <v>994038</v>
      </c>
      <c r="R46" s="334">
        <f t="shared" si="11"/>
        <v>194962</v>
      </c>
      <c r="S46" s="348">
        <f>ROUND(AVERAGE(I46,L46),0)</f>
        <v>594500</v>
      </c>
      <c r="T46" s="331">
        <f t="shared" si="12"/>
        <v>112955</v>
      </c>
      <c r="U46" s="336">
        <f t="shared" si="13"/>
        <v>707455</v>
      </c>
      <c r="V46" s="357">
        <f>ROUND(MEDIAN(I46,L46),0)</f>
        <v>594500</v>
      </c>
      <c r="W46" s="331">
        <f t="shared" si="14"/>
        <v>112955</v>
      </c>
      <c r="X46" s="334">
        <f t="shared" si="15"/>
        <v>707455</v>
      </c>
      <c r="Y46" s="342">
        <f>ROUND(GEOMEAN(I46,L46),0)</f>
        <v>558220</v>
      </c>
      <c r="Z46" s="331">
        <f t="shared" si="16"/>
        <v>106062</v>
      </c>
      <c r="AA46" s="334">
        <f t="shared" si="17"/>
        <v>664282</v>
      </c>
      <c r="AB46" s="342">
        <f>ROUND(HARMEAN(I46,L46),0)</f>
        <v>524155</v>
      </c>
      <c r="AC46" s="331">
        <f t="shared" si="18"/>
        <v>99589</v>
      </c>
      <c r="AD46" s="336">
        <f t="shared" si="19"/>
        <v>623744</v>
      </c>
    </row>
    <row r="47" spans="1:30" ht="15" thickBot="1" x14ac:dyDescent="0.3">
      <c r="A47" s="236"/>
      <c r="B47" s="98" t="s">
        <v>92</v>
      </c>
      <c r="C47" s="99" t="s">
        <v>95</v>
      </c>
      <c r="D47" s="349">
        <v>433736</v>
      </c>
      <c r="E47" s="188">
        <f t="shared" si="2"/>
        <v>56906.163199999995</v>
      </c>
      <c r="F47" s="344">
        <f t="shared" si="20"/>
        <v>490642.16320000001</v>
      </c>
      <c r="G47" s="100">
        <f t="shared" si="4"/>
        <v>93222.011008000001</v>
      </c>
      <c r="H47" s="101">
        <f t="shared" si="5"/>
        <v>583864.17420800007</v>
      </c>
      <c r="I47" s="118">
        <v>646000</v>
      </c>
      <c r="J47" s="105">
        <f t="shared" si="6"/>
        <v>122740</v>
      </c>
      <c r="K47" s="105">
        <f t="shared" si="7"/>
        <v>768740</v>
      </c>
      <c r="L47" s="347">
        <v>799000</v>
      </c>
      <c r="M47" s="105">
        <f t="shared" si="8"/>
        <v>151810</v>
      </c>
      <c r="N47" s="105">
        <f t="shared" si="9"/>
        <v>950810</v>
      </c>
      <c r="O47" s="155">
        <f t="shared" si="23"/>
        <v>645214</v>
      </c>
      <c r="P47" s="130">
        <f t="shared" si="24"/>
        <v>154180</v>
      </c>
      <c r="Q47" s="130">
        <f t="shared" si="10"/>
        <v>799394</v>
      </c>
      <c r="R47" s="131">
        <f t="shared" si="11"/>
        <v>491034</v>
      </c>
      <c r="S47" s="150">
        <f>ROUND(AVERAGE(F47,I47),0)</f>
        <v>568321</v>
      </c>
      <c r="T47" s="130">
        <f t="shared" si="12"/>
        <v>107981</v>
      </c>
      <c r="U47" s="137">
        <f t="shared" si="13"/>
        <v>676302</v>
      </c>
      <c r="V47" s="155">
        <f>ROUND(MEDIAN(I47,L47),0)</f>
        <v>722500</v>
      </c>
      <c r="W47" s="130">
        <f t="shared" si="14"/>
        <v>137275</v>
      </c>
      <c r="X47" s="131">
        <f t="shared" si="15"/>
        <v>859775</v>
      </c>
      <c r="Y47" s="341">
        <f>ROUND(GEOMEAN(I47,L47),0)</f>
        <v>718439</v>
      </c>
      <c r="Z47" s="130">
        <f t="shared" si="16"/>
        <v>136503</v>
      </c>
      <c r="AA47" s="131">
        <f t="shared" si="17"/>
        <v>854942</v>
      </c>
      <c r="AB47" s="341">
        <f>ROUND(HARMEAN(I47,L47),0)</f>
        <v>714400</v>
      </c>
      <c r="AC47" s="130">
        <f t="shared" si="18"/>
        <v>135736</v>
      </c>
      <c r="AD47" s="137">
        <f t="shared" si="19"/>
        <v>850136</v>
      </c>
    </row>
    <row r="48" spans="1:30" ht="15" thickBot="1" x14ac:dyDescent="0.3">
      <c r="A48" s="236"/>
      <c r="B48" s="102" t="s">
        <v>92</v>
      </c>
      <c r="C48" s="103" t="s">
        <v>93</v>
      </c>
      <c r="D48" s="349">
        <v>491719</v>
      </c>
      <c r="E48" s="188">
        <f t="shared" si="2"/>
        <v>64513.532799999994</v>
      </c>
      <c r="F48" s="344">
        <f t="shared" si="20"/>
        <v>556232.53280000004</v>
      </c>
      <c r="G48" s="104">
        <f t="shared" si="4"/>
        <v>105684.181232</v>
      </c>
      <c r="H48" s="105">
        <f t="shared" si="5"/>
        <v>661916.71403200005</v>
      </c>
      <c r="I48" s="116">
        <v>710000</v>
      </c>
      <c r="J48" s="101">
        <f t="shared" si="6"/>
        <v>134900</v>
      </c>
      <c r="K48" s="101">
        <f t="shared" si="7"/>
        <v>844900</v>
      </c>
      <c r="L48" s="347">
        <v>799000</v>
      </c>
      <c r="M48" s="101">
        <f t="shared" si="8"/>
        <v>151810</v>
      </c>
      <c r="N48" s="101">
        <f t="shared" si="9"/>
        <v>950810</v>
      </c>
      <c r="O48" s="155">
        <f t="shared" si="23"/>
        <v>688411</v>
      </c>
      <c r="P48" s="130">
        <f t="shared" si="24"/>
        <v>122815</v>
      </c>
      <c r="Q48" s="130">
        <f t="shared" si="10"/>
        <v>811226</v>
      </c>
      <c r="R48" s="131">
        <f t="shared" si="11"/>
        <v>565596</v>
      </c>
      <c r="S48" s="150">
        <f>ROUND(AVERAGE(I48,L48),0)</f>
        <v>754500</v>
      </c>
      <c r="T48" s="130">
        <f t="shared" si="12"/>
        <v>143355</v>
      </c>
      <c r="U48" s="137">
        <f t="shared" si="13"/>
        <v>897855</v>
      </c>
      <c r="V48" s="155">
        <f>ROUND(MEDIAN(I48,L48),0)</f>
        <v>754500</v>
      </c>
      <c r="W48" s="130">
        <f t="shared" si="14"/>
        <v>143355</v>
      </c>
      <c r="X48" s="131">
        <f t="shared" si="15"/>
        <v>897855</v>
      </c>
      <c r="Y48" s="341">
        <f>ROUND(GEOMEAN(I48,L48),0)</f>
        <v>753187</v>
      </c>
      <c r="Z48" s="130">
        <f t="shared" si="16"/>
        <v>143106</v>
      </c>
      <c r="AA48" s="131">
        <f t="shared" si="17"/>
        <v>896293</v>
      </c>
      <c r="AB48" s="341">
        <f>ROUND(HARMEAN(I48,L48),0)</f>
        <v>751875</v>
      </c>
      <c r="AC48" s="130">
        <f t="shared" si="18"/>
        <v>142856</v>
      </c>
      <c r="AD48" s="137">
        <f t="shared" si="19"/>
        <v>894731</v>
      </c>
    </row>
    <row r="49" spans="1:30" ht="15.75" thickBot="1" x14ac:dyDescent="0.3">
      <c r="A49" s="237"/>
      <c r="B49" s="98" t="s">
        <v>92</v>
      </c>
      <c r="C49" s="196" t="s">
        <v>149</v>
      </c>
      <c r="D49" s="349">
        <v>194544</v>
      </c>
      <c r="E49" s="188">
        <f t="shared" si="2"/>
        <v>25524.172799999997</v>
      </c>
      <c r="F49" s="97">
        <f t="shared" si="20"/>
        <v>220068.1728</v>
      </c>
      <c r="G49" s="100">
        <f t="shared" si="4"/>
        <v>41812.952832000003</v>
      </c>
      <c r="H49" s="101">
        <f t="shared" si="5"/>
        <v>261881.12563200001</v>
      </c>
      <c r="I49" s="120">
        <v>450000</v>
      </c>
      <c r="J49" s="77">
        <f t="shared" si="6"/>
        <v>85500</v>
      </c>
      <c r="K49" s="77">
        <f t="shared" si="7"/>
        <v>535500</v>
      </c>
      <c r="L49" s="346">
        <v>799000</v>
      </c>
      <c r="M49" s="77">
        <f t="shared" si="8"/>
        <v>151810</v>
      </c>
      <c r="N49" s="77">
        <f t="shared" si="9"/>
        <v>950810</v>
      </c>
      <c r="O49" s="155">
        <f t="shared" si="23"/>
        <v>489689</v>
      </c>
      <c r="P49" s="130">
        <f t="shared" si="24"/>
        <v>291499</v>
      </c>
      <c r="Q49" s="130">
        <f t="shared" si="10"/>
        <v>781188</v>
      </c>
      <c r="R49" s="131">
        <f t="shared" si="11"/>
        <v>198190</v>
      </c>
      <c r="S49" s="150">
        <f>ROUND(AVERAGE(F49,I49),0)</f>
        <v>335034</v>
      </c>
      <c r="T49" s="130">
        <f t="shared" si="12"/>
        <v>63656</v>
      </c>
      <c r="U49" s="137">
        <f t="shared" si="13"/>
        <v>398690</v>
      </c>
      <c r="V49" s="155">
        <f>ROUND(MEDIAN(F49,I49),0)</f>
        <v>335034</v>
      </c>
      <c r="W49" s="130">
        <f t="shared" si="14"/>
        <v>63656</v>
      </c>
      <c r="X49" s="131">
        <f t="shared" si="15"/>
        <v>398690</v>
      </c>
      <c r="Y49" s="341">
        <f>ROUND(GEOMEAN(F49,I49),0)</f>
        <v>314691</v>
      </c>
      <c r="Z49" s="130">
        <f t="shared" si="16"/>
        <v>59791</v>
      </c>
      <c r="AA49" s="131">
        <f t="shared" si="17"/>
        <v>374482</v>
      </c>
      <c r="AB49" s="341">
        <f>ROUND(HARMEAN(I49,L49),0)</f>
        <v>575741</v>
      </c>
      <c r="AC49" s="130">
        <f t="shared" si="18"/>
        <v>109391</v>
      </c>
      <c r="AD49" s="137">
        <f t="shared" si="19"/>
        <v>685132</v>
      </c>
    </row>
    <row r="50" spans="1:30" ht="15.75" thickBot="1" x14ac:dyDescent="0.3">
      <c r="A50" s="235" t="s">
        <v>98</v>
      </c>
      <c r="B50" s="112" t="s">
        <v>99</v>
      </c>
      <c r="C50" s="197" t="s">
        <v>150</v>
      </c>
      <c r="D50" s="349">
        <v>155325</v>
      </c>
      <c r="E50" s="188">
        <f t="shared" si="2"/>
        <v>20378.639999999996</v>
      </c>
      <c r="F50" s="344">
        <f t="shared" si="20"/>
        <v>175703.63999999998</v>
      </c>
      <c r="G50" s="104">
        <f t="shared" si="4"/>
        <v>33383.691599999998</v>
      </c>
      <c r="H50" s="105">
        <f t="shared" si="5"/>
        <v>209087.33159999998</v>
      </c>
      <c r="I50" s="122">
        <v>650000</v>
      </c>
      <c r="J50" s="97">
        <f t="shared" si="6"/>
        <v>123500</v>
      </c>
      <c r="K50" s="97">
        <f t="shared" si="7"/>
        <v>773500</v>
      </c>
      <c r="L50" s="347">
        <v>799000</v>
      </c>
      <c r="M50" s="97">
        <f t="shared" si="8"/>
        <v>151810</v>
      </c>
      <c r="N50" s="97">
        <f t="shared" si="9"/>
        <v>950810</v>
      </c>
      <c r="O50" s="155">
        <f t="shared" si="23"/>
        <v>541568</v>
      </c>
      <c r="P50" s="130">
        <f t="shared" si="24"/>
        <v>325488</v>
      </c>
      <c r="Q50" s="130">
        <f t="shared" si="10"/>
        <v>867056</v>
      </c>
      <c r="R50" s="131">
        <f t="shared" si="11"/>
        <v>216080</v>
      </c>
      <c r="S50" s="150">
        <f>ROUND(AVERAGE(I50,L50),0)</f>
        <v>724500</v>
      </c>
      <c r="T50" s="130">
        <f t="shared" si="12"/>
        <v>137655</v>
      </c>
      <c r="U50" s="137">
        <f t="shared" si="13"/>
        <v>862155</v>
      </c>
      <c r="V50" s="155">
        <f>ROUND(MEDIAN(I50,L50),0)</f>
        <v>724500</v>
      </c>
      <c r="W50" s="130">
        <f t="shared" si="14"/>
        <v>137655</v>
      </c>
      <c r="X50" s="131">
        <f t="shared" si="15"/>
        <v>862155</v>
      </c>
      <c r="Y50" s="341">
        <f>ROUND(GEOMEAN(I50,L50),0)</f>
        <v>720659</v>
      </c>
      <c r="Z50" s="130">
        <f t="shared" si="16"/>
        <v>136925</v>
      </c>
      <c r="AA50" s="131">
        <f t="shared" si="17"/>
        <v>857584</v>
      </c>
      <c r="AB50" s="341">
        <f t="shared" ref="AB50" si="25">ROUND(HARMEAN(I50,L50),0)</f>
        <v>716839</v>
      </c>
      <c r="AC50" s="130">
        <f t="shared" si="18"/>
        <v>136199</v>
      </c>
      <c r="AD50" s="137">
        <f t="shared" si="19"/>
        <v>853038</v>
      </c>
    </row>
    <row r="51" spans="1:30" ht="15.75" thickBot="1" x14ac:dyDescent="0.3">
      <c r="A51" s="236"/>
      <c r="B51" s="113" t="s">
        <v>101</v>
      </c>
      <c r="C51" s="196" t="s">
        <v>151</v>
      </c>
      <c r="D51" s="349">
        <v>187825</v>
      </c>
      <c r="E51" s="188">
        <f t="shared" si="2"/>
        <v>24642.639999999996</v>
      </c>
      <c r="F51" s="344">
        <f t="shared" si="20"/>
        <v>212467.63999999998</v>
      </c>
      <c r="G51" s="100">
        <f t="shared" si="4"/>
        <v>40368.851599999995</v>
      </c>
      <c r="H51" s="101">
        <f t="shared" si="5"/>
        <v>252836.49159999998</v>
      </c>
      <c r="I51" s="116">
        <v>650000</v>
      </c>
      <c r="J51" s="101">
        <f t="shared" si="6"/>
        <v>123500</v>
      </c>
      <c r="K51" s="101">
        <f t="shared" si="7"/>
        <v>773500</v>
      </c>
      <c r="L51" s="347">
        <v>799000</v>
      </c>
      <c r="M51" s="101">
        <f t="shared" si="8"/>
        <v>151810</v>
      </c>
      <c r="N51" s="101">
        <f t="shared" si="9"/>
        <v>950810</v>
      </c>
      <c r="O51" s="155">
        <f t="shared" si="23"/>
        <v>553823</v>
      </c>
      <c r="P51" s="130">
        <f t="shared" si="24"/>
        <v>304865</v>
      </c>
      <c r="Q51" s="130">
        <f t="shared" si="10"/>
        <v>858688</v>
      </c>
      <c r="R51" s="131">
        <f t="shared" si="11"/>
        <v>248958</v>
      </c>
      <c r="S51" s="150">
        <f>ROUND(AVERAGE(I51,L51),0)</f>
        <v>724500</v>
      </c>
      <c r="T51" s="130">
        <f t="shared" si="12"/>
        <v>137655</v>
      </c>
      <c r="U51" s="137">
        <f t="shared" si="13"/>
        <v>862155</v>
      </c>
      <c r="V51" s="155">
        <f>ROUND(MEDIAN(I51,L51),0)</f>
        <v>724500</v>
      </c>
      <c r="W51" s="130">
        <f t="shared" si="14"/>
        <v>137655</v>
      </c>
      <c r="X51" s="131">
        <f t="shared" si="15"/>
        <v>862155</v>
      </c>
      <c r="Y51" s="341">
        <f>ROUND(GEOMEAN(I51,L51),0)</f>
        <v>720659</v>
      </c>
      <c r="Z51" s="130">
        <f t="shared" si="16"/>
        <v>136925</v>
      </c>
      <c r="AA51" s="131">
        <f t="shared" si="17"/>
        <v>857584</v>
      </c>
      <c r="AB51" s="341">
        <f>ROUND(HARMEAN(I51,L51),0)</f>
        <v>716839</v>
      </c>
      <c r="AC51" s="130">
        <f t="shared" si="18"/>
        <v>136199</v>
      </c>
      <c r="AD51" s="137">
        <f t="shared" si="19"/>
        <v>853038</v>
      </c>
    </row>
    <row r="52" spans="1:30" ht="15" thickBot="1" x14ac:dyDescent="0.3">
      <c r="A52" s="236"/>
      <c r="B52" s="106" t="s">
        <v>103</v>
      </c>
      <c r="C52" s="103" t="s">
        <v>104</v>
      </c>
      <c r="D52" s="349">
        <v>216670</v>
      </c>
      <c r="E52" s="188">
        <f t="shared" si="2"/>
        <v>28427.103999999996</v>
      </c>
      <c r="F52" s="97">
        <f t="shared" si="20"/>
        <v>245097.10399999999</v>
      </c>
      <c r="G52" s="104">
        <f t="shared" si="4"/>
        <v>46568.449759999996</v>
      </c>
      <c r="H52" s="105">
        <f t="shared" si="5"/>
        <v>291665.55375999998</v>
      </c>
      <c r="I52" s="118">
        <v>340000</v>
      </c>
      <c r="J52" s="105">
        <f t="shared" si="6"/>
        <v>64600</v>
      </c>
      <c r="K52" s="105">
        <f t="shared" si="7"/>
        <v>404600</v>
      </c>
      <c r="L52" s="346">
        <v>799000</v>
      </c>
      <c r="M52" s="105">
        <f t="shared" si="8"/>
        <v>151810</v>
      </c>
      <c r="N52" s="105">
        <f t="shared" si="9"/>
        <v>950810</v>
      </c>
      <c r="O52" s="155">
        <f t="shared" si="23"/>
        <v>461366</v>
      </c>
      <c r="P52" s="130">
        <f t="shared" si="24"/>
        <v>296225</v>
      </c>
      <c r="Q52" s="130">
        <f t="shared" si="10"/>
        <v>757591</v>
      </c>
      <c r="R52" s="131">
        <f t="shared" si="11"/>
        <v>165141</v>
      </c>
      <c r="S52" s="150">
        <f>ROUND(AVERAGE(F52,I52),0)</f>
        <v>292549</v>
      </c>
      <c r="T52" s="130">
        <f t="shared" si="12"/>
        <v>55584</v>
      </c>
      <c r="U52" s="137">
        <f t="shared" si="13"/>
        <v>348133</v>
      </c>
      <c r="V52" s="155">
        <f>ROUND(MEDIAN(F52,I52),0)</f>
        <v>292549</v>
      </c>
      <c r="W52" s="130">
        <f t="shared" si="14"/>
        <v>55584</v>
      </c>
      <c r="X52" s="131">
        <f t="shared" si="15"/>
        <v>348133</v>
      </c>
      <c r="Y52" s="341">
        <f>ROUND(GEOMEAN(F52,I52),0)</f>
        <v>288675</v>
      </c>
      <c r="Z52" s="130">
        <f t="shared" si="16"/>
        <v>54848</v>
      </c>
      <c r="AA52" s="131">
        <f t="shared" si="17"/>
        <v>343523</v>
      </c>
      <c r="AB52" s="341">
        <f>ROUND(HARMEAN(F52,I52),0)</f>
        <v>284852</v>
      </c>
      <c r="AC52" s="130">
        <f t="shared" si="18"/>
        <v>54122</v>
      </c>
      <c r="AD52" s="137">
        <f t="shared" si="19"/>
        <v>338974</v>
      </c>
    </row>
    <row r="53" spans="1:30" ht="15.75" thickBot="1" x14ac:dyDescent="0.3">
      <c r="A53" s="236"/>
      <c r="B53" s="110" t="s">
        <v>152</v>
      </c>
      <c r="C53" s="196" t="s">
        <v>153</v>
      </c>
      <c r="D53" s="349">
        <v>172744</v>
      </c>
      <c r="E53" s="188">
        <f t="shared" si="2"/>
        <v>22664.012799999997</v>
      </c>
      <c r="F53" s="97">
        <f t="shared" si="20"/>
        <v>195408.0128</v>
      </c>
      <c r="G53" s="100">
        <f t="shared" si="4"/>
        <v>37127.522431999998</v>
      </c>
      <c r="H53" s="101">
        <f t="shared" si="5"/>
        <v>232535.53523199999</v>
      </c>
      <c r="I53" s="116">
        <v>340000</v>
      </c>
      <c r="J53" s="101">
        <f t="shared" si="6"/>
        <v>64600</v>
      </c>
      <c r="K53" s="101">
        <f t="shared" si="7"/>
        <v>404600</v>
      </c>
      <c r="L53" s="346">
        <v>799000</v>
      </c>
      <c r="M53" s="101">
        <f t="shared" si="8"/>
        <v>151810</v>
      </c>
      <c r="N53" s="101">
        <f t="shared" si="9"/>
        <v>950810</v>
      </c>
      <c r="O53" s="155">
        <f t="shared" si="23"/>
        <v>444803</v>
      </c>
      <c r="P53" s="130">
        <f t="shared" si="24"/>
        <v>315148</v>
      </c>
      <c r="Q53" s="130">
        <f t="shared" si="10"/>
        <v>759951</v>
      </c>
      <c r="R53" s="131">
        <f t="shared" si="11"/>
        <v>129655</v>
      </c>
      <c r="S53" s="150">
        <f>ROUND(AVERAGE(F53,I53),0)</f>
        <v>267704</v>
      </c>
      <c r="T53" s="130">
        <f t="shared" si="12"/>
        <v>50864</v>
      </c>
      <c r="U53" s="137">
        <f t="shared" si="13"/>
        <v>318568</v>
      </c>
      <c r="V53" s="155">
        <f>ROUND(MEDIAN(F53,I53),0)</f>
        <v>267704</v>
      </c>
      <c r="W53" s="130">
        <f t="shared" si="14"/>
        <v>50864</v>
      </c>
      <c r="X53" s="131">
        <f t="shared" si="15"/>
        <v>318568</v>
      </c>
      <c r="Y53" s="341">
        <f>ROUND(GEOMEAN(F53,I53),0)</f>
        <v>257757</v>
      </c>
      <c r="Z53" s="130">
        <f t="shared" si="16"/>
        <v>48974</v>
      </c>
      <c r="AA53" s="131">
        <f t="shared" si="17"/>
        <v>306731</v>
      </c>
      <c r="AB53" s="341">
        <f>ROUND(HARMEAN(F53,I53),0)</f>
        <v>248180</v>
      </c>
      <c r="AC53" s="130">
        <f t="shared" si="18"/>
        <v>47154</v>
      </c>
      <c r="AD53" s="137">
        <f t="shared" si="19"/>
        <v>295334</v>
      </c>
    </row>
    <row r="54" spans="1:30" ht="15.75" thickBot="1" x14ac:dyDescent="0.3">
      <c r="A54" s="236"/>
      <c r="B54" s="106" t="s">
        <v>154</v>
      </c>
      <c r="C54" s="197" t="s">
        <v>107</v>
      </c>
      <c r="D54" s="349">
        <v>242669</v>
      </c>
      <c r="E54" s="188">
        <f t="shared" si="2"/>
        <v>31838.172799999997</v>
      </c>
      <c r="F54" s="97">
        <f t="shared" si="20"/>
        <v>274507.1728</v>
      </c>
      <c r="G54" s="104">
        <f t="shared" si="4"/>
        <v>52156.362831999999</v>
      </c>
      <c r="H54" s="105">
        <f t="shared" si="5"/>
        <v>326663.53563200001</v>
      </c>
      <c r="I54" s="118">
        <v>490000</v>
      </c>
      <c r="J54" s="105">
        <f t="shared" si="6"/>
        <v>93100</v>
      </c>
      <c r="K54" s="105">
        <f t="shared" si="7"/>
        <v>583100</v>
      </c>
      <c r="L54" s="346">
        <v>799000</v>
      </c>
      <c r="M54" s="105">
        <f t="shared" si="8"/>
        <v>151810</v>
      </c>
      <c r="N54" s="105">
        <f t="shared" si="9"/>
        <v>950810</v>
      </c>
      <c r="O54" s="155">
        <f t="shared" si="23"/>
        <v>521169</v>
      </c>
      <c r="P54" s="130">
        <f t="shared" si="24"/>
        <v>263632</v>
      </c>
      <c r="Q54" s="130">
        <f t="shared" si="10"/>
        <v>784801</v>
      </c>
      <c r="R54" s="131">
        <f t="shared" si="11"/>
        <v>257537</v>
      </c>
      <c r="S54" s="150">
        <f>ROUND(AVERAGE(F54,I54),0)</f>
        <v>382254</v>
      </c>
      <c r="T54" s="130">
        <f t="shared" si="12"/>
        <v>72628</v>
      </c>
      <c r="U54" s="137">
        <f t="shared" si="13"/>
        <v>454882</v>
      </c>
      <c r="V54" s="155">
        <f>ROUND(MEDIAN(F54,I54),0)</f>
        <v>382254</v>
      </c>
      <c r="W54" s="130">
        <f t="shared" si="14"/>
        <v>72628</v>
      </c>
      <c r="X54" s="131">
        <f t="shared" si="15"/>
        <v>454882</v>
      </c>
      <c r="Y54" s="341">
        <f>ROUND(GEOMEAN(F54,I54),0)</f>
        <v>366754</v>
      </c>
      <c r="Z54" s="130">
        <f t="shared" si="16"/>
        <v>69683</v>
      </c>
      <c r="AA54" s="131">
        <f t="shared" si="17"/>
        <v>436437</v>
      </c>
      <c r="AB54" s="341">
        <f>ROUND(HARMEAN(F54,I54),0)</f>
        <v>351883</v>
      </c>
      <c r="AC54" s="130">
        <f t="shared" si="18"/>
        <v>66858</v>
      </c>
      <c r="AD54" s="137">
        <f t="shared" si="19"/>
        <v>418741</v>
      </c>
    </row>
    <row r="55" spans="1:30" ht="15.75" thickBot="1" x14ac:dyDescent="0.3">
      <c r="A55" s="236"/>
      <c r="B55" s="110" t="s">
        <v>155</v>
      </c>
      <c r="C55" s="196" t="s">
        <v>109</v>
      </c>
      <c r="D55" s="349">
        <v>266030</v>
      </c>
      <c r="E55" s="188">
        <f t="shared" si="2"/>
        <v>34903.135999999999</v>
      </c>
      <c r="F55" s="344">
        <f t="shared" si="20"/>
        <v>300933.136</v>
      </c>
      <c r="G55" s="100">
        <f t="shared" si="4"/>
        <v>57177.295839999999</v>
      </c>
      <c r="H55" s="101">
        <f t="shared" si="5"/>
        <v>358110.43183999998</v>
      </c>
      <c r="I55" s="116">
        <v>650000</v>
      </c>
      <c r="J55" s="101">
        <f t="shared" si="6"/>
        <v>123500</v>
      </c>
      <c r="K55" s="101">
        <f t="shared" si="7"/>
        <v>773500</v>
      </c>
      <c r="L55" s="347">
        <v>799000</v>
      </c>
      <c r="M55" s="101">
        <f t="shared" si="8"/>
        <v>151810</v>
      </c>
      <c r="N55" s="101">
        <f t="shared" si="9"/>
        <v>950810</v>
      </c>
      <c r="O55" s="155">
        <f t="shared" si="23"/>
        <v>583311</v>
      </c>
      <c r="P55" s="130">
        <f t="shared" si="24"/>
        <v>255643</v>
      </c>
      <c r="Q55" s="130">
        <f t="shared" si="10"/>
        <v>838954</v>
      </c>
      <c r="R55" s="131">
        <f t="shared" si="11"/>
        <v>327668</v>
      </c>
      <c r="S55" s="150">
        <f>ROUND(AVERAGE(I55,L55),0)</f>
        <v>724500</v>
      </c>
      <c r="T55" s="130">
        <f t="shared" si="12"/>
        <v>137655</v>
      </c>
      <c r="U55" s="137">
        <f t="shared" si="13"/>
        <v>862155</v>
      </c>
      <c r="V55" s="155">
        <f>ROUND(MEDIAN(I55,L55),0)</f>
        <v>724500</v>
      </c>
      <c r="W55" s="130">
        <f t="shared" si="14"/>
        <v>137655</v>
      </c>
      <c r="X55" s="131">
        <f t="shared" si="15"/>
        <v>862155</v>
      </c>
      <c r="Y55" s="341">
        <f>ROUND(GEOMEAN(I55,L55),0)</f>
        <v>720659</v>
      </c>
      <c r="Z55" s="130">
        <f t="shared" si="16"/>
        <v>136925</v>
      </c>
      <c r="AA55" s="131">
        <f t="shared" si="17"/>
        <v>857584</v>
      </c>
      <c r="AB55" s="341">
        <f t="shared" ref="AB55" si="26">ROUND(HARMEAN(I55,L55),0)</f>
        <v>716839</v>
      </c>
      <c r="AC55" s="130">
        <f t="shared" si="18"/>
        <v>136199</v>
      </c>
      <c r="AD55" s="137">
        <f t="shared" si="19"/>
        <v>853038</v>
      </c>
    </row>
    <row r="56" spans="1:30" ht="15.75" thickBot="1" x14ac:dyDescent="0.3">
      <c r="A56" s="236"/>
      <c r="B56" s="106" t="s">
        <v>111</v>
      </c>
      <c r="C56" s="197" t="s">
        <v>112</v>
      </c>
      <c r="D56" s="349">
        <v>228060</v>
      </c>
      <c r="E56" s="188">
        <f t="shared" si="2"/>
        <v>29921.471999999998</v>
      </c>
      <c r="F56" s="97">
        <f t="shared" si="20"/>
        <v>257981.47200000001</v>
      </c>
      <c r="G56" s="104">
        <f t="shared" si="4"/>
        <v>49016.479680000004</v>
      </c>
      <c r="H56" s="105">
        <f t="shared" si="5"/>
        <v>306997.95168</v>
      </c>
      <c r="I56" s="118">
        <v>500000</v>
      </c>
      <c r="J56" s="105">
        <f t="shared" si="6"/>
        <v>95000</v>
      </c>
      <c r="K56" s="105">
        <f t="shared" si="7"/>
        <v>595000</v>
      </c>
      <c r="L56" s="346">
        <v>799000</v>
      </c>
      <c r="M56" s="105">
        <f t="shared" si="8"/>
        <v>151810</v>
      </c>
      <c r="N56" s="105">
        <f t="shared" si="9"/>
        <v>950810</v>
      </c>
      <c r="O56" s="155">
        <f t="shared" si="23"/>
        <v>518994</v>
      </c>
      <c r="P56" s="130">
        <f t="shared" si="24"/>
        <v>271009</v>
      </c>
      <c r="Q56" s="130">
        <f t="shared" si="10"/>
        <v>790003</v>
      </c>
      <c r="R56" s="131">
        <f t="shared" si="11"/>
        <v>247985</v>
      </c>
      <c r="S56" s="150">
        <f>ROUND(AVERAGE(F56,I56),0)</f>
        <v>378991</v>
      </c>
      <c r="T56" s="130">
        <f t="shared" si="12"/>
        <v>72008</v>
      </c>
      <c r="U56" s="137">
        <f t="shared" si="13"/>
        <v>450999</v>
      </c>
      <c r="V56" s="155">
        <f>ROUND(MEDIAN(F56,I56),0)</f>
        <v>378991</v>
      </c>
      <c r="W56" s="130">
        <f t="shared" si="14"/>
        <v>72008</v>
      </c>
      <c r="X56" s="131">
        <f t="shared" si="15"/>
        <v>450999</v>
      </c>
      <c r="Y56" s="341">
        <f>ROUND(GEOMEAN(F56,I56),0)</f>
        <v>359153</v>
      </c>
      <c r="Z56" s="130">
        <f t="shared" si="16"/>
        <v>68239</v>
      </c>
      <c r="AA56" s="131">
        <f t="shared" si="17"/>
        <v>427392</v>
      </c>
      <c r="AB56" s="341">
        <f>ROUND(HARMEAN(F56,I56),0)</f>
        <v>340353</v>
      </c>
      <c r="AC56" s="130">
        <f t="shared" si="18"/>
        <v>64667</v>
      </c>
      <c r="AD56" s="137">
        <f t="shared" si="19"/>
        <v>405020</v>
      </c>
    </row>
    <row r="57" spans="1:30" s="337" customFormat="1" ht="15" thickBot="1" x14ac:dyDescent="0.3">
      <c r="A57" s="236"/>
      <c r="B57" s="324" t="s">
        <v>114</v>
      </c>
      <c r="C57" s="325" t="s">
        <v>181</v>
      </c>
      <c r="D57" s="349"/>
      <c r="E57" s="327">
        <f t="shared" si="2"/>
        <v>0</v>
      </c>
      <c r="F57" s="349">
        <f t="shared" si="20"/>
        <v>0</v>
      </c>
      <c r="G57" s="356">
        <f t="shared" si="4"/>
        <v>0</v>
      </c>
      <c r="H57" s="328">
        <f t="shared" si="5"/>
        <v>0</v>
      </c>
      <c r="I57" s="326">
        <v>410000</v>
      </c>
      <c r="J57" s="328">
        <f t="shared" si="6"/>
        <v>77900</v>
      </c>
      <c r="K57" s="328">
        <f t="shared" si="7"/>
        <v>487900</v>
      </c>
      <c r="L57" s="347">
        <v>799000</v>
      </c>
      <c r="M57" s="328">
        <f t="shared" si="8"/>
        <v>151810</v>
      </c>
      <c r="N57" s="328">
        <f t="shared" si="9"/>
        <v>950810</v>
      </c>
      <c r="O57" s="357">
        <f>ROUND(AVERAGE(I57,L57),0)</f>
        <v>604500</v>
      </c>
      <c r="P57" s="331">
        <f t="shared" si="24"/>
        <v>399546</v>
      </c>
      <c r="Q57" s="331">
        <f t="shared" si="10"/>
        <v>1004046</v>
      </c>
      <c r="R57" s="334">
        <f t="shared" si="11"/>
        <v>204954</v>
      </c>
      <c r="S57" s="348">
        <f>ROUND(AVERAGE(I57,L57),0)</f>
        <v>604500</v>
      </c>
      <c r="T57" s="331">
        <f t="shared" si="12"/>
        <v>114855</v>
      </c>
      <c r="U57" s="336">
        <f t="shared" si="13"/>
        <v>719355</v>
      </c>
      <c r="V57" s="357">
        <f>ROUND(MEDIAN(I57,L57),0)</f>
        <v>604500</v>
      </c>
      <c r="W57" s="331">
        <f t="shared" si="14"/>
        <v>114855</v>
      </c>
      <c r="X57" s="334">
        <f t="shared" si="15"/>
        <v>719355</v>
      </c>
      <c r="Y57" s="342">
        <f>ROUND(GEOMEAN(I57,L57),0)</f>
        <v>572355</v>
      </c>
      <c r="Z57" s="331">
        <f t="shared" si="16"/>
        <v>108747</v>
      </c>
      <c r="AA57" s="334">
        <f t="shared" si="17"/>
        <v>681102</v>
      </c>
      <c r="AB57" s="342">
        <f>ROUND(HARMEAN(I57,L57),0)</f>
        <v>541919</v>
      </c>
      <c r="AC57" s="331">
        <f t="shared" si="18"/>
        <v>102965</v>
      </c>
      <c r="AD57" s="336">
        <f t="shared" si="19"/>
        <v>644884</v>
      </c>
    </row>
    <row r="58" spans="1:30" ht="15" thickBot="1" x14ac:dyDescent="0.3">
      <c r="A58" s="236"/>
      <c r="B58" s="106" t="s">
        <v>114</v>
      </c>
      <c r="C58" s="103" t="s">
        <v>156</v>
      </c>
      <c r="D58" s="349">
        <v>212808</v>
      </c>
      <c r="E58" s="188">
        <f t="shared" si="2"/>
        <v>27920.409599999995</v>
      </c>
      <c r="F58" s="97">
        <f t="shared" si="20"/>
        <v>240728.40959999998</v>
      </c>
      <c r="G58" s="104">
        <f t="shared" si="4"/>
        <v>45738.397824</v>
      </c>
      <c r="H58" s="105">
        <f t="shared" si="5"/>
        <v>286466.807424</v>
      </c>
      <c r="I58" s="118">
        <v>310000</v>
      </c>
      <c r="J58" s="105">
        <f t="shared" si="6"/>
        <v>58900</v>
      </c>
      <c r="K58" s="105">
        <f t="shared" si="7"/>
        <v>368900</v>
      </c>
      <c r="L58" s="346">
        <v>799000</v>
      </c>
      <c r="M58" s="105">
        <f t="shared" si="8"/>
        <v>151810</v>
      </c>
      <c r="N58" s="105">
        <f t="shared" si="9"/>
        <v>950810</v>
      </c>
      <c r="O58" s="155">
        <f t="shared" si="23"/>
        <v>449909</v>
      </c>
      <c r="P58" s="130">
        <f t="shared" si="24"/>
        <v>304299</v>
      </c>
      <c r="Q58" s="130">
        <f t="shared" si="10"/>
        <v>754208</v>
      </c>
      <c r="R58" s="131">
        <f t="shared" si="11"/>
        <v>145610</v>
      </c>
      <c r="S58" s="348">
        <f>ROUND(AVERAGE(F58,I58),0)</f>
        <v>275364</v>
      </c>
      <c r="T58" s="130">
        <f t="shared" si="12"/>
        <v>52319</v>
      </c>
      <c r="U58" s="137">
        <f t="shared" si="13"/>
        <v>327683</v>
      </c>
      <c r="V58" s="155">
        <f>ROUND(MEDIAN(F58,I58),0)</f>
        <v>275364</v>
      </c>
      <c r="W58" s="130">
        <f t="shared" si="14"/>
        <v>52319</v>
      </c>
      <c r="X58" s="131">
        <f t="shared" si="15"/>
        <v>327683</v>
      </c>
      <c r="Y58" s="341">
        <f>ROUND(GEOMEAN(F58,I58),0)</f>
        <v>273177</v>
      </c>
      <c r="Z58" s="130">
        <f t="shared" si="16"/>
        <v>51904</v>
      </c>
      <c r="AA58" s="131">
        <f t="shared" si="17"/>
        <v>325081</v>
      </c>
      <c r="AB58" s="341">
        <f>ROUND(HARMEAN(F58,I58),0)</f>
        <v>271008</v>
      </c>
      <c r="AC58" s="130">
        <f t="shared" si="18"/>
        <v>51492</v>
      </c>
      <c r="AD58" s="137">
        <f t="shared" si="19"/>
        <v>322500</v>
      </c>
    </row>
    <row r="59" spans="1:30" ht="15.75" thickBot="1" x14ac:dyDescent="0.3">
      <c r="A59" s="236"/>
      <c r="B59" s="113" t="s">
        <v>116</v>
      </c>
      <c r="C59" s="196" t="s">
        <v>157</v>
      </c>
      <c r="D59" s="349">
        <v>187285</v>
      </c>
      <c r="E59" s="188">
        <f t="shared" si="2"/>
        <v>24571.791999999998</v>
      </c>
      <c r="F59" s="344">
        <f t="shared" si="20"/>
        <v>211856.79199999999</v>
      </c>
      <c r="G59" s="100">
        <f t="shared" si="4"/>
        <v>40252.790479999996</v>
      </c>
      <c r="H59" s="101">
        <f t="shared" si="5"/>
        <v>252109.58247999998</v>
      </c>
      <c r="I59" s="116">
        <v>570000</v>
      </c>
      <c r="J59" s="101">
        <f t="shared" si="6"/>
        <v>108300</v>
      </c>
      <c r="K59" s="101">
        <f t="shared" si="7"/>
        <v>678300</v>
      </c>
      <c r="L59" s="347">
        <v>799000</v>
      </c>
      <c r="M59" s="101">
        <f t="shared" si="8"/>
        <v>151810</v>
      </c>
      <c r="N59" s="101">
        <f t="shared" si="9"/>
        <v>950810</v>
      </c>
      <c r="O59" s="155">
        <f t="shared" si="23"/>
        <v>526952</v>
      </c>
      <c r="P59" s="130">
        <f t="shared" si="24"/>
        <v>295929</v>
      </c>
      <c r="Q59" s="130">
        <f t="shared" si="10"/>
        <v>822881</v>
      </c>
      <c r="R59" s="131">
        <f t="shared" si="11"/>
        <v>231023</v>
      </c>
      <c r="S59" s="150">
        <f>ROUND(AVERAGE(I59,L59),0)</f>
        <v>684500</v>
      </c>
      <c r="T59" s="130">
        <f t="shared" si="12"/>
        <v>130055</v>
      </c>
      <c r="U59" s="137">
        <f t="shared" si="13"/>
        <v>814555</v>
      </c>
      <c r="V59" s="155">
        <f>ROUND(MEDIAN(I59,L59),0)</f>
        <v>684500</v>
      </c>
      <c r="W59" s="130">
        <f t="shared" si="14"/>
        <v>130055</v>
      </c>
      <c r="X59" s="131">
        <f t="shared" si="15"/>
        <v>814555</v>
      </c>
      <c r="Y59" s="341">
        <f>ROUND(GEOMEAN(I59,L59),0)</f>
        <v>674856</v>
      </c>
      <c r="Z59" s="130">
        <f t="shared" si="16"/>
        <v>128223</v>
      </c>
      <c r="AA59" s="131">
        <f t="shared" si="17"/>
        <v>803079</v>
      </c>
      <c r="AB59" s="341">
        <f t="shared" ref="AB59:AB61" si="27">ROUND(HARMEAN(I59,L59),0)</f>
        <v>665347</v>
      </c>
      <c r="AC59" s="130">
        <f t="shared" si="18"/>
        <v>126416</v>
      </c>
      <c r="AD59" s="137">
        <f t="shared" si="19"/>
        <v>791763</v>
      </c>
    </row>
    <row r="60" spans="1:30" ht="15.75" thickBot="1" x14ac:dyDescent="0.3">
      <c r="A60" s="236"/>
      <c r="B60" s="106" t="s">
        <v>158</v>
      </c>
      <c r="C60" s="197" t="s">
        <v>118</v>
      </c>
      <c r="D60" s="349">
        <v>237958</v>
      </c>
      <c r="E60" s="188">
        <f t="shared" si="2"/>
        <v>31220.089599999996</v>
      </c>
      <c r="F60" s="344">
        <f t="shared" si="20"/>
        <v>269178.08960000001</v>
      </c>
      <c r="G60" s="104">
        <f t="shared" si="4"/>
        <v>51143.837024</v>
      </c>
      <c r="H60" s="105">
        <f t="shared" si="5"/>
        <v>320321.92662400001</v>
      </c>
      <c r="I60" s="118">
        <v>650000</v>
      </c>
      <c r="J60" s="105">
        <f t="shared" si="6"/>
        <v>123500</v>
      </c>
      <c r="K60" s="105">
        <f t="shared" si="7"/>
        <v>773500</v>
      </c>
      <c r="L60" s="347">
        <v>799000</v>
      </c>
      <c r="M60" s="105">
        <f t="shared" si="8"/>
        <v>151810</v>
      </c>
      <c r="N60" s="105">
        <f t="shared" si="9"/>
        <v>950810</v>
      </c>
      <c r="O60" s="155">
        <f t="shared" si="23"/>
        <v>572726</v>
      </c>
      <c r="P60" s="130">
        <f t="shared" si="24"/>
        <v>273233</v>
      </c>
      <c r="Q60" s="130">
        <f t="shared" si="10"/>
        <v>845959</v>
      </c>
      <c r="R60" s="131">
        <f t="shared" si="11"/>
        <v>299493</v>
      </c>
      <c r="S60" s="150">
        <f>ROUND(AVERAGE(I60,L60),0)</f>
        <v>724500</v>
      </c>
      <c r="T60" s="130">
        <f t="shared" si="12"/>
        <v>137655</v>
      </c>
      <c r="U60" s="137">
        <f t="shared" si="13"/>
        <v>862155</v>
      </c>
      <c r="V60" s="155">
        <f>ROUND(MEDIAN(I60,L60),0)</f>
        <v>724500</v>
      </c>
      <c r="W60" s="130">
        <f t="shared" si="14"/>
        <v>137655</v>
      </c>
      <c r="X60" s="131">
        <f t="shared" si="15"/>
        <v>862155</v>
      </c>
      <c r="Y60" s="341">
        <f>ROUND(GEOMEAN(I60,L60),0)</f>
        <v>720659</v>
      </c>
      <c r="Z60" s="130">
        <f t="shared" si="16"/>
        <v>136925</v>
      </c>
      <c r="AA60" s="131">
        <f t="shared" si="17"/>
        <v>857584</v>
      </c>
      <c r="AB60" s="341">
        <f t="shared" si="27"/>
        <v>716839</v>
      </c>
      <c r="AC60" s="130">
        <f t="shared" si="18"/>
        <v>136199</v>
      </c>
      <c r="AD60" s="137">
        <f t="shared" si="19"/>
        <v>853038</v>
      </c>
    </row>
    <row r="61" spans="1:30" ht="15.75" thickBot="1" x14ac:dyDescent="0.3">
      <c r="A61" s="237"/>
      <c r="B61" s="113" t="s">
        <v>119</v>
      </c>
      <c r="C61" s="196" t="s">
        <v>159</v>
      </c>
      <c r="D61" s="328">
        <v>200325</v>
      </c>
      <c r="E61" s="188">
        <f t="shared" si="2"/>
        <v>26282.639999999996</v>
      </c>
      <c r="F61" s="345">
        <f t="shared" si="20"/>
        <v>226607.63999999998</v>
      </c>
      <c r="G61" s="100">
        <f t="shared" si="4"/>
        <v>43055.4516</v>
      </c>
      <c r="H61" s="101">
        <f t="shared" si="5"/>
        <v>269663.09159999999</v>
      </c>
      <c r="I61" s="116">
        <v>650000</v>
      </c>
      <c r="J61" s="101">
        <f t="shared" si="6"/>
        <v>123500</v>
      </c>
      <c r="K61" s="101">
        <f t="shared" si="7"/>
        <v>773500</v>
      </c>
      <c r="L61" s="316">
        <v>799000</v>
      </c>
      <c r="M61" s="101">
        <f t="shared" si="8"/>
        <v>151810</v>
      </c>
      <c r="N61" s="101">
        <f t="shared" si="9"/>
        <v>950810</v>
      </c>
      <c r="O61" s="156">
        <f t="shared" si="23"/>
        <v>558536</v>
      </c>
      <c r="P61" s="138">
        <f t="shared" si="24"/>
        <v>296955</v>
      </c>
      <c r="Q61" s="138">
        <f t="shared" si="10"/>
        <v>855491</v>
      </c>
      <c r="R61" s="144">
        <f t="shared" si="11"/>
        <v>261581</v>
      </c>
      <c r="S61" s="151">
        <f>ROUND(AVERAGE(I61,L61),0)</f>
        <v>724500</v>
      </c>
      <c r="T61" s="138">
        <f t="shared" si="12"/>
        <v>137655</v>
      </c>
      <c r="U61" s="139">
        <f t="shared" si="13"/>
        <v>862155</v>
      </c>
      <c r="V61" s="156">
        <f>ROUND(MEDIAN(I61,L61),0)</f>
        <v>724500</v>
      </c>
      <c r="W61" s="138">
        <f t="shared" si="14"/>
        <v>137655</v>
      </c>
      <c r="X61" s="144">
        <f t="shared" si="15"/>
        <v>862155</v>
      </c>
      <c r="Y61" s="343">
        <f>ROUND(GEOMEAN(I61,L61),0)</f>
        <v>720659</v>
      </c>
      <c r="Z61" s="138">
        <f t="shared" si="16"/>
        <v>136925</v>
      </c>
      <c r="AA61" s="144">
        <f t="shared" si="17"/>
        <v>857584</v>
      </c>
      <c r="AB61" s="343">
        <f t="shared" si="27"/>
        <v>716839</v>
      </c>
      <c r="AC61" s="138">
        <f t="shared" si="18"/>
        <v>136199</v>
      </c>
      <c r="AD61" s="139">
        <f t="shared" si="19"/>
        <v>853038</v>
      </c>
    </row>
    <row r="62" spans="1:30" ht="15" x14ac:dyDescent="0.25">
      <c r="E62" s="188"/>
      <c r="F62" s="362">
        <f>SUM(F7:F61)</f>
        <v>16972022.547200006</v>
      </c>
      <c r="I62" s="190">
        <f>SUM(I7:I61)</f>
        <v>25967000</v>
      </c>
      <c r="L62" s="363">
        <f>SUM(L7:L61)</f>
        <v>39367200</v>
      </c>
      <c r="U62" s="141">
        <f>SUM(U7:U61)</f>
        <v>29079437</v>
      </c>
      <c r="X62" s="141">
        <f>SUM(X7:X61)</f>
        <v>29214660</v>
      </c>
      <c r="AA62" s="141">
        <f>SUM(AA7:AA61)</f>
        <v>28703128</v>
      </c>
      <c r="AB62" s="187"/>
      <c r="AD62" s="141">
        <f>SUM(AD7:AD61)</f>
        <v>28551460</v>
      </c>
    </row>
    <row r="68" spans="11:14" x14ac:dyDescent="0.25">
      <c r="K68" s="15"/>
      <c r="N68" s="15"/>
    </row>
    <row r="69" spans="11:14" x14ac:dyDescent="0.25">
      <c r="K69" s="15"/>
      <c r="N69" s="15"/>
    </row>
    <row r="70" spans="11:14" x14ac:dyDescent="0.25">
      <c r="K70" s="15"/>
      <c r="N70" s="15"/>
    </row>
    <row r="71" spans="11:14" x14ac:dyDescent="0.25">
      <c r="K71" s="15"/>
      <c r="N71" s="15"/>
    </row>
  </sheetData>
  <autoFilter ref="A6:AD62" xr:uid="{9B327EB9-4201-47E7-90B2-E837A9831ED9}"/>
  <mergeCells count="20">
    <mergeCell ref="O5:R5"/>
    <mergeCell ref="A5:A6"/>
    <mergeCell ref="B5:B6"/>
    <mergeCell ref="C5:C6"/>
    <mergeCell ref="A7:A13"/>
    <mergeCell ref="A14:A20"/>
    <mergeCell ref="A50:A61"/>
    <mergeCell ref="A2:H2"/>
    <mergeCell ref="A3:H3"/>
    <mergeCell ref="A43:A49"/>
    <mergeCell ref="A21:A28"/>
    <mergeCell ref="A29:A38"/>
    <mergeCell ref="A39:A42"/>
    <mergeCell ref="D5:H5"/>
    <mergeCell ref="I5:K5"/>
    <mergeCell ref="L5:N5"/>
    <mergeCell ref="S5:U5"/>
    <mergeCell ref="V5:X5"/>
    <mergeCell ref="Y5:AA5"/>
    <mergeCell ref="AB5:AD5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25" fitToHeight="2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78890-C15C-40FE-BFC9-929FF2BD2A07}">
  <sheetPr>
    <pageSetUpPr fitToPage="1"/>
  </sheetPr>
  <dimension ref="A2:AR35"/>
  <sheetViews>
    <sheetView tabSelected="1" topLeftCell="L1" zoomScaleNormal="100" zoomScalePageLayoutView="32" workbookViewId="0">
      <selection activeCell="Q14" sqref="Q14"/>
    </sheetView>
  </sheetViews>
  <sheetFormatPr baseColWidth="10" defaultColWidth="10.85546875" defaultRowHeight="14.25" x14ac:dyDescent="0.2"/>
  <cols>
    <col min="1" max="1" width="20.7109375" style="8" customWidth="1"/>
    <col min="2" max="2" width="25.85546875" style="8" customWidth="1"/>
    <col min="3" max="3" width="23.7109375" style="8" customWidth="1"/>
    <col min="4" max="4" width="6.85546875" style="8" bestFit="1" customWidth="1"/>
    <col min="5" max="5" width="8.28515625" style="8" bestFit="1" customWidth="1"/>
    <col min="6" max="6" width="6.85546875" style="8" bestFit="1" customWidth="1"/>
    <col min="7" max="7" width="8.28515625" style="8" bestFit="1" customWidth="1"/>
    <col min="8" max="8" width="10.7109375" style="8" bestFit="1" customWidth="1"/>
    <col min="9" max="9" width="12.7109375" style="8" bestFit="1" customWidth="1"/>
    <col min="10" max="10" width="12.5703125" style="8" customWidth="1"/>
    <col min="11" max="11" width="16" style="8" customWidth="1"/>
    <col min="12" max="12" width="16.85546875" style="8" customWidth="1"/>
    <col min="13" max="13" width="15" style="8" customWidth="1"/>
    <col min="14" max="14" width="12.7109375" style="8" customWidth="1"/>
    <col min="15" max="15" width="14.42578125" style="8" customWidth="1"/>
    <col min="16" max="16" width="11.85546875" style="8" customWidth="1"/>
    <col min="17" max="17" width="14.28515625" style="8" customWidth="1"/>
    <col min="18" max="18" width="13.85546875" style="8" customWidth="1"/>
    <col min="19" max="19" width="12.28515625" style="8" customWidth="1"/>
    <col min="20" max="20" width="12.85546875" style="8" customWidth="1"/>
    <col min="21" max="21" width="13.5703125" style="8" customWidth="1"/>
    <col min="22" max="22" width="14.7109375" style="8" customWidth="1"/>
    <col min="23" max="23" width="15" style="8" customWidth="1"/>
    <col min="24" max="24" width="18.42578125" style="8" customWidth="1"/>
    <col min="25" max="25" width="15.28515625" style="8" customWidth="1"/>
    <col min="26" max="26" width="17.85546875" style="8" customWidth="1"/>
    <col min="27" max="27" width="15.42578125" style="8" customWidth="1"/>
    <col min="28" max="28" width="14" style="8" customWidth="1"/>
    <col min="29" max="29" width="18.28515625" style="8" customWidth="1"/>
    <col min="30" max="30" width="15.140625" style="8" customWidth="1"/>
    <col min="31" max="31" width="15.85546875" style="8" customWidth="1"/>
    <col min="32" max="32" width="13.42578125" style="8" customWidth="1"/>
    <col min="33" max="33" width="18.140625" style="8" customWidth="1"/>
    <col min="34" max="34" width="16.42578125" style="8" customWidth="1"/>
    <col min="35" max="35" width="13.140625" style="8" customWidth="1"/>
    <col min="36" max="36" width="15.28515625" style="8" customWidth="1"/>
    <col min="37" max="16384" width="10.85546875" style="8"/>
  </cols>
  <sheetData>
    <row r="2" spans="1:36" ht="15" customHeight="1" x14ac:dyDescent="0.2">
      <c r="A2" s="299" t="s">
        <v>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36" ht="20.25" x14ac:dyDescent="0.2">
      <c r="A3" s="241" t="s">
        <v>161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</row>
    <row r="4" spans="1:36" ht="15.75" thickBo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36" s="10" customFormat="1" ht="56.25" customHeight="1" thickBot="1" x14ac:dyDescent="0.25">
      <c r="A5" s="304" t="s">
        <v>2</v>
      </c>
      <c r="B5" s="304" t="s">
        <v>3</v>
      </c>
      <c r="C5" s="304" t="s">
        <v>4</v>
      </c>
      <c r="D5" s="292" t="s">
        <v>162</v>
      </c>
      <c r="E5" s="293"/>
      <c r="F5" s="293"/>
      <c r="G5" s="293"/>
      <c r="H5" s="293"/>
      <c r="I5" s="294"/>
      <c r="J5" s="297" t="s">
        <v>207</v>
      </c>
      <c r="K5" s="297"/>
      <c r="L5" s="297"/>
      <c r="M5" s="297"/>
      <c r="N5" s="298"/>
      <c r="O5" s="281" t="s">
        <v>232</v>
      </c>
      <c r="P5" s="282"/>
      <c r="Q5" s="283"/>
      <c r="R5" s="281" t="s">
        <v>233</v>
      </c>
      <c r="S5" s="282"/>
      <c r="T5" s="283"/>
      <c r="U5" s="231" t="s">
        <v>226</v>
      </c>
      <c r="V5" s="231"/>
      <c r="W5" s="231"/>
      <c r="X5" s="231"/>
      <c r="Y5" s="228" t="s">
        <v>213</v>
      </c>
      <c r="Z5" s="229"/>
      <c r="AA5" s="230"/>
      <c r="AB5" s="215" t="s">
        <v>216</v>
      </c>
      <c r="AC5" s="216"/>
      <c r="AD5" s="217"/>
      <c r="AE5" s="218" t="s">
        <v>217</v>
      </c>
      <c r="AF5" s="219"/>
      <c r="AG5" s="220"/>
      <c r="AH5" s="258" t="s">
        <v>218</v>
      </c>
      <c r="AI5" s="222"/>
      <c r="AJ5" s="223"/>
    </row>
    <row r="6" spans="1:36" s="10" customFormat="1" ht="17.25" customHeight="1" x14ac:dyDescent="0.2">
      <c r="A6" s="305"/>
      <c r="B6" s="305"/>
      <c r="C6" s="305"/>
      <c r="D6" s="295" t="s">
        <v>163</v>
      </c>
      <c r="E6" s="296"/>
      <c r="F6" s="296" t="s">
        <v>164</v>
      </c>
      <c r="G6" s="296"/>
      <c r="H6" s="296" t="s">
        <v>165</v>
      </c>
      <c r="I6" s="300"/>
      <c r="J6" s="284" t="s">
        <v>170</v>
      </c>
      <c r="K6" s="192" t="s">
        <v>224</v>
      </c>
      <c r="L6" s="284" t="s">
        <v>170</v>
      </c>
      <c r="M6" s="286" t="s">
        <v>121</v>
      </c>
      <c r="N6" s="288" t="s">
        <v>122</v>
      </c>
      <c r="O6" s="284" t="s">
        <v>170</v>
      </c>
      <c r="P6" s="286" t="s">
        <v>121</v>
      </c>
      <c r="Q6" s="288" t="s">
        <v>122</v>
      </c>
      <c r="R6" s="284" t="s">
        <v>170</v>
      </c>
      <c r="S6" s="286" t="s">
        <v>121</v>
      </c>
      <c r="T6" s="288" t="s">
        <v>122</v>
      </c>
      <c r="U6" s="290" t="s">
        <v>209</v>
      </c>
      <c r="V6" s="290" t="s">
        <v>212</v>
      </c>
      <c r="W6" s="290" t="s">
        <v>210</v>
      </c>
      <c r="X6" s="290" t="s">
        <v>211</v>
      </c>
      <c r="Y6" s="259" t="s">
        <v>170</v>
      </c>
      <c r="Z6" s="261" t="s">
        <v>215</v>
      </c>
      <c r="AA6" s="263" t="s">
        <v>208</v>
      </c>
      <c r="AB6" s="265" t="s">
        <v>170</v>
      </c>
      <c r="AC6" s="267" t="s">
        <v>215</v>
      </c>
      <c r="AD6" s="269" t="s">
        <v>208</v>
      </c>
      <c r="AE6" s="271" t="s">
        <v>170</v>
      </c>
      <c r="AF6" s="273" t="s">
        <v>215</v>
      </c>
      <c r="AG6" s="275" t="s">
        <v>208</v>
      </c>
      <c r="AH6" s="277" t="s">
        <v>170</v>
      </c>
      <c r="AI6" s="279" t="s">
        <v>215</v>
      </c>
      <c r="AJ6" s="277" t="s">
        <v>208</v>
      </c>
    </row>
    <row r="7" spans="1:36" s="10" customFormat="1" ht="28.5" customHeight="1" thickBot="1" x14ac:dyDescent="0.25">
      <c r="A7" s="306"/>
      <c r="B7" s="306"/>
      <c r="C7" s="306"/>
      <c r="D7" s="86" t="s">
        <v>166</v>
      </c>
      <c r="E7" s="87" t="s">
        <v>167</v>
      </c>
      <c r="F7" s="87" t="s">
        <v>166</v>
      </c>
      <c r="G7" s="87" t="s">
        <v>167</v>
      </c>
      <c r="H7" s="87" t="s">
        <v>168</v>
      </c>
      <c r="I7" s="88" t="s">
        <v>169</v>
      </c>
      <c r="J7" s="285"/>
      <c r="K7" s="193"/>
      <c r="L7" s="285"/>
      <c r="M7" s="287"/>
      <c r="N7" s="289"/>
      <c r="O7" s="285"/>
      <c r="P7" s="287"/>
      <c r="Q7" s="289"/>
      <c r="R7" s="285"/>
      <c r="S7" s="287"/>
      <c r="T7" s="289"/>
      <c r="U7" s="291"/>
      <c r="V7" s="291"/>
      <c r="W7" s="291"/>
      <c r="X7" s="291"/>
      <c r="Y7" s="260"/>
      <c r="Z7" s="262"/>
      <c r="AA7" s="264"/>
      <c r="AB7" s="266"/>
      <c r="AC7" s="268"/>
      <c r="AD7" s="270"/>
      <c r="AE7" s="272"/>
      <c r="AF7" s="274"/>
      <c r="AG7" s="276"/>
      <c r="AH7" s="278"/>
      <c r="AI7" s="280"/>
      <c r="AJ7" s="278"/>
    </row>
    <row r="8" spans="1:36" ht="14.25" customHeight="1" thickBot="1" x14ac:dyDescent="0.25">
      <c r="A8" s="303" t="s">
        <v>6</v>
      </c>
      <c r="B8" s="67" t="s">
        <v>123</v>
      </c>
      <c r="C8" s="64" t="s">
        <v>8</v>
      </c>
      <c r="D8" s="70"/>
      <c r="E8" s="11"/>
      <c r="F8" s="11"/>
      <c r="G8" s="11"/>
      <c r="H8" s="12"/>
      <c r="I8" s="81"/>
      <c r="J8" s="168">
        <v>739667</v>
      </c>
      <c r="K8" s="194">
        <f>J8*12.13%</f>
        <v>89721.607100000008</v>
      </c>
      <c r="L8" s="350">
        <f>J8+K8</f>
        <v>829388.60710000002</v>
      </c>
      <c r="M8" s="75">
        <f t="shared" ref="M8:M27" si="0">L8*0.19</f>
        <v>157583.835349</v>
      </c>
      <c r="N8" s="75">
        <f t="shared" ref="N8:N27" si="1">L8+M8</f>
        <v>986972.44244899997</v>
      </c>
      <c r="O8" s="352">
        <v>1120000</v>
      </c>
      <c r="P8" s="75">
        <f t="shared" ref="P8:P26" si="2">O8*0.19</f>
        <v>212800</v>
      </c>
      <c r="Q8" s="75">
        <f t="shared" ref="Q8:Q26" si="3">O8+P8</f>
        <v>1332800</v>
      </c>
      <c r="R8" s="317">
        <v>893000</v>
      </c>
      <c r="S8" s="75">
        <f t="shared" ref="S8:S26" si="4">R8*0.19</f>
        <v>169670</v>
      </c>
      <c r="T8" s="75">
        <f>R8+S8</f>
        <v>1062670</v>
      </c>
      <c r="U8" s="158">
        <f>ROUND(AVERAGE(L8,O8,R8),0)</f>
        <v>947463</v>
      </c>
      <c r="V8" s="159">
        <f>ROUND(STDEV(L8,O8,R8),0)</f>
        <v>152769</v>
      </c>
      <c r="W8" s="159">
        <f>U8+V8</f>
        <v>1100232</v>
      </c>
      <c r="X8" s="160">
        <f>U8-V8</f>
        <v>794694</v>
      </c>
      <c r="Y8" s="165">
        <f>ROUND(AVERAGE(L8,R8),0)</f>
        <v>861194</v>
      </c>
      <c r="Z8" s="159">
        <f>ROUND(Y8*19%,0)</f>
        <v>163627</v>
      </c>
      <c r="AA8" s="171">
        <f>Y8+Z8</f>
        <v>1024821</v>
      </c>
      <c r="AB8" s="165">
        <f>ROUND(MEDIAN(L8,R8),0)</f>
        <v>861194</v>
      </c>
      <c r="AC8" s="159">
        <f>ROUND(AB8*19%,0)</f>
        <v>163627</v>
      </c>
      <c r="AD8" s="171">
        <f>AB8+AC8</f>
        <v>1024821</v>
      </c>
      <c r="AE8" s="165">
        <f>ROUND(GEOMEAN(L8,R8),0)</f>
        <v>860607</v>
      </c>
      <c r="AF8" s="159">
        <f>ROUND(AE8*19%,0)</f>
        <v>163515</v>
      </c>
      <c r="AG8" s="160">
        <f>AE8+AF8</f>
        <v>1024122</v>
      </c>
      <c r="AH8" s="165">
        <f>ROUND(HARMEAN(L8,R8),0)</f>
        <v>860020</v>
      </c>
      <c r="AI8" s="159">
        <f>ROUND(AH8*19%,0)</f>
        <v>163404</v>
      </c>
      <c r="AJ8" s="160">
        <f>AH8+AI8</f>
        <v>1023424</v>
      </c>
    </row>
    <row r="9" spans="1:36" ht="15" thickBot="1" x14ac:dyDescent="0.25">
      <c r="A9" s="301"/>
      <c r="B9" s="68" t="s">
        <v>123</v>
      </c>
      <c r="C9" s="65" t="s">
        <v>11</v>
      </c>
      <c r="D9" s="82"/>
      <c r="E9" s="13"/>
      <c r="F9" s="13"/>
      <c r="G9" s="13"/>
      <c r="H9" s="13"/>
      <c r="I9" s="14"/>
      <c r="J9" s="79">
        <v>153333</v>
      </c>
      <c r="K9" s="194">
        <f t="shared" ref="K9:K26" si="5">J9*12.13%</f>
        <v>18599.2929</v>
      </c>
      <c r="L9" s="350">
        <f t="shared" ref="L9:L26" si="6">J9+K9</f>
        <v>171932.2929</v>
      </c>
      <c r="M9" s="76">
        <f t="shared" si="0"/>
        <v>32667.135651000001</v>
      </c>
      <c r="N9" s="76">
        <f t="shared" si="1"/>
        <v>204599.42855099999</v>
      </c>
      <c r="O9" s="79">
        <v>240000</v>
      </c>
      <c r="P9" s="76">
        <f t="shared" si="2"/>
        <v>45600</v>
      </c>
      <c r="Q9" s="76">
        <f t="shared" si="3"/>
        <v>285600</v>
      </c>
      <c r="R9" s="354">
        <v>94000</v>
      </c>
      <c r="S9" s="76">
        <f t="shared" si="4"/>
        <v>17860</v>
      </c>
      <c r="T9" s="76">
        <f>R9+S9</f>
        <v>111860</v>
      </c>
      <c r="U9" s="158">
        <f t="shared" ref="U9:U26" si="7">ROUND(AVERAGE(L9,O9,R9),0)</f>
        <v>168644</v>
      </c>
      <c r="V9" s="157">
        <f>ROUND(STDEV(L9,O9,R9),0)</f>
        <v>73056</v>
      </c>
      <c r="W9" s="157">
        <f t="shared" ref="W9:W26" si="8">U9+V9</f>
        <v>241700</v>
      </c>
      <c r="X9" s="161">
        <f t="shared" ref="X9:X26" si="9">U9-V9</f>
        <v>95588</v>
      </c>
      <c r="Y9" s="166">
        <f>ROUND(AVERAGE(L9,O9),0)</f>
        <v>205966</v>
      </c>
      <c r="Z9" s="157">
        <f t="shared" ref="Z9:Z26" si="10">ROUND(Y9*19%,0)</f>
        <v>39134</v>
      </c>
      <c r="AA9" s="172">
        <f t="shared" ref="AA9:AA26" si="11">Y9+Z9</f>
        <v>245100</v>
      </c>
      <c r="AB9" s="166">
        <f>ROUND(MEDIAN(L9,O9),0)</f>
        <v>205966</v>
      </c>
      <c r="AC9" s="157">
        <f t="shared" ref="AC9:AC26" si="12">ROUND(AB9*19%,0)</f>
        <v>39134</v>
      </c>
      <c r="AD9" s="172">
        <f t="shared" ref="AD9:AD26" si="13">AB9+AC9</f>
        <v>245100</v>
      </c>
      <c r="AE9" s="165">
        <f>ROUND(GEOMEAN(L9,O9),0)</f>
        <v>203135</v>
      </c>
      <c r="AF9" s="159">
        <f t="shared" ref="AF9:AF26" si="14">ROUND(AE9*19%,0)</f>
        <v>38596</v>
      </c>
      <c r="AG9" s="160">
        <f t="shared" ref="AG9:AG26" si="15">AE9+AF9</f>
        <v>241731</v>
      </c>
      <c r="AH9" s="166">
        <f>ROUND(HARMEAN(L9,O9),0)</f>
        <v>200342</v>
      </c>
      <c r="AI9" s="157">
        <f t="shared" ref="AI9:AI26" si="16">ROUND(AH9*19%,0)</f>
        <v>38065</v>
      </c>
      <c r="AJ9" s="161">
        <f t="shared" ref="AJ9:AJ26" si="17">AH9+AI9</f>
        <v>238407</v>
      </c>
    </row>
    <row r="10" spans="1:36" ht="15" thickBot="1" x14ac:dyDescent="0.25">
      <c r="A10" s="301"/>
      <c r="B10" s="69" t="s">
        <v>125</v>
      </c>
      <c r="C10" s="65" t="s">
        <v>17</v>
      </c>
      <c r="D10" s="71"/>
      <c r="E10" s="83"/>
      <c r="F10" s="13"/>
      <c r="G10" s="13"/>
      <c r="H10" s="13"/>
      <c r="I10" s="14"/>
      <c r="J10" s="79">
        <v>193333</v>
      </c>
      <c r="K10" s="194">
        <f t="shared" si="5"/>
        <v>23451.2929</v>
      </c>
      <c r="L10" s="350">
        <f t="shared" si="6"/>
        <v>216784.2929</v>
      </c>
      <c r="M10" s="76">
        <f t="shared" si="0"/>
        <v>41189.015651000002</v>
      </c>
      <c r="N10" s="76">
        <f t="shared" si="1"/>
        <v>257973.30855099999</v>
      </c>
      <c r="O10" s="79">
        <v>288000</v>
      </c>
      <c r="P10" s="76">
        <f t="shared" si="2"/>
        <v>54720</v>
      </c>
      <c r="Q10" s="76">
        <f t="shared" si="3"/>
        <v>342720</v>
      </c>
      <c r="R10" s="354">
        <v>112800</v>
      </c>
      <c r="S10" s="76">
        <f t="shared" si="4"/>
        <v>21432</v>
      </c>
      <c r="T10" s="76">
        <f>R10+S10</f>
        <v>134232</v>
      </c>
      <c r="U10" s="158">
        <f t="shared" si="7"/>
        <v>205861</v>
      </c>
      <c r="V10" s="157">
        <f>ROUND(STDEV(L10,O10,R10),0)</f>
        <v>88109</v>
      </c>
      <c r="W10" s="157">
        <f t="shared" si="8"/>
        <v>293970</v>
      </c>
      <c r="X10" s="161">
        <f t="shared" si="9"/>
        <v>117752</v>
      </c>
      <c r="Y10" s="166">
        <f>ROUND(AVERAGE(L10,O10),0)</f>
        <v>252392</v>
      </c>
      <c r="Z10" s="157">
        <f t="shared" si="10"/>
        <v>47954</v>
      </c>
      <c r="AA10" s="172">
        <f t="shared" si="11"/>
        <v>300346</v>
      </c>
      <c r="AB10" s="166">
        <f>ROUND(MEDIAN(L10,O10),0)</f>
        <v>252392</v>
      </c>
      <c r="AC10" s="157">
        <f t="shared" si="12"/>
        <v>47954</v>
      </c>
      <c r="AD10" s="172">
        <f t="shared" si="13"/>
        <v>300346</v>
      </c>
      <c r="AE10" s="165">
        <f>ROUND(GEOMEAN(L10,O10),0)</f>
        <v>249868</v>
      </c>
      <c r="AF10" s="159">
        <f t="shared" si="14"/>
        <v>47475</v>
      </c>
      <c r="AG10" s="160">
        <f t="shared" si="15"/>
        <v>297343</v>
      </c>
      <c r="AH10" s="166">
        <f>ROUND(HARMEAN(L10,O10),0)</f>
        <v>247369</v>
      </c>
      <c r="AI10" s="157">
        <f t="shared" si="16"/>
        <v>47000</v>
      </c>
      <c r="AJ10" s="161">
        <f t="shared" si="17"/>
        <v>294369</v>
      </c>
    </row>
    <row r="11" spans="1:36" ht="15" thickBot="1" x14ac:dyDescent="0.25">
      <c r="A11" s="301"/>
      <c r="B11" s="69" t="s">
        <v>125</v>
      </c>
      <c r="C11" s="68" t="s">
        <v>186</v>
      </c>
      <c r="D11" s="82"/>
      <c r="E11" s="13"/>
      <c r="F11" s="13"/>
      <c r="G11" s="13"/>
      <c r="H11" s="13"/>
      <c r="I11" s="14"/>
      <c r="J11" s="79">
        <v>173333</v>
      </c>
      <c r="K11" s="194">
        <f t="shared" si="5"/>
        <v>21025.2929</v>
      </c>
      <c r="L11" s="350">
        <f t="shared" si="6"/>
        <v>194358.2929</v>
      </c>
      <c r="M11" s="76">
        <f t="shared" si="0"/>
        <v>36928.075650999999</v>
      </c>
      <c r="N11" s="76">
        <f t="shared" si="1"/>
        <v>231286.36855099999</v>
      </c>
      <c r="O11" s="79">
        <v>264000</v>
      </c>
      <c r="P11" s="76">
        <f t="shared" si="2"/>
        <v>50160</v>
      </c>
      <c r="Q11" s="76">
        <f t="shared" si="3"/>
        <v>314160</v>
      </c>
      <c r="R11" s="354">
        <v>94000</v>
      </c>
      <c r="S11" s="76">
        <f t="shared" si="4"/>
        <v>17860</v>
      </c>
      <c r="T11" s="76">
        <f>R11+S11</f>
        <v>111860</v>
      </c>
      <c r="U11" s="158">
        <f t="shared" si="7"/>
        <v>184119</v>
      </c>
      <c r="V11" s="157">
        <f>ROUND(STDEV(L11,O11,R11),0)</f>
        <v>85461</v>
      </c>
      <c r="W11" s="157">
        <f t="shared" si="8"/>
        <v>269580</v>
      </c>
      <c r="X11" s="161">
        <f t="shared" si="9"/>
        <v>98658</v>
      </c>
      <c r="Y11" s="166">
        <f>ROUND(AVERAGE(L11,O11),0)</f>
        <v>229179</v>
      </c>
      <c r="Z11" s="157">
        <f t="shared" si="10"/>
        <v>43544</v>
      </c>
      <c r="AA11" s="172">
        <f t="shared" si="11"/>
        <v>272723</v>
      </c>
      <c r="AB11" s="166">
        <f>ROUND(MEDIAN(L11,O11),0)</f>
        <v>229179</v>
      </c>
      <c r="AC11" s="157">
        <f t="shared" si="12"/>
        <v>43544</v>
      </c>
      <c r="AD11" s="172">
        <f t="shared" si="13"/>
        <v>272723</v>
      </c>
      <c r="AE11" s="165">
        <f>ROUND(GEOMEAN(L11,O11),0)</f>
        <v>226518</v>
      </c>
      <c r="AF11" s="159">
        <f t="shared" si="14"/>
        <v>43038</v>
      </c>
      <c r="AG11" s="160">
        <f t="shared" si="15"/>
        <v>269556</v>
      </c>
      <c r="AH11" s="166">
        <f>ROUND(HARMEAN(L11,O11),0)</f>
        <v>223889</v>
      </c>
      <c r="AI11" s="157">
        <f t="shared" si="16"/>
        <v>42539</v>
      </c>
      <c r="AJ11" s="161">
        <f t="shared" si="17"/>
        <v>266428</v>
      </c>
    </row>
    <row r="12" spans="1:36" ht="15" thickBot="1" x14ac:dyDescent="0.25">
      <c r="A12" s="301"/>
      <c r="B12" s="69" t="s">
        <v>184</v>
      </c>
      <c r="C12" s="65" t="s">
        <v>185</v>
      </c>
      <c r="D12" s="71"/>
      <c r="E12" s="83"/>
      <c r="F12" s="13"/>
      <c r="G12" s="13"/>
      <c r="H12" s="13"/>
      <c r="I12" s="14"/>
      <c r="J12" s="79"/>
      <c r="K12" s="194">
        <f t="shared" si="5"/>
        <v>0</v>
      </c>
      <c r="L12" s="351"/>
      <c r="M12" s="76">
        <f t="shared" si="0"/>
        <v>0</v>
      </c>
      <c r="N12" s="76">
        <f t="shared" si="1"/>
        <v>0</v>
      </c>
      <c r="O12" s="79">
        <v>26400</v>
      </c>
      <c r="P12" s="76">
        <f t="shared" si="2"/>
        <v>5016</v>
      </c>
      <c r="Q12" s="76">
        <f t="shared" si="3"/>
        <v>31416</v>
      </c>
      <c r="R12" s="317">
        <v>282000</v>
      </c>
      <c r="S12" s="76">
        <f t="shared" si="4"/>
        <v>53580</v>
      </c>
      <c r="T12" s="76">
        <f>R12+S12</f>
        <v>335580</v>
      </c>
      <c r="U12" s="158">
        <f>ROUND(AVERAGE(O12,R12),0)</f>
        <v>154200</v>
      </c>
      <c r="V12" s="157">
        <f>ROUND(STDEV(L12,O12,R12),0)</f>
        <v>180736</v>
      </c>
      <c r="W12" s="157">
        <f t="shared" si="8"/>
        <v>334936</v>
      </c>
      <c r="X12" s="161">
        <f t="shared" si="9"/>
        <v>-26536</v>
      </c>
      <c r="Y12" s="166">
        <f>ROUND(AVERAGE(O12,R12),0)</f>
        <v>154200</v>
      </c>
      <c r="Z12" s="157">
        <f t="shared" si="10"/>
        <v>29298</v>
      </c>
      <c r="AA12" s="172">
        <f t="shared" si="11"/>
        <v>183498</v>
      </c>
      <c r="AB12" s="166">
        <f>ROUND(MEDIAN(O12,R12),0)</f>
        <v>154200</v>
      </c>
      <c r="AC12" s="157">
        <f t="shared" si="12"/>
        <v>29298</v>
      </c>
      <c r="AD12" s="172">
        <f t="shared" si="13"/>
        <v>183498</v>
      </c>
      <c r="AE12" s="165">
        <f>ROUND(GEOMEAN(O12,R12),0)</f>
        <v>86283</v>
      </c>
      <c r="AF12" s="159">
        <f t="shared" si="14"/>
        <v>16394</v>
      </c>
      <c r="AG12" s="160">
        <f t="shared" si="15"/>
        <v>102677</v>
      </c>
      <c r="AH12" s="166">
        <f>ROUND(HARMEAN(O12,R12),0)</f>
        <v>48280</v>
      </c>
      <c r="AI12" s="157">
        <f t="shared" si="16"/>
        <v>9173</v>
      </c>
      <c r="AJ12" s="161">
        <f t="shared" si="17"/>
        <v>57453</v>
      </c>
    </row>
    <row r="13" spans="1:36" ht="15" thickBot="1" x14ac:dyDescent="0.25">
      <c r="A13" s="301" t="s">
        <v>20</v>
      </c>
      <c r="B13" s="65" t="s">
        <v>7</v>
      </c>
      <c r="C13" s="65" t="s">
        <v>23</v>
      </c>
      <c r="D13" s="82"/>
      <c r="E13" s="13"/>
      <c r="F13" s="13"/>
      <c r="G13" s="13"/>
      <c r="H13" s="13"/>
      <c r="I13" s="14"/>
      <c r="J13" s="79">
        <v>163333</v>
      </c>
      <c r="K13" s="194">
        <f t="shared" si="5"/>
        <v>19812.2929</v>
      </c>
      <c r="L13" s="350">
        <f t="shared" si="6"/>
        <v>183145.2929</v>
      </c>
      <c r="M13" s="76">
        <f t="shared" si="0"/>
        <v>34797.605650999998</v>
      </c>
      <c r="N13" s="76">
        <f t="shared" si="1"/>
        <v>217942.89855099999</v>
      </c>
      <c r="O13" s="79">
        <v>240000</v>
      </c>
      <c r="P13" s="76">
        <f t="shared" si="2"/>
        <v>45600</v>
      </c>
      <c r="Q13" s="76">
        <f t="shared" si="3"/>
        <v>285600</v>
      </c>
      <c r="R13" s="354">
        <v>94000</v>
      </c>
      <c r="S13" s="76">
        <f t="shared" si="4"/>
        <v>17860</v>
      </c>
      <c r="T13" s="76">
        <f>R13+S13</f>
        <v>111860</v>
      </c>
      <c r="U13" s="158">
        <f t="shared" si="7"/>
        <v>172382</v>
      </c>
      <c r="V13" s="157">
        <f>ROUND(STDEV(L13,O13,R13),0)</f>
        <v>73593</v>
      </c>
      <c r="W13" s="157">
        <f t="shared" si="8"/>
        <v>245975</v>
      </c>
      <c r="X13" s="161">
        <f t="shared" si="9"/>
        <v>98789</v>
      </c>
      <c r="Y13" s="166">
        <f>ROUND(AVERAGE(L13,O13),0)</f>
        <v>211573</v>
      </c>
      <c r="Z13" s="157">
        <f t="shared" si="10"/>
        <v>40199</v>
      </c>
      <c r="AA13" s="172">
        <f t="shared" si="11"/>
        <v>251772</v>
      </c>
      <c r="AB13" s="166">
        <f>ROUND(MEDIAN(L13,O13),0)</f>
        <v>211573</v>
      </c>
      <c r="AC13" s="157">
        <f t="shared" si="12"/>
        <v>40199</v>
      </c>
      <c r="AD13" s="172">
        <f t="shared" si="13"/>
        <v>251772</v>
      </c>
      <c r="AE13" s="165">
        <f>ROUND(GEOMEAN(L13,O13),0)</f>
        <v>209654</v>
      </c>
      <c r="AF13" s="159">
        <f t="shared" si="14"/>
        <v>39834</v>
      </c>
      <c r="AG13" s="160">
        <f t="shared" si="15"/>
        <v>249488</v>
      </c>
      <c r="AH13" s="166">
        <f>ROUND(HARMEAN(L13,O13),0)</f>
        <v>207753</v>
      </c>
      <c r="AI13" s="157">
        <f t="shared" si="16"/>
        <v>39473</v>
      </c>
      <c r="AJ13" s="161">
        <f t="shared" si="17"/>
        <v>247226</v>
      </c>
    </row>
    <row r="14" spans="1:36" ht="15" thickBot="1" x14ac:dyDescent="0.25">
      <c r="A14" s="301"/>
      <c r="B14" s="65" t="s">
        <v>28</v>
      </c>
      <c r="C14" s="65" t="s">
        <v>29</v>
      </c>
      <c r="D14" s="71"/>
      <c r="E14" s="83"/>
      <c r="F14" s="13"/>
      <c r="G14" s="13"/>
      <c r="H14" s="13"/>
      <c r="I14" s="14"/>
      <c r="J14" s="169">
        <v>180000</v>
      </c>
      <c r="K14" s="194">
        <f t="shared" si="5"/>
        <v>21834</v>
      </c>
      <c r="L14" s="352">
        <f t="shared" si="6"/>
        <v>201834</v>
      </c>
      <c r="M14" s="76">
        <f t="shared" si="0"/>
        <v>38348.46</v>
      </c>
      <c r="N14" s="76">
        <f t="shared" si="1"/>
        <v>240182.46</v>
      </c>
      <c r="O14" s="79">
        <v>272000</v>
      </c>
      <c r="P14" s="76">
        <f t="shared" si="2"/>
        <v>51680</v>
      </c>
      <c r="Q14" s="76">
        <f t="shared" si="3"/>
        <v>323680</v>
      </c>
      <c r="R14" s="317">
        <v>282000</v>
      </c>
      <c r="S14" s="76">
        <f t="shared" si="4"/>
        <v>53580</v>
      </c>
      <c r="T14" s="76">
        <f>R14+S14</f>
        <v>335580</v>
      </c>
      <c r="U14" s="158">
        <f t="shared" si="7"/>
        <v>251945</v>
      </c>
      <c r="V14" s="157">
        <f>ROUND(STDEV(L14,O14,R14),0)</f>
        <v>43684</v>
      </c>
      <c r="W14" s="157">
        <f t="shared" si="8"/>
        <v>295629</v>
      </c>
      <c r="X14" s="161">
        <f t="shared" si="9"/>
        <v>208261</v>
      </c>
      <c r="Y14" s="166">
        <f>ROUND(AVERAGE(O14,R14),0)</f>
        <v>277000</v>
      </c>
      <c r="Z14" s="157">
        <f t="shared" si="10"/>
        <v>52630</v>
      </c>
      <c r="AA14" s="172">
        <f t="shared" si="11"/>
        <v>329630</v>
      </c>
      <c r="AB14" s="166">
        <f>ROUND(MEDIAN(O14,R14),0)</f>
        <v>277000</v>
      </c>
      <c r="AC14" s="157">
        <f t="shared" si="12"/>
        <v>52630</v>
      </c>
      <c r="AD14" s="172">
        <f t="shared" si="13"/>
        <v>329630</v>
      </c>
      <c r="AE14" s="165">
        <f>ROUND(GEOMEAN(O14,R14),0)</f>
        <v>276955</v>
      </c>
      <c r="AF14" s="159">
        <f t="shared" si="14"/>
        <v>52621</v>
      </c>
      <c r="AG14" s="160">
        <f t="shared" si="15"/>
        <v>329576</v>
      </c>
      <c r="AH14" s="166">
        <f>ROUND(HARMEAN(O14,R14),0)</f>
        <v>276910</v>
      </c>
      <c r="AI14" s="157">
        <f t="shared" si="16"/>
        <v>52613</v>
      </c>
      <c r="AJ14" s="161">
        <f t="shared" si="17"/>
        <v>329523</v>
      </c>
    </row>
    <row r="15" spans="1:36" ht="15" thickBot="1" x14ac:dyDescent="0.25">
      <c r="A15" s="301"/>
      <c r="B15" s="68" t="s">
        <v>31</v>
      </c>
      <c r="C15" s="68" t="s">
        <v>128</v>
      </c>
      <c r="D15" s="71"/>
      <c r="E15" s="13"/>
      <c r="F15" s="83"/>
      <c r="G15" s="13"/>
      <c r="H15" s="13"/>
      <c r="I15" s="14"/>
      <c r="J15" s="169">
        <v>221500</v>
      </c>
      <c r="K15" s="194">
        <f t="shared" si="5"/>
        <v>26867.95</v>
      </c>
      <c r="L15" s="78">
        <f t="shared" si="6"/>
        <v>248367.95</v>
      </c>
      <c r="M15" s="76">
        <f t="shared" si="0"/>
        <v>47189.910500000005</v>
      </c>
      <c r="N15" s="76">
        <f t="shared" si="1"/>
        <v>295557.86050000001</v>
      </c>
      <c r="O15" s="353">
        <v>336000</v>
      </c>
      <c r="P15" s="76">
        <f t="shared" si="2"/>
        <v>63840</v>
      </c>
      <c r="Q15" s="76">
        <f t="shared" si="3"/>
        <v>399840</v>
      </c>
      <c r="R15" s="317">
        <v>282000</v>
      </c>
      <c r="S15" s="76">
        <f t="shared" si="4"/>
        <v>53580</v>
      </c>
      <c r="T15" s="76">
        <f>R15+S15</f>
        <v>335580</v>
      </c>
      <c r="U15" s="158">
        <f t="shared" si="7"/>
        <v>288789</v>
      </c>
      <c r="V15" s="157">
        <f>ROUND(STDEV(L15,O15,R15),0)</f>
        <v>44209</v>
      </c>
      <c r="W15" s="157">
        <f t="shared" si="8"/>
        <v>332998</v>
      </c>
      <c r="X15" s="161">
        <f t="shared" si="9"/>
        <v>244580</v>
      </c>
      <c r="Y15" s="166">
        <f>ROUND(AVERAGE(L15,R15),0)</f>
        <v>265184</v>
      </c>
      <c r="Z15" s="157">
        <f t="shared" si="10"/>
        <v>50385</v>
      </c>
      <c r="AA15" s="172">
        <f t="shared" si="11"/>
        <v>315569</v>
      </c>
      <c r="AB15" s="166">
        <f>ROUND(MEDIAN(L15,R15),0)</f>
        <v>265184</v>
      </c>
      <c r="AC15" s="157">
        <f t="shared" si="12"/>
        <v>50385</v>
      </c>
      <c r="AD15" s="172">
        <f t="shared" si="13"/>
        <v>315569</v>
      </c>
      <c r="AE15" s="165">
        <f>ROUND(GEOMEAN(L15,R15),0)</f>
        <v>264650</v>
      </c>
      <c r="AF15" s="159">
        <f t="shared" si="14"/>
        <v>50284</v>
      </c>
      <c r="AG15" s="160">
        <f t="shared" si="15"/>
        <v>314934</v>
      </c>
      <c r="AH15" s="166">
        <f>ROUND(HARMEAN(L15,R15),0)</f>
        <v>264118</v>
      </c>
      <c r="AI15" s="157">
        <f t="shared" si="16"/>
        <v>50182</v>
      </c>
      <c r="AJ15" s="161">
        <f t="shared" si="17"/>
        <v>314300</v>
      </c>
    </row>
    <row r="16" spans="1:36" ht="15" thickBot="1" x14ac:dyDescent="0.25">
      <c r="A16" s="301" t="s">
        <v>50</v>
      </c>
      <c r="B16" s="68" t="s">
        <v>56</v>
      </c>
      <c r="C16" s="65" t="s">
        <v>135</v>
      </c>
      <c r="D16" s="71"/>
      <c r="E16" s="13"/>
      <c r="F16" s="13"/>
      <c r="G16" s="13"/>
      <c r="H16" s="83"/>
      <c r="I16" s="14"/>
      <c r="J16" s="79">
        <v>405600</v>
      </c>
      <c r="K16" s="194">
        <f t="shared" si="5"/>
        <v>49199.28</v>
      </c>
      <c r="L16" s="350">
        <f t="shared" si="6"/>
        <v>454799.28</v>
      </c>
      <c r="M16" s="76">
        <f t="shared" si="0"/>
        <v>86411.863200000007</v>
      </c>
      <c r="N16" s="76">
        <f t="shared" si="1"/>
        <v>541211.14320000005</v>
      </c>
      <c r="O16" s="79">
        <v>624000</v>
      </c>
      <c r="P16" s="76">
        <f t="shared" si="2"/>
        <v>118560</v>
      </c>
      <c r="Q16" s="76">
        <f t="shared" si="3"/>
        <v>742560</v>
      </c>
      <c r="R16" s="354">
        <v>799000</v>
      </c>
      <c r="S16" s="76">
        <f t="shared" si="4"/>
        <v>151810</v>
      </c>
      <c r="T16" s="76">
        <f>R16+S16</f>
        <v>950810</v>
      </c>
      <c r="U16" s="158">
        <f t="shared" si="7"/>
        <v>625933</v>
      </c>
      <c r="V16" s="157">
        <f>ROUND(STDEV(L16,O16,R16),0)</f>
        <v>172109</v>
      </c>
      <c r="W16" s="157">
        <f t="shared" si="8"/>
        <v>798042</v>
      </c>
      <c r="X16" s="161">
        <f t="shared" si="9"/>
        <v>453824</v>
      </c>
      <c r="Y16" s="166">
        <f>ROUND(AVERAGE(L16,O16),0)</f>
        <v>539400</v>
      </c>
      <c r="Z16" s="157">
        <f t="shared" si="10"/>
        <v>102486</v>
      </c>
      <c r="AA16" s="172">
        <f t="shared" si="11"/>
        <v>641886</v>
      </c>
      <c r="AB16" s="166">
        <f>ROUND(MEDIAN(L16,O16),0)</f>
        <v>539400</v>
      </c>
      <c r="AC16" s="157">
        <f t="shared" si="12"/>
        <v>102486</v>
      </c>
      <c r="AD16" s="172">
        <f t="shared" si="13"/>
        <v>641886</v>
      </c>
      <c r="AE16" s="165">
        <f>ROUND(GEOMEAN(L16,O16),0)</f>
        <v>532724</v>
      </c>
      <c r="AF16" s="159">
        <f t="shared" si="14"/>
        <v>101218</v>
      </c>
      <c r="AG16" s="160">
        <f t="shared" si="15"/>
        <v>633942</v>
      </c>
      <c r="AH16" s="166">
        <f>ROUND(HARMEAN(L16,O16),0)</f>
        <v>526131</v>
      </c>
      <c r="AI16" s="157">
        <f t="shared" si="16"/>
        <v>99965</v>
      </c>
      <c r="AJ16" s="161">
        <f t="shared" si="17"/>
        <v>626096</v>
      </c>
    </row>
    <row r="17" spans="1:36" ht="15" thickBot="1" x14ac:dyDescent="0.25">
      <c r="A17" s="301"/>
      <c r="B17" s="65" t="s">
        <v>66</v>
      </c>
      <c r="C17" s="65" t="s">
        <v>140</v>
      </c>
      <c r="D17" s="71"/>
      <c r="E17" s="13"/>
      <c r="F17" s="83"/>
      <c r="G17" s="13"/>
      <c r="H17" s="13"/>
      <c r="I17" s="14"/>
      <c r="J17" s="169">
        <v>165000</v>
      </c>
      <c r="K17" s="194">
        <f t="shared" si="5"/>
        <v>20014.5</v>
      </c>
      <c r="L17" s="352">
        <f t="shared" si="6"/>
        <v>185014.5</v>
      </c>
      <c r="M17" s="76">
        <f t="shared" si="0"/>
        <v>35152.754999999997</v>
      </c>
      <c r="N17" s="76">
        <f t="shared" si="1"/>
        <v>220167.255</v>
      </c>
      <c r="O17" s="79">
        <v>256000</v>
      </c>
      <c r="P17" s="76">
        <f t="shared" si="2"/>
        <v>48640</v>
      </c>
      <c r="Q17" s="76">
        <f t="shared" si="3"/>
        <v>304640</v>
      </c>
      <c r="R17" s="317">
        <v>282000</v>
      </c>
      <c r="S17" s="76">
        <f t="shared" si="4"/>
        <v>53580</v>
      </c>
      <c r="T17" s="76">
        <f>R17+S17</f>
        <v>335580</v>
      </c>
      <c r="U17" s="158">
        <f t="shared" si="7"/>
        <v>241005</v>
      </c>
      <c r="V17" s="157">
        <f>ROUND(STDEV(L17,O17,R17),0)</f>
        <v>50201</v>
      </c>
      <c r="W17" s="157">
        <f t="shared" si="8"/>
        <v>291206</v>
      </c>
      <c r="X17" s="161">
        <f t="shared" si="9"/>
        <v>190804</v>
      </c>
      <c r="Y17" s="166">
        <f>ROUND(AVERAGE(O17,R17),0)</f>
        <v>269000</v>
      </c>
      <c r="Z17" s="157">
        <f t="shared" si="10"/>
        <v>51110</v>
      </c>
      <c r="AA17" s="172">
        <f t="shared" si="11"/>
        <v>320110</v>
      </c>
      <c r="AB17" s="166">
        <f>ROUND(MEDIAN(O17,R17),0)</f>
        <v>269000</v>
      </c>
      <c r="AC17" s="157">
        <f t="shared" si="12"/>
        <v>51110</v>
      </c>
      <c r="AD17" s="172">
        <f t="shared" si="13"/>
        <v>320110</v>
      </c>
      <c r="AE17" s="165">
        <f>ROUND(GEOMEAN(O17,R17),0)</f>
        <v>268686</v>
      </c>
      <c r="AF17" s="159">
        <f t="shared" si="14"/>
        <v>51050</v>
      </c>
      <c r="AG17" s="160">
        <f t="shared" si="15"/>
        <v>319736</v>
      </c>
      <c r="AH17" s="166">
        <f>ROUND(HARMEAN(O17,R17),0)</f>
        <v>268372</v>
      </c>
      <c r="AI17" s="157">
        <f t="shared" si="16"/>
        <v>50991</v>
      </c>
      <c r="AJ17" s="161">
        <f t="shared" si="17"/>
        <v>319363</v>
      </c>
    </row>
    <row r="18" spans="1:36" ht="15" thickBot="1" x14ac:dyDescent="0.25">
      <c r="A18" s="301"/>
      <c r="B18" s="65" t="s">
        <v>69</v>
      </c>
      <c r="C18" s="65" t="s">
        <v>141</v>
      </c>
      <c r="D18" s="71"/>
      <c r="E18" s="13"/>
      <c r="F18" s="13"/>
      <c r="G18" s="83"/>
      <c r="H18" s="13"/>
      <c r="I18" s="14"/>
      <c r="J18" s="169">
        <v>221500</v>
      </c>
      <c r="K18" s="194">
        <f t="shared" si="5"/>
        <v>26867.95</v>
      </c>
      <c r="L18" s="350">
        <f t="shared" si="6"/>
        <v>248367.95</v>
      </c>
      <c r="M18" s="76">
        <f t="shared" si="0"/>
        <v>47189.910500000005</v>
      </c>
      <c r="N18" s="76">
        <f t="shared" si="1"/>
        <v>295557.86050000001</v>
      </c>
      <c r="O18" s="353">
        <v>336000</v>
      </c>
      <c r="P18" s="76">
        <f t="shared" si="2"/>
        <v>63840</v>
      </c>
      <c r="Q18" s="76">
        <f t="shared" si="3"/>
        <v>399840</v>
      </c>
      <c r="R18" s="355">
        <v>282000</v>
      </c>
      <c r="S18" s="76">
        <f t="shared" si="4"/>
        <v>53580</v>
      </c>
      <c r="T18" s="76">
        <f>R18+S18</f>
        <v>335580</v>
      </c>
      <c r="U18" s="158">
        <f t="shared" si="7"/>
        <v>288789</v>
      </c>
      <c r="V18" s="157">
        <f>ROUND(STDEV(L18,O18,R18),0)</f>
        <v>44209</v>
      </c>
      <c r="W18" s="157">
        <f t="shared" si="8"/>
        <v>332998</v>
      </c>
      <c r="X18" s="161">
        <f t="shared" si="9"/>
        <v>244580</v>
      </c>
      <c r="Y18" s="166">
        <f>ROUND(AVERAGE(L18,R18),0)</f>
        <v>265184</v>
      </c>
      <c r="Z18" s="157">
        <f t="shared" si="10"/>
        <v>50385</v>
      </c>
      <c r="AA18" s="172">
        <f t="shared" si="11"/>
        <v>315569</v>
      </c>
      <c r="AB18" s="166">
        <f>ROUND(MEDIAN(L18,R18),0)</f>
        <v>265184</v>
      </c>
      <c r="AC18" s="157">
        <f t="shared" si="12"/>
        <v>50385</v>
      </c>
      <c r="AD18" s="172">
        <f t="shared" si="13"/>
        <v>315569</v>
      </c>
      <c r="AE18" s="165">
        <f>ROUND(GEOMEAN(L18,R18),0)</f>
        <v>264650</v>
      </c>
      <c r="AF18" s="159">
        <f t="shared" si="14"/>
        <v>50284</v>
      </c>
      <c r="AG18" s="160">
        <f t="shared" si="15"/>
        <v>314934</v>
      </c>
      <c r="AH18" s="166">
        <f>ROUND(HARMEAN(L18,R18),0)</f>
        <v>264118</v>
      </c>
      <c r="AI18" s="157">
        <f t="shared" si="16"/>
        <v>50182</v>
      </c>
      <c r="AJ18" s="161">
        <f t="shared" si="17"/>
        <v>314300</v>
      </c>
    </row>
    <row r="19" spans="1:36" ht="15" thickBot="1" x14ac:dyDescent="0.25">
      <c r="A19" s="301"/>
      <c r="B19" s="65" t="s">
        <v>75</v>
      </c>
      <c r="C19" s="65" t="s">
        <v>143</v>
      </c>
      <c r="D19" s="71"/>
      <c r="E19" s="13"/>
      <c r="F19" s="13"/>
      <c r="G19" s="13"/>
      <c r="H19" s="83"/>
      <c r="I19" s="14"/>
      <c r="J19" s="169">
        <v>372100</v>
      </c>
      <c r="K19" s="194">
        <f t="shared" si="5"/>
        <v>45135.73</v>
      </c>
      <c r="L19" s="352">
        <f t="shared" si="6"/>
        <v>417235.73</v>
      </c>
      <c r="M19" s="76">
        <f t="shared" si="0"/>
        <v>79274.788700000005</v>
      </c>
      <c r="N19" s="76">
        <f t="shared" si="1"/>
        <v>496510.51870000002</v>
      </c>
      <c r="O19" s="79">
        <v>576000</v>
      </c>
      <c r="P19" s="76">
        <f t="shared" si="2"/>
        <v>109440</v>
      </c>
      <c r="Q19" s="76">
        <f t="shared" si="3"/>
        <v>685440</v>
      </c>
      <c r="R19" s="317">
        <v>611000</v>
      </c>
      <c r="S19" s="76">
        <f t="shared" si="4"/>
        <v>116090</v>
      </c>
      <c r="T19" s="76">
        <f>R19+S19</f>
        <v>727090</v>
      </c>
      <c r="U19" s="158">
        <f t="shared" si="7"/>
        <v>534745</v>
      </c>
      <c r="V19" s="157">
        <f>ROUND(STDEV(L19,O19,R19),0)</f>
        <v>103260</v>
      </c>
      <c r="W19" s="157">
        <f t="shared" si="8"/>
        <v>638005</v>
      </c>
      <c r="X19" s="161">
        <f t="shared" si="9"/>
        <v>431485</v>
      </c>
      <c r="Y19" s="166">
        <f>ROUND(AVERAGE(O19,R19),0)</f>
        <v>593500</v>
      </c>
      <c r="Z19" s="157">
        <f t="shared" si="10"/>
        <v>112765</v>
      </c>
      <c r="AA19" s="172">
        <f t="shared" si="11"/>
        <v>706265</v>
      </c>
      <c r="AB19" s="166">
        <f>ROUND(MEDIAN(O19,R19),0)</f>
        <v>593500</v>
      </c>
      <c r="AC19" s="157">
        <f t="shared" si="12"/>
        <v>112765</v>
      </c>
      <c r="AD19" s="172">
        <f t="shared" si="13"/>
        <v>706265</v>
      </c>
      <c r="AE19" s="165">
        <f>ROUND(GEOMEAN(O19,R19),0)</f>
        <v>593242</v>
      </c>
      <c r="AF19" s="159">
        <f t="shared" si="14"/>
        <v>112716</v>
      </c>
      <c r="AG19" s="160">
        <f t="shared" si="15"/>
        <v>705958</v>
      </c>
      <c r="AH19" s="166">
        <f>ROUND(HARMEAN(O19,R19),0)</f>
        <v>592984</v>
      </c>
      <c r="AI19" s="157">
        <f t="shared" si="16"/>
        <v>112667</v>
      </c>
      <c r="AJ19" s="161">
        <f t="shared" si="17"/>
        <v>705651</v>
      </c>
    </row>
    <row r="20" spans="1:36" ht="15" thickBot="1" x14ac:dyDescent="0.25">
      <c r="A20" s="301" t="s">
        <v>78</v>
      </c>
      <c r="B20" s="68" t="s">
        <v>81</v>
      </c>
      <c r="C20" s="65" t="s">
        <v>144</v>
      </c>
      <c r="D20" s="71"/>
      <c r="E20" s="13"/>
      <c r="F20" s="13"/>
      <c r="G20" s="13"/>
      <c r="H20" s="13"/>
      <c r="I20" s="84"/>
      <c r="J20" s="79">
        <v>753000</v>
      </c>
      <c r="K20" s="194">
        <f t="shared" si="5"/>
        <v>91338.900000000009</v>
      </c>
      <c r="L20" s="350">
        <f t="shared" si="6"/>
        <v>844338.9</v>
      </c>
      <c r="M20" s="76">
        <f t="shared" si="0"/>
        <v>160424.391</v>
      </c>
      <c r="N20" s="76">
        <f t="shared" si="1"/>
        <v>1004763.291</v>
      </c>
      <c r="O20" s="79">
        <v>1120000</v>
      </c>
      <c r="P20" s="76">
        <f t="shared" si="2"/>
        <v>212800</v>
      </c>
      <c r="Q20" s="76">
        <f t="shared" si="3"/>
        <v>1332800</v>
      </c>
      <c r="R20" s="354">
        <v>1692000</v>
      </c>
      <c r="S20" s="76">
        <f t="shared" si="4"/>
        <v>321480</v>
      </c>
      <c r="T20" s="76">
        <f>R20+S20</f>
        <v>2013480</v>
      </c>
      <c r="U20" s="158">
        <f t="shared" si="7"/>
        <v>1218780</v>
      </c>
      <c r="V20" s="157">
        <f>ROUND(STDEV(L20,O20,R20),0)</f>
        <v>432378</v>
      </c>
      <c r="W20" s="157">
        <f t="shared" si="8"/>
        <v>1651158</v>
      </c>
      <c r="X20" s="161">
        <f t="shared" si="9"/>
        <v>786402</v>
      </c>
      <c r="Y20" s="166">
        <f>ROUND(AVERAGE(L20,O20),0)</f>
        <v>982169</v>
      </c>
      <c r="Z20" s="157">
        <f t="shared" si="10"/>
        <v>186612</v>
      </c>
      <c r="AA20" s="172">
        <f t="shared" si="11"/>
        <v>1168781</v>
      </c>
      <c r="AB20" s="166">
        <f>ROUND(MEDIAN(L20,O20),0)</f>
        <v>982169</v>
      </c>
      <c r="AC20" s="157">
        <f t="shared" si="12"/>
        <v>186612</v>
      </c>
      <c r="AD20" s="172">
        <f t="shared" si="13"/>
        <v>1168781</v>
      </c>
      <c r="AE20" s="165">
        <f>ROUND(GEOMEAN(L20,O20),0)</f>
        <v>972450</v>
      </c>
      <c r="AF20" s="159">
        <f t="shared" si="14"/>
        <v>184766</v>
      </c>
      <c r="AG20" s="160">
        <f t="shared" si="15"/>
        <v>1157216</v>
      </c>
      <c r="AH20" s="166">
        <f>ROUND(HARMEAN(L20,O20),0)</f>
        <v>962827</v>
      </c>
      <c r="AI20" s="157">
        <f t="shared" si="16"/>
        <v>182937</v>
      </c>
      <c r="AJ20" s="161">
        <f t="shared" si="17"/>
        <v>1145764</v>
      </c>
    </row>
    <row r="21" spans="1:36" ht="15" thickBot="1" x14ac:dyDescent="0.25">
      <c r="A21" s="301"/>
      <c r="B21" s="68" t="s">
        <v>79</v>
      </c>
      <c r="C21" s="65" t="s">
        <v>80</v>
      </c>
      <c r="D21" s="71"/>
      <c r="E21" s="83"/>
      <c r="F21" s="13"/>
      <c r="G21" s="13"/>
      <c r="H21" s="13"/>
      <c r="I21" s="14"/>
      <c r="J21" s="169">
        <v>183333</v>
      </c>
      <c r="K21" s="194">
        <f t="shared" si="5"/>
        <v>22238.2929</v>
      </c>
      <c r="L21" s="352">
        <f t="shared" si="6"/>
        <v>205571.2929</v>
      </c>
      <c r="M21" s="76">
        <f t="shared" si="0"/>
        <v>39058.545651</v>
      </c>
      <c r="N21" s="76">
        <f t="shared" si="1"/>
        <v>244629.83855099999</v>
      </c>
      <c r="O21" s="79">
        <v>276800</v>
      </c>
      <c r="P21" s="76">
        <f t="shared" si="2"/>
        <v>52592</v>
      </c>
      <c r="Q21" s="76">
        <f t="shared" si="3"/>
        <v>329392</v>
      </c>
      <c r="R21" s="317">
        <v>282000</v>
      </c>
      <c r="S21" s="76">
        <f t="shared" si="4"/>
        <v>53580</v>
      </c>
      <c r="T21" s="76">
        <f>R21+S21</f>
        <v>335580</v>
      </c>
      <c r="U21" s="158">
        <f t="shared" si="7"/>
        <v>254790</v>
      </c>
      <c r="V21" s="157">
        <f>ROUND(STDEV(L21,O21,R21),0)</f>
        <v>42704</v>
      </c>
      <c r="W21" s="157">
        <f t="shared" si="8"/>
        <v>297494</v>
      </c>
      <c r="X21" s="161">
        <f t="shared" si="9"/>
        <v>212086</v>
      </c>
      <c r="Y21" s="166">
        <f>ROUND(AVERAGE(O21,R21),0)</f>
        <v>279400</v>
      </c>
      <c r="Z21" s="157">
        <f t="shared" si="10"/>
        <v>53086</v>
      </c>
      <c r="AA21" s="172">
        <f t="shared" si="11"/>
        <v>332486</v>
      </c>
      <c r="AB21" s="166">
        <f>ROUND(MEDIAN(O21,R21),0)</f>
        <v>279400</v>
      </c>
      <c r="AC21" s="157">
        <f t="shared" si="12"/>
        <v>53086</v>
      </c>
      <c r="AD21" s="172">
        <f t="shared" si="13"/>
        <v>332486</v>
      </c>
      <c r="AE21" s="165">
        <f>ROUND(GEOMEAN(O21,R21),0)</f>
        <v>279388</v>
      </c>
      <c r="AF21" s="159">
        <f t="shared" si="14"/>
        <v>53084</v>
      </c>
      <c r="AG21" s="160">
        <f t="shared" si="15"/>
        <v>332472</v>
      </c>
      <c r="AH21" s="166">
        <f>ROUND(HARMEAN(O21,R21),0)</f>
        <v>279376</v>
      </c>
      <c r="AI21" s="157">
        <f t="shared" si="16"/>
        <v>53081</v>
      </c>
      <c r="AJ21" s="161">
        <f t="shared" si="17"/>
        <v>332457</v>
      </c>
    </row>
    <row r="22" spans="1:36" ht="15" thickBot="1" x14ac:dyDescent="0.25">
      <c r="A22" s="65" t="s">
        <v>87</v>
      </c>
      <c r="B22" s="65" t="s">
        <v>91</v>
      </c>
      <c r="C22" s="65" t="s">
        <v>148</v>
      </c>
      <c r="D22" s="71"/>
      <c r="E22" s="83"/>
      <c r="F22" s="13"/>
      <c r="G22" s="13"/>
      <c r="H22" s="13"/>
      <c r="I22" s="14"/>
      <c r="J22" s="169">
        <v>183333</v>
      </c>
      <c r="K22" s="194">
        <f t="shared" si="5"/>
        <v>22238.2929</v>
      </c>
      <c r="L22" s="352">
        <f t="shared" si="6"/>
        <v>205571.2929</v>
      </c>
      <c r="M22" s="76">
        <f t="shared" si="0"/>
        <v>39058.545651</v>
      </c>
      <c r="N22" s="76">
        <f t="shared" si="1"/>
        <v>244629.83855099999</v>
      </c>
      <c r="O22" s="79">
        <v>276800</v>
      </c>
      <c r="P22" s="76">
        <f t="shared" si="2"/>
        <v>52592</v>
      </c>
      <c r="Q22" s="76">
        <f t="shared" si="3"/>
        <v>329392</v>
      </c>
      <c r="R22" s="317">
        <v>282000</v>
      </c>
      <c r="S22" s="76">
        <f t="shared" si="4"/>
        <v>53580</v>
      </c>
      <c r="T22" s="76">
        <f>R22+S22</f>
        <v>335580</v>
      </c>
      <c r="U22" s="158">
        <f t="shared" si="7"/>
        <v>254790</v>
      </c>
      <c r="V22" s="157">
        <f>ROUND(STDEV(L22,O22,R22),0)</f>
        <v>42704</v>
      </c>
      <c r="W22" s="157">
        <f t="shared" si="8"/>
        <v>297494</v>
      </c>
      <c r="X22" s="161">
        <f t="shared" si="9"/>
        <v>212086</v>
      </c>
      <c r="Y22" s="166">
        <f>ROUND(AVERAGE(O22,R22),0)</f>
        <v>279400</v>
      </c>
      <c r="Z22" s="157">
        <f t="shared" si="10"/>
        <v>53086</v>
      </c>
      <c r="AA22" s="172">
        <f t="shared" si="11"/>
        <v>332486</v>
      </c>
      <c r="AB22" s="166">
        <f>ROUND(MEDIAN(O22,R22),0)</f>
        <v>279400</v>
      </c>
      <c r="AC22" s="157">
        <f t="shared" si="12"/>
        <v>53086</v>
      </c>
      <c r="AD22" s="172">
        <f t="shared" si="13"/>
        <v>332486</v>
      </c>
      <c r="AE22" s="165">
        <f>ROUND(GEOMEAN(O22,R22),0)</f>
        <v>279388</v>
      </c>
      <c r="AF22" s="159">
        <f t="shared" si="14"/>
        <v>53084</v>
      </c>
      <c r="AG22" s="160">
        <f t="shared" si="15"/>
        <v>332472</v>
      </c>
      <c r="AH22" s="166">
        <f>ROUND(HARMEAN(O22,R22),0)</f>
        <v>279376</v>
      </c>
      <c r="AI22" s="157">
        <f t="shared" si="16"/>
        <v>53081</v>
      </c>
      <c r="AJ22" s="161">
        <f t="shared" si="17"/>
        <v>332457</v>
      </c>
    </row>
    <row r="23" spans="1:36" ht="15" thickBot="1" x14ac:dyDescent="0.25">
      <c r="A23" s="301" t="s">
        <v>98</v>
      </c>
      <c r="B23" s="65" t="s">
        <v>154</v>
      </c>
      <c r="C23" s="65" t="s">
        <v>107</v>
      </c>
      <c r="D23" s="82"/>
      <c r="E23" s="13"/>
      <c r="F23" s="13"/>
      <c r="G23" s="13"/>
      <c r="H23" s="13"/>
      <c r="I23" s="14"/>
      <c r="J23" s="79">
        <v>163333</v>
      </c>
      <c r="K23" s="194">
        <f t="shared" si="5"/>
        <v>19812.2929</v>
      </c>
      <c r="L23" s="352">
        <f t="shared" si="6"/>
        <v>183145.2929</v>
      </c>
      <c r="M23" s="76">
        <f t="shared" si="0"/>
        <v>34797.605650999998</v>
      </c>
      <c r="N23" s="76">
        <f t="shared" si="1"/>
        <v>217942.89855099999</v>
      </c>
      <c r="O23" s="79">
        <v>240000</v>
      </c>
      <c r="P23" s="76">
        <f t="shared" si="2"/>
        <v>45600</v>
      </c>
      <c r="Q23" s="76">
        <f t="shared" si="3"/>
        <v>285600</v>
      </c>
      <c r="R23" s="317">
        <v>282000</v>
      </c>
      <c r="S23" s="76">
        <f t="shared" si="4"/>
        <v>53580</v>
      </c>
      <c r="T23" s="76">
        <f>R23+S23</f>
        <v>335580</v>
      </c>
      <c r="U23" s="158">
        <f t="shared" si="7"/>
        <v>235048</v>
      </c>
      <c r="V23" s="157">
        <f>ROUND(STDEV(L23,O23,R23),0)</f>
        <v>49613</v>
      </c>
      <c r="W23" s="157">
        <f t="shared" si="8"/>
        <v>284661</v>
      </c>
      <c r="X23" s="161">
        <f t="shared" si="9"/>
        <v>185435</v>
      </c>
      <c r="Y23" s="166">
        <f>ROUND(AVERAGE(O23,R23),0)</f>
        <v>261000</v>
      </c>
      <c r="Z23" s="157">
        <f t="shared" si="10"/>
        <v>49590</v>
      </c>
      <c r="AA23" s="172">
        <f t="shared" si="11"/>
        <v>310590</v>
      </c>
      <c r="AB23" s="166">
        <f>ROUND(MEDIAN(O23,R23),0)</f>
        <v>261000</v>
      </c>
      <c r="AC23" s="157">
        <f t="shared" si="12"/>
        <v>49590</v>
      </c>
      <c r="AD23" s="172">
        <f t="shared" si="13"/>
        <v>310590</v>
      </c>
      <c r="AE23" s="165">
        <f>ROUND(GEOMEAN(O23,R23),0)</f>
        <v>260154</v>
      </c>
      <c r="AF23" s="159">
        <f t="shared" si="14"/>
        <v>49429</v>
      </c>
      <c r="AG23" s="160">
        <f t="shared" si="15"/>
        <v>309583</v>
      </c>
      <c r="AH23" s="166">
        <f>ROUND(HARMEAN(O23,R23),0)</f>
        <v>259310</v>
      </c>
      <c r="AI23" s="157">
        <f t="shared" si="16"/>
        <v>49269</v>
      </c>
      <c r="AJ23" s="161">
        <f t="shared" si="17"/>
        <v>308579</v>
      </c>
    </row>
    <row r="24" spans="1:36" ht="15" thickBot="1" x14ac:dyDescent="0.25">
      <c r="A24" s="301"/>
      <c r="B24" s="65" t="s">
        <v>103</v>
      </c>
      <c r="C24" s="65" t="s">
        <v>104</v>
      </c>
      <c r="D24" s="82"/>
      <c r="E24" s="13"/>
      <c r="F24" s="13"/>
      <c r="G24" s="13"/>
      <c r="H24" s="13"/>
      <c r="I24" s="14"/>
      <c r="J24" s="169">
        <v>170000</v>
      </c>
      <c r="K24" s="194">
        <f t="shared" si="5"/>
        <v>20621</v>
      </c>
      <c r="L24" s="352">
        <f t="shared" si="6"/>
        <v>190621</v>
      </c>
      <c r="M24" s="76">
        <f t="shared" si="0"/>
        <v>36217.99</v>
      </c>
      <c r="N24" s="76">
        <f t="shared" si="1"/>
        <v>226838.99</v>
      </c>
      <c r="O24" s="79">
        <v>256000</v>
      </c>
      <c r="P24" s="76">
        <f t="shared" si="2"/>
        <v>48640</v>
      </c>
      <c r="Q24" s="76">
        <f t="shared" si="3"/>
        <v>304640</v>
      </c>
      <c r="R24" s="317">
        <v>282000</v>
      </c>
      <c r="S24" s="76">
        <f t="shared" si="4"/>
        <v>53580</v>
      </c>
      <c r="T24" s="76">
        <f>R24+S24</f>
        <v>335580</v>
      </c>
      <c r="U24" s="158">
        <f t="shared" si="7"/>
        <v>242874</v>
      </c>
      <c r="V24" s="157">
        <f>ROUND(STDEV(L24,O24,R24),0)</f>
        <v>47082</v>
      </c>
      <c r="W24" s="157">
        <f t="shared" si="8"/>
        <v>289956</v>
      </c>
      <c r="X24" s="161">
        <f t="shared" si="9"/>
        <v>195792</v>
      </c>
      <c r="Y24" s="166">
        <f>ROUND(AVERAGE(O24,R24),0)</f>
        <v>269000</v>
      </c>
      <c r="Z24" s="157">
        <f t="shared" si="10"/>
        <v>51110</v>
      </c>
      <c r="AA24" s="172">
        <f t="shared" si="11"/>
        <v>320110</v>
      </c>
      <c r="AB24" s="166">
        <f>ROUND(MEDIAN(O24,R24),0)</f>
        <v>269000</v>
      </c>
      <c r="AC24" s="157">
        <f t="shared" si="12"/>
        <v>51110</v>
      </c>
      <c r="AD24" s="172">
        <f t="shared" si="13"/>
        <v>320110</v>
      </c>
      <c r="AE24" s="165">
        <f>ROUND(GEOMEAN(O24,R24),0)</f>
        <v>268686</v>
      </c>
      <c r="AF24" s="159">
        <f t="shared" si="14"/>
        <v>51050</v>
      </c>
      <c r="AG24" s="160">
        <f t="shared" si="15"/>
        <v>319736</v>
      </c>
      <c r="AH24" s="166">
        <f>ROUND(HARMEAN(O24,R24),0)</f>
        <v>268372</v>
      </c>
      <c r="AI24" s="157">
        <f t="shared" si="16"/>
        <v>50991</v>
      </c>
      <c r="AJ24" s="161">
        <f t="shared" si="17"/>
        <v>319363</v>
      </c>
    </row>
    <row r="25" spans="1:36" ht="18" customHeight="1" thickBot="1" x14ac:dyDescent="0.25">
      <c r="A25" s="301"/>
      <c r="B25" s="65" t="s">
        <v>111</v>
      </c>
      <c r="C25" s="65" t="s">
        <v>112</v>
      </c>
      <c r="D25" s="82"/>
      <c r="E25" s="13"/>
      <c r="F25" s="13"/>
      <c r="G25" s="13"/>
      <c r="H25" s="13"/>
      <c r="I25" s="14"/>
      <c r="J25" s="169">
        <v>170000</v>
      </c>
      <c r="K25" s="194">
        <f t="shared" si="5"/>
        <v>20621</v>
      </c>
      <c r="L25" s="352">
        <f t="shared" si="6"/>
        <v>190621</v>
      </c>
      <c r="M25" s="76">
        <f t="shared" si="0"/>
        <v>36217.99</v>
      </c>
      <c r="N25" s="76">
        <f t="shared" si="1"/>
        <v>226838.99</v>
      </c>
      <c r="O25" s="79">
        <v>256000</v>
      </c>
      <c r="P25" s="76">
        <f t="shared" si="2"/>
        <v>48640</v>
      </c>
      <c r="Q25" s="76">
        <f t="shared" si="3"/>
        <v>304640</v>
      </c>
      <c r="R25" s="317">
        <v>282000</v>
      </c>
      <c r="S25" s="76">
        <f t="shared" si="4"/>
        <v>53580</v>
      </c>
      <c r="T25" s="76">
        <f>R25+S25</f>
        <v>335580</v>
      </c>
      <c r="U25" s="158">
        <f t="shared" si="7"/>
        <v>242874</v>
      </c>
      <c r="V25" s="157">
        <f>ROUND(STDEV(L25,O25,R25),0)</f>
        <v>47082</v>
      </c>
      <c r="W25" s="157">
        <f t="shared" si="8"/>
        <v>289956</v>
      </c>
      <c r="X25" s="161">
        <f t="shared" si="9"/>
        <v>195792</v>
      </c>
      <c r="Y25" s="166">
        <f>ROUND(AVERAGE(O25,R25),0)</f>
        <v>269000</v>
      </c>
      <c r="Z25" s="157">
        <f t="shared" si="10"/>
        <v>51110</v>
      </c>
      <c r="AA25" s="172">
        <f t="shared" si="11"/>
        <v>320110</v>
      </c>
      <c r="AB25" s="166">
        <f>ROUND(MEDIAN(O25,R25),0)</f>
        <v>269000</v>
      </c>
      <c r="AC25" s="157">
        <f t="shared" si="12"/>
        <v>51110</v>
      </c>
      <c r="AD25" s="172">
        <f t="shared" si="13"/>
        <v>320110</v>
      </c>
      <c r="AE25" s="165">
        <f>ROUND(GEOMEAN(O25,R25),0)</f>
        <v>268686</v>
      </c>
      <c r="AF25" s="159">
        <f t="shared" si="14"/>
        <v>51050</v>
      </c>
      <c r="AG25" s="160">
        <f t="shared" si="15"/>
        <v>319736</v>
      </c>
      <c r="AH25" s="166">
        <f>ROUND(HARMEAN(O25,R25),0)</f>
        <v>268372</v>
      </c>
      <c r="AI25" s="157">
        <f t="shared" si="16"/>
        <v>50991</v>
      </c>
      <c r="AJ25" s="161">
        <f t="shared" si="17"/>
        <v>319363</v>
      </c>
    </row>
    <row r="26" spans="1:36" ht="15" thickBot="1" x14ac:dyDescent="0.25">
      <c r="A26" s="302"/>
      <c r="B26" s="66" t="s">
        <v>114</v>
      </c>
      <c r="C26" s="66" t="s">
        <v>156</v>
      </c>
      <c r="D26" s="72"/>
      <c r="E26" s="85"/>
      <c r="F26" s="73"/>
      <c r="G26" s="73"/>
      <c r="H26" s="73"/>
      <c r="I26" s="74"/>
      <c r="J26" s="170">
        <v>183333</v>
      </c>
      <c r="K26" s="194">
        <f t="shared" si="5"/>
        <v>22238.2929</v>
      </c>
      <c r="L26" s="352">
        <f t="shared" si="6"/>
        <v>205571.2929</v>
      </c>
      <c r="M26" s="77">
        <f t="shared" si="0"/>
        <v>39058.545651</v>
      </c>
      <c r="N26" s="77">
        <f t="shared" si="1"/>
        <v>244629.83855099999</v>
      </c>
      <c r="O26" s="80">
        <v>272000</v>
      </c>
      <c r="P26" s="77">
        <f t="shared" si="2"/>
        <v>51680</v>
      </c>
      <c r="Q26" s="77">
        <f t="shared" si="3"/>
        <v>323680</v>
      </c>
      <c r="R26" s="317">
        <v>282000</v>
      </c>
      <c r="S26" s="77">
        <f t="shared" si="4"/>
        <v>53580</v>
      </c>
      <c r="T26" s="77">
        <f>R26+S26</f>
        <v>335580</v>
      </c>
      <c r="U26" s="158">
        <f t="shared" si="7"/>
        <v>253190</v>
      </c>
      <c r="V26" s="162">
        <f>ROUND(STDEV(L26,O26,R26),0)</f>
        <v>41541</v>
      </c>
      <c r="W26" s="162">
        <f t="shared" si="8"/>
        <v>294731</v>
      </c>
      <c r="X26" s="163">
        <f t="shared" si="9"/>
        <v>211649</v>
      </c>
      <c r="Y26" s="167">
        <f>ROUND(AVERAGE(O26,R26),0)</f>
        <v>277000</v>
      </c>
      <c r="Z26" s="162">
        <f t="shared" si="10"/>
        <v>52630</v>
      </c>
      <c r="AA26" s="173">
        <f t="shared" si="11"/>
        <v>329630</v>
      </c>
      <c r="AB26" s="167">
        <f>ROUND(MEDIAN(O26,R26),0)</f>
        <v>277000</v>
      </c>
      <c r="AC26" s="162">
        <f t="shared" si="12"/>
        <v>52630</v>
      </c>
      <c r="AD26" s="173">
        <f t="shared" si="13"/>
        <v>329630</v>
      </c>
      <c r="AE26" s="175">
        <f>ROUND(GEOMEAN(O26,R26),0)</f>
        <v>276955</v>
      </c>
      <c r="AF26" s="176">
        <f t="shared" si="14"/>
        <v>52621</v>
      </c>
      <c r="AG26" s="177">
        <f t="shared" si="15"/>
        <v>329576</v>
      </c>
      <c r="AH26" s="167">
        <f>ROUND(HARMEAN(O26,R26),0)</f>
        <v>276910</v>
      </c>
      <c r="AI26" s="162">
        <f t="shared" si="16"/>
        <v>52613</v>
      </c>
      <c r="AJ26" s="163">
        <f t="shared" si="17"/>
        <v>329523</v>
      </c>
    </row>
    <row r="27" spans="1:36" ht="15" x14ac:dyDescent="0.25">
      <c r="L27" s="364">
        <f>SUM(L8:L26)</f>
        <v>5376668.2602999993</v>
      </c>
      <c r="O27" s="364">
        <f>SUM(O8:O26)</f>
        <v>7276000</v>
      </c>
      <c r="R27" s="365">
        <f>SUM(R8:R26)</f>
        <v>7491800</v>
      </c>
      <c r="Y27" s="164"/>
      <c r="Z27" s="164"/>
      <c r="AA27" s="174">
        <f>SUM(AA8:AA26)</f>
        <v>8021482</v>
      </c>
      <c r="AB27" s="164"/>
      <c r="AC27" s="164"/>
      <c r="AD27" s="174">
        <f>SUM(AD8:AD26)</f>
        <v>8021482</v>
      </c>
      <c r="AE27" s="164"/>
      <c r="AF27" s="164"/>
      <c r="AG27" s="174">
        <f>SUM(AG8:AG26)</f>
        <v>7904788</v>
      </c>
      <c r="AH27" s="164"/>
      <c r="AI27" s="164"/>
      <c r="AJ27" s="174">
        <f>SUM(AJ8:AJ26)</f>
        <v>7824046</v>
      </c>
    </row>
    <row r="28" spans="1:36" x14ac:dyDescent="0.2">
      <c r="Y28" s="164"/>
      <c r="Z28" s="164"/>
      <c r="AA28" s="164"/>
      <c r="AB28" s="164"/>
      <c r="AC28" s="164"/>
      <c r="AD28" s="164"/>
      <c r="AE28" s="164"/>
      <c r="AF28" s="164"/>
      <c r="AG28" s="164"/>
      <c r="AH28" s="164"/>
      <c r="AI28" s="164"/>
      <c r="AJ28" s="164"/>
    </row>
    <row r="29" spans="1:36" x14ac:dyDescent="0.2"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</row>
    <row r="30" spans="1:36" x14ac:dyDescent="0.2">
      <c r="Y30" s="164"/>
      <c r="Z30" s="164"/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</row>
    <row r="31" spans="1:36" x14ac:dyDescent="0.2">
      <c r="Y31" s="164"/>
      <c r="Z31" s="164"/>
      <c r="AA31" s="164"/>
      <c r="AB31" s="164"/>
      <c r="AC31" s="164"/>
      <c r="AD31" s="164"/>
      <c r="AE31" s="164"/>
      <c r="AF31" s="164"/>
      <c r="AG31" s="164"/>
      <c r="AH31" s="164"/>
      <c r="AI31" s="164"/>
      <c r="AJ31" s="164"/>
    </row>
    <row r="32" spans="1:36" x14ac:dyDescent="0.2">
      <c r="Y32" s="164"/>
      <c r="Z32" s="164"/>
      <c r="AA32" s="164"/>
      <c r="AB32" s="164"/>
      <c r="AC32" s="164"/>
      <c r="AD32" s="164"/>
      <c r="AE32" s="164"/>
      <c r="AF32" s="164"/>
      <c r="AG32" s="164"/>
      <c r="AH32" s="164"/>
      <c r="AI32" s="164"/>
      <c r="AJ32" s="164"/>
    </row>
    <row r="33" spans="25:36" x14ac:dyDescent="0.2">
      <c r="Y33" s="164"/>
      <c r="Z33" s="164"/>
      <c r="AA33" s="164"/>
      <c r="AB33" s="164"/>
      <c r="AC33" s="164"/>
      <c r="AD33" s="164"/>
      <c r="AE33" s="164"/>
      <c r="AF33" s="164"/>
      <c r="AG33" s="164"/>
      <c r="AH33" s="164"/>
      <c r="AI33" s="164"/>
      <c r="AJ33" s="164"/>
    </row>
    <row r="34" spans="25:36" x14ac:dyDescent="0.2">
      <c r="Y34" s="164"/>
      <c r="Z34" s="164"/>
      <c r="AA34" s="164"/>
      <c r="AB34" s="164"/>
      <c r="AC34" s="164"/>
      <c r="AD34" s="164"/>
      <c r="AE34" s="164"/>
      <c r="AF34" s="164"/>
      <c r="AG34" s="164"/>
      <c r="AH34" s="164"/>
      <c r="AI34" s="164"/>
      <c r="AJ34" s="164"/>
    </row>
    <row r="35" spans="25:36" x14ac:dyDescent="0.2"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/>
    </row>
  </sheetData>
  <autoFilter ref="A7:AJ26" xr:uid="{2B578890-C15C-40FE-BFC9-929FF2BD2A07}"/>
  <mergeCells count="48">
    <mergeCell ref="A2:N2"/>
    <mergeCell ref="A3:N3"/>
    <mergeCell ref="F6:G6"/>
    <mergeCell ref="H6:I6"/>
    <mergeCell ref="L6:L7"/>
    <mergeCell ref="M6:M7"/>
    <mergeCell ref="N6:N7"/>
    <mergeCell ref="A23:A26"/>
    <mergeCell ref="A16:A19"/>
    <mergeCell ref="A20:A21"/>
    <mergeCell ref="A8:A12"/>
    <mergeCell ref="A13:A15"/>
    <mergeCell ref="C5:C7"/>
    <mergeCell ref="B5:B7"/>
    <mergeCell ref="A5:A7"/>
    <mergeCell ref="D5:I5"/>
    <mergeCell ref="D6:E6"/>
    <mergeCell ref="O5:Q5"/>
    <mergeCell ref="O6:O7"/>
    <mergeCell ref="P6:P7"/>
    <mergeCell ref="Q6:Q7"/>
    <mergeCell ref="J6:J7"/>
    <mergeCell ref="J5:N5"/>
    <mergeCell ref="R5:T5"/>
    <mergeCell ref="R6:R7"/>
    <mergeCell ref="S6:S7"/>
    <mergeCell ref="T6:T7"/>
    <mergeCell ref="U5:X5"/>
    <mergeCell ref="U6:U7"/>
    <mergeCell ref="V6:V7"/>
    <mergeCell ref="W6:W7"/>
    <mergeCell ref="X6:X7"/>
    <mergeCell ref="Y5:AA5"/>
    <mergeCell ref="AB5:AD5"/>
    <mergeCell ref="AE5:AG5"/>
    <mergeCell ref="AH5:AJ5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25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6D2C-8B60-4C80-AFC0-B51AF4D8E34C}">
  <sheetPr>
    <pageSetUpPr fitToPage="1"/>
  </sheetPr>
  <dimension ref="A2:E60"/>
  <sheetViews>
    <sheetView view="pageBreakPreview" topLeftCell="A35" zoomScale="60" zoomScaleNormal="100" workbookViewId="0">
      <selection activeCell="B49" sqref="A49:XFD49"/>
    </sheetView>
  </sheetViews>
  <sheetFormatPr baseColWidth="10" defaultColWidth="11.42578125" defaultRowHeight="15" x14ac:dyDescent="0.25"/>
  <cols>
    <col min="1" max="1" width="22.42578125" style="19" customWidth="1"/>
    <col min="2" max="2" width="35.42578125" style="20" customWidth="1"/>
    <col min="3" max="3" width="31" style="19" customWidth="1"/>
    <col min="4" max="4" width="77.28515625" style="19" customWidth="1"/>
    <col min="5" max="5" width="15" style="21" customWidth="1"/>
    <col min="6" max="16384" width="11.42578125" style="19"/>
  </cols>
  <sheetData>
    <row r="2" spans="1:5" ht="15.75" x14ac:dyDescent="0.25">
      <c r="A2" s="307" t="s">
        <v>0</v>
      </c>
      <c r="B2" s="307"/>
      <c r="C2" s="307"/>
      <c r="D2" s="307"/>
      <c r="E2" s="307"/>
    </row>
    <row r="3" spans="1:5" ht="15.75" x14ac:dyDescent="0.25">
      <c r="A3" s="307" t="s">
        <v>1</v>
      </c>
      <c r="B3" s="307"/>
      <c r="C3" s="307"/>
      <c r="D3" s="307"/>
      <c r="E3" s="307"/>
    </row>
    <row r="4" spans="1:5" ht="15.75" thickBot="1" x14ac:dyDescent="0.3">
      <c r="B4" s="19"/>
    </row>
    <row r="5" spans="1:5" ht="36.75" customHeight="1" thickBot="1" x14ac:dyDescent="0.3">
      <c r="A5" s="16" t="s">
        <v>2</v>
      </c>
      <c r="B5" s="17" t="s">
        <v>3</v>
      </c>
      <c r="C5" s="17" t="s">
        <v>4</v>
      </c>
      <c r="D5" s="17" t="s">
        <v>5</v>
      </c>
      <c r="E5" s="18" t="s">
        <v>205</v>
      </c>
    </row>
    <row r="6" spans="1:5" ht="15.75" thickBot="1" x14ac:dyDescent="0.3">
      <c r="A6" s="308" t="s">
        <v>6</v>
      </c>
      <c r="B6" s="22" t="s">
        <v>7</v>
      </c>
      <c r="C6" s="23" t="s">
        <v>8</v>
      </c>
      <c r="D6" s="24" t="s">
        <v>197</v>
      </c>
      <c r="E6" s="25">
        <v>1577</v>
      </c>
    </row>
    <row r="7" spans="1:5" ht="15.75" thickBot="1" x14ac:dyDescent="0.3">
      <c r="A7" s="309"/>
      <c r="B7" s="26" t="s">
        <v>7</v>
      </c>
      <c r="C7" s="27" t="s">
        <v>9</v>
      </c>
      <c r="D7" s="28" t="s">
        <v>10</v>
      </c>
      <c r="E7" s="29">
        <v>177</v>
      </c>
    </row>
    <row r="8" spans="1:5" ht="15.75" thickBot="1" x14ac:dyDescent="0.3">
      <c r="A8" s="309"/>
      <c r="B8" s="30" t="s">
        <v>7</v>
      </c>
      <c r="C8" s="31" t="s">
        <v>11</v>
      </c>
      <c r="D8" s="20" t="s">
        <v>12</v>
      </c>
      <c r="E8" s="32">
        <v>500.99</v>
      </c>
    </row>
    <row r="9" spans="1:5" ht="15.75" thickBot="1" x14ac:dyDescent="0.3">
      <c r="A9" s="309"/>
      <c r="B9" s="33" t="s">
        <v>13</v>
      </c>
      <c r="C9" s="27" t="s">
        <v>14</v>
      </c>
      <c r="D9" s="34" t="s">
        <v>171</v>
      </c>
      <c r="E9" s="29">
        <v>380</v>
      </c>
    </row>
    <row r="10" spans="1:5" ht="15.75" thickBot="1" x14ac:dyDescent="0.3">
      <c r="A10" s="309"/>
      <c r="B10" s="35" t="s">
        <v>15</v>
      </c>
      <c r="C10" s="31" t="s">
        <v>16</v>
      </c>
      <c r="D10" s="20" t="s">
        <v>196</v>
      </c>
      <c r="E10" s="32">
        <v>30</v>
      </c>
    </row>
    <row r="11" spans="1:5" ht="15.75" thickBot="1" x14ac:dyDescent="0.3">
      <c r="A11" s="309"/>
      <c r="B11" s="33" t="s">
        <v>15</v>
      </c>
      <c r="C11" s="27" t="s">
        <v>17</v>
      </c>
      <c r="D11" s="34" t="s">
        <v>187</v>
      </c>
      <c r="E11" s="29">
        <v>283.45999999999998</v>
      </c>
    </row>
    <row r="12" spans="1:5" ht="15.75" thickBot="1" x14ac:dyDescent="0.3">
      <c r="A12" s="310"/>
      <c r="B12" s="36" t="s">
        <v>15</v>
      </c>
      <c r="C12" s="37" t="s">
        <v>18</v>
      </c>
      <c r="D12" s="38" t="s">
        <v>19</v>
      </c>
      <c r="E12" s="39">
        <v>80</v>
      </c>
    </row>
    <row r="13" spans="1:5" ht="15.75" thickBot="1" x14ac:dyDescent="0.3">
      <c r="A13" s="308" t="s">
        <v>20</v>
      </c>
      <c r="B13" s="40" t="s">
        <v>7</v>
      </c>
      <c r="C13" s="41" t="s">
        <v>21</v>
      </c>
      <c r="D13" s="42" t="s">
        <v>22</v>
      </c>
      <c r="E13" s="43">
        <v>825.4</v>
      </c>
    </row>
    <row r="14" spans="1:5" ht="15.75" thickBot="1" x14ac:dyDescent="0.3">
      <c r="A14" s="309"/>
      <c r="B14" s="33" t="s">
        <v>7</v>
      </c>
      <c r="C14" s="44" t="s">
        <v>23</v>
      </c>
      <c r="D14" s="45" t="s">
        <v>24</v>
      </c>
      <c r="E14" s="46">
        <v>373</v>
      </c>
    </row>
    <row r="15" spans="1:5" ht="15.75" thickBot="1" x14ac:dyDescent="0.3">
      <c r="A15" s="309"/>
      <c r="B15" s="35" t="s">
        <v>7</v>
      </c>
      <c r="C15" s="47" t="s">
        <v>25</v>
      </c>
      <c r="D15" s="35" t="s">
        <v>26</v>
      </c>
      <c r="E15" s="48">
        <v>111</v>
      </c>
    </row>
    <row r="16" spans="1:5" ht="18.75" customHeight="1" thickBot="1" x14ac:dyDescent="0.3">
      <c r="A16" s="309"/>
      <c r="B16" s="33" t="s">
        <v>15</v>
      </c>
      <c r="C16" s="44" t="s">
        <v>27</v>
      </c>
      <c r="D16" s="45" t="s">
        <v>172</v>
      </c>
      <c r="E16" s="46">
        <v>380</v>
      </c>
    </row>
    <row r="17" spans="1:5" ht="15.75" thickBot="1" x14ac:dyDescent="0.3">
      <c r="A17" s="309"/>
      <c r="B17" s="35" t="s">
        <v>28</v>
      </c>
      <c r="C17" s="49" t="s">
        <v>29</v>
      </c>
      <c r="D17" s="50" t="s">
        <v>30</v>
      </c>
      <c r="E17" s="48">
        <v>345.36</v>
      </c>
    </row>
    <row r="18" spans="1:5" ht="15.75" thickBot="1" x14ac:dyDescent="0.3">
      <c r="A18" s="309"/>
      <c r="B18" s="33" t="s">
        <v>31</v>
      </c>
      <c r="C18" s="44" t="s">
        <v>173</v>
      </c>
      <c r="D18" s="45" t="s">
        <v>174</v>
      </c>
      <c r="E18" s="46">
        <v>10</v>
      </c>
    </row>
    <row r="19" spans="1:5" ht="15.75" thickBot="1" x14ac:dyDescent="0.3">
      <c r="A19" s="310"/>
      <c r="B19" s="36" t="s">
        <v>31</v>
      </c>
      <c r="C19" s="51" t="s">
        <v>32</v>
      </c>
      <c r="D19" s="52" t="s">
        <v>195</v>
      </c>
      <c r="E19" s="53">
        <v>353.41</v>
      </c>
    </row>
    <row r="20" spans="1:5" ht="15.75" thickBot="1" x14ac:dyDescent="0.3">
      <c r="A20" s="308" t="s">
        <v>33</v>
      </c>
      <c r="B20" s="40" t="s">
        <v>34</v>
      </c>
      <c r="C20" s="23" t="s">
        <v>35</v>
      </c>
      <c r="D20" s="24" t="s">
        <v>36</v>
      </c>
      <c r="E20" s="25">
        <v>172</v>
      </c>
    </row>
    <row r="21" spans="1:5" ht="15.75" thickBot="1" x14ac:dyDescent="0.3">
      <c r="A21" s="309"/>
      <c r="B21" s="33" t="s">
        <v>34</v>
      </c>
      <c r="C21" s="27" t="s">
        <v>37</v>
      </c>
      <c r="D21" s="34" t="s">
        <v>38</v>
      </c>
      <c r="E21" s="29">
        <v>100</v>
      </c>
    </row>
    <row r="22" spans="1:5" ht="15.75" thickBot="1" x14ac:dyDescent="0.3">
      <c r="A22" s="309"/>
      <c r="B22" s="35" t="s">
        <v>34</v>
      </c>
      <c r="C22" s="31" t="s">
        <v>39</v>
      </c>
      <c r="D22" s="20" t="s">
        <v>188</v>
      </c>
      <c r="E22" s="32">
        <v>522.1</v>
      </c>
    </row>
    <row r="23" spans="1:5" ht="14.25" customHeight="1" thickBot="1" x14ac:dyDescent="0.3">
      <c r="A23" s="309"/>
      <c r="B23" s="33" t="s">
        <v>34</v>
      </c>
      <c r="C23" s="27" t="s">
        <v>40</v>
      </c>
      <c r="D23" s="34" t="s">
        <v>41</v>
      </c>
      <c r="E23" s="29">
        <v>65.36</v>
      </c>
    </row>
    <row r="24" spans="1:5" ht="15.75" thickBot="1" x14ac:dyDescent="0.3">
      <c r="A24" s="309"/>
      <c r="B24" s="35" t="s">
        <v>42</v>
      </c>
      <c r="C24" s="31" t="s">
        <v>43</v>
      </c>
      <c r="D24" s="20" t="s">
        <v>189</v>
      </c>
      <c r="E24" s="32">
        <v>70.63</v>
      </c>
    </row>
    <row r="25" spans="1:5" ht="15.75" thickBot="1" x14ac:dyDescent="0.3">
      <c r="A25" s="309"/>
      <c r="B25" s="33" t="s">
        <v>42</v>
      </c>
      <c r="C25" s="27" t="s">
        <v>44</v>
      </c>
      <c r="D25" s="34" t="s">
        <v>190</v>
      </c>
      <c r="E25" s="29">
        <v>297.27999999999997</v>
      </c>
    </row>
    <row r="26" spans="1:5" ht="15.75" thickBot="1" x14ac:dyDescent="0.3">
      <c r="A26" s="309"/>
      <c r="B26" s="35" t="s">
        <v>45</v>
      </c>
      <c r="C26" s="31" t="s">
        <v>46</v>
      </c>
      <c r="D26" s="20" t="s">
        <v>191</v>
      </c>
      <c r="E26" s="32">
        <v>255</v>
      </c>
    </row>
    <row r="27" spans="1:5" ht="15.75" thickBot="1" x14ac:dyDescent="0.3">
      <c r="A27" s="310"/>
      <c r="B27" s="33" t="s">
        <v>47</v>
      </c>
      <c r="C27" s="27" t="s">
        <v>48</v>
      </c>
      <c r="D27" s="34" t="s">
        <v>49</v>
      </c>
      <c r="E27" s="29">
        <v>414</v>
      </c>
    </row>
    <row r="28" spans="1:5" ht="15.75" thickBot="1" x14ac:dyDescent="0.3">
      <c r="A28" s="311" t="s">
        <v>50</v>
      </c>
      <c r="B28" s="40" t="s">
        <v>51</v>
      </c>
      <c r="C28" s="41" t="s">
        <v>52</v>
      </c>
      <c r="D28" s="42" t="s">
        <v>53</v>
      </c>
      <c r="E28" s="43">
        <v>155</v>
      </c>
    </row>
    <row r="29" spans="1:5" ht="15.75" thickBot="1" x14ac:dyDescent="0.3">
      <c r="A29" s="312"/>
      <c r="B29" s="33" t="s">
        <v>51</v>
      </c>
      <c r="C29" s="44" t="s">
        <v>54</v>
      </c>
      <c r="D29" s="45" t="s">
        <v>55</v>
      </c>
      <c r="E29" s="46">
        <v>565.34</v>
      </c>
    </row>
    <row r="30" spans="1:5" ht="15.75" thickBot="1" x14ac:dyDescent="0.3">
      <c r="A30" s="312"/>
      <c r="B30" s="35" t="s">
        <v>56</v>
      </c>
      <c r="C30" s="49" t="s">
        <v>57</v>
      </c>
      <c r="D30" s="30" t="s">
        <v>58</v>
      </c>
      <c r="E30" s="48">
        <v>273.52</v>
      </c>
    </row>
    <row r="31" spans="1:5" ht="15.75" thickBot="1" x14ac:dyDescent="0.3">
      <c r="A31" s="312"/>
      <c r="B31" s="33" t="s">
        <v>56</v>
      </c>
      <c r="C31" s="44" t="s">
        <v>59</v>
      </c>
      <c r="D31" s="45" t="s">
        <v>192</v>
      </c>
      <c r="E31" s="46">
        <v>50.2</v>
      </c>
    </row>
    <row r="32" spans="1:5" ht="15.75" thickBot="1" x14ac:dyDescent="0.3">
      <c r="A32" s="312"/>
      <c r="B32" s="35" t="s">
        <v>60</v>
      </c>
      <c r="C32" s="49" t="s">
        <v>61</v>
      </c>
      <c r="D32" s="50" t="s">
        <v>62</v>
      </c>
      <c r="E32" s="48">
        <v>382</v>
      </c>
    </row>
    <row r="33" spans="1:5" ht="15.75" thickBot="1" x14ac:dyDescent="0.3">
      <c r="A33" s="312"/>
      <c r="B33" s="33" t="s">
        <v>63</v>
      </c>
      <c r="C33" s="44" t="s">
        <v>64</v>
      </c>
      <c r="D33" s="45" t="s">
        <v>65</v>
      </c>
      <c r="E33" s="46">
        <v>199.73</v>
      </c>
    </row>
    <row r="34" spans="1:5" ht="15.75" thickBot="1" x14ac:dyDescent="0.3">
      <c r="A34" s="312"/>
      <c r="B34" s="35" t="s">
        <v>66</v>
      </c>
      <c r="C34" s="49" t="s">
        <v>67</v>
      </c>
      <c r="D34" s="50" t="s">
        <v>68</v>
      </c>
      <c r="E34" s="48">
        <v>279.17</v>
      </c>
    </row>
    <row r="35" spans="1:5" ht="15.75" thickBot="1" x14ac:dyDescent="0.3">
      <c r="A35" s="312"/>
      <c r="B35" s="33" t="s">
        <v>69</v>
      </c>
      <c r="C35" s="44" t="s">
        <v>70</v>
      </c>
      <c r="D35" s="45" t="s">
        <v>71</v>
      </c>
      <c r="E35" s="46">
        <v>519</v>
      </c>
    </row>
    <row r="36" spans="1:5" ht="15.75" thickBot="1" x14ac:dyDescent="0.3">
      <c r="A36" s="312"/>
      <c r="B36" s="35" t="s">
        <v>72</v>
      </c>
      <c r="C36" s="49" t="s">
        <v>73</v>
      </c>
      <c r="D36" s="50" t="s">
        <v>74</v>
      </c>
      <c r="E36" s="48">
        <v>70.64</v>
      </c>
    </row>
    <row r="37" spans="1:5" ht="15.75" thickBot="1" x14ac:dyDescent="0.3">
      <c r="A37" s="313"/>
      <c r="B37" s="33" t="s">
        <v>75</v>
      </c>
      <c r="C37" s="44" t="s">
        <v>76</v>
      </c>
      <c r="D37" s="45" t="s">
        <v>77</v>
      </c>
      <c r="E37" s="46">
        <v>199.49</v>
      </c>
    </row>
    <row r="38" spans="1:5" ht="15.75" thickBot="1" x14ac:dyDescent="0.3">
      <c r="A38" s="311" t="s">
        <v>78</v>
      </c>
      <c r="B38" s="40" t="s">
        <v>79</v>
      </c>
      <c r="C38" s="41" t="s">
        <v>80</v>
      </c>
      <c r="D38" s="42" t="s">
        <v>193</v>
      </c>
      <c r="E38" s="43">
        <v>346.91</v>
      </c>
    </row>
    <row r="39" spans="1:5" ht="15.75" thickBot="1" x14ac:dyDescent="0.3">
      <c r="A39" s="312"/>
      <c r="B39" s="33" t="s">
        <v>81</v>
      </c>
      <c r="C39" s="44" t="s">
        <v>82</v>
      </c>
      <c r="D39" s="45" t="s">
        <v>83</v>
      </c>
      <c r="E39" s="46">
        <v>494</v>
      </c>
    </row>
    <row r="40" spans="1:5" ht="15.75" thickBot="1" x14ac:dyDescent="0.3">
      <c r="A40" s="312"/>
      <c r="B40" s="35" t="s">
        <v>81</v>
      </c>
      <c r="C40" s="49" t="s">
        <v>84</v>
      </c>
      <c r="D40" s="50" t="s">
        <v>194</v>
      </c>
      <c r="E40" s="48">
        <v>112.77</v>
      </c>
    </row>
    <row r="41" spans="1:5" ht="15.75" thickBot="1" x14ac:dyDescent="0.3">
      <c r="A41" s="313"/>
      <c r="B41" s="33" t="s">
        <v>81</v>
      </c>
      <c r="C41" s="44" t="s">
        <v>85</v>
      </c>
      <c r="D41" s="45" t="s">
        <v>86</v>
      </c>
      <c r="E41" s="46">
        <v>33.950000000000003</v>
      </c>
    </row>
    <row r="42" spans="1:5" ht="15.75" thickBot="1" x14ac:dyDescent="0.3">
      <c r="A42" s="311" t="s">
        <v>87</v>
      </c>
      <c r="B42" s="40" t="s">
        <v>88</v>
      </c>
      <c r="C42" s="41" t="s">
        <v>89</v>
      </c>
      <c r="D42" s="42" t="s">
        <v>90</v>
      </c>
      <c r="E42" s="43">
        <v>436.07</v>
      </c>
    </row>
    <row r="43" spans="1:5" ht="15.75" thickBot="1" x14ac:dyDescent="0.3">
      <c r="A43" s="312"/>
      <c r="B43" s="33" t="s">
        <v>91</v>
      </c>
      <c r="C43" s="44" t="s">
        <v>147</v>
      </c>
      <c r="D43" s="45" t="s">
        <v>198</v>
      </c>
      <c r="E43" s="46">
        <v>10</v>
      </c>
    </row>
    <row r="44" spans="1:5" ht="15.75" thickBot="1" x14ac:dyDescent="0.3">
      <c r="A44" s="312"/>
      <c r="B44" s="35" t="s">
        <v>91</v>
      </c>
      <c r="C44" s="49" t="s">
        <v>148</v>
      </c>
      <c r="D44" s="50" t="s">
        <v>199</v>
      </c>
      <c r="E44" s="48">
        <v>568</v>
      </c>
    </row>
    <row r="45" spans="1:5" ht="15.75" thickBot="1" x14ac:dyDescent="0.25">
      <c r="A45" s="312"/>
      <c r="B45" s="33" t="s">
        <v>92</v>
      </c>
      <c r="C45" s="44" t="s">
        <v>175</v>
      </c>
      <c r="D45" s="54" t="s">
        <v>182</v>
      </c>
      <c r="E45" s="55" t="s">
        <v>176</v>
      </c>
    </row>
    <row r="46" spans="1:5" ht="15.75" thickBot="1" x14ac:dyDescent="0.3">
      <c r="A46" s="312"/>
      <c r="B46" s="35" t="s">
        <v>92</v>
      </c>
      <c r="C46" s="49" t="s">
        <v>93</v>
      </c>
      <c r="D46" s="50" t="s">
        <v>94</v>
      </c>
      <c r="E46" s="48">
        <v>490.3</v>
      </c>
    </row>
    <row r="47" spans="1:5" ht="15.75" thickBot="1" x14ac:dyDescent="0.3">
      <c r="A47" s="312"/>
      <c r="B47" s="33" t="s">
        <v>92</v>
      </c>
      <c r="C47" s="44" t="s">
        <v>95</v>
      </c>
      <c r="D47" s="45" t="s">
        <v>96</v>
      </c>
      <c r="E47" s="46">
        <v>704.78</v>
      </c>
    </row>
    <row r="48" spans="1:5" ht="15.75" thickBot="1" x14ac:dyDescent="0.3">
      <c r="A48" s="313"/>
      <c r="B48" s="36" t="s">
        <v>92</v>
      </c>
      <c r="C48" s="51" t="s">
        <v>149</v>
      </c>
      <c r="D48" s="52" t="s">
        <v>97</v>
      </c>
      <c r="E48" s="53">
        <v>48.43</v>
      </c>
    </row>
    <row r="49" spans="1:5" ht="15.75" thickBot="1" x14ac:dyDescent="0.3">
      <c r="A49" s="308" t="s">
        <v>98</v>
      </c>
      <c r="B49" s="40" t="s">
        <v>99</v>
      </c>
      <c r="C49" s="41" t="s">
        <v>150</v>
      </c>
      <c r="D49" s="42" t="s">
        <v>100</v>
      </c>
      <c r="E49" s="43">
        <v>10</v>
      </c>
    </row>
    <row r="50" spans="1:5" ht="15.75" thickBot="1" x14ac:dyDescent="0.3">
      <c r="A50" s="309"/>
      <c r="B50" s="33" t="s">
        <v>101</v>
      </c>
      <c r="C50" s="44" t="s">
        <v>151</v>
      </c>
      <c r="D50" s="45" t="s">
        <v>102</v>
      </c>
      <c r="E50" s="46">
        <v>10</v>
      </c>
    </row>
    <row r="51" spans="1:5" ht="15.75" thickBot="1" x14ac:dyDescent="0.3">
      <c r="A51" s="309"/>
      <c r="B51" s="35" t="s">
        <v>103</v>
      </c>
      <c r="C51" s="49" t="s">
        <v>104</v>
      </c>
      <c r="D51" s="50" t="s">
        <v>200</v>
      </c>
      <c r="E51" s="48">
        <v>106</v>
      </c>
    </row>
    <row r="52" spans="1:5" ht="15.75" thickBot="1" x14ac:dyDescent="0.3">
      <c r="A52" s="309"/>
      <c r="B52" s="33" t="s">
        <v>105</v>
      </c>
      <c r="C52" s="44" t="s">
        <v>153</v>
      </c>
      <c r="D52" s="45" t="s">
        <v>177</v>
      </c>
      <c r="E52" s="46">
        <v>95</v>
      </c>
    </row>
    <row r="53" spans="1:5" ht="15.75" thickBot="1" x14ac:dyDescent="0.3">
      <c r="A53" s="309"/>
      <c r="B53" s="35" t="s">
        <v>106</v>
      </c>
      <c r="C53" s="49" t="s">
        <v>107</v>
      </c>
      <c r="D53" s="50" t="s">
        <v>201</v>
      </c>
      <c r="E53" s="48">
        <v>108.7</v>
      </c>
    </row>
    <row r="54" spans="1:5" ht="15.75" thickBot="1" x14ac:dyDescent="0.3">
      <c r="A54" s="309"/>
      <c r="B54" s="33" t="s">
        <v>108</v>
      </c>
      <c r="C54" s="44" t="s">
        <v>109</v>
      </c>
      <c r="D54" s="45" t="s">
        <v>110</v>
      </c>
      <c r="E54" s="46">
        <v>84</v>
      </c>
    </row>
    <row r="55" spans="1:5" ht="15.75" thickBot="1" x14ac:dyDescent="0.3">
      <c r="A55" s="309"/>
      <c r="B55" s="35" t="s">
        <v>111</v>
      </c>
      <c r="C55" s="49" t="s">
        <v>112</v>
      </c>
      <c r="D55" s="50" t="s">
        <v>113</v>
      </c>
      <c r="E55" s="48">
        <v>103</v>
      </c>
    </row>
    <row r="56" spans="1:5" ht="15.75" thickBot="1" x14ac:dyDescent="0.3">
      <c r="A56" s="309"/>
      <c r="B56" s="33" t="s">
        <v>114</v>
      </c>
      <c r="C56" s="44" t="s">
        <v>178</v>
      </c>
      <c r="D56" s="45" t="s">
        <v>179</v>
      </c>
      <c r="E56" s="46">
        <v>50.22</v>
      </c>
    </row>
    <row r="57" spans="1:5" ht="15.75" thickBot="1" x14ac:dyDescent="0.3">
      <c r="A57" s="309"/>
      <c r="B57" s="35" t="s">
        <v>114</v>
      </c>
      <c r="C57" s="49" t="s">
        <v>156</v>
      </c>
      <c r="D57" s="50" t="s">
        <v>115</v>
      </c>
      <c r="E57" s="48">
        <v>140.69999999999999</v>
      </c>
    </row>
    <row r="58" spans="1:5" ht="15.75" thickBot="1" x14ac:dyDescent="0.3">
      <c r="A58" s="309"/>
      <c r="B58" s="33" t="s">
        <v>116</v>
      </c>
      <c r="C58" s="44" t="s">
        <v>157</v>
      </c>
      <c r="D58" s="45" t="s">
        <v>202</v>
      </c>
      <c r="E58" s="46">
        <v>10</v>
      </c>
    </row>
    <row r="59" spans="1:5" x14ac:dyDescent="0.25">
      <c r="A59" s="309"/>
      <c r="B59" s="56" t="s">
        <v>117</v>
      </c>
      <c r="C59" s="57" t="s">
        <v>118</v>
      </c>
      <c r="D59" s="58" t="s">
        <v>203</v>
      </c>
      <c r="E59" s="59">
        <v>109.48</v>
      </c>
    </row>
    <row r="60" spans="1:5" ht="15.75" thickBot="1" x14ac:dyDescent="0.3">
      <c r="A60" s="310"/>
      <c r="B60" s="60" t="s">
        <v>119</v>
      </c>
      <c r="C60" s="61" t="s">
        <v>183</v>
      </c>
      <c r="D60" s="62" t="s">
        <v>204</v>
      </c>
      <c r="E60" s="63">
        <v>10</v>
      </c>
    </row>
  </sheetData>
  <mergeCells count="9">
    <mergeCell ref="A2:E2"/>
    <mergeCell ref="A3:E3"/>
    <mergeCell ref="A6:A12"/>
    <mergeCell ref="A49:A60"/>
    <mergeCell ref="A13:A19"/>
    <mergeCell ref="A20:A27"/>
    <mergeCell ref="A28:A37"/>
    <mergeCell ref="A38:A41"/>
    <mergeCell ref="A42:A48"/>
  </mergeCells>
  <printOptions horizontalCentered="1" verticalCentered="1"/>
  <pageMargins left="0" right="0" top="0" bottom="0" header="0" footer="0"/>
  <pageSetup scale="74" fitToHeight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D0418-C0F7-4EBF-ACDB-93B70A2DBB8E}">
  <dimension ref="D2:H13"/>
  <sheetViews>
    <sheetView topLeftCell="A2" workbookViewId="0">
      <selection activeCell="D11" sqref="D11:G13"/>
    </sheetView>
  </sheetViews>
  <sheetFormatPr baseColWidth="10" defaultRowHeight="15" x14ac:dyDescent="0.25"/>
  <cols>
    <col min="4" max="4" width="24.85546875" customWidth="1"/>
    <col min="5" max="5" width="28.42578125" customWidth="1"/>
    <col min="6" max="6" width="31.28515625" customWidth="1"/>
    <col min="7" max="7" width="33.7109375" customWidth="1"/>
    <col min="8" max="8" width="19.85546875" customWidth="1"/>
  </cols>
  <sheetData>
    <row r="2" spans="4:8" ht="30.75" customHeight="1" x14ac:dyDescent="0.25"/>
    <row r="4" spans="4:8" ht="15.75" thickBot="1" x14ac:dyDescent="0.3"/>
    <row r="5" spans="4:8" ht="47.25" customHeight="1" thickBot="1" x14ac:dyDescent="0.3">
      <c r="D5" s="179" t="s">
        <v>223</v>
      </c>
      <c r="E5" s="180" t="s">
        <v>120</v>
      </c>
      <c r="F5" s="181" t="s">
        <v>222</v>
      </c>
      <c r="G5" s="180" t="s">
        <v>161</v>
      </c>
      <c r="H5" s="182" t="s">
        <v>122</v>
      </c>
    </row>
    <row r="6" spans="4:8" ht="15.75" thickBot="1" x14ac:dyDescent="0.3">
      <c r="D6" s="185" t="s">
        <v>219</v>
      </c>
      <c r="E6" s="186">
        <f>FUMIGACION!F62</f>
        <v>16664268.275200004</v>
      </c>
      <c r="F6" s="178">
        <f>'DESINFECCION DE AMBIENTE'!F62</f>
        <v>16972022.547200006</v>
      </c>
      <c r="G6" s="178">
        <f>'LAVADO DE TANQUES'!L27</f>
        <v>5376668.2602999993</v>
      </c>
      <c r="H6" s="178">
        <f>E6+F6+G6</f>
        <v>39012959.082700014</v>
      </c>
    </row>
    <row r="7" spans="4:8" ht="15.75" thickBot="1" x14ac:dyDescent="0.3">
      <c r="D7" s="185" t="s">
        <v>220</v>
      </c>
      <c r="E7" s="186">
        <f>FUMIGACION!I62</f>
        <v>26619000</v>
      </c>
      <c r="F7" s="178">
        <f>'DESINFECCION DE AMBIENTE'!I62</f>
        <v>25967000</v>
      </c>
      <c r="G7" s="178">
        <f>'LAVADO DE TANQUES'!O27</f>
        <v>7276000</v>
      </c>
      <c r="H7" s="178">
        <f>SUM(E7:G7)</f>
        <v>59862000</v>
      </c>
    </row>
    <row r="8" spans="4:8" ht="15.75" thickBot="1" x14ac:dyDescent="0.3">
      <c r="D8" s="185" t="s">
        <v>221</v>
      </c>
      <c r="E8" s="186">
        <f>FUMIGACION!L62</f>
        <v>39367200</v>
      </c>
      <c r="F8" s="178">
        <f>'DESINFECCION DE AMBIENTE'!L62</f>
        <v>39367200</v>
      </c>
      <c r="G8" s="178">
        <f>'LAVADO DE TANQUES'!R27</f>
        <v>7491800</v>
      </c>
      <c r="H8" s="178">
        <f>SUM(E8:G8)</f>
        <v>86226200</v>
      </c>
    </row>
    <row r="10" spans="4:8" ht="15.75" thickBot="1" x14ac:dyDescent="0.3"/>
    <row r="11" spans="4:8" ht="45.75" thickBot="1" x14ac:dyDescent="0.3">
      <c r="D11" s="184"/>
      <c r="E11" s="180" t="s">
        <v>120</v>
      </c>
      <c r="F11" s="181" t="s">
        <v>222</v>
      </c>
      <c r="G11" s="180" t="s">
        <v>161</v>
      </c>
      <c r="H11" s="183"/>
    </row>
    <row r="12" spans="4:8" ht="20.25" customHeight="1" thickBot="1" x14ac:dyDescent="0.3">
      <c r="D12" s="314" t="s">
        <v>225</v>
      </c>
      <c r="E12" s="207" t="s">
        <v>227</v>
      </c>
      <c r="F12" s="202" t="s">
        <v>227</v>
      </c>
      <c r="G12" s="208" t="s">
        <v>227</v>
      </c>
    </row>
    <row r="13" spans="4:8" ht="23.25" customHeight="1" thickBot="1" x14ac:dyDescent="0.3">
      <c r="D13" s="315"/>
      <c r="E13" s="186">
        <f>FUMIGACION!U62</f>
        <v>29803727.181600001</v>
      </c>
      <c r="F13" s="186">
        <f>'DESINFECCION DE AMBIENTE'!U62</f>
        <v>29079437</v>
      </c>
      <c r="G13" s="186">
        <f>'LAVADO DE TANQUES'!AA27</f>
        <v>8021482</v>
      </c>
    </row>
  </sheetData>
  <mergeCells count="1">
    <mergeCell ref="D12:D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44101A547ED2448D3BF88E02706C70" ma:contentTypeVersion="11" ma:contentTypeDescription="Crear nuevo documento." ma:contentTypeScope="" ma:versionID="a1a75cb462bcf6e70a913117a0328471">
  <xsd:schema xmlns:xsd="http://www.w3.org/2001/XMLSchema" xmlns:xs="http://www.w3.org/2001/XMLSchema" xmlns:p="http://schemas.microsoft.com/office/2006/metadata/properties" xmlns:ns3="acf601ac-2f26-44d0-950f-209ced7518c2" xmlns:ns4="8dc10c54-9cf7-49b2-b8c0-f44af9f0a06b" targetNamespace="http://schemas.microsoft.com/office/2006/metadata/properties" ma:root="true" ma:fieldsID="aab0b3ebbec45fd702631332e83312fc" ns3:_="" ns4:_="">
    <xsd:import namespace="acf601ac-2f26-44d0-950f-209ced7518c2"/>
    <xsd:import namespace="8dc10c54-9cf7-49b2-b8c0-f44af9f0a06b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f601ac-2f26-44d0-950f-209ced7518c2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c10c54-9cf7-49b2-b8c0-f44af9f0a06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cf601ac-2f26-44d0-950f-209ced7518c2" xsi:nil="true"/>
  </documentManagement>
</p:properties>
</file>

<file path=customXml/itemProps1.xml><?xml version="1.0" encoding="utf-8"?>
<ds:datastoreItem xmlns:ds="http://schemas.openxmlformats.org/officeDocument/2006/customXml" ds:itemID="{D3598F9A-B1B8-44BC-83AF-962B19D606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f601ac-2f26-44d0-950f-209ced7518c2"/>
    <ds:schemaRef ds:uri="8dc10c54-9cf7-49b2-b8c0-f44af9f0a0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99128C-DB0C-4F26-89B1-B2A71C5730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237BC6-49E6-4E19-8F60-CAE09A181988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acf601ac-2f26-44d0-950f-209ced7518c2"/>
    <ds:schemaRef ds:uri="http://www.w3.org/XML/1998/namespace"/>
    <ds:schemaRef ds:uri="8dc10c54-9cf7-49b2-b8c0-f44af9f0a06b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FUMIGACION</vt:lpstr>
      <vt:lpstr>DESINFECCION DE AMBIENTE</vt:lpstr>
      <vt:lpstr>LAVADO DE TANQUES</vt:lpstr>
      <vt:lpstr>SEDES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Viviana Andrea Lozano Junca</dc:creator>
  <cp:keywords/>
  <dc:description/>
  <cp:lastModifiedBy>Linda Cristina Martinez Aguilar</cp:lastModifiedBy>
  <cp:revision/>
  <dcterms:created xsi:type="dcterms:W3CDTF">2017-09-18T17:10:40Z</dcterms:created>
  <dcterms:modified xsi:type="dcterms:W3CDTF">2023-09-28T00:11:51Z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0x0101000644101A547ED2448D3BF88E02706C70</vt:lpwstr>
  </property>
</Properties>
</file>