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erfil\Mlizarab\Documents\DIRECCION SECCIONAL CUNDINAMARCA\PROYECTOS DE INVERSION\CAQUEZA\"/>
    </mc:Choice>
  </mc:AlternateContent>
  <xr:revisionPtr revIDLastSave="0" documentId="8_{38C71BE8-BC01-4B29-A161-B2431DDA59B2}" xr6:coauthVersionLast="36" xr6:coauthVersionMax="36" xr10:uidLastSave="{00000000-0000-0000-0000-000000000000}"/>
  <bookViews>
    <workbookView xWindow="0" yWindow="0" windowWidth="24720" windowHeight="12225" xr2:uid="{00000000-000D-0000-FFFF-FFFF00000000}"/>
  </bookViews>
  <sheets>
    <sheet name="ESTUDIO DE MERCAD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4" i="1" l="1"/>
  <c r="J85" i="1" s="1"/>
  <c r="J25" i="1"/>
  <c r="H25" i="1"/>
  <c r="I53" i="1"/>
  <c r="J53" i="1" s="1"/>
  <c r="H53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9" i="1"/>
  <c r="J50" i="1"/>
  <c r="J51" i="1"/>
  <c r="J52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I16" i="1"/>
  <c r="I17" i="1"/>
  <c r="I18" i="1"/>
  <c r="I20" i="1"/>
  <c r="I21" i="1"/>
  <c r="I22" i="1"/>
  <c r="I23" i="1"/>
  <c r="I24" i="1"/>
  <c r="I25" i="1"/>
  <c r="I26" i="1"/>
  <c r="I28" i="1"/>
  <c r="I29" i="1"/>
  <c r="I30" i="1"/>
  <c r="I32" i="1"/>
  <c r="I33" i="1"/>
  <c r="I35" i="1"/>
  <c r="I36" i="1"/>
  <c r="I37" i="1"/>
  <c r="I38" i="1"/>
  <c r="I39" i="1"/>
  <c r="I40" i="1"/>
  <c r="I41" i="1"/>
  <c r="I42" i="1"/>
  <c r="I43" i="1"/>
  <c r="I45" i="1"/>
  <c r="I47" i="1"/>
  <c r="I49" i="1"/>
  <c r="I51" i="1"/>
  <c r="I52" i="1"/>
  <c r="I54" i="1"/>
  <c r="I56" i="1"/>
  <c r="I57" i="1"/>
  <c r="I59" i="1"/>
  <c r="I61" i="1"/>
  <c r="I63" i="1"/>
  <c r="I65" i="1"/>
  <c r="I66" i="1"/>
  <c r="I67" i="1"/>
  <c r="I68" i="1"/>
  <c r="I69" i="1"/>
  <c r="I71" i="1"/>
  <c r="I73" i="1"/>
  <c r="I76" i="1"/>
  <c r="I77" i="1"/>
  <c r="I6" i="1"/>
  <c r="I7" i="1"/>
  <c r="I8" i="1"/>
  <c r="I9" i="1"/>
  <c r="I10" i="1"/>
  <c r="I11" i="1"/>
  <c r="I12" i="1"/>
  <c r="I13" i="1"/>
  <c r="I14" i="1"/>
  <c r="I5" i="1"/>
  <c r="J79" i="1" l="1"/>
  <c r="R12" i="1"/>
  <c r="J80" i="1" l="1"/>
  <c r="J81" i="1"/>
  <c r="H77" i="1"/>
  <c r="H76" i="1"/>
  <c r="F76" i="1"/>
  <c r="G75" i="1"/>
  <c r="F75" i="1"/>
  <c r="H73" i="1"/>
  <c r="F73" i="1"/>
  <c r="H71" i="1"/>
  <c r="F71" i="1"/>
  <c r="H69" i="1"/>
  <c r="F69" i="1"/>
  <c r="D68" i="1"/>
  <c r="H67" i="1"/>
  <c r="F67" i="1"/>
  <c r="H66" i="1"/>
  <c r="F66" i="1"/>
  <c r="H65" i="1"/>
  <c r="F65" i="1"/>
  <c r="D63" i="1"/>
  <c r="F63" i="1" s="1"/>
  <c r="H61" i="1"/>
  <c r="F61" i="1"/>
  <c r="H60" i="1"/>
  <c r="E60" i="1"/>
  <c r="H59" i="1"/>
  <c r="F59" i="1"/>
  <c r="H57" i="1"/>
  <c r="F57" i="1"/>
  <c r="H56" i="1"/>
  <c r="F56" i="1"/>
  <c r="H54" i="1"/>
  <c r="H52" i="1"/>
  <c r="F52" i="1"/>
  <c r="H51" i="1"/>
  <c r="F51" i="1"/>
  <c r="H49" i="1"/>
  <c r="F49" i="1"/>
  <c r="H47" i="1"/>
  <c r="F47" i="1"/>
  <c r="H45" i="1"/>
  <c r="F45" i="1"/>
  <c r="H43" i="1"/>
  <c r="F43" i="1"/>
  <c r="H42" i="1"/>
  <c r="F42" i="1"/>
  <c r="H41" i="1"/>
  <c r="F41" i="1"/>
  <c r="H40" i="1"/>
  <c r="F40" i="1"/>
  <c r="H39" i="1"/>
  <c r="F39" i="1"/>
  <c r="H38" i="1"/>
  <c r="H37" i="1"/>
  <c r="F37" i="1"/>
  <c r="H36" i="1"/>
  <c r="F36" i="1"/>
  <c r="H35" i="1"/>
  <c r="F35" i="1"/>
  <c r="D33" i="1"/>
  <c r="D32" i="1"/>
  <c r="F32" i="1" s="1"/>
  <c r="E31" i="1"/>
  <c r="I31" i="1" s="1"/>
  <c r="D31" i="1"/>
  <c r="H31" i="1" s="1"/>
  <c r="H30" i="1"/>
  <c r="F30" i="1"/>
  <c r="H29" i="1"/>
  <c r="F29" i="1"/>
  <c r="H28" i="1"/>
  <c r="F28" i="1"/>
  <c r="H26" i="1"/>
  <c r="F26" i="1"/>
  <c r="D25" i="1"/>
  <c r="H24" i="1"/>
  <c r="F24" i="1"/>
  <c r="H23" i="1"/>
  <c r="F23" i="1"/>
  <c r="H22" i="1"/>
  <c r="F22" i="1"/>
  <c r="H21" i="1"/>
  <c r="F21" i="1"/>
  <c r="H20" i="1"/>
  <c r="F20" i="1"/>
  <c r="G19" i="1"/>
  <c r="F19" i="1"/>
  <c r="H18" i="1"/>
  <c r="F18" i="1"/>
  <c r="H17" i="1"/>
  <c r="F17" i="1"/>
  <c r="H16" i="1"/>
  <c r="F16" i="1"/>
  <c r="H14" i="1"/>
  <c r="F14" i="1"/>
  <c r="H13" i="1"/>
  <c r="F13" i="1"/>
  <c r="H12" i="1"/>
  <c r="F12" i="1"/>
  <c r="H11" i="1"/>
  <c r="F11" i="1"/>
  <c r="H10" i="1"/>
  <c r="F10" i="1"/>
  <c r="H9" i="1"/>
  <c r="F9" i="1"/>
  <c r="H8" i="1"/>
  <c r="F8" i="1"/>
  <c r="H7" i="1"/>
  <c r="F7" i="1"/>
  <c r="H6" i="1"/>
  <c r="F6" i="1"/>
  <c r="H5" i="1"/>
  <c r="F5" i="1"/>
  <c r="H75" i="1" l="1"/>
  <c r="I75" i="1"/>
  <c r="I60" i="1"/>
  <c r="H19" i="1"/>
  <c r="I19" i="1"/>
  <c r="F31" i="1"/>
  <c r="H32" i="1"/>
  <c r="H63" i="1"/>
  <c r="F60" i="1"/>
  <c r="F33" i="1"/>
  <c r="F68" i="1"/>
  <c r="H33" i="1"/>
  <c r="H68" i="1"/>
  <c r="F25" i="1"/>
  <c r="J83" i="1" l="1"/>
  <c r="J82" i="1"/>
</calcChain>
</file>

<file path=xl/sharedStrings.xml><?xml version="1.0" encoding="utf-8"?>
<sst xmlns="http://schemas.openxmlformats.org/spreadsheetml/2006/main" count="214" uniqueCount="156">
  <si>
    <t xml:space="preserve">PRESUPUESTO </t>
  </si>
  <si>
    <t xml:space="preserve">POLICIA Y CONSTRUDATA </t>
  </si>
  <si>
    <t>UIF</t>
  </si>
  <si>
    <t xml:space="preserve">ITEM </t>
  </si>
  <si>
    <t xml:space="preserve">DESCRIPCION </t>
  </si>
  <si>
    <t>UN</t>
  </si>
  <si>
    <t>CANT</t>
  </si>
  <si>
    <t xml:space="preserve">VALOR UNITARIO </t>
  </si>
  <si>
    <t xml:space="preserve">VALOR TOTAL </t>
  </si>
  <si>
    <t xml:space="preserve">PRELIMINARES </t>
  </si>
  <si>
    <t>1.1</t>
  </si>
  <si>
    <t xml:space="preserve">LOCALIZACION , AJUSTES DE DISEÑO Y REPLANTEO </t>
  </si>
  <si>
    <t>M2</t>
  </si>
  <si>
    <t>1.2</t>
  </si>
  <si>
    <t xml:space="preserve">CERRAMIENTO PROVISIONAL EN POLISOMBRA INCLUYE PUERTA Y DEMAS ACCESORIOS </t>
  </si>
  <si>
    <t>1.3</t>
  </si>
  <si>
    <t xml:space="preserve">DEMOLICION BAÑOS EXISTENTES </t>
  </si>
  <si>
    <t>1.4</t>
  </si>
  <si>
    <t>DESMONTE MARCOS Y PUERTAS METALICAS</t>
  </si>
  <si>
    <t>1.5</t>
  </si>
  <si>
    <t>DESMONTE  DE APARATOS SANITARIOS Y  LAVAMANOS (INCLUYE TRASCIEGO Y DISPOSICION FINAL )</t>
  </si>
  <si>
    <t xml:space="preserve">UN </t>
  </si>
  <si>
    <t>1.6</t>
  </si>
  <si>
    <t>DESMONTE DE CUBIERTAS. (INCLUYE ESTRUCTURA, TRASIEGO Y DISPOSICIÓN FINAL)</t>
  </si>
  <si>
    <t>1.7</t>
  </si>
  <si>
    <t xml:space="preserve">DESMONTE TANQUE ELEVADO (INCLUYE TODOS LOS ELEMENTOS QUE HACEN PARTE DEL TANQUE, TRASCIEGO Y DISPOSICION FINAL) </t>
  </si>
  <si>
    <t>1.8</t>
  </si>
  <si>
    <t>DESMONTE DE PUNTOS HIDRÁULICOS, SANITARIOS  Y DESAGÜES (INCLUYE CARGUE, TRASIEGO, RETIRO DE ESCOMBROS Y DISPOSICIÓN FINAL)</t>
  </si>
  <si>
    <t>1.9</t>
  </si>
  <si>
    <t>DESMONTE DE CANALES Y BAJANTES (INCLUYE CARGUE, TRASIEGO, RETIRO DE ESCOMBROS Y DISPOSICIÓN FINAL)</t>
  </si>
  <si>
    <t>ML</t>
  </si>
  <si>
    <t>1.10</t>
  </si>
  <si>
    <t>DEMOLICIÓN PLACA DE PISO. (INCLUYE TRASIEGO Y DISPOSICIÓN FINAL)</t>
  </si>
  <si>
    <t xml:space="preserve">CIMIENTOS Y ESTRUCTURA </t>
  </si>
  <si>
    <t>2.1</t>
  </si>
  <si>
    <t>EXCAVACIÓN MANUAL. (INCLUYE TRASIEGO Y DISPOSICIÓN FINAL)</t>
  </si>
  <si>
    <t>M3</t>
  </si>
  <si>
    <t>2.2</t>
  </si>
  <si>
    <t xml:space="preserve">SUMINISTRO RELLENO RECEBO B200, COMPACTADO. (INCLUYE TRASIEGO, EQUIPOS DE VIBROCOMPACTACIO. </t>
  </si>
  <si>
    <t>2.3</t>
  </si>
  <si>
    <t>REALIZAR PLACA MACIZA EN CONCRETO H= 15 CM  DE 4000 PSI. (INCLUYE EQUIPOS, FORMALETA, FUNDIDA, POLIETILENO, MALLA ELECTROSOLDADA DE 5MM)</t>
  </si>
  <si>
    <t>2.4</t>
  </si>
  <si>
    <t xml:space="preserve">REALIZAR COLUMNAS EN CONCRETO  21 MPA ( 3000 PSI) DE 20*20(  INCLUYE ACERO DE REFUERZO  EQUIPOS , FORMALETA, FUNDIDA ) </t>
  </si>
  <si>
    <t>2.5</t>
  </si>
  <si>
    <t xml:space="preserve">SUMINISTRO E INSTALACION DE ACERO DE REFUERZO DE 1/2" </t>
  </si>
  <si>
    <t>KG</t>
  </si>
  <si>
    <t>2.6</t>
  </si>
  <si>
    <t>SUMINISTRO E INSTALACION DE ACERO DE REFUERZO DE 3/8"</t>
  </si>
  <si>
    <t>2.7</t>
  </si>
  <si>
    <t xml:space="preserve">GRAFIL DE ACERO DE REFUERZO (SUMINISTRO E INSTALACION) </t>
  </si>
  <si>
    <t>2.8</t>
  </si>
  <si>
    <t xml:space="preserve">REALIZAR VIGA CINTA EN CONCRETO H=0,10, REMATE DE MUROS (INCLUYE EQUIPOS, FORMALETA, FUNDIDA, NO INCLUYE REFUERZO </t>
  </si>
  <si>
    <t>2.9</t>
  </si>
  <si>
    <t>PLACA ENTREPISO EN CONCRETO  E=,10 CONCRETO 3000 PSI ( INCLUYE  EQUIPOS, FORMALETA, FUNDIDA, INCLUYE REFUERZO)</t>
  </si>
  <si>
    <t>2.10</t>
  </si>
  <si>
    <t>MESON EN GRANITO PULIDO HECHO EN OBRA CON APOYOS 1.40 X 0.60. H=0,90  (INCLUYE PERFORACIONES Y SALPICADERO NECESARIOS)</t>
  </si>
  <si>
    <t>RETIRO DE ESCOMBROS A LUGAR AUTORIZADO POR AUTORIDADES AMBIENTALES</t>
  </si>
  <si>
    <t xml:space="preserve">MUROS </t>
  </si>
  <si>
    <t>3.1</t>
  </si>
  <si>
    <t>MURO EN BLOQUE No.5 e=0,12(SUMINISTRO E INSTALACIÓN. INCLUYE MORTERO DE PEGA)</t>
  </si>
  <si>
    <t>3.2</t>
  </si>
  <si>
    <t xml:space="preserve">SUMINISTRO E INSTALACION BLOQUE VENTILACION SIMILAR AL EXISTENTE </t>
  </si>
  <si>
    <t>3.3</t>
  </si>
  <si>
    <t>SUMINISTRO DINTEL EN CONCRETO . (INCLUYE FUNDIDA, REFUERZO)</t>
  </si>
  <si>
    <t>3.4</t>
  </si>
  <si>
    <t>3.5</t>
  </si>
  <si>
    <t>3.6</t>
  </si>
  <si>
    <t xml:space="preserve">SUMINISTRO E INSTALACION FRESCAZA PARA AISLAMIENTO MURO EN DRY WALL  EN EDIFICACION EXITENTE </t>
  </si>
  <si>
    <t>4.</t>
  </si>
  <si>
    <t xml:space="preserve">INSTALACIONES HIDROSANITARIAS 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</si>
  <si>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</si>
  <si>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</si>
  <si>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</si>
  <si>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</si>
  <si>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</si>
  <si>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</si>
  <si>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</si>
  <si>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</si>
  <si>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</si>
  <si>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 xml:space="preserve">SUMINISTRO E INSTALACION TANQUE DE RESERVA 1000 LT (SUMINISTRO E INSTALACION INCLUYE FLOTADOR, VALVULAS Y TODOS LOS ACCESORIOS NECESARIOS PARA SU BUEN FUNCIONAMIENTO </t>
  </si>
  <si>
    <t xml:space="preserve">SALIDAS INTERRUPTORES </t>
  </si>
  <si>
    <t>5.1</t>
  </si>
  <si>
    <t xml:space="preserve">SALIDAS ILUMINACION </t>
  </si>
  <si>
    <t>6.1</t>
  </si>
  <si>
    <t xml:space="preserve">LUMINARIAS </t>
  </si>
  <si>
    <t>7.1</t>
  </si>
  <si>
    <t xml:space="preserve">CARPINTERIA METALICA </t>
  </si>
  <si>
    <t>8.1</t>
  </si>
  <si>
    <t xml:space="preserve">ARREGLO PUERTAS METALICAS EXISTENTES INCLUYE MARCO Y CERRADURA </t>
  </si>
  <si>
    <t>8.2</t>
  </si>
  <si>
    <t xml:space="preserve">SUMINISTRO E INSTALACION PUERTAS EN LAMINA COLD ROLLED CAL.16  CON PASADOR </t>
  </si>
  <si>
    <t>8.3</t>
  </si>
  <si>
    <t xml:space="preserve">GL </t>
  </si>
  <si>
    <t>8.4</t>
  </si>
  <si>
    <t xml:space="preserve">SUMINISTRO E INSTALACION CHAPA DE SEGURIDAD </t>
  </si>
  <si>
    <t xml:space="preserve">PISOS Y ENCHAPES </t>
  </si>
  <si>
    <t>9.1</t>
  </si>
  <si>
    <t>SUMINISTRO E INSTALACION PISO CERAMICO ANTIDESLIZANTE 60*60 TRAFICO 5</t>
  </si>
  <si>
    <t>9.2</t>
  </si>
  <si>
    <t>SUMINISTRO E INSTALACION ENCHAPE MUROS 60*30 H= 2,0</t>
  </si>
  <si>
    <t xml:space="preserve">APARATOS SANITARIOS </t>
  </si>
  <si>
    <t>10.1</t>
  </si>
  <si>
    <t xml:space="preserve">SUMINISTRO E INSTALACION SANITARIO DE PISO LINEA INSTITUCIONAL. (INCLUYE TODOS LOS ELEMENTOS NECESARIOS PARA SU FUNCIONAMIENTO) </t>
  </si>
  <si>
    <t>10.2</t>
  </si>
  <si>
    <t>SUMINISTRO E INSTALACION LAVAMANOS DE INCRUSTAR. (INCLUYE GRIFERÍA DEPOMO , SIFÓN, DESAGUE, ACCESORIOS)</t>
  </si>
  <si>
    <t>10.3</t>
  </si>
  <si>
    <t>SUMINISTRO E INSTALACION ORINAL TIPO ARRECIFE O SIMILAR DE ENTRADA SUPERIOR CON ESMALTE ANTIBACTERIAL Y DISEÑO AHORRADOR DE AGUA (INCLUYE GRIFERÍA ANTIVANDALICA , SIFÓN, DESAGUE, ACCESORIOS)</t>
  </si>
  <si>
    <t xml:space="preserve">PAÑETES </t>
  </si>
  <si>
    <t>11.1</t>
  </si>
  <si>
    <t>PAÑETE IMPERMEABILIZADO 1:4 MUROS. (INCLUYE IMPERMEABILIZANTE INTEGRAL, FILOS Y DILATACIONES)</t>
  </si>
  <si>
    <t xml:space="preserve">ESTUCO Y PINTURA </t>
  </si>
  <si>
    <t>12.1</t>
  </si>
  <si>
    <t>ESTUCO PLÁSTICO EN MUROS/TECHOS. (INCLUYE EQUIPOS, FILOS Y DILATACIONES)</t>
  </si>
  <si>
    <t>12.2</t>
  </si>
  <si>
    <t xml:space="preserve">SUMINISTRO E INSTALACION DE REVESTIMIENTO PLASTICO DE ACABADO TEXTURIZADO TIPO GRANIPLAST ESGRAFIADO PARA EXTERIORES </t>
  </si>
  <si>
    <t>12.3</t>
  </si>
  <si>
    <t>PINTURA VINILO ANTIHONGOS PARA INTERIORES CON PINTURA QUE CUMPLA LA NORMA  DE CALIDAD 3 MANOS H=3,0 MTS</t>
  </si>
  <si>
    <t>12.4</t>
  </si>
  <si>
    <t>12.5</t>
  </si>
  <si>
    <t xml:space="preserve">CIELO RASO </t>
  </si>
  <si>
    <t>13.1</t>
  </si>
  <si>
    <t xml:space="preserve">CUBIERTA </t>
  </si>
  <si>
    <t>14.1</t>
  </si>
  <si>
    <t xml:space="preserve">ASEO Y VARIOS </t>
  </si>
  <si>
    <t>15.1</t>
  </si>
  <si>
    <t xml:space="preserve">SUMINISTRO E INSTALACION DE ESPEJOS 4 MM FLOTADOS Y BISELADOS </t>
  </si>
  <si>
    <t>15.2</t>
  </si>
  <si>
    <t>ASEO PERMANENTE DE LA OBRA Y  LIMPIEZA GENERAL PISOS, MUROS, ENCHAPES, VENTANERIA , CARPINTERIA METALICA ). (ENTREGA FINAL DE OBRA. INCLUYE EQUIPOS, INSUMOS)</t>
  </si>
  <si>
    <t>15.3</t>
  </si>
  <si>
    <t xml:space="preserve">LIMPIEZA Y PODA CESPED </t>
  </si>
  <si>
    <t xml:space="preserve">VALOR SUB TOTAL </t>
  </si>
  <si>
    <t xml:space="preserve">AIU </t>
  </si>
  <si>
    <t xml:space="preserve">ADMINISTRACION </t>
  </si>
  <si>
    <t xml:space="preserve">IMPREVISTOS </t>
  </si>
  <si>
    <t>UTILIDAD</t>
  </si>
  <si>
    <t>IVA</t>
  </si>
  <si>
    <t>MURO EN DRYWALL DOBLE CARA, E= 12 CM,  CON AISLAMIENTO ACÚSTICO INTERIOR (TIPO FRESCAZA) Y ACABADO EN PINTURA VINILO TIPO 1 A 2 MANOS. (SUMINISTRO E INSTALACIÓN. INCLUYE PERFILERÍA, MALLA, CINTA PAPEL, CINTA METÁLICA , TORNILLOS , FILOS, DILATACIONES Y TODO LO NECESARIO PARA SU CORRECTO FUNCIONAMIENTO, PINTURA VINILO TIPO 1. 3 MANOS , LA PINTURA DEBE CUMPLIR CON LA NTC 1335 )</t>
  </si>
  <si>
    <t>SUMINISTRO E INSTALACION DE LAMINA DRY WALL PARA COMPLEMENTAR MUROS DIVISORIOS EN EDIFICACION EXISTENTE INCLUYE PERFILERÍA,  FRESCASA, MALLA, CINTA PAPEL, CINTA METÁLICA, TORNILLOS, FILOS,  DILATACIONES Y TODO LO NECESARIO PARA SU CORRECTO FUNCIONAMIENTO, PINTURA VINILO TIPO 1. 3 MANOS , LA PINTURA DEBE CUMPLIR CON LA NTC 1335 ) PINTURA)</t>
  </si>
  <si>
    <t xml:space="preserve">SUMINISTRO E INSTALACION SALIDA HIDRAULICA PVC 1/2" CONECTADOS A LA RED HIDRAUICA EXISTENTE  HASTA 6 MTS ( INCLUYE  ACCESORIOS E INSUMOS NECESARIOS PARA SU CORRECTO FUNCIONAMIENTO) </t>
  </si>
  <si>
    <t xml:space="preserve">SUMINISTRO E INSTALACION SALIDA SANITARIA PVC 2" CONECTADOS A LA RED SANITARIA EXISTENTE  HASTA 6 MTS ( INCLUYE  ACCESORIOS E INSUMOS NECESARIOS PARA SU CORRECTO FUNCIONAMIENTO) </t>
  </si>
  <si>
    <t xml:space="preserve">SUMINISTRO E INSTALACION TAPA REGISTROS 20*20 ( INCLUYE  ACCESORIOS E INSUMOS NECESARIOS PARA SU CORRECTO FUNCIONAMIENTO) </t>
  </si>
  <si>
    <t xml:space="preserve">SUMINISTRO E INSTALACION BAJANTE AGUAS LLUVIAS DE 4" ( INCLUYE  ACCESORIOS E INSUMOS NECESARIOS PARA SU CORRECTO FUNCIONAMIENTO) </t>
  </si>
  <si>
    <t>SUMINISTRO E INSTALACION CANAL DE AGUAS LLUVIAS EN LAMINA GALVANIZADA CAL.16. D=50 CM  I(NCLUYE ANTICORROSIVO, PINTURA Y ANCLAJES, ACCESORIOS E INSUMOS NECESARIOS PARA SU CORRECTO FUNCIONAMIENTO).</t>
  </si>
  <si>
    <t xml:space="preserve">SUMINISTRO E INSTALACION PANEL REDONDO 24 W DURABILIDAD MÍN. 20.000 HORAS. (SUMINISTRO E INSTALACIÓN. INCLUYE CLAVIJA Y CABLE ENCAUCHETADO Y TODOS LOS ACCESORIOS E INSUMOS NECESARIOS PARA SU CORRECTO FUNCIONAMIENTO) </t>
  </si>
  <si>
    <t>SUMINISTRO E INSTALACION SALIDA ILUMINACIÓN, TUBERÍA PVC CONDUIT. (SUMINISTRO E INSTALACIÓN. INCLUYE EQUIPOS, CAJA, TOMA, TERMINALES, TUBERÍA, ACCESORIOS NECESARIOS 3M)</t>
  </si>
  <si>
    <t xml:space="preserve">SUMINISTRO E INSTALACION SALIDA INTERRUPTOR SENCILLO TIPO LUMINEX. (SUMINISTRO E INSTALACIÓN. INCLUYE CAJA, TUBERÍA 3M, CABLE, APARATO, ACCESORIOS E INSUMOS NECESARIOS PARA SU CORRECTO FUNCIONAMIENTO). </t>
  </si>
  <si>
    <t xml:space="preserve">SUMINISTRO E INSTALACION SALIDA SANITARIA SIFÓN DE PISO PVC SANITARIO 2" INCLUYE SIFON ( INCLUYE  ACCESORIOS E INSUMOS NECESARIOS PARA SU CORRECTO FUNCIONAMIENTO) </t>
  </si>
  <si>
    <t xml:space="preserve">SUMINISTRO E INSTALACION REGISTRO 1/2" CONECTADA A LA RED HIDRAULICA EXISTENTE ( INCLUYE  ACCESORIOS E INSUMOS NECESARIOS PARA SU CORRECTO FUNCIONAMIENTO) </t>
  </si>
  <si>
    <t xml:space="preserve">SUMINISTRO E INSTALACION SALIDA SANITARIA PVC 4" CONECTADAS A LA RED SANITARIA EXISTENTE ( INCLUYE  ACCESORIOS E INSUMOS NECESARIOS PARA SU CORRECTO FUNCIONAMIENTO) </t>
  </si>
  <si>
    <t>2.12</t>
  </si>
  <si>
    <t xml:space="preserve">PINTURA VINILO  PARA EXTERIORES DE ALTA RESISTENCIA Y MAXIMA PROTECCION CON POLÍMEROS 100% ACRÍLICOS ACABADO MATE, 3 MANOS
 (INCLUYE RESANES, FILOS Y DILATACIONES ALQUILER ANDAMIOS CERTIFICADOS Y PERSONAL CON CURSO DE ALTURAS) , LA  PINTURA DEBE  CUMPLIR CON LA NORMA NTC 1335  </t>
  </si>
  <si>
    <t xml:space="preserve">PINTURA VINILO TIPO I PARA INTERIORES 3 MANOS ( INCLUYE RESANES, FILOS Y DILATACIONES ( INCLUYE RESANES, FILOS Y DILATACIONES ALQUILER ANDAMIOS CERTIFICADOS Y PERSONAL CON CURSO DE ALTURAS) , LA  PINTURA DEBE  CUMPLIR CON LA NORMA NTC 1335  </t>
  </si>
  <si>
    <t>SUMINISTRO E INSTALACION TEJA TERMOACUSTICA TIPO AJOVER O SIMILAR. INCLUYE PERNOS DE FIJACIÓN, ACCESORIOS Y TODOS LOS ELEMENTOS NECESARIOS PARA SU CORRECTA INSTALACION. )</t>
  </si>
  <si>
    <t xml:space="preserve">REPARACION Y MANTENIMIENTO CARPINTERIA METALICA  ( INCLUYE ESTRUCTURA CUBIERTA, PUERTAS, REJAS , VENTANA Y MARCOS ) </t>
  </si>
  <si>
    <t>SUMIISTRO E INSTALACION CIELO RASO EN DRYWALL RH/12 RESISTENTE A LA HUMEDAD JUNTA PERDIDA CON ACABADO PINTURA VINILO TIPO 1 A 3 MANOS (INCLUYE PERFILERIA, MALLA, CINTA PAPEL Y TODO LO NECESARIO PARA SU CORRECTO FUNCIONAMIENTO.)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</si>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</sst>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 applyAlignment="1">
      <alignment horizontal="center" vertical="center"/>
    </xf>
    <xf numFmtId="43" fontId="0" fillId="0" borderId="0" xfId="1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43" fontId="2" fillId="2" borderId="2" xfId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43" fontId="2" fillId="0" borderId="2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43" fontId="1" fillId="0" borderId="2" xfId="1" applyFont="1" applyBorder="1" applyAlignment="1">
      <alignment horizontal="center" vertical="center"/>
    </xf>
    <xf numFmtId="43" fontId="0" fillId="0" borderId="2" xfId="0" applyNumberFormat="1" applyBorder="1" applyAlignment="1">
      <alignment horizontal="center" vertical="center"/>
    </xf>
    <xf numFmtId="43" fontId="0" fillId="0" borderId="2" xfId="1" applyFont="1" applyBorder="1" applyAlignment="1">
      <alignment horizontal="center" vertical="center"/>
    </xf>
    <xf numFmtId="43" fontId="0" fillId="0" borderId="2" xfId="1" applyFont="1" applyFill="1" applyBorder="1" applyAlignment="1">
      <alignment horizontal="center" vertical="center"/>
    </xf>
    <xf numFmtId="43" fontId="1" fillId="0" borderId="2" xfId="1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43" fontId="0" fillId="0" borderId="2" xfId="1" applyFont="1" applyBorder="1" applyAlignment="1">
      <alignment horizontal="center" vertical="center" wrapText="1"/>
    </xf>
    <xf numFmtId="164" fontId="0" fillId="0" borderId="2" xfId="2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43" fontId="1" fillId="0" borderId="2" xfId="1" applyFont="1" applyBorder="1" applyAlignment="1">
      <alignment vertical="center"/>
    </xf>
    <xf numFmtId="0" fontId="3" fillId="0" borderId="2" xfId="0" applyFont="1" applyBorder="1" applyAlignment="1">
      <alignment horizontal="left" vertical="center" wrapText="1"/>
    </xf>
    <xf numFmtId="164" fontId="0" fillId="0" borderId="2" xfId="2" applyNumberFormat="1" applyFont="1" applyBorder="1" applyAlignment="1">
      <alignment vertical="center"/>
    </xf>
    <xf numFmtId="0" fontId="0" fillId="0" borderId="6" xfId="0" applyBorder="1" applyAlignment="1">
      <alignment horizontal="center" vertical="center" wrapText="1"/>
    </xf>
    <xf numFmtId="43" fontId="0" fillId="0" borderId="2" xfId="1" applyFont="1" applyBorder="1" applyAlignment="1">
      <alignment vertical="center"/>
    </xf>
    <xf numFmtId="43" fontId="0" fillId="0" borderId="2" xfId="0" applyNumberFormat="1" applyBorder="1" applyAlignment="1">
      <alignment vertical="center"/>
    </xf>
    <xf numFmtId="0" fontId="4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vertical="center"/>
    </xf>
    <xf numFmtId="0" fontId="5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41" fontId="0" fillId="0" borderId="2" xfId="2" applyFont="1" applyBorder="1" applyAlignment="1">
      <alignment vertical="center"/>
    </xf>
    <xf numFmtId="0" fontId="0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right" vertical="center" wrapText="1"/>
    </xf>
    <xf numFmtId="9" fontId="0" fillId="0" borderId="2" xfId="0" applyNumberFormat="1" applyBorder="1" applyAlignment="1">
      <alignment horizontal="center" vertical="center"/>
    </xf>
    <xf numFmtId="43" fontId="2" fillId="0" borderId="2" xfId="0" applyNumberFormat="1" applyFont="1" applyBorder="1" applyAlignment="1">
      <alignment vertical="center"/>
    </xf>
    <xf numFmtId="43" fontId="0" fillId="0" borderId="0" xfId="0" applyNumberFormat="1" applyAlignment="1">
      <alignment vertical="center"/>
    </xf>
    <xf numFmtId="43" fontId="0" fillId="0" borderId="0" xfId="1" applyFont="1" applyFill="1" applyAlignment="1">
      <alignment vertical="center"/>
    </xf>
    <xf numFmtId="43" fontId="2" fillId="0" borderId="2" xfId="1" applyFont="1" applyFill="1" applyBorder="1" applyAlignment="1">
      <alignment horizontal="center" vertical="center"/>
    </xf>
    <xf numFmtId="43" fontId="0" fillId="0" borderId="2" xfId="1" applyFont="1" applyFill="1" applyBorder="1" applyAlignment="1">
      <alignment vertical="center"/>
    </xf>
    <xf numFmtId="43" fontId="2" fillId="0" borderId="2" xfId="1" applyFont="1" applyFill="1" applyBorder="1" applyAlignment="1">
      <alignment vertical="center"/>
    </xf>
    <xf numFmtId="43" fontId="8" fillId="0" borderId="0" xfId="1" applyFont="1" applyFill="1"/>
    <xf numFmtId="0" fontId="0" fillId="0" borderId="0" xfId="0" applyAlignment="1">
      <alignment horizontal="left" vertical="center" wrapText="1"/>
    </xf>
    <xf numFmtId="43" fontId="2" fillId="0" borderId="1" xfId="1" applyFont="1" applyBorder="1" applyAlignment="1">
      <alignment horizontal="center" vertical="center"/>
    </xf>
  </cellXfs>
  <cellStyles count="3">
    <cellStyle name="Millares" xfId="1" builtinId="3"/>
    <cellStyle name="Millares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7"/>
  <sheetViews>
    <sheetView tabSelected="1" topLeftCell="A4" workbookViewId="0">
      <selection activeCell="O18" sqref="O18"/>
    </sheetView>
  </sheetViews>
  <sheetFormatPr baseColWidth="10" defaultColWidth="11.42578125" defaultRowHeight="15" x14ac:dyDescent="0.25"/>
  <cols>
    <col min="1" max="1" width="9.7109375" style="4" customWidth="1"/>
    <col min="2" max="2" width="67.5703125" style="4" bestFit="1" customWidth="1"/>
    <col min="3" max="4" width="11.42578125" style="4"/>
    <col min="5" max="5" width="11.42578125" style="3" customWidth="1"/>
    <col min="6" max="6" width="13.140625" style="3" customWidth="1"/>
    <col min="7" max="7" width="16.5703125" style="3" customWidth="1"/>
    <col min="8" max="9" width="14" style="4" customWidth="1"/>
    <col min="10" max="10" width="16.42578125" style="48" customWidth="1"/>
    <col min="11" max="11" width="15.140625" style="4" bestFit="1" customWidth="1"/>
    <col min="12" max="16384" width="11.42578125" style="4"/>
  </cols>
  <sheetData>
    <row r="1" spans="1:18" x14ac:dyDescent="0.25">
      <c r="A1" s="53" t="s">
        <v>0</v>
      </c>
      <c r="B1" s="53"/>
      <c r="C1" s="1"/>
      <c r="D1" s="1"/>
      <c r="E1" s="2"/>
      <c r="F1" s="2"/>
    </row>
    <row r="2" spans="1:18" x14ac:dyDescent="0.25">
      <c r="A2" s="5"/>
      <c r="B2" s="6"/>
      <c r="C2" s="1"/>
      <c r="D2" s="1"/>
      <c r="E2" s="54" t="s">
        <v>1</v>
      </c>
      <c r="F2" s="54"/>
      <c r="G2" s="54" t="s">
        <v>2</v>
      </c>
      <c r="H2" s="54"/>
      <c r="I2" s="54" t="s">
        <v>155</v>
      </c>
      <c r="J2" s="54"/>
    </row>
    <row r="3" spans="1:18" ht="30" x14ac:dyDescent="0.25">
      <c r="A3" s="7" t="s">
        <v>3</v>
      </c>
      <c r="B3" s="7" t="s">
        <v>4</v>
      </c>
      <c r="C3" s="8" t="s">
        <v>5</v>
      </c>
      <c r="D3" s="8" t="s">
        <v>6</v>
      </c>
      <c r="E3" s="9" t="s">
        <v>7</v>
      </c>
      <c r="F3" s="9" t="s">
        <v>8</v>
      </c>
      <c r="G3" s="9" t="s">
        <v>7</v>
      </c>
      <c r="H3" s="7" t="s">
        <v>8</v>
      </c>
      <c r="I3" s="7" t="s">
        <v>7</v>
      </c>
      <c r="J3" s="9" t="s">
        <v>8</v>
      </c>
    </row>
    <row r="4" spans="1:18" x14ac:dyDescent="0.25">
      <c r="A4" s="10">
        <v>1</v>
      </c>
      <c r="B4" s="11" t="s">
        <v>9</v>
      </c>
      <c r="C4" s="12"/>
      <c r="D4" s="12"/>
      <c r="E4" s="13"/>
      <c r="F4" s="13"/>
      <c r="G4" s="13"/>
      <c r="H4" s="12"/>
      <c r="I4" s="12"/>
      <c r="J4" s="49"/>
    </row>
    <row r="5" spans="1:18" x14ac:dyDescent="0.25">
      <c r="A5" s="14" t="s">
        <v>10</v>
      </c>
      <c r="B5" s="15" t="s">
        <v>11</v>
      </c>
      <c r="C5" s="16" t="s">
        <v>12</v>
      </c>
      <c r="D5" s="16">
        <v>35</v>
      </c>
      <c r="E5" s="17">
        <v>4285</v>
      </c>
      <c r="F5" s="17">
        <f>D5*E5</f>
        <v>149975</v>
      </c>
      <c r="G5" s="17">
        <v>4849</v>
      </c>
      <c r="H5" s="18">
        <f t="shared" ref="H5:H13" si="0">G5*D5</f>
        <v>169715</v>
      </c>
      <c r="I5" s="18">
        <f>ROUND(AVERAGE(E5,G5),0)</f>
        <v>4567</v>
      </c>
      <c r="J5" s="20">
        <f>D5*I5</f>
        <v>159845</v>
      </c>
    </row>
    <row r="6" spans="1:18" ht="30" x14ac:dyDescent="0.25">
      <c r="A6" s="14" t="s">
        <v>13</v>
      </c>
      <c r="B6" s="15" t="s">
        <v>14</v>
      </c>
      <c r="C6" s="16" t="s">
        <v>12</v>
      </c>
      <c r="D6" s="16">
        <v>20</v>
      </c>
      <c r="E6" s="17">
        <v>8572</v>
      </c>
      <c r="F6" s="17">
        <f>E6*D6</f>
        <v>171440</v>
      </c>
      <c r="G6" s="17">
        <v>14367</v>
      </c>
      <c r="H6" s="18">
        <f t="shared" si="0"/>
        <v>287340</v>
      </c>
      <c r="I6" s="18">
        <f t="shared" ref="I6:I68" si="1">ROUND(AVERAGE(E6,G6),0)</f>
        <v>11470</v>
      </c>
      <c r="J6" s="20">
        <f t="shared" ref="J6:J69" si="2">D6*I6</f>
        <v>229400</v>
      </c>
    </row>
    <row r="7" spans="1:18" x14ac:dyDescent="0.25">
      <c r="A7" s="14" t="s">
        <v>15</v>
      </c>
      <c r="B7" s="15" t="s">
        <v>16</v>
      </c>
      <c r="C7" s="16" t="s">
        <v>12</v>
      </c>
      <c r="D7" s="16">
        <v>55</v>
      </c>
      <c r="E7" s="19">
        <v>12000</v>
      </c>
      <c r="F7" s="19">
        <f t="shared" ref="F7:F14" si="3">D7*E7</f>
        <v>660000</v>
      </c>
      <c r="G7" s="17">
        <v>17408</v>
      </c>
      <c r="H7" s="18">
        <f t="shared" si="0"/>
        <v>957440</v>
      </c>
      <c r="I7" s="18">
        <f t="shared" si="1"/>
        <v>14704</v>
      </c>
      <c r="J7" s="20">
        <f t="shared" si="2"/>
        <v>808720</v>
      </c>
    </row>
    <row r="8" spans="1:18" x14ac:dyDescent="0.25">
      <c r="A8" s="14" t="s">
        <v>17</v>
      </c>
      <c r="B8" s="15" t="s">
        <v>18</v>
      </c>
      <c r="C8" s="16" t="s">
        <v>5</v>
      </c>
      <c r="D8" s="16">
        <v>2</v>
      </c>
      <c r="E8" s="19">
        <v>50000</v>
      </c>
      <c r="F8" s="19">
        <f t="shared" si="3"/>
        <v>100000</v>
      </c>
      <c r="G8" s="17">
        <v>19219</v>
      </c>
      <c r="H8" s="18">
        <f t="shared" si="0"/>
        <v>38438</v>
      </c>
      <c r="I8" s="18">
        <f t="shared" si="1"/>
        <v>34610</v>
      </c>
      <c r="J8" s="20">
        <f t="shared" si="2"/>
        <v>69220</v>
      </c>
    </row>
    <row r="9" spans="1:18" ht="30" x14ac:dyDescent="0.25">
      <c r="A9" s="14" t="s">
        <v>19</v>
      </c>
      <c r="B9" s="15" t="s">
        <v>20</v>
      </c>
      <c r="C9" s="16" t="s">
        <v>21</v>
      </c>
      <c r="D9" s="16">
        <v>4</v>
      </c>
      <c r="E9" s="19">
        <v>35000</v>
      </c>
      <c r="F9" s="19">
        <f t="shared" si="3"/>
        <v>140000</v>
      </c>
      <c r="G9" s="17">
        <v>25036</v>
      </c>
      <c r="H9" s="18">
        <f t="shared" si="0"/>
        <v>100144</v>
      </c>
      <c r="I9" s="18">
        <f t="shared" si="1"/>
        <v>30018</v>
      </c>
      <c r="J9" s="20">
        <f t="shared" si="2"/>
        <v>120072</v>
      </c>
    </row>
    <row r="10" spans="1:18" ht="30" x14ac:dyDescent="0.25">
      <c r="A10" s="14" t="s">
        <v>22</v>
      </c>
      <c r="B10" s="15" t="s">
        <v>23</v>
      </c>
      <c r="C10" s="16" t="s">
        <v>21</v>
      </c>
      <c r="D10" s="16">
        <v>1</v>
      </c>
      <c r="E10" s="19">
        <v>25000</v>
      </c>
      <c r="F10" s="19">
        <f t="shared" si="3"/>
        <v>25000</v>
      </c>
      <c r="G10" s="17">
        <v>10849</v>
      </c>
      <c r="H10" s="18">
        <f t="shared" si="0"/>
        <v>10849</v>
      </c>
      <c r="I10" s="18">
        <f t="shared" si="1"/>
        <v>17925</v>
      </c>
      <c r="J10" s="20">
        <f t="shared" si="2"/>
        <v>17925</v>
      </c>
    </row>
    <row r="11" spans="1:18" ht="30" x14ac:dyDescent="0.25">
      <c r="A11" s="14" t="s">
        <v>24</v>
      </c>
      <c r="B11" s="15" t="s">
        <v>25</v>
      </c>
      <c r="C11" s="16" t="s">
        <v>21</v>
      </c>
      <c r="D11" s="16">
        <v>1</v>
      </c>
      <c r="E11" s="19">
        <v>55000</v>
      </c>
      <c r="F11" s="19">
        <f t="shared" si="3"/>
        <v>55000</v>
      </c>
      <c r="G11" s="17">
        <v>93830</v>
      </c>
      <c r="H11" s="18">
        <f t="shared" si="0"/>
        <v>93830</v>
      </c>
      <c r="I11" s="18">
        <f t="shared" si="1"/>
        <v>74415</v>
      </c>
      <c r="J11" s="20">
        <f t="shared" si="2"/>
        <v>74415</v>
      </c>
    </row>
    <row r="12" spans="1:18" ht="30" x14ac:dyDescent="0.25">
      <c r="A12" s="14" t="s">
        <v>26</v>
      </c>
      <c r="B12" s="15" t="s">
        <v>27</v>
      </c>
      <c r="C12" s="16" t="s">
        <v>5</v>
      </c>
      <c r="D12" s="16">
        <v>4</v>
      </c>
      <c r="E12" s="19">
        <v>16785.29</v>
      </c>
      <c r="F12" s="19">
        <f t="shared" si="3"/>
        <v>67141.16</v>
      </c>
      <c r="G12" s="17">
        <v>14432</v>
      </c>
      <c r="H12" s="18">
        <f t="shared" si="0"/>
        <v>57728</v>
      </c>
      <c r="I12" s="18">
        <f t="shared" si="1"/>
        <v>15609</v>
      </c>
      <c r="J12" s="20">
        <f t="shared" si="2"/>
        <v>62436</v>
      </c>
      <c r="R12" s="4">
        <f>26*0.6</f>
        <v>15.6</v>
      </c>
    </row>
    <row r="13" spans="1:18" ht="30" x14ac:dyDescent="0.25">
      <c r="A13" s="14" t="s">
        <v>28</v>
      </c>
      <c r="B13" s="15" t="s">
        <v>29</v>
      </c>
      <c r="C13" s="16" t="s">
        <v>30</v>
      </c>
      <c r="D13" s="16">
        <v>10</v>
      </c>
      <c r="E13" s="19">
        <v>11142.35</v>
      </c>
      <c r="F13" s="19">
        <f t="shared" si="3"/>
        <v>111423.5</v>
      </c>
      <c r="G13" s="17">
        <v>25135</v>
      </c>
      <c r="H13" s="18">
        <f t="shared" si="0"/>
        <v>251350</v>
      </c>
      <c r="I13" s="18">
        <f t="shared" si="1"/>
        <v>18139</v>
      </c>
      <c r="J13" s="20">
        <f t="shared" si="2"/>
        <v>181390</v>
      </c>
    </row>
    <row r="14" spans="1:18" x14ac:dyDescent="0.25">
      <c r="A14" s="14" t="s">
        <v>31</v>
      </c>
      <c r="B14" s="15" t="s">
        <v>32</v>
      </c>
      <c r="C14" s="16" t="s">
        <v>12</v>
      </c>
      <c r="D14" s="16">
        <v>35</v>
      </c>
      <c r="E14" s="20">
        <v>12207</v>
      </c>
      <c r="F14" s="19">
        <f t="shared" si="3"/>
        <v>427245</v>
      </c>
      <c r="G14" s="21">
        <v>12132</v>
      </c>
      <c r="H14" s="18">
        <f>D14*G14</f>
        <v>424620</v>
      </c>
      <c r="I14" s="18">
        <f t="shared" si="1"/>
        <v>12170</v>
      </c>
      <c r="J14" s="20">
        <f t="shared" si="2"/>
        <v>425950</v>
      </c>
    </row>
    <row r="15" spans="1:18" x14ac:dyDescent="0.25">
      <c r="A15" s="10">
        <v>2</v>
      </c>
      <c r="B15" s="11" t="s">
        <v>33</v>
      </c>
      <c r="C15" s="16"/>
      <c r="D15" s="16"/>
      <c r="E15" s="19"/>
      <c r="F15" s="19"/>
      <c r="G15" s="17"/>
      <c r="H15" s="16"/>
      <c r="I15" s="18"/>
      <c r="J15" s="20">
        <f t="shared" si="2"/>
        <v>0</v>
      </c>
    </row>
    <row r="16" spans="1:18" x14ac:dyDescent="0.25">
      <c r="A16" s="14" t="s">
        <v>34</v>
      </c>
      <c r="B16" s="15" t="s">
        <v>35</v>
      </c>
      <c r="C16" s="16" t="s">
        <v>36</v>
      </c>
      <c r="D16" s="16">
        <v>17</v>
      </c>
      <c r="E16" s="19">
        <v>34924.379999999997</v>
      </c>
      <c r="F16" s="19">
        <f t="shared" ref="F16:F23" si="4">D16*E16</f>
        <v>593714.46</v>
      </c>
      <c r="G16" s="17">
        <v>35761</v>
      </c>
      <c r="H16" s="18">
        <f>G16*D16</f>
        <v>607937</v>
      </c>
      <c r="I16" s="18">
        <f t="shared" si="1"/>
        <v>35343</v>
      </c>
      <c r="J16" s="20">
        <f t="shared" si="2"/>
        <v>600831</v>
      </c>
    </row>
    <row r="17" spans="1:10" ht="30" x14ac:dyDescent="0.25">
      <c r="A17" s="14" t="s">
        <v>37</v>
      </c>
      <c r="B17" s="15" t="s">
        <v>38</v>
      </c>
      <c r="C17" s="16" t="s">
        <v>36</v>
      </c>
      <c r="D17" s="16">
        <v>10</v>
      </c>
      <c r="E17" s="19">
        <v>120118</v>
      </c>
      <c r="F17" s="19">
        <f t="shared" si="4"/>
        <v>1201180</v>
      </c>
      <c r="G17" s="17">
        <v>78905</v>
      </c>
      <c r="H17" s="18">
        <f>D17*G17</f>
        <v>789050</v>
      </c>
      <c r="I17" s="18">
        <f t="shared" si="1"/>
        <v>99512</v>
      </c>
      <c r="J17" s="20">
        <f t="shared" si="2"/>
        <v>995120</v>
      </c>
    </row>
    <row r="18" spans="1:10" ht="45" x14ac:dyDescent="0.25">
      <c r="A18" s="14" t="s">
        <v>39</v>
      </c>
      <c r="B18" s="15" t="s">
        <v>40</v>
      </c>
      <c r="C18" s="16" t="s">
        <v>12</v>
      </c>
      <c r="D18" s="16">
        <v>35</v>
      </c>
      <c r="E18" s="19">
        <v>185000</v>
      </c>
      <c r="F18" s="19">
        <f t="shared" si="4"/>
        <v>6475000</v>
      </c>
      <c r="G18" s="17">
        <v>212455</v>
      </c>
      <c r="H18" s="18">
        <f>D18*G18</f>
        <v>7435925</v>
      </c>
      <c r="I18" s="18">
        <f t="shared" si="1"/>
        <v>198728</v>
      </c>
      <c r="J18" s="20">
        <f t="shared" si="2"/>
        <v>6955480</v>
      </c>
    </row>
    <row r="19" spans="1:10" ht="30" x14ac:dyDescent="0.25">
      <c r="A19" s="14" t="s">
        <v>41</v>
      </c>
      <c r="B19" s="15" t="s">
        <v>42</v>
      </c>
      <c r="C19" s="16" t="s">
        <v>36</v>
      </c>
      <c r="D19" s="16">
        <v>1</v>
      </c>
      <c r="E19" s="19">
        <v>895541.08</v>
      </c>
      <c r="F19" s="19">
        <f t="shared" si="4"/>
        <v>895541.08</v>
      </c>
      <c r="G19" s="17">
        <f>908244</f>
        <v>908244</v>
      </c>
      <c r="H19" s="18">
        <f>D19*G19</f>
        <v>908244</v>
      </c>
      <c r="I19" s="18">
        <f t="shared" si="1"/>
        <v>901893</v>
      </c>
      <c r="J19" s="20">
        <f t="shared" si="2"/>
        <v>901893</v>
      </c>
    </row>
    <row r="20" spans="1:10" x14ac:dyDescent="0.25">
      <c r="A20" s="14" t="s">
        <v>43</v>
      </c>
      <c r="B20" s="15" t="s">
        <v>44</v>
      </c>
      <c r="C20" s="16" t="s">
        <v>45</v>
      </c>
      <c r="D20" s="16">
        <v>15</v>
      </c>
      <c r="E20" s="19">
        <v>5200</v>
      </c>
      <c r="F20" s="19">
        <f t="shared" si="4"/>
        <v>78000</v>
      </c>
      <c r="G20" s="17">
        <v>3938</v>
      </c>
      <c r="H20" s="18">
        <f t="shared" ref="H20:H26" si="5">G20*D20</f>
        <v>59070</v>
      </c>
      <c r="I20" s="18">
        <f t="shared" si="1"/>
        <v>4569</v>
      </c>
      <c r="J20" s="20">
        <f t="shared" si="2"/>
        <v>68535</v>
      </c>
    </row>
    <row r="21" spans="1:10" x14ac:dyDescent="0.25">
      <c r="A21" s="14" t="s">
        <v>46</v>
      </c>
      <c r="B21" s="15" t="s">
        <v>47</v>
      </c>
      <c r="C21" s="16" t="s">
        <v>45</v>
      </c>
      <c r="D21" s="16">
        <v>50</v>
      </c>
      <c r="E21" s="19">
        <v>4985</v>
      </c>
      <c r="F21" s="19">
        <f t="shared" si="4"/>
        <v>249250</v>
      </c>
      <c r="G21" s="17">
        <v>3859</v>
      </c>
      <c r="H21" s="18">
        <f t="shared" si="5"/>
        <v>192950</v>
      </c>
      <c r="I21" s="18">
        <f t="shared" si="1"/>
        <v>4422</v>
      </c>
      <c r="J21" s="20">
        <f t="shared" si="2"/>
        <v>221100</v>
      </c>
    </row>
    <row r="22" spans="1:10" x14ac:dyDescent="0.25">
      <c r="A22" s="14" t="s">
        <v>48</v>
      </c>
      <c r="B22" s="15" t="s">
        <v>49</v>
      </c>
      <c r="C22" s="16" t="s">
        <v>45</v>
      </c>
      <c r="D22" s="16">
        <v>30</v>
      </c>
      <c r="E22" s="19">
        <v>4800</v>
      </c>
      <c r="F22" s="19">
        <f t="shared" si="4"/>
        <v>144000</v>
      </c>
      <c r="G22" s="17">
        <v>5437</v>
      </c>
      <c r="H22" s="18">
        <f t="shared" si="5"/>
        <v>163110</v>
      </c>
      <c r="I22" s="18">
        <f t="shared" si="1"/>
        <v>5119</v>
      </c>
      <c r="J22" s="20">
        <f t="shared" si="2"/>
        <v>153570</v>
      </c>
    </row>
    <row r="23" spans="1:10" ht="30" x14ac:dyDescent="0.25">
      <c r="A23" s="14" t="s">
        <v>50</v>
      </c>
      <c r="B23" s="15" t="s">
        <v>51</v>
      </c>
      <c r="C23" s="16" t="s">
        <v>30</v>
      </c>
      <c r="D23" s="16">
        <v>20</v>
      </c>
      <c r="E23" s="19">
        <v>119105.07</v>
      </c>
      <c r="F23" s="19">
        <f t="shared" si="4"/>
        <v>2382101.4000000004</v>
      </c>
      <c r="G23" s="17">
        <v>56183</v>
      </c>
      <c r="H23" s="18">
        <f t="shared" si="5"/>
        <v>1123660</v>
      </c>
      <c r="I23" s="18">
        <f t="shared" si="1"/>
        <v>87644</v>
      </c>
      <c r="J23" s="20">
        <f t="shared" si="2"/>
        <v>1752880</v>
      </c>
    </row>
    <row r="24" spans="1:10" ht="30" x14ac:dyDescent="0.25">
      <c r="A24" s="14" t="s">
        <v>52</v>
      </c>
      <c r="B24" s="15" t="s">
        <v>53</v>
      </c>
      <c r="C24" s="16" t="s">
        <v>12</v>
      </c>
      <c r="D24" s="16">
        <v>1.25</v>
      </c>
      <c r="E24" s="19">
        <v>91104</v>
      </c>
      <c r="F24" s="19">
        <f>E24*D24</f>
        <v>113880</v>
      </c>
      <c r="G24" s="17">
        <v>105000</v>
      </c>
      <c r="H24" s="18">
        <f t="shared" si="5"/>
        <v>131250</v>
      </c>
      <c r="I24" s="18">
        <f t="shared" si="1"/>
        <v>98052</v>
      </c>
      <c r="J24" s="20">
        <f t="shared" si="2"/>
        <v>122565</v>
      </c>
    </row>
    <row r="25" spans="1:10" ht="30" x14ac:dyDescent="0.25">
      <c r="A25" s="14" t="s">
        <v>54</v>
      </c>
      <c r="B25" s="15" t="s">
        <v>55</v>
      </c>
      <c r="C25" s="16" t="s">
        <v>12</v>
      </c>
      <c r="D25" s="16">
        <f>1.4*0.6*2</f>
        <v>1.68</v>
      </c>
      <c r="E25" s="19">
        <v>428954.27</v>
      </c>
      <c r="F25" s="19">
        <f>D25*E25</f>
        <v>720643.17359999998</v>
      </c>
      <c r="G25" s="17">
        <v>91481</v>
      </c>
      <c r="H25" s="18">
        <f>G25*D25</f>
        <v>153688.07999999999</v>
      </c>
      <c r="I25" s="18">
        <f t="shared" si="1"/>
        <v>260218</v>
      </c>
      <c r="J25" s="20">
        <f>ROUND(D25*I25,0)</f>
        <v>437166</v>
      </c>
    </row>
    <row r="26" spans="1:10" ht="30" x14ac:dyDescent="0.25">
      <c r="A26" s="14" t="s">
        <v>149</v>
      </c>
      <c r="B26" s="15" t="s">
        <v>56</v>
      </c>
      <c r="C26" s="16" t="s">
        <v>36</v>
      </c>
      <c r="D26" s="16">
        <v>20</v>
      </c>
      <c r="E26" s="19">
        <v>72693.84</v>
      </c>
      <c r="F26" s="19">
        <f>E26*D26</f>
        <v>1453876.7999999998</v>
      </c>
      <c r="G26" s="21">
        <v>62000</v>
      </c>
      <c r="H26" s="18">
        <f t="shared" si="5"/>
        <v>1240000</v>
      </c>
      <c r="I26" s="18">
        <f t="shared" si="1"/>
        <v>67347</v>
      </c>
      <c r="J26" s="20">
        <f t="shared" si="2"/>
        <v>1346940</v>
      </c>
    </row>
    <row r="27" spans="1:10" x14ac:dyDescent="0.25">
      <c r="A27" s="10">
        <v>3</v>
      </c>
      <c r="B27" s="11" t="s">
        <v>57</v>
      </c>
      <c r="C27" s="16"/>
      <c r="D27" s="16"/>
      <c r="E27" s="19"/>
      <c r="F27" s="19"/>
      <c r="G27" s="17"/>
      <c r="H27" s="16"/>
      <c r="I27" s="16"/>
      <c r="J27" s="20">
        <f t="shared" si="2"/>
        <v>0</v>
      </c>
    </row>
    <row r="28" spans="1:10" ht="30" x14ac:dyDescent="0.25">
      <c r="A28" s="14" t="s">
        <v>58</v>
      </c>
      <c r="B28" s="15" t="s">
        <v>59</v>
      </c>
      <c r="C28" s="16" t="s">
        <v>12</v>
      </c>
      <c r="D28" s="16">
        <v>80</v>
      </c>
      <c r="E28" s="19">
        <v>66164.09</v>
      </c>
      <c r="F28" s="19">
        <f>D28*E28</f>
        <v>5293127.1999999993</v>
      </c>
      <c r="G28" s="17">
        <v>52163</v>
      </c>
      <c r="H28" s="18">
        <f t="shared" ref="H28:H33" si="6">G28*D28</f>
        <v>4173040</v>
      </c>
      <c r="I28" s="18">
        <f t="shared" si="1"/>
        <v>59164</v>
      </c>
      <c r="J28" s="20">
        <f t="shared" si="2"/>
        <v>4733120</v>
      </c>
    </row>
    <row r="29" spans="1:10" x14ac:dyDescent="0.25">
      <c r="A29" s="14" t="s">
        <v>60</v>
      </c>
      <c r="B29" s="15" t="s">
        <v>61</v>
      </c>
      <c r="C29" s="16" t="s">
        <v>30</v>
      </c>
      <c r="D29" s="16">
        <v>20</v>
      </c>
      <c r="E29" s="19">
        <v>32000</v>
      </c>
      <c r="F29" s="19">
        <f>E29*D29</f>
        <v>640000</v>
      </c>
      <c r="G29" s="21">
        <v>28000</v>
      </c>
      <c r="H29" s="18">
        <f t="shared" si="6"/>
        <v>560000</v>
      </c>
      <c r="I29" s="18">
        <f t="shared" si="1"/>
        <v>30000</v>
      </c>
      <c r="J29" s="20">
        <f t="shared" si="2"/>
        <v>600000</v>
      </c>
    </row>
    <row r="30" spans="1:10" x14ac:dyDescent="0.25">
      <c r="A30" s="14" t="s">
        <v>62</v>
      </c>
      <c r="B30" s="15" t="s">
        <v>63</v>
      </c>
      <c r="C30" s="16" t="s">
        <v>30</v>
      </c>
      <c r="D30" s="16">
        <v>3</v>
      </c>
      <c r="E30" s="19">
        <v>38115.980000000003</v>
      </c>
      <c r="F30" s="19">
        <f>D30*E30</f>
        <v>114347.94</v>
      </c>
      <c r="G30" s="17">
        <v>25512</v>
      </c>
      <c r="H30" s="18">
        <f t="shared" si="6"/>
        <v>76536</v>
      </c>
      <c r="I30" s="18">
        <f t="shared" si="1"/>
        <v>31814</v>
      </c>
      <c r="J30" s="20">
        <f t="shared" si="2"/>
        <v>95442</v>
      </c>
    </row>
    <row r="31" spans="1:10" ht="90" x14ac:dyDescent="0.25">
      <c r="A31" s="14" t="s">
        <v>64</v>
      </c>
      <c r="B31" s="15" t="s">
        <v>136</v>
      </c>
      <c r="C31" s="16" t="s">
        <v>12</v>
      </c>
      <c r="D31" s="16">
        <f>7.2*4</f>
        <v>28.8</v>
      </c>
      <c r="E31" s="19">
        <f>71925.13+8423.56+13144</f>
        <v>93492.69</v>
      </c>
      <c r="F31" s="19">
        <f>D31*E31</f>
        <v>2692589.4720000001</v>
      </c>
      <c r="G31" s="17">
        <v>91138</v>
      </c>
      <c r="H31" s="18">
        <f t="shared" si="6"/>
        <v>2624774.4</v>
      </c>
      <c r="I31" s="18">
        <f t="shared" si="1"/>
        <v>92315</v>
      </c>
      <c r="J31" s="20">
        <f t="shared" si="2"/>
        <v>2658672</v>
      </c>
    </row>
    <row r="32" spans="1:10" ht="90" x14ac:dyDescent="0.25">
      <c r="A32" s="14" t="s">
        <v>65</v>
      </c>
      <c r="B32" s="22" t="s">
        <v>137</v>
      </c>
      <c r="C32" s="14" t="s">
        <v>12</v>
      </c>
      <c r="D32" s="16">
        <f>7.2*1</f>
        <v>7.2</v>
      </c>
      <c r="E32" s="17">
        <v>71925</v>
      </c>
      <c r="F32" s="17">
        <f>E32*D32</f>
        <v>517860</v>
      </c>
      <c r="G32" s="17">
        <v>50235</v>
      </c>
      <c r="H32" s="18">
        <f t="shared" si="6"/>
        <v>361692</v>
      </c>
      <c r="I32" s="18">
        <f t="shared" si="1"/>
        <v>61080</v>
      </c>
      <c r="J32" s="20">
        <f t="shared" si="2"/>
        <v>439776</v>
      </c>
    </row>
    <row r="33" spans="1:10" ht="30" x14ac:dyDescent="0.25">
      <c r="A33" s="14" t="s">
        <v>66</v>
      </c>
      <c r="B33" s="23" t="s">
        <v>67</v>
      </c>
      <c r="C33" s="24" t="s">
        <v>12</v>
      </c>
      <c r="D33" s="14">
        <f>7.2*3</f>
        <v>21.6</v>
      </c>
      <c r="E33" s="25">
        <v>18000</v>
      </c>
      <c r="F33" s="17">
        <f>E33*D33</f>
        <v>388800</v>
      </c>
      <c r="G33" s="17">
        <v>22000</v>
      </c>
      <c r="H33" s="26">
        <f t="shared" si="6"/>
        <v>475200.00000000006</v>
      </c>
      <c r="I33" s="18">
        <f t="shared" si="1"/>
        <v>20000</v>
      </c>
      <c r="J33" s="20">
        <f t="shared" si="2"/>
        <v>432000</v>
      </c>
    </row>
    <row r="34" spans="1:10" x14ac:dyDescent="0.25">
      <c r="A34" s="10" t="s">
        <v>68</v>
      </c>
      <c r="B34" s="27" t="s">
        <v>69</v>
      </c>
      <c r="C34" s="16"/>
      <c r="D34" s="14"/>
      <c r="E34" s="25"/>
      <c r="F34" s="25"/>
      <c r="G34" s="13"/>
      <c r="H34" s="12"/>
      <c r="I34" s="12"/>
      <c r="J34" s="20">
        <f t="shared" si="2"/>
        <v>0</v>
      </c>
    </row>
    <row r="35" spans="1:10" ht="45" x14ac:dyDescent="0.25">
      <c r="A35" s="14" t="s">
        <v>70</v>
      </c>
      <c r="B35" s="22" t="s">
        <v>138</v>
      </c>
      <c r="C35" s="16" t="s">
        <v>21</v>
      </c>
      <c r="D35" s="14">
        <v>12</v>
      </c>
      <c r="E35" s="25">
        <v>37406.269999999997</v>
      </c>
      <c r="F35" s="25">
        <f>D35*E35</f>
        <v>448875.24</v>
      </c>
      <c r="G35" s="17">
        <v>36789</v>
      </c>
      <c r="H35" s="18">
        <f>D35*G35</f>
        <v>441468</v>
      </c>
      <c r="I35" s="18">
        <f t="shared" si="1"/>
        <v>37098</v>
      </c>
      <c r="J35" s="20">
        <f t="shared" si="2"/>
        <v>445176</v>
      </c>
    </row>
    <row r="36" spans="1:10" ht="45" x14ac:dyDescent="0.25">
      <c r="A36" s="14" t="s">
        <v>71</v>
      </c>
      <c r="B36" s="22" t="s">
        <v>139</v>
      </c>
      <c r="C36" s="16" t="s">
        <v>21</v>
      </c>
      <c r="D36" s="14">
        <v>6</v>
      </c>
      <c r="E36" s="25">
        <v>90590.25</v>
      </c>
      <c r="F36" s="25">
        <f>E36*D36</f>
        <v>543541.5</v>
      </c>
      <c r="G36" s="17">
        <v>32819</v>
      </c>
      <c r="H36" s="18">
        <f>D36*G36</f>
        <v>196914</v>
      </c>
      <c r="I36" s="18">
        <f t="shared" si="1"/>
        <v>61705</v>
      </c>
      <c r="J36" s="20">
        <f t="shared" si="2"/>
        <v>370230</v>
      </c>
    </row>
    <row r="37" spans="1:10" ht="45" x14ac:dyDescent="0.25">
      <c r="A37" s="14" t="s">
        <v>72</v>
      </c>
      <c r="B37" s="22" t="s">
        <v>148</v>
      </c>
      <c r="C37" s="16" t="s">
        <v>21</v>
      </c>
      <c r="D37" s="14">
        <v>6</v>
      </c>
      <c r="E37" s="25">
        <v>134750.64000000001</v>
      </c>
      <c r="F37" s="25">
        <f>D37*E37</f>
        <v>808503.84000000008</v>
      </c>
      <c r="G37" s="17">
        <v>78430</v>
      </c>
      <c r="H37" s="18">
        <f>D37*G37</f>
        <v>470580</v>
      </c>
      <c r="I37" s="18">
        <f t="shared" si="1"/>
        <v>106590</v>
      </c>
      <c r="J37" s="20">
        <f t="shared" si="2"/>
        <v>639540</v>
      </c>
    </row>
    <row r="38" spans="1:10" ht="45" x14ac:dyDescent="0.25">
      <c r="A38" s="14" t="s">
        <v>73</v>
      </c>
      <c r="B38" s="22" t="s">
        <v>147</v>
      </c>
      <c r="C38" s="28" t="s">
        <v>21</v>
      </c>
      <c r="D38" s="16">
        <v>1</v>
      </c>
      <c r="E38" s="19"/>
      <c r="F38" s="19"/>
      <c r="G38" s="29">
        <v>62070</v>
      </c>
      <c r="H38" s="18">
        <f>D38*G38</f>
        <v>62070</v>
      </c>
      <c r="I38" s="18">
        <f t="shared" si="1"/>
        <v>62070</v>
      </c>
      <c r="J38" s="20">
        <f t="shared" si="2"/>
        <v>62070</v>
      </c>
    </row>
    <row r="39" spans="1:10" ht="45" x14ac:dyDescent="0.25">
      <c r="A39" s="14" t="s">
        <v>74</v>
      </c>
      <c r="B39" s="30" t="s">
        <v>140</v>
      </c>
      <c r="C39" s="14" t="s">
        <v>21</v>
      </c>
      <c r="D39" s="16">
        <v>3</v>
      </c>
      <c r="E39" s="19">
        <v>31120.37</v>
      </c>
      <c r="F39" s="19">
        <f>E39*D39</f>
        <v>93361.11</v>
      </c>
      <c r="G39" s="29">
        <v>22000</v>
      </c>
      <c r="H39" s="31">
        <f>D39*G39</f>
        <v>66000</v>
      </c>
      <c r="I39" s="18">
        <f t="shared" si="1"/>
        <v>26560</v>
      </c>
      <c r="J39" s="20">
        <f t="shared" si="2"/>
        <v>79680</v>
      </c>
    </row>
    <row r="40" spans="1:10" ht="45" x14ac:dyDescent="0.25">
      <c r="A40" s="14" t="s">
        <v>75</v>
      </c>
      <c r="B40" s="30" t="s">
        <v>146</v>
      </c>
      <c r="C40" s="32" t="s">
        <v>21</v>
      </c>
      <c r="D40" s="16">
        <v>3</v>
      </c>
      <c r="E40" s="19">
        <v>69624</v>
      </c>
      <c r="F40" s="19">
        <f>E40*D40</f>
        <v>208872</v>
      </c>
      <c r="G40" s="33">
        <v>57427</v>
      </c>
      <c r="H40" s="34">
        <f>G40*D40</f>
        <v>172281</v>
      </c>
      <c r="I40" s="18">
        <f t="shared" si="1"/>
        <v>63526</v>
      </c>
      <c r="J40" s="20">
        <f t="shared" si="2"/>
        <v>190578</v>
      </c>
    </row>
    <row r="41" spans="1:10" ht="45" x14ac:dyDescent="0.25">
      <c r="A41" s="14" t="s">
        <v>76</v>
      </c>
      <c r="B41" s="30" t="s">
        <v>141</v>
      </c>
      <c r="C41" s="32" t="s">
        <v>30</v>
      </c>
      <c r="D41" s="16">
        <v>7</v>
      </c>
      <c r="E41" s="19">
        <v>52664</v>
      </c>
      <c r="F41" s="19">
        <f>E41*D41</f>
        <v>368648</v>
      </c>
      <c r="G41" s="33">
        <v>30694</v>
      </c>
      <c r="H41" s="34">
        <f>G41*D41</f>
        <v>214858</v>
      </c>
      <c r="I41" s="18">
        <f t="shared" si="1"/>
        <v>41679</v>
      </c>
      <c r="J41" s="20">
        <f t="shared" si="2"/>
        <v>291753</v>
      </c>
    </row>
    <row r="42" spans="1:10" ht="60" x14ac:dyDescent="0.25">
      <c r="A42" s="14" t="s">
        <v>77</v>
      </c>
      <c r="B42" s="30" t="s">
        <v>142</v>
      </c>
      <c r="C42" s="32" t="s">
        <v>30</v>
      </c>
      <c r="D42" s="16">
        <v>21</v>
      </c>
      <c r="E42" s="19">
        <v>121527</v>
      </c>
      <c r="F42" s="19">
        <f>E42*D42</f>
        <v>2552067</v>
      </c>
      <c r="G42" s="33">
        <v>55083</v>
      </c>
      <c r="H42" s="34">
        <f>G42*D42</f>
        <v>1156743</v>
      </c>
      <c r="I42" s="18">
        <f t="shared" si="1"/>
        <v>88305</v>
      </c>
      <c r="J42" s="20">
        <f t="shared" si="2"/>
        <v>1854405</v>
      </c>
    </row>
    <row r="43" spans="1:10" ht="45" x14ac:dyDescent="0.25">
      <c r="A43" s="14" t="s">
        <v>78</v>
      </c>
      <c r="B43" s="30" t="s">
        <v>79</v>
      </c>
      <c r="C43" s="32" t="s">
        <v>21</v>
      </c>
      <c r="D43" s="16">
        <v>1</v>
      </c>
      <c r="E43" s="19">
        <v>896854.8</v>
      </c>
      <c r="F43" s="19">
        <f>E43*D43</f>
        <v>896854.8</v>
      </c>
      <c r="G43" s="33">
        <v>1008809</v>
      </c>
      <c r="H43" s="34">
        <f>G43*D43</f>
        <v>1008809</v>
      </c>
      <c r="I43" s="18">
        <f t="shared" si="1"/>
        <v>952832</v>
      </c>
      <c r="J43" s="20">
        <f t="shared" si="2"/>
        <v>952832</v>
      </c>
    </row>
    <row r="44" spans="1:10" x14ac:dyDescent="0.25">
      <c r="A44" s="10">
        <v>5</v>
      </c>
      <c r="B44" s="35" t="s">
        <v>80</v>
      </c>
      <c r="C44" s="32"/>
      <c r="D44" s="16"/>
      <c r="E44" s="19"/>
      <c r="F44" s="19"/>
      <c r="G44" s="33"/>
      <c r="H44" s="36"/>
      <c r="I44" s="36"/>
      <c r="J44" s="20">
        <f t="shared" si="2"/>
        <v>0</v>
      </c>
    </row>
    <row r="45" spans="1:10" ht="60" x14ac:dyDescent="0.25">
      <c r="A45" s="14" t="s">
        <v>81</v>
      </c>
      <c r="B45" s="37" t="s">
        <v>145</v>
      </c>
      <c r="C45" s="32" t="s">
        <v>5</v>
      </c>
      <c r="D45" s="16">
        <v>3</v>
      </c>
      <c r="E45" s="19">
        <v>109684</v>
      </c>
      <c r="F45" s="19">
        <f>E45*D45</f>
        <v>329052</v>
      </c>
      <c r="G45" s="33">
        <v>80133</v>
      </c>
      <c r="H45" s="34">
        <f>G45*D45</f>
        <v>240399</v>
      </c>
      <c r="I45" s="18">
        <f t="shared" si="1"/>
        <v>94909</v>
      </c>
      <c r="J45" s="20">
        <f t="shared" si="2"/>
        <v>284727</v>
      </c>
    </row>
    <row r="46" spans="1:10" x14ac:dyDescent="0.25">
      <c r="A46" s="38">
        <v>6</v>
      </c>
      <c r="B46" s="11" t="s">
        <v>82</v>
      </c>
      <c r="C46" s="32"/>
      <c r="D46" s="16"/>
      <c r="E46" s="19"/>
      <c r="F46" s="19"/>
      <c r="G46" s="33"/>
      <c r="H46" s="36"/>
      <c r="I46" s="36"/>
      <c r="J46" s="20">
        <f t="shared" si="2"/>
        <v>0</v>
      </c>
    </row>
    <row r="47" spans="1:10" ht="45" x14ac:dyDescent="0.25">
      <c r="A47" s="14" t="s">
        <v>83</v>
      </c>
      <c r="B47" s="37" t="s">
        <v>144</v>
      </c>
      <c r="C47" s="32" t="s">
        <v>5</v>
      </c>
      <c r="D47" s="16">
        <v>6</v>
      </c>
      <c r="E47" s="19">
        <v>66632.97</v>
      </c>
      <c r="F47" s="19">
        <f>E47*D47</f>
        <v>399797.82</v>
      </c>
      <c r="G47" s="33">
        <v>75011</v>
      </c>
      <c r="H47" s="34">
        <f>G47*D47</f>
        <v>450066</v>
      </c>
      <c r="I47" s="18">
        <f t="shared" si="1"/>
        <v>70822</v>
      </c>
      <c r="J47" s="20">
        <f t="shared" si="2"/>
        <v>424932</v>
      </c>
    </row>
    <row r="48" spans="1:10" x14ac:dyDescent="0.25">
      <c r="A48" s="10">
        <v>7</v>
      </c>
      <c r="B48" s="35" t="s">
        <v>84</v>
      </c>
      <c r="C48" s="32"/>
      <c r="D48" s="16"/>
      <c r="E48" s="19"/>
      <c r="F48" s="19"/>
      <c r="G48" s="33"/>
      <c r="H48" s="36"/>
      <c r="I48" s="36"/>
      <c r="J48" s="50"/>
    </row>
    <row r="49" spans="1:10" ht="60" x14ac:dyDescent="0.25">
      <c r="A49" s="14" t="s">
        <v>85</v>
      </c>
      <c r="B49" s="37" t="s">
        <v>143</v>
      </c>
      <c r="C49" s="32" t="s">
        <v>5</v>
      </c>
      <c r="D49" s="16">
        <v>6</v>
      </c>
      <c r="E49" s="19">
        <v>58699.87</v>
      </c>
      <c r="F49" s="19">
        <f>D49*E49</f>
        <v>352199.22000000003</v>
      </c>
      <c r="G49" s="33">
        <v>64352</v>
      </c>
      <c r="H49" s="34">
        <f>G49*D49</f>
        <v>386112</v>
      </c>
      <c r="I49" s="18">
        <f t="shared" si="1"/>
        <v>61526</v>
      </c>
      <c r="J49" s="20">
        <f t="shared" si="2"/>
        <v>369156</v>
      </c>
    </row>
    <row r="50" spans="1:10" x14ac:dyDescent="0.25">
      <c r="A50" s="10">
        <v>8</v>
      </c>
      <c r="B50" s="35" t="s">
        <v>86</v>
      </c>
      <c r="C50" s="32"/>
      <c r="D50" s="16"/>
      <c r="E50" s="19"/>
      <c r="F50" s="19"/>
      <c r="G50" s="33"/>
      <c r="H50" s="36"/>
      <c r="I50" s="36"/>
      <c r="J50" s="20">
        <f t="shared" si="2"/>
        <v>0</v>
      </c>
    </row>
    <row r="51" spans="1:10" x14ac:dyDescent="0.25">
      <c r="A51" s="14" t="s">
        <v>87</v>
      </c>
      <c r="B51" s="37" t="s">
        <v>88</v>
      </c>
      <c r="C51" s="32" t="s">
        <v>21</v>
      </c>
      <c r="D51" s="16">
        <v>2</v>
      </c>
      <c r="E51" s="19">
        <v>150000</v>
      </c>
      <c r="F51" s="19">
        <f>D51*E51</f>
        <v>300000</v>
      </c>
      <c r="G51" s="33">
        <v>150000</v>
      </c>
      <c r="H51" s="34">
        <f>D51*G51</f>
        <v>300000</v>
      </c>
      <c r="I51" s="18">
        <f t="shared" si="1"/>
        <v>150000</v>
      </c>
      <c r="J51" s="20">
        <f t="shared" si="2"/>
        <v>300000</v>
      </c>
    </row>
    <row r="52" spans="1:10" ht="30" x14ac:dyDescent="0.25">
      <c r="A52" s="14" t="s">
        <v>89</v>
      </c>
      <c r="B52" s="37" t="s">
        <v>90</v>
      </c>
      <c r="C52" s="32" t="s">
        <v>12</v>
      </c>
      <c r="D52" s="16">
        <v>14</v>
      </c>
      <c r="E52" s="19">
        <v>204033.9</v>
      </c>
      <c r="F52" s="19">
        <f>D52*E52</f>
        <v>2856474.6</v>
      </c>
      <c r="G52" s="33">
        <v>195623.98</v>
      </c>
      <c r="H52" s="34">
        <f>D52*G52</f>
        <v>2738735.72</v>
      </c>
      <c r="I52" s="18">
        <f t="shared" si="1"/>
        <v>199829</v>
      </c>
      <c r="J52" s="20">
        <f t="shared" si="2"/>
        <v>2797606</v>
      </c>
    </row>
    <row r="53" spans="1:10" ht="30" x14ac:dyDescent="0.25">
      <c r="A53" s="14" t="s">
        <v>91</v>
      </c>
      <c r="B53" s="37" t="s">
        <v>153</v>
      </c>
      <c r="C53" s="32" t="s">
        <v>92</v>
      </c>
      <c r="D53" s="16">
        <v>1</v>
      </c>
      <c r="E53" s="19"/>
      <c r="F53" s="19"/>
      <c r="G53" s="33">
        <v>981719.75904818752</v>
      </c>
      <c r="H53" s="34">
        <f>D53*G53</f>
        <v>981719.75904818752</v>
      </c>
      <c r="I53" s="18">
        <f t="shared" si="1"/>
        <v>981720</v>
      </c>
      <c r="J53" s="20">
        <f>D53*I53</f>
        <v>981720</v>
      </c>
    </row>
    <row r="54" spans="1:10" x14ac:dyDescent="0.25">
      <c r="A54" s="14" t="s">
        <v>93</v>
      </c>
      <c r="B54" s="37" t="s">
        <v>94</v>
      </c>
      <c r="C54" s="32" t="s">
        <v>5</v>
      </c>
      <c r="D54" s="16">
        <v>3</v>
      </c>
      <c r="E54" s="19"/>
      <c r="F54" s="19"/>
      <c r="G54" s="33">
        <v>85000</v>
      </c>
      <c r="H54" s="34">
        <f>D54*G54</f>
        <v>255000</v>
      </c>
      <c r="I54" s="18">
        <f t="shared" si="1"/>
        <v>85000</v>
      </c>
      <c r="J54" s="20">
        <f t="shared" si="2"/>
        <v>255000</v>
      </c>
    </row>
    <row r="55" spans="1:10" x14ac:dyDescent="0.25">
      <c r="A55" s="39">
        <v>9</v>
      </c>
      <c r="B55" s="40" t="s">
        <v>95</v>
      </c>
      <c r="C55" s="14"/>
      <c r="D55" s="16"/>
      <c r="E55" s="19"/>
      <c r="F55" s="19"/>
      <c r="G55" s="33"/>
      <c r="H55" s="36"/>
      <c r="I55" s="36"/>
      <c r="J55" s="20">
        <f t="shared" si="2"/>
        <v>0</v>
      </c>
    </row>
    <row r="56" spans="1:10" ht="30" x14ac:dyDescent="0.25">
      <c r="A56" s="41" t="s">
        <v>96</v>
      </c>
      <c r="B56" s="22" t="s">
        <v>97</v>
      </c>
      <c r="C56" s="14" t="s">
        <v>12</v>
      </c>
      <c r="D56" s="16">
        <v>35</v>
      </c>
      <c r="E56" s="19">
        <v>72326.48</v>
      </c>
      <c r="F56" s="19">
        <f>D56*E56</f>
        <v>2531426.7999999998</v>
      </c>
      <c r="G56" s="33">
        <v>76000</v>
      </c>
      <c r="H56" s="42">
        <f>G56*D56</f>
        <v>2660000</v>
      </c>
      <c r="I56" s="18">
        <f t="shared" si="1"/>
        <v>74163</v>
      </c>
      <c r="J56" s="20">
        <f t="shared" si="2"/>
        <v>2595705</v>
      </c>
    </row>
    <row r="57" spans="1:10" x14ac:dyDescent="0.25">
      <c r="A57" s="41" t="s">
        <v>98</v>
      </c>
      <c r="B57" s="36" t="s">
        <v>99</v>
      </c>
      <c r="C57" s="14" t="s">
        <v>12</v>
      </c>
      <c r="D57" s="16">
        <v>75</v>
      </c>
      <c r="E57" s="19">
        <v>77800.649999999994</v>
      </c>
      <c r="F57" s="19">
        <f>D57*E57</f>
        <v>5835048.75</v>
      </c>
      <c r="G57" s="33">
        <v>81030</v>
      </c>
      <c r="H57" s="42">
        <f>G57*D57</f>
        <v>6077250</v>
      </c>
      <c r="I57" s="18">
        <f t="shared" si="1"/>
        <v>79415</v>
      </c>
      <c r="J57" s="20">
        <f t="shared" si="2"/>
        <v>5956125</v>
      </c>
    </row>
    <row r="58" spans="1:10" x14ac:dyDescent="0.25">
      <c r="A58" s="39">
        <v>10</v>
      </c>
      <c r="B58" s="40" t="s">
        <v>100</v>
      </c>
      <c r="C58" s="14"/>
      <c r="D58" s="16"/>
      <c r="E58" s="19"/>
      <c r="F58" s="19"/>
      <c r="G58" s="33"/>
      <c r="H58" s="36"/>
      <c r="I58" s="36"/>
      <c r="J58" s="20">
        <f t="shared" si="2"/>
        <v>0</v>
      </c>
    </row>
    <row r="59" spans="1:10" ht="45" x14ac:dyDescent="0.25">
      <c r="A59" s="41" t="s">
        <v>101</v>
      </c>
      <c r="B59" s="22" t="s">
        <v>102</v>
      </c>
      <c r="C59" s="14" t="s">
        <v>5</v>
      </c>
      <c r="D59" s="16">
        <v>6</v>
      </c>
      <c r="E59" s="19">
        <v>383470.4</v>
      </c>
      <c r="F59" s="19">
        <f>D59*E59</f>
        <v>2300822.4000000004</v>
      </c>
      <c r="G59" s="33">
        <v>450991</v>
      </c>
      <c r="H59" s="34">
        <f>G59*D59</f>
        <v>2705946</v>
      </c>
      <c r="I59" s="18">
        <f t="shared" si="1"/>
        <v>417231</v>
      </c>
      <c r="J59" s="20">
        <f t="shared" si="2"/>
        <v>2503386</v>
      </c>
    </row>
    <row r="60" spans="1:10" ht="30" x14ac:dyDescent="0.25">
      <c r="A60" s="41" t="s">
        <v>103</v>
      </c>
      <c r="B60" s="22" t="s">
        <v>104</v>
      </c>
      <c r="C60" s="14" t="s">
        <v>5</v>
      </c>
      <c r="D60" s="16">
        <v>5</v>
      </c>
      <c r="E60" s="19">
        <f>225677.4+140629.4</f>
        <v>366306.8</v>
      </c>
      <c r="F60" s="19">
        <f>D60*E60</f>
        <v>1831534</v>
      </c>
      <c r="G60" s="33">
        <v>505231</v>
      </c>
      <c r="H60" s="34">
        <f>G60*D60</f>
        <v>2526155</v>
      </c>
      <c r="I60" s="18">
        <f t="shared" si="1"/>
        <v>435769</v>
      </c>
      <c r="J60" s="20">
        <f t="shared" si="2"/>
        <v>2178845</v>
      </c>
    </row>
    <row r="61" spans="1:10" ht="60" x14ac:dyDescent="0.25">
      <c r="A61" s="41" t="s">
        <v>105</v>
      </c>
      <c r="B61" s="22" t="s">
        <v>106</v>
      </c>
      <c r="C61" s="14" t="s">
        <v>5</v>
      </c>
      <c r="D61" s="16">
        <v>1</v>
      </c>
      <c r="E61" s="19">
        <v>422892.4</v>
      </c>
      <c r="F61" s="19">
        <f>E61*D61</f>
        <v>422892.4</v>
      </c>
      <c r="G61" s="33">
        <v>975036</v>
      </c>
      <c r="H61" s="34">
        <f>G61*D61</f>
        <v>975036</v>
      </c>
      <c r="I61" s="18">
        <f t="shared" si="1"/>
        <v>698964</v>
      </c>
      <c r="J61" s="20">
        <f t="shared" si="2"/>
        <v>698964</v>
      </c>
    </row>
    <row r="62" spans="1:10" x14ac:dyDescent="0.25">
      <c r="A62" s="39">
        <v>11</v>
      </c>
      <c r="B62" s="40" t="s">
        <v>107</v>
      </c>
      <c r="C62" s="14"/>
      <c r="D62" s="16"/>
      <c r="E62" s="19"/>
      <c r="F62" s="19"/>
      <c r="G62" s="33"/>
      <c r="H62" s="36"/>
      <c r="I62" s="36"/>
      <c r="J62" s="20">
        <f t="shared" si="2"/>
        <v>0</v>
      </c>
    </row>
    <row r="63" spans="1:10" ht="30" x14ac:dyDescent="0.25">
      <c r="A63" s="41" t="s">
        <v>108</v>
      </c>
      <c r="B63" s="22" t="s">
        <v>109</v>
      </c>
      <c r="C63" s="14" t="s">
        <v>12</v>
      </c>
      <c r="D63" s="16">
        <f>33+97</f>
        <v>130</v>
      </c>
      <c r="E63" s="19">
        <v>46199.69</v>
      </c>
      <c r="F63" s="19">
        <f>D63*E63</f>
        <v>6005959.7000000002</v>
      </c>
      <c r="G63" s="33">
        <v>20710</v>
      </c>
      <c r="H63" s="34">
        <f>G63*D63</f>
        <v>2692300</v>
      </c>
      <c r="I63" s="18">
        <f t="shared" si="1"/>
        <v>33455</v>
      </c>
      <c r="J63" s="20">
        <f t="shared" si="2"/>
        <v>4349150</v>
      </c>
    </row>
    <row r="64" spans="1:10" x14ac:dyDescent="0.25">
      <c r="A64" s="39">
        <v>12</v>
      </c>
      <c r="B64" s="40" t="s">
        <v>110</v>
      </c>
      <c r="C64" s="14"/>
      <c r="D64" s="16"/>
      <c r="E64" s="19"/>
      <c r="F64" s="19"/>
      <c r="G64" s="33"/>
      <c r="H64" s="36"/>
      <c r="I64" s="36"/>
      <c r="J64" s="20">
        <f t="shared" si="2"/>
        <v>0</v>
      </c>
    </row>
    <row r="65" spans="1:10" ht="30" x14ac:dyDescent="0.25">
      <c r="A65" s="41" t="s">
        <v>111</v>
      </c>
      <c r="B65" s="22" t="s">
        <v>112</v>
      </c>
      <c r="C65" s="14" t="s">
        <v>12</v>
      </c>
      <c r="D65" s="16">
        <v>33</v>
      </c>
      <c r="E65" s="19">
        <v>12794.24</v>
      </c>
      <c r="F65" s="19">
        <f>D65*E65</f>
        <v>422209.92</v>
      </c>
      <c r="G65" s="33">
        <v>12221</v>
      </c>
      <c r="H65" s="34">
        <f>G65*D65</f>
        <v>403293</v>
      </c>
      <c r="I65" s="18">
        <f t="shared" si="1"/>
        <v>12508</v>
      </c>
      <c r="J65" s="20">
        <f t="shared" si="2"/>
        <v>412764</v>
      </c>
    </row>
    <row r="66" spans="1:10" ht="30" x14ac:dyDescent="0.25">
      <c r="A66" s="41" t="s">
        <v>113</v>
      </c>
      <c r="B66" s="22" t="s">
        <v>114</v>
      </c>
      <c r="C66" s="14" t="s">
        <v>12</v>
      </c>
      <c r="D66" s="16">
        <v>97</v>
      </c>
      <c r="E66" s="19">
        <v>27194.93</v>
      </c>
      <c r="F66" s="19">
        <f>D66*E66</f>
        <v>2637908.21</v>
      </c>
      <c r="G66" s="33">
        <v>36800</v>
      </c>
      <c r="H66" s="34">
        <f>G66*D66</f>
        <v>3569600</v>
      </c>
      <c r="I66" s="18">
        <f t="shared" si="1"/>
        <v>31997</v>
      </c>
      <c r="J66" s="20">
        <f t="shared" si="2"/>
        <v>3103709</v>
      </c>
    </row>
    <row r="67" spans="1:10" ht="30" x14ac:dyDescent="0.25">
      <c r="A67" s="41" t="s">
        <v>115</v>
      </c>
      <c r="B67" s="22" t="s">
        <v>116</v>
      </c>
      <c r="C67" s="14" t="s">
        <v>12</v>
      </c>
      <c r="D67" s="16">
        <v>33</v>
      </c>
      <c r="E67" s="19">
        <v>21607.08</v>
      </c>
      <c r="F67" s="19">
        <f>D67*E67</f>
        <v>713033.64</v>
      </c>
      <c r="G67" s="33">
        <v>15245</v>
      </c>
      <c r="H67" s="34">
        <f>G67*D67</f>
        <v>503085</v>
      </c>
      <c r="I67" s="18">
        <f t="shared" si="1"/>
        <v>18426</v>
      </c>
      <c r="J67" s="20">
        <f t="shared" si="2"/>
        <v>608058</v>
      </c>
    </row>
    <row r="68" spans="1:10" ht="90" x14ac:dyDescent="0.25">
      <c r="A68" s="41" t="s">
        <v>117</v>
      </c>
      <c r="B68" s="22" t="s">
        <v>150</v>
      </c>
      <c r="C68" s="14" t="s">
        <v>12</v>
      </c>
      <c r="D68" s="16">
        <f>55*4</f>
        <v>220</v>
      </c>
      <c r="E68" s="19">
        <v>24183.327000000001</v>
      </c>
      <c r="F68" s="19">
        <f>D68*E68</f>
        <v>5320331.9400000004</v>
      </c>
      <c r="G68" s="33">
        <v>19033</v>
      </c>
      <c r="H68" s="34">
        <f>G68*D68</f>
        <v>4187260</v>
      </c>
      <c r="I68" s="18">
        <f t="shared" si="1"/>
        <v>21608</v>
      </c>
      <c r="J68" s="20">
        <f t="shared" si="2"/>
        <v>4753760</v>
      </c>
    </row>
    <row r="69" spans="1:10" ht="60" x14ac:dyDescent="0.25">
      <c r="A69" s="41" t="s">
        <v>118</v>
      </c>
      <c r="B69" s="22" t="s">
        <v>151</v>
      </c>
      <c r="C69" s="14" t="s">
        <v>12</v>
      </c>
      <c r="D69" s="16">
        <v>575</v>
      </c>
      <c r="E69" s="19">
        <v>12794.2678</v>
      </c>
      <c r="F69" s="19">
        <f>D69*E69</f>
        <v>7356703.9849999994</v>
      </c>
      <c r="G69" s="33">
        <v>15245</v>
      </c>
      <c r="H69" s="34">
        <f>G69*D69</f>
        <v>8765875</v>
      </c>
      <c r="I69" s="18">
        <f t="shared" ref="I69:I77" si="7">ROUND(AVERAGE(E69,G69),0)</f>
        <v>14020</v>
      </c>
      <c r="J69" s="20">
        <f t="shared" si="2"/>
        <v>8061500</v>
      </c>
    </row>
    <row r="70" spans="1:10" x14ac:dyDescent="0.25">
      <c r="A70" s="39">
        <v>13</v>
      </c>
      <c r="B70" s="40" t="s">
        <v>119</v>
      </c>
      <c r="C70" s="14"/>
      <c r="D70" s="16"/>
      <c r="E70" s="19"/>
      <c r="F70" s="19"/>
      <c r="G70" s="33"/>
      <c r="H70" s="36"/>
      <c r="I70" s="36"/>
      <c r="J70" s="20">
        <f t="shared" ref="J70:J77" si="8">D70*I70</f>
        <v>0</v>
      </c>
    </row>
    <row r="71" spans="1:10" ht="60" x14ac:dyDescent="0.25">
      <c r="A71" s="41" t="s">
        <v>120</v>
      </c>
      <c r="B71" s="22" t="s">
        <v>154</v>
      </c>
      <c r="C71" s="14" t="s">
        <v>12</v>
      </c>
      <c r="D71" s="16">
        <v>35</v>
      </c>
      <c r="E71" s="19">
        <v>72009</v>
      </c>
      <c r="F71" s="19">
        <f>D71*E71</f>
        <v>2520315</v>
      </c>
      <c r="G71" s="33">
        <v>72656</v>
      </c>
      <c r="H71" s="34">
        <f>G71*D71</f>
        <v>2542960</v>
      </c>
      <c r="I71" s="18">
        <f t="shared" si="7"/>
        <v>72333</v>
      </c>
      <c r="J71" s="20">
        <f t="shared" si="8"/>
        <v>2531655</v>
      </c>
    </row>
    <row r="72" spans="1:10" x14ac:dyDescent="0.25">
      <c r="A72" s="39">
        <v>14</v>
      </c>
      <c r="B72" s="40" t="s">
        <v>121</v>
      </c>
      <c r="C72" s="14"/>
      <c r="D72" s="16"/>
      <c r="E72" s="19"/>
      <c r="F72" s="19"/>
      <c r="G72" s="33"/>
      <c r="H72" s="36"/>
      <c r="I72" s="36"/>
      <c r="J72" s="20">
        <f t="shared" si="8"/>
        <v>0</v>
      </c>
    </row>
    <row r="73" spans="1:10" ht="45" x14ac:dyDescent="0.25">
      <c r="A73" s="41" t="s">
        <v>122</v>
      </c>
      <c r="B73" s="43" t="s">
        <v>152</v>
      </c>
      <c r="C73" s="14" t="s">
        <v>12</v>
      </c>
      <c r="D73" s="16">
        <v>45</v>
      </c>
      <c r="E73" s="19">
        <v>96000</v>
      </c>
      <c r="F73" s="19">
        <f>D73*E73</f>
        <v>4320000</v>
      </c>
      <c r="G73" s="33">
        <v>139505</v>
      </c>
      <c r="H73" s="34">
        <f>D73*G73</f>
        <v>6277725</v>
      </c>
      <c r="I73" s="18">
        <f t="shared" si="7"/>
        <v>117753</v>
      </c>
      <c r="J73" s="20">
        <f t="shared" si="8"/>
        <v>5298885</v>
      </c>
    </row>
    <row r="74" spans="1:10" x14ac:dyDescent="0.25">
      <c r="A74" s="10">
        <v>15</v>
      </c>
      <c r="B74" s="27" t="s">
        <v>123</v>
      </c>
      <c r="C74" s="36"/>
      <c r="D74" s="42"/>
      <c r="E74" s="33"/>
      <c r="F74" s="33"/>
      <c r="G74" s="33"/>
      <c r="H74" s="36"/>
      <c r="I74" s="18"/>
      <c r="J74" s="20">
        <f t="shared" si="8"/>
        <v>0</v>
      </c>
    </row>
    <row r="75" spans="1:10" x14ac:dyDescent="0.25">
      <c r="A75" s="14" t="s">
        <v>124</v>
      </c>
      <c r="B75" s="43" t="s">
        <v>125</v>
      </c>
      <c r="C75" s="16" t="s">
        <v>12</v>
      </c>
      <c r="D75" s="16">
        <v>4</v>
      </c>
      <c r="E75" s="33">
        <v>136536.68</v>
      </c>
      <c r="F75" s="33">
        <f>E75*D75</f>
        <v>546146.72</v>
      </c>
      <c r="G75" s="33">
        <f>92449+25000</f>
        <v>117449</v>
      </c>
      <c r="H75" s="34">
        <f>G75*D75</f>
        <v>469796</v>
      </c>
      <c r="I75" s="18">
        <f t="shared" si="7"/>
        <v>126993</v>
      </c>
      <c r="J75" s="20">
        <f t="shared" si="8"/>
        <v>507972</v>
      </c>
    </row>
    <row r="76" spans="1:10" ht="45" x14ac:dyDescent="0.25">
      <c r="A76" s="14" t="s">
        <v>126</v>
      </c>
      <c r="B76" s="22" t="s">
        <v>127</v>
      </c>
      <c r="C76" s="16" t="s">
        <v>12</v>
      </c>
      <c r="D76" s="16">
        <v>80</v>
      </c>
      <c r="E76" s="33">
        <v>3739.01</v>
      </c>
      <c r="F76" s="33">
        <f>D76*E76</f>
        <v>299120.80000000005</v>
      </c>
      <c r="G76" s="33">
        <v>3066</v>
      </c>
      <c r="H76" s="42">
        <f>G76*D76</f>
        <v>245280</v>
      </c>
      <c r="I76" s="18">
        <f t="shared" si="7"/>
        <v>3403</v>
      </c>
      <c r="J76" s="20">
        <f t="shared" si="8"/>
        <v>272240</v>
      </c>
    </row>
    <row r="77" spans="1:10" x14ac:dyDescent="0.25">
      <c r="A77" s="14" t="s">
        <v>128</v>
      </c>
      <c r="B77" s="36" t="s">
        <v>129</v>
      </c>
      <c r="C77" s="16" t="s">
        <v>92</v>
      </c>
      <c r="D77" s="16">
        <v>1</v>
      </c>
      <c r="E77" s="33"/>
      <c r="F77" s="33"/>
      <c r="G77" s="33">
        <v>600000</v>
      </c>
      <c r="H77" s="34">
        <f>G77*D77</f>
        <v>600000</v>
      </c>
      <c r="I77" s="18">
        <f t="shared" si="7"/>
        <v>600000</v>
      </c>
      <c r="J77" s="20">
        <f t="shared" si="8"/>
        <v>600000</v>
      </c>
    </row>
    <row r="78" spans="1:10" x14ac:dyDescent="0.25">
      <c r="A78" s="14"/>
      <c r="B78" s="22"/>
      <c r="C78" s="16"/>
      <c r="D78" s="16"/>
      <c r="E78" s="19"/>
      <c r="F78" s="19"/>
      <c r="G78" s="33"/>
      <c r="H78" s="36"/>
      <c r="I78" s="36"/>
      <c r="J78" s="50"/>
    </row>
    <row r="79" spans="1:10" x14ac:dyDescent="0.25">
      <c r="A79" s="14"/>
      <c r="B79" s="44" t="s">
        <v>130</v>
      </c>
      <c r="C79" s="16"/>
      <c r="D79" s="16"/>
      <c r="E79" s="19"/>
      <c r="F79" s="19"/>
      <c r="G79" s="33"/>
      <c r="H79" s="34"/>
      <c r="I79" s="34"/>
      <c r="J79" s="50">
        <f>SUM(J5:J77)</f>
        <v>79396586</v>
      </c>
    </row>
    <row r="80" spans="1:10" x14ac:dyDescent="0.25">
      <c r="A80" s="14"/>
      <c r="B80" s="44" t="s">
        <v>131</v>
      </c>
      <c r="C80" s="45">
        <v>0.25</v>
      </c>
      <c r="D80" s="16"/>
      <c r="E80" s="19"/>
      <c r="F80" s="19"/>
      <c r="G80" s="33"/>
      <c r="H80" s="34"/>
      <c r="I80" s="34"/>
      <c r="J80" s="50">
        <f>ROUND((J79*C80),0)</f>
        <v>19849147</v>
      </c>
    </row>
    <row r="81" spans="1:11" x14ac:dyDescent="0.25">
      <c r="A81" s="14"/>
      <c r="B81" s="44" t="s">
        <v>132</v>
      </c>
      <c r="C81" s="45">
        <v>0.1</v>
      </c>
      <c r="D81" s="16"/>
      <c r="E81" s="19"/>
      <c r="F81" s="19"/>
      <c r="G81" s="33"/>
      <c r="H81" s="34"/>
      <c r="I81" s="34"/>
      <c r="J81" s="50">
        <f>ROUND((J79*C81),0)</f>
        <v>7939659</v>
      </c>
    </row>
    <row r="82" spans="1:11" x14ac:dyDescent="0.25">
      <c r="A82" s="14"/>
      <c r="B82" s="44" t="s">
        <v>133</v>
      </c>
      <c r="C82" s="45">
        <v>0.1</v>
      </c>
      <c r="D82" s="16"/>
      <c r="E82" s="19"/>
      <c r="F82" s="19"/>
      <c r="G82" s="33"/>
      <c r="H82" s="34"/>
      <c r="I82" s="34"/>
      <c r="J82" s="50">
        <f>ROUND((J79*C82),0)</f>
        <v>7939659</v>
      </c>
    </row>
    <row r="83" spans="1:11" x14ac:dyDescent="0.25">
      <c r="A83" s="14"/>
      <c r="B83" s="44" t="s">
        <v>134</v>
      </c>
      <c r="C83" s="45">
        <v>0.05</v>
      </c>
      <c r="D83" s="16"/>
      <c r="E83" s="19"/>
      <c r="F83" s="19"/>
      <c r="G83" s="33"/>
      <c r="H83" s="34"/>
      <c r="I83" s="34"/>
      <c r="J83" s="50">
        <f>ROUND((J79*C83),0)</f>
        <v>3969829</v>
      </c>
    </row>
    <row r="84" spans="1:11" x14ac:dyDescent="0.25">
      <c r="A84" s="14"/>
      <c r="B84" s="44" t="s">
        <v>135</v>
      </c>
      <c r="C84" s="45">
        <v>0.19</v>
      </c>
      <c r="D84" s="16"/>
      <c r="E84" s="19"/>
      <c r="F84" s="19"/>
      <c r="G84" s="33"/>
      <c r="H84" s="34"/>
      <c r="I84" s="34"/>
      <c r="J84" s="50">
        <f>(INT(J83*C84))</f>
        <v>754267</v>
      </c>
    </row>
    <row r="85" spans="1:11" x14ac:dyDescent="0.25">
      <c r="A85" s="14"/>
      <c r="B85" s="44" t="s">
        <v>8</v>
      </c>
      <c r="C85" s="16"/>
      <c r="D85" s="16"/>
      <c r="E85" s="19"/>
      <c r="F85" s="19"/>
      <c r="G85" s="33"/>
      <c r="H85" s="46"/>
      <c r="I85" s="46"/>
      <c r="J85" s="51">
        <f>J79+J80+J84</f>
        <v>100000000</v>
      </c>
      <c r="K85" s="47"/>
    </row>
    <row r="87" spans="1:11" ht="15.75" x14ac:dyDescent="0.25">
      <c r="J87" s="52"/>
    </row>
  </sheetData>
  <mergeCells count="4">
    <mergeCell ref="A1:B1"/>
    <mergeCell ref="E2:F2"/>
    <mergeCell ref="G2:H2"/>
    <mergeCell ref="I2:J2"/>
  </mergeCells>
  <pageMargins left="0.7" right="0.7" top="0.75" bottom="0.75" header="0.3" footer="0.3"/>
  <pageSetup paperSize="9" orientation="portrait" r:id="rId1"/>
  <ignoredErrors>
    <ignoredError sqref="F6 F25 J25 F2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Helena Lizarazo Baez</dc:creator>
  <cp:lastModifiedBy>Martha Helena Lizarazo Baez</cp:lastModifiedBy>
  <dcterms:created xsi:type="dcterms:W3CDTF">2023-11-08T19:53:10Z</dcterms:created>
  <dcterms:modified xsi:type="dcterms:W3CDTF">2023-11-16T23:21:19Z</dcterms:modified>
</cp:coreProperties>
</file>