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E:\adriana.ibarra\Desktop\Fiduagraria 20200530 recibido30oct2020\Infomes del EIP\"/>
    </mc:Choice>
  </mc:AlternateContent>
  <xr:revisionPtr revIDLastSave="0" documentId="13_ncr:1_{B382DCAB-17C1-4173-B69A-EC107585C875}" xr6:coauthVersionLast="47" xr6:coauthVersionMax="47" xr10:uidLastSave="{00000000-0000-0000-0000-000000000000}"/>
  <bookViews>
    <workbookView xWindow="1125" yWindow="1125" windowWidth="15375" windowHeight="7875" firstSheet="1" activeTab="1" xr2:uid="{00000000-000D-0000-FFFF-FFFF00000000}"/>
  </bookViews>
  <sheets>
    <sheet name="Avance contrato" sheetId="33" r:id="rId1"/>
    <sheet name="Avance 2021" sheetId="32" r:id="rId2"/>
    <sheet name="Avance 2020" sheetId="31" r:id="rId3"/>
    <sheet name="2021" sheetId="30" r:id="rId4"/>
    <sheet name="2020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32" l="1"/>
  <c r="J25" i="32"/>
  <c r="B5" i="33"/>
  <c r="K12" i="32"/>
  <c r="L19" i="32"/>
  <c r="L22" i="32"/>
  <c r="L26" i="32"/>
  <c r="L16" i="32"/>
  <c r="K8" i="32"/>
  <c r="L6" i="32"/>
  <c r="L4" i="32"/>
  <c r="K4" i="32"/>
  <c r="K20" i="32"/>
  <c r="K21" i="32"/>
  <c r="K22" i="32"/>
  <c r="K23" i="32"/>
  <c r="K24" i="32"/>
  <c r="L24" i="32" s="1"/>
  <c r="K26" i="32"/>
  <c r="K27" i="32"/>
  <c r="K19" i="32"/>
  <c r="K16" i="32"/>
  <c r="K17" i="32"/>
  <c r="K13" i="32"/>
  <c r="K14" i="32"/>
  <c r="K15" i="32"/>
  <c r="K10" i="32"/>
  <c r="L8" i="32" s="1"/>
  <c r="I9" i="32"/>
  <c r="K9" i="32" s="1"/>
  <c r="K5" i="32"/>
  <c r="K6" i="32"/>
  <c r="K7" i="32"/>
  <c r="J21" i="31"/>
  <c r="J5" i="31"/>
  <c r="J9" i="31"/>
  <c r="J20" i="31"/>
  <c r="J19" i="31"/>
  <c r="J18" i="31"/>
  <c r="J17" i="31"/>
  <c r="J16" i="31"/>
  <c r="J15" i="31"/>
  <c r="J14" i="31"/>
  <c r="H17" i="31"/>
  <c r="H18" i="31"/>
  <c r="I4" i="31"/>
  <c r="J4" i="31" s="1"/>
  <c r="J8" i="31" s="1"/>
  <c r="I15" i="31"/>
  <c r="I16" i="31"/>
  <c r="I17" i="31"/>
  <c r="I18" i="31"/>
  <c r="I19" i="31"/>
  <c r="I20" i="31"/>
  <c r="I14" i="31"/>
  <c r="I10" i="31"/>
  <c r="I11" i="31"/>
  <c r="I12" i="31"/>
  <c r="I9" i="31"/>
  <c r="I5" i="31"/>
  <c r="I6" i="31"/>
  <c r="C7" i="33"/>
  <c r="E18" i="32"/>
  <c r="E28" i="32"/>
  <c r="E11" i="32"/>
  <c r="D13" i="31"/>
  <c r="G11" i="30"/>
  <c r="G12" i="30"/>
  <c r="G14" i="30"/>
  <c r="G15" i="30"/>
  <c r="G16" i="30"/>
  <c r="G17" i="30"/>
  <c r="G18" i="30"/>
  <c r="G8" i="30"/>
  <c r="G9" i="30"/>
  <c r="G7" i="30"/>
  <c r="F13" i="30"/>
  <c r="E13" i="30"/>
  <c r="L25" i="32" l="1"/>
  <c r="L12" i="32"/>
  <c r="E29" i="32"/>
  <c r="D8" i="31"/>
  <c r="D21" i="31"/>
  <c r="G13" i="30"/>
  <c r="E10" i="30"/>
  <c r="F10" i="30"/>
  <c r="F19" i="30"/>
  <c r="E19" i="30"/>
  <c r="G26" i="32" l="1"/>
  <c r="G4" i="32"/>
  <c r="G6" i="32"/>
  <c r="G19" i="32"/>
  <c r="G16" i="32"/>
  <c r="G25" i="32"/>
  <c r="G8" i="32"/>
  <c r="G22" i="32"/>
  <c r="G12" i="32"/>
  <c r="G24" i="32"/>
  <c r="D22" i="31"/>
  <c r="F4" i="31" s="1"/>
  <c r="G10" i="30"/>
  <c r="G19" i="30"/>
  <c r="F20" i="30"/>
  <c r="E20" i="30"/>
  <c r="E23" i="30" s="1"/>
  <c r="G7" i="1"/>
  <c r="F21" i="31" l="1"/>
  <c r="F9" i="31"/>
  <c r="L28" i="32"/>
  <c r="G18" i="32"/>
  <c r="L18" i="32"/>
  <c r="L11" i="32"/>
  <c r="G11" i="32"/>
  <c r="G28" i="32"/>
  <c r="F6" i="31"/>
  <c r="J6" i="31" s="1"/>
  <c r="F22" i="31"/>
  <c r="F17" i="31"/>
  <c r="F18" i="31"/>
  <c r="F14" i="31"/>
  <c r="F7" i="31"/>
  <c r="J7" i="31" s="1"/>
  <c r="F19" i="31"/>
  <c r="F13" i="31"/>
  <c r="F8" i="31"/>
  <c r="D25" i="31"/>
  <c r="G20" i="30"/>
  <c r="E24" i="30"/>
  <c r="E25" i="30" s="1"/>
  <c r="G24" i="1"/>
  <c r="L29" i="32" l="1"/>
  <c r="B6" i="33" s="1"/>
  <c r="B7" i="33" s="1"/>
  <c r="G29" i="32"/>
  <c r="J10" i="31"/>
  <c r="J11" i="31"/>
  <c r="J12" i="31"/>
  <c r="D26" i="31"/>
  <c r="D27" i="31" s="1"/>
  <c r="G25" i="1"/>
  <c r="G26" i="1" s="1"/>
  <c r="H8" i="1"/>
  <c r="J8" i="1" s="1"/>
  <c r="H11" i="1"/>
  <c r="J13" i="31" l="1"/>
  <c r="K17" i="1"/>
  <c r="G11" i="1"/>
  <c r="G13" i="1" s="1"/>
  <c r="F11" i="1"/>
  <c r="F13" i="1" s="1"/>
  <c r="J7" i="1"/>
  <c r="K7" i="1" s="1"/>
  <c r="J22" i="31" l="1"/>
  <c r="H9" i="1"/>
  <c r="G9" i="1" l="1"/>
  <c r="F9" i="1"/>
  <c r="E13" i="1" l="1"/>
  <c r="F19" i="1" l="1"/>
  <c r="H18" i="1"/>
  <c r="F18" i="1" s="1"/>
  <c r="G18" i="1" s="1"/>
  <c r="M7" i="1"/>
  <c r="N7" i="1" s="1"/>
  <c r="O7" i="1"/>
  <c r="O6" i="1" s="1"/>
  <c r="H7" i="1"/>
  <c r="G10" i="1" s="1"/>
  <c r="E10" i="1"/>
  <c r="J10" i="1" s="1"/>
  <c r="E20" i="1" l="1"/>
  <c r="J11" i="1" s="1"/>
  <c r="H14" i="1"/>
  <c r="F14" i="1" s="1"/>
  <c r="G14" i="1" s="1"/>
  <c r="G20" i="1" s="1"/>
  <c r="I21" i="1" s="1"/>
  <c r="I22" i="1" s="1"/>
  <c r="I23" i="1" s="1"/>
  <c r="I24" i="1" s="1"/>
  <c r="I25" i="1" s="1"/>
  <c r="L7" i="1"/>
  <c r="F7" i="1"/>
  <c r="F10" i="1" s="1"/>
  <c r="E21" i="1" l="1"/>
  <c r="K11" i="1" s="1"/>
  <c r="I30" i="1"/>
  <c r="I31" i="1" s="1"/>
  <c r="I32" i="1" s="1"/>
  <c r="I33" i="1" s="1"/>
  <c r="G22" i="1"/>
  <c r="I26" i="1"/>
  <c r="I27" i="1"/>
  <c r="I28" i="1" s="1"/>
  <c r="F20" i="1"/>
  <c r="F21" i="1" s="1"/>
  <c r="E24" i="1" l="1"/>
  <c r="E25" i="1" s="1"/>
  <c r="E26" i="1" s="1"/>
  <c r="K10" i="1"/>
  <c r="F24" i="1"/>
  <c r="F25" i="1" s="1"/>
  <c r="F2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Adriana Mercedes Ibarra</author>
  </authors>
  <commentList>
    <comment ref="C4" authorId="0" shapeId="0" xr:uid="{43C4011F-0A60-4F39-BB26-5BE135A2C77A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Se asigno este valor teniendo en cuenta que las actividades del POA 2020 y 2021 son similares tecnicamente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Adriana Mercedes Ibarra</author>
  </authors>
  <commentList>
    <comment ref="J3" authorId="0" shapeId="0" xr:uid="{259C5F64-24FA-41E1-8D1C-75D9476053B7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Solo actualizar esta columna</t>
        </r>
      </text>
    </comment>
    <comment ref="I9" authorId="0" shapeId="0" xr:uid="{FB012A01-E12B-41D5-AB37-53A638B424C9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Se resta una alianza que no tendra monitoreo por liquidación anticipada</t>
        </r>
      </text>
    </comment>
    <comment ref="J9" authorId="0" shapeId="0" xr:uid="{CA0161AD-D3A2-4312-9ABD-D8C582AA62DA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Este número corresponde a los monitoreos efectivamente cobrados por la OR</t>
        </r>
      </text>
    </comment>
    <comment ref="H10" authorId="0" shapeId="0" xr:uid="{8FEFECC7-B710-4FFF-80D0-87E33B9E5E03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pendiente determinar si se coloca peso o no</t>
        </r>
      </text>
    </comment>
    <comment ref="J16" authorId="0" shapeId="0" xr:uid="{D0C98EC3-1CFD-463B-9662-22BE535A07F7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proceso de avance
1. revisión grupo de contratación 25%
2. Publicación en secop 25%
3. Recepción propuestas 25%
4. selección del proveedor y contratación 25%</t>
        </r>
      </text>
    </comment>
    <comment ref="I17" authorId="0" shapeId="0" xr:uid="{4E025C48-30A6-4204-914C-C0987EC572B6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Son 5 estrategias</t>
        </r>
      </text>
    </comment>
    <comment ref="K21" authorId="0" shapeId="0" xr:uid="{898961FB-37E9-45AF-8658-8BD872B2C420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El avaunce se calcula por el total de meses transcurridos</t>
        </r>
      </text>
    </comment>
    <comment ref="I22" authorId="0" shapeId="0" xr:uid="{7F23098D-A66B-4BBC-9009-A9ABDF27D04D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Son 8 grandes módulos</t>
        </r>
      </text>
    </comment>
    <comment ref="J22" authorId="0" shapeId="0" xr:uid="{708E09A3-67E7-4CB5-AF26-03CDA0180360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proceso de avance por módulo:
1. Desarrollo del módulo 70%
2. Producción en TICS 30%</t>
        </r>
      </text>
    </comment>
    <comment ref="E25" authorId="0" shapeId="0" xr:uid="{416115F3-52F2-469B-AEC5-81F6AAAA708B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Actualmente (agosto 2021) se esta ejecutando La orden de compra del 2020 para los  TKTs</t>
        </r>
      </text>
    </comment>
    <comment ref="I25" authorId="0" shapeId="0" xr:uid="{901AD5A3-1285-4397-934A-83A411F3B690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Actualmente (agosto 2021) se esta ejecutando La orden de compra del 2020 para los  TKTs</t>
        </r>
      </text>
    </comment>
    <comment ref="J26" authorId="0" shapeId="0" xr:uid="{F840A61E-436B-4655-AC53-8F61B796B3D5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Pendiente determinar proceso de acuerdo a la modalidad de contratacion que se elija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Adriana Mercedes Ibarra</author>
  </authors>
  <commentList>
    <comment ref="H3" authorId="0" shapeId="0" xr:uid="{703398AA-352C-461A-B3F2-9C275AAD8C43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digitar avance en porcentaje</t>
        </r>
      </text>
    </comment>
    <comment ref="H17" authorId="0" shapeId="0" xr:uid="{6C065BBF-2924-46D0-B007-525E20E0D937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Dividir valor pagado por apropiación</t>
        </r>
      </text>
    </comment>
    <comment ref="H18" authorId="0" shapeId="0" xr:uid="{3C17E46E-15BB-4687-8899-17061AE778F5}">
      <text>
        <r>
          <rPr>
            <b/>
            <sz val="9"/>
            <color indexed="81"/>
            <rFont val="Tahoma"/>
            <family val="2"/>
          </rPr>
          <t>Adriana Mercedes Ibarra:</t>
        </r>
        <r>
          <rPr>
            <sz val="9"/>
            <color indexed="81"/>
            <rFont val="Tahoma"/>
            <family val="2"/>
          </rPr>
          <t xml:space="preserve">
Dividir valor pagado por apropiación
</t>
        </r>
      </text>
    </comment>
  </commentList>
</comments>
</file>

<file path=xl/sharedStrings.xml><?xml version="1.0" encoding="utf-8"?>
<sst xmlns="http://schemas.openxmlformats.org/spreadsheetml/2006/main" count="208" uniqueCount="101">
  <si>
    <t>COMPONENTES</t>
  </si>
  <si>
    <t xml:space="preserve">CATEGORIAS </t>
  </si>
  <si>
    <t>CONCEPTO GASTO ELEGIBLE</t>
  </si>
  <si>
    <t xml:space="preserve">CLASIFICACIÓN </t>
  </si>
  <si>
    <t xml:space="preserve">APROPIACIÓN </t>
  </si>
  <si>
    <t>RECURSO DISPONIBLE</t>
  </si>
  <si>
    <t>V/U</t>
  </si>
  <si>
    <t>Preparación de Alianzas Productivas (Preinversión)</t>
  </si>
  <si>
    <t>Servicios de Apoyo</t>
  </si>
  <si>
    <t>Preinversiones</t>
  </si>
  <si>
    <t>1.1.1</t>
  </si>
  <si>
    <t>Seguimiento y monitoreo</t>
  </si>
  <si>
    <t>1.1.2</t>
  </si>
  <si>
    <t>1.1.3</t>
  </si>
  <si>
    <t>Apertura del registro verificación de perfiles</t>
  </si>
  <si>
    <t>1.1.2.</t>
  </si>
  <si>
    <t>SUBTOTAL</t>
  </si>
  <si>
    <t>Ejecución de Alianzas Productivas (Inversión)</t>
  </si>
  <si>
    <t>Incentivo Modular</t>
  </si>
  <si>
    <t>2.1.1.</t>
  </si>
  <si>
    <t>Servicios complementarios y acompañamientos adicionales</t>
  </si>
  <si>
    <t>Gerencia, Monitoreo y Evaluación del Proyecto (Seguimiento y Gerencia)</t>
  </si>
  <si>
    <t xml:space="preserve">Contratación EIP </t>
  </si>
  <si>
    <t>3.1.1.</t>
  </si>
  <si>
    <t>Auditoria</t>
  </si>
  <si>
    <t>Costos fiduciaria</t>
  </si>
  <si>
    <t>3.1.4.</t>
  </si>
  <si>
    <t>Evaluación</t>
  </si>
  <si>
    <t>Costos operativos</t>
  </si>
  <si>
    <t>Comisiones EIP - Interventorías - Otros - TQTS</t>
  </si>
  <si>
    <t>3.2.1.</t>
  </si>
  <si>
    <t>Materiales y suministros</t>
  </si>
  <si>
    <t>TOTAL</t>
  </si>
  <si>
    <t>Umbral 10% Preinversiones</t>
  </si>
  <si>
    <t>Umbral 15% Perfiles</t>
  </si>
  <si>
    <t>- Departamentos especiales</t>
  </si>
  <si>
    <t>Estrategias</t>
  </si>
  <si>
    <t>RUBRO</t>
  </si>
  <si>
    <t xml:space="preserve">Preinversiones </t>
  </si>
  <si>
    <t>Sistema de seguimiento y monitoreo</t>
  </si>
  <si>
    <t>2.1.2</t>
  </si>
  <si>
    <t>3.1.4</t>
  </si>
  <si>
    <t>3.1.5</t>
  </si>
  <si>
    <t>3.2.1</t>
  </si>
  <si>
    <t>3.2.2</t>
  </si>
  <si>
    <t>APROPIACIÓN CIN 75</t>
  </si>
  <si>
    <t>AVANCE</t>
  </si>
  <si>
    <t>COMPROMETIDO</t>
  </si>
  <si>
    <t>Divulgación  Convocatoria</t>
  </si>
  <si>
    <t>Cierre Convocatoria</t>
  </si>
  <si>
    <t>Verificación de Perfiles</t>
  </si>
  <si>
    <t>Estructuración Preinversiones</t>
  </si>
  <si>
    <t>Apertura del  registro verificación de perfiles</t>
  </si>
  <si>
    <t>Legalización Convenios</t>
  </si>
  <si>
    <t>Constitución Patrimonios</t>
  </si>
  <si>
    <t>Giro Patrimonios</t>
  </si>
  <si>
    <t>Actividades</t>
  </si>
  <si>
    <t>Presentación de resultados ante la Comisión Intersectorial</t>
  </si>
  <si>
    <t>Acompañamiento transversal al PAAP</t>
  </si>
  <si>
    <t>Legalización Contrato proveedoor</t>
  </si>
  <si>
    <t>Entrega de materiales y suministros al MADR</t>
  </si>
  <si>
    <t>meta actividad</t>
  </si>
  <si>
    <t>avance actividad</t>
  </si>
  <si>
    <t>Peso porcentual CGE</t>
  </si>
  <si>
    <t>Avance porcentual CGE</t>
  </si>
  <si>
    <t>CONCEPTO GASTO ELEGIBLE (CGE)</t>
  </si>
  <si>
    <t>Visitas de inducción Alianzas 2020</t>
  </si>
  <si>
    <t>Ejecución estrategias</t>
  </si>
  <si>
    <t>Visitas de inducción Alianzas 2021</t>
  </si>
  <si>
    <t>Desarrollo nuevo sistema de seguimiento y monitoreo</t>
  </si>
  <si>
    <t>Implementación nuevo sistema de seguimiento y monitoreo</t>
  </si>
  <si>
    <t>Pago Costos fiduciaria</t>
  </si>
  <si>
    <t>Pago Comisiones EIP - Interventorías - Otros - TQTS</t>
  </si>
  <si>
    <t>Contratación Operadores Locales alianzas 2021</t>
  </si>
  <si>
    <t>Contratación Operadores Locales alianzas 2020</t>
  </si>
  <si>
    <t>POA 2020</t>
  </si>
  <si>
    <t>POA 2021</t>
  </si>
  <si>
    <t>% avance</t>
  </si>
  <si>
    <t>POA</t>
  </si>
  <si>
    <t>Peso porcentual técnico POA</t>
  </si>
  <si>
    <t>Avance total contrato</t>
  </si>
  <si>
    <t>Avance contrato 20200530</t>
  </si>
  <si>
    <t>POA 2020 avance corte 31gos2021</t>
  </si>
  <si>
    <t>Avance meta actividad</t>
  </si>
  <si>
    <t>Presentación de resultados de preinversiones ante la Comisión Intersectorial</t>
  </si>
  <si>
    <t>Presentación de resultados de perfiles ante la Comisión Intersectorial</t>
  </si>
  <si>
    <t>POA 2021 avance corte 31gos2021</t>
  </si>
  <si>
    <t>Observaciones</t>
  </si>
  <si>
    <t>Se superó la meta. Se verificaron en total 598</t>
  </si>
  <si>
    <t>Se superó la meta. Se presentaron en total 598</t>
  </si>
  <si>
    <t>Correspondientes a la presentación de resultados la CIR Santander</t>
  </si>
  <si>
    <t>Monitoreo y ejecución de alianzas 2020</t>
  </si>
  <si>
    <t>Monitoreo y ejecución de alianzas 2021</t>
  </si>
  <si>
    <t>Se encuentra en proceso de liquidación una alianza "asomudepaz", es decir quedarían 177</t>
  </si>
  <si>
    <t>Pendiente determinar meta de esta actividad, considerando que se proyecta su ejecución para el 2022</t>
  </si>
  <si>
    <t>Se encuentra radicado en el grupo de contratacion del MADR para revisión los estudios previos y anexos para la contratación del proveedor</t>
  </si>
  <si>
    <t>CONCEPTO GASTO ELEGIBLE CGE</t>
  </si>
  <si>
    <t>Peso porcentual actividad</t>
  </si>
  <si>
    <t>Se actualiza con base en el informe de fiducia agosto 2021</t>
  </si>
  <si>
    <t>Soporte</t>
  </si>
  <si>
    <t>Actas CIR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</si>
</sst>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&quot;$&quot;\ #,##0_);[Red]\(&quot;$&quot;\ #,##0\)"/>
    <numFmt numFmtId="166" formatCode="&quot;$&quot;\ #,##0"/>
    <numFmt numFmtId="167" formatCode="&quot;$&quot;#,##0.00"/>
    <numFmt numFmtId="168" formatCode="0.0%"/>
    <numFmt numFmtId="169" formatCode="&quot;$&quot;\ #,##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FFFF"/>
      <name val="Futura-Book"/>
    </font>
    <font>
      <b/>
      <sz val="8"/>
      <color rgb="FF000000"/>
      <name val="Futura-Book"/>
    </font>
    <font>
      <sz val="8"/>
      <color rgb="FF000000"/>
      <name val="Futura-Book"/>
    </font>
    <font>
      <b/>
      <sz val="8"/>
      <color theme="1"/>
      <name val="Futura-Book"/>
    </font>
    <font>
      <sz val="10"/>
      <color theme="1"/>
      <name val="Calibri"/>
      <family val="2"/>
      <scheme val="minor"/>
    </font>
    <font>
      <b/>
      <sz val="8"/>
      <name val="Futura-Book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Futura-Book"/>
    </font>
  </fonts>
  <fills count="10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left"/>
    </xf>
    <xf numFmtId="0" fontId="0" fillId="5" borderId="0" xfId="0" applyFill="1"/>
    <xf numFmtId="0" fontId="0" fillId="5" borderId="0" xfId="0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0" borderId="16" xfId="0" applyBorder="1"/>
    <xf numFmtId="166" fontId="3" fillId="5" borderId="0" xfId="0" applyNumberFormat="1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left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right" vertical="center" wrapText="1"/>
    </xf>
    <xf numFmtId="165" fontId="6" fillId="0" borderId="9" xfId="0" applyNumberFormat="1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6" fontId="5" fillId="3" borderId="10" xfId="0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justify" vertical="center" wrapText="1"/>
    </xf>
    <xf numFmtId="165" fontId="6" fillId="0" borderId="5" xfId="0" applyNumberFormat="1" applyFont="1" applyBorder="1" applyAlignment="1">
      <alignment horizontal="left" vertical="center" wrapText="1"/>
    </xf>
    <xf numFmtId="166" fontId="6" fillId="0" borderId="9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166" fontId="7" fillId="4" borderId="27" xfId="0" applyNumberFormat="1" applyFont="1" applyFill="1" applyBorder="1" applyAlignment="1">
      <alignment horizontal="right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5" fontId="6" fillId="0" borderId="31" xfId="0" applyNumberFormat="1" applyFont="1" applyBorder="1" applyAlignment="1">
      <alignment horizontal="left" vertical="center" wrapText="1"/>
    </xf>
    <xf numFmtId="165" fontId="6" fillId="0" borderId="24" xfId="0" applyNumberFormat="1" applyFont="1" applyBorder="1" applyAlignment="1">
      <alignment horizontal="center" vertical="center" wrapText="1"/>
    </xf>
    <xf numFmtId="166" fontId="6" fillId="0" borderId="24" xfId="0" applyNumberFormat="1" applyFont="1" applyBorder="1" applyAlignment="1">
      <alignment horizontal="right" vertical="center" wrapText="1"/>
    </xf>
    <xf numFmtId="166" fontId="0" fillId="5" borderId="0" xfId="0" applyNumberFormat="1" applyFill="1"/>
    <xf numFmtId="166" fontId="7" fillId="4" borderId="12" xfId="0" applyNumberFormat="1" applyFont="1" applyFill="1" applyBorder="1" applyAlignment="1">
      <alignment horizontal="right" vertical="center" wrapText="1"/>
    </xf>
    <xf numFmtId="166" fontId="5" fillId="3" borderId="9" xfId="0" applyNumberFormat="1" applyFont="1" applyFill="1" applyBorder="1" applyAlignment="1">
      <alignment horizontal="right" vertical="center" wrapText="1"/>
    </xf>
    <xf numFmtId="166" fontId="5" fillId="3" borderId="32" xfId="0" applyNumberFormat="1" applyFont="1" applyFill="1" applyBorder="1" applyAlignment="1">
      <alignment horizontal="right" vertical="center" wrapText="1"/>
    </xf>
    <xf numFmtId="165" fontId="6" fillId="0" borderId="10" xfId="0" applyNumberFormat="1" applyFont="1" applyBorder="1" applyAlignment="1">
      <alignment horizontal="center" vertical="center" wrapText="1"/>
    </xf>
    <xf numFmtId="166" fontId="7" fillId="4" borderId="25" xfId="0" applyNumberFormat="1" applyFont="1" applyFill="1" applyBorder="1" applyAlignment="1">
      <alignment horizontal="right" vertical="center" wrapText="1"/>
    </xf>
    <xf numFmtId="0" fontId="4" fillId="5" borderId="0" xfId="0" applyFont="1" applyFill="1" applyBorder="1" applyAlignment="1">
      <alignment horizontal="center" vertical="center" wrapText="1"/>
    </xf>
    <xf numFmtId="49" fontId="0" fillId="5" borderId="0" xfId="0" applyNumberFormat="1" applyFill="1"/>
    <xf numFmtId="4" fontId="0" fillId="5" borderId="0" xfId="0" applyNumberFormat="1" applyFill="1"/>
    <xf numFmtId="0" fontId="6" fillId="0" borderId="28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7" fontId="0" fillId="5" borderId="0" xfId="0" applyNumberFormat="1" applyFill="1"/>
    <xf numFmtId="166" fontId="7" fillId="4" borderId="33" xfId="0" applyNumberFormat="1" applyFont="1" applyFill="1" applyBorder="1" applyAlignment="1">
      <alignment horizontal="right" vertical="center" wrapText="1"/>
    </xf>
    <xf numFmtId="0" fontId="0" fillId="5" borderId="0" xfId="0" applyFill="1" applyBorder="1"/>
    <xf numFmtId="166" fontId="0" fillId="5" borderId="0" xfId="0" applyNumberFormat="1" applyFill="1" applyBorder="1"/>
    <xf numFmtId="166" fontId="1" fillId="6" borderId="0" xfId="0" applyNumberFormat="1" applyFont="1" applyFill="1" applyBorder="1"/>
    <xf numFmtId="166" fontId="8" fillId="5" borderId="0" xfId="0" applyNumberFormat="1" applyFont="1" applyFill="1" applyBorder="1"/>
    <xf numFmtId="10" fontId="8" fillId="5" borderId="0" xfId="0" applyNumberFormat="1" applyFont="1" applyFill="1" applyBorder="1"/>
    <xf numFmtId="164" fontId="0" fillId="5" borderId="0" xfId="1" applyFont="1" applyFill="1" applyBorder="1"/>
    <xf numFmtId="0" fontId="0" fillId="5" borderId="11" xfId="0" applyFill="1" applyBorder="1"/>
    <xf numFmtId="166" fontId="0" fillId="5" borderId="11" xfId="0" applyNumberFormat="1" applyFill="1" applyBorder="1"/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9" fontId="6" fillId="0" borderId="6" xfId="2" applyFont="1" applyBorder="1" applyAlignment="1">
      <alignment horizontal="right" vertical="center" wrapText="1"/>
    </xf>
    <xf numFmtId="9" fontId="6" fillId="7" borderId="6" xfId="2" applyFont="1" applyFill="1" applyBorder="1" applyAlignment="1">
      <alignment horizontal="right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9" fontId="5" fillId="7" borderId="12" xfId="2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5" borderId="16" xfId="0" applyFill="1" applyBorder="1"/>
    <xf numFmtId="0" fontId="10" fillId="0" borderId="16" xfId="0" applyFont="1" applyBorder="1" applyAlignment="1">
      <alignment vertical="center" wrapText="1"/>
    </xf>
    <xf numFmtId="0" fontId="0" fillId="5" borderId="0" xfId="0" applyFill="1" applyAlignment="1">
      <alignment horizontal="center"/>
    </xf>
    <xf numFmtId="9" fontId="0" fillId="5" borderId="16" xfId="2" applyFont="1" applyFill="1" applyBorder="1" applyAlignment="1">
      <alignment horizontal="center"/>
    </xf>
    <xf numFmtId="9" fontId="0" fillId="5" borderId="16" xfId="2" applyFont="1" applyFill="1" applyBorder="1" applyAlignment="1">
      <alignment horizontal="center" vertical="center"/>
    </xf>
    <xf numFmtId="168" fontId="0" fillId="5" borderId="16" xfId="2" applyNumberFormat="1" applyFont="1" applyFill="1" applyBorder="1" applyAlignment="1">
      <alignment horizontal="center" vertical="center"/>
    </xf>
    <xf numFmtId="9" fontId="0" fillId="5" borderId="16" xfId="2" applyNumberFormat="1" applyFont="1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8" borderId="16" xfId="0" applyFill="1" applyBorder="1"/>
    <xf numFmtId="9" fontId="1" fillId="8" borderId="16" xfId="2" applyNumberFormat="1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8" borderId="16" xfId="0" applyFont="1" applyFill="1" applyBorder="1"/>
    <xf numFmtId="9" fontId="1" fillId="8" borderId="16" xfId="0" applyNumberFormat="1" applyFont="1" applyFill="1" applyBorder="1" applyAlignment="1">
      <alignment horizontal="center" vertical="center"/>
    </xf>
    <xf numFmtId="166" fontId="6" fillId="0" borderId="16" xfId="0" applyNumberFormat="1" applyFont="1" applyBorder="1" applyAlignment="1">
      <alignment horizontal="right" vertical="center" wrapText="1"/>
    </xf>
    <xf numFmtId="165" fontId="6" fillId="0" borderId="16" xfId="0" applyNumberFormat="1" applyFont="1" applyBorder="1" applyAlignment="1">
      <alignment horizontal="left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6" fontId="5" fillId="8" borderId="16" xfId="0" applyNumberFormat="1" applyFont="1" applyFill="1" applyBorder="1" applyAlignment="1">
      <alignment horizontal="right" vertical="center" wrapText="1"/>
    </xf>
    <xf numFmtId="0" fontId="6" fillId="0" borderId="16" xfId="0" applyFont="1" applyBorder="1" applyAlignment="1">
      <alignment horizontal="left" vertical="center" wrapText="1"/>
    </xf>
    <xf numFmtId="166" fontId="7" fillId="4" borderId="16" xfId="0" applyNumberFormat="1" applyFont="1" applyFill="1" applyBorder="1" applyAlignment="1">
      <alignment horizontal="right" vertical="center" wrapText="1"/>
    </xf>
    <xf numFmtId="0" fontId="0" fillId="8" borderId="16" xfId="0" applyFill="1" applyBorder="1" applyAlignment="1">
      <alignment horizontal="center" vertical="center"/>
    </xf>
    <xf numFmtId="9" fontId="0" fillId="8" borderId="16" xfId="0" applyNumberFormat="1" applyFill="1" applyBorder="1" applyAlignment="1">
      <alignment horizontal="center" vertical="center"/>
    </xf>
    <xf numFmtId="168" fontId="0" fillId="5" borderId="16" xfId="0" applyNumberForma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8" fontId="1" fillId="8" borderId="16" xfId="0" applyNumberFormat="1" applyFont="1" applyFill="1" applyBorder="1" applyAlignment="1">
      <alignment horizontal="center" vertical="center"/>
    </xf>
    <xf numFmtId="9" fontId="13" fillId="8" borderId="16" xfId="2" applyFon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166" fontId="3" fillId="5" borderId="0" xfId="0" applyNumberFormat="1" applyFont="1" applyFill="1" applyAlignment="1">
      <alignment horizontal="right"/>
    </xf>
    <xf numFmtId="166" fontId="0" fillId="5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9" fillId="2" borderId="35" xfId="0" applyFont="1" applyFill="1" applyBorder="1" applyAlignment="1">
      <alignment horizontal="center" vertical="center" wrapText="1"/>
    </xf>
    <xf numFmtId="168" fontId="13" fillId="8" borderId="16" xfId="0" applyNumberFormat="1" applyFont="1" applyFill="1" applyBorder="1" applyAlignment="1">
      <alignment horizontal="center" vertical="center"/>
    </xf>
    <xf numFmtId="168" fontId="0" fillId="0" borderId="16" xfId="2" applyNumberFormat="1" applyFont="1" applyBorder="1"/>
    <xf numFmtId="9" fontId="0" fillId="0" borderId="16" xfId="0" applyNumberFormat="1" applyBorder="1"/>
    <xf numFmtId="168" fontId="0" fillId="0" borderId="16" xfId="0" applyNumberFormat="1" applyBorder="1"/>
    <xf numFmtId="9" fontId="0" fillId="0" borderId="16" xfId="2" applyFont="1" applyBorder="1"/>
    <xf numFmtId="0" fontId="1" fillId="0" borderId="16" xfId="0" applyFont="1" applyBorder="1"/>
    <xf numFmtId="0" fontId="13" fillId="0" borderId="0" xfId="0" applyFont="1"/>
    <xf numFmtId="9" fontId="0" fillId="8" borderId="16" xfId="2" applyFont="1" applyFill="1" applyBorder="1"/>
    <xf numFmtId="9" fontId="1" fillId="8" borderId="16" xfId="2" applyFont="1" applyFill="1" applyBorder="1"/>
    <xf numFmtId="0" fontId="9" fillId="2" borderId="35" xfId="0" applyFont="1" applyFill="1" applyBorder="1" applyAlignment="1">
      <alignment horizontal="right" vertical="center" wrapText="1"/>
    </xf>
    <xf numFmtId="9" fontId="14" fillId="5" borderId="16" xfId="0" applyNumberFormat="1" applyFont="1" applyFill="1" applyBorder="1" applyAlignment="1">
      <alignment horizontal="center" vertical="center"/>
    </xf>
    <xf numFmtId="0" fontId="14" fillId="5" borderId="16" xfId="0" applyFont="1" applyFill="1" applyBorder="1"/>
    <xf numFmtId="166" fontId="6" fillId="0" borderId="16" xfId="0" applyNumberFormat="1" applyFont="1" applyBorder="1" applyAlignment="1">
      <alignment horizontal="right" vertical="center" wrapText="1"/>
    </xf>
    <xf numFmtId="9" fontId="0" fillId="5" borderId="16" xfId="0" applyNumberFormat="1" applyFill="1" applyBorder="1" applyAlignment="1">
      <alignment horizontal="center" vertical="center"/>
    </xf>
    <xf numFmtId="9" fontId="0" fillId="5" borderId="16" xfId="2" applyNumberFormat="1" applyFont="1" applyFill="1" applyBorder="1" applyAlignment="1">
      <alignment horizontal="center" vertical="center"/>
    </xf>
    <xf numFmtId="168" fontId="0" fillId="5" borderId="16" xfId="2" applyNumberFormat="1" applyFont="1" applyFill="1" applyBorder="1" applyAlignment="1">
      <alignment horizontal="center" vertical="center"/>
    </xf>
    <xf numFmtId="1" fontId="0" fillId="5" borderId="0" xfId="0" applyNumberFormat="1" applyFill="1"/>
    <xf numFmtId="1" fontId="9" fillId="2" borderId="35" xfId="2" applyNumberFormat="1" applyFont="1" applyFill="1" applyBorder="1" applyAlignment="1">
      <alignment horizontal="center" vertical="center" wrapText="1"/>
    </xf>
    <xf numFmtId="1" fontId="0" fillId="5" borderId="16" xfId="2" applyNumberFormat="1" applyFont="1" applyFill="1" applyBorder="1" applyAlignment="1">
      <alignment horizontal="center" vertical="center"/>
    </xf>
    <xf numFmtId="1" fontId="1" fillId="8" borderId="16" xfId="2" applyNumberFormat="1" applyFont="1" applyFill="1" applyBorder="1" applyAlignment="1">
      <alignment horizontal="center" vertical="center"/>
    </xf>
    <xf numFmtId="1" fontId="0" fillId="8" borderId="16" xfId="0" applyNumberFormat="1" applyFill="1" applyBorder="1" applyAlignment="1">
      <alignment horizontal="center" vertical="center"/>
    </xf>
    <xf numFmtId="1" fontId="14" fillId="5" borderId="16" xfId="0" applyNumberFormat="1" applyFont="1" applyFill="1" applyBorder="1" applyAlignment="1">
      <alignment horizontal="center" vertical="center"/>
    </xf>
    <xf numFmtId="0" fontId="0" fillId="6" borderId="16" xfId="0" applyFill="1" applyBorder="1"/>
    <xf numFmtId="1" fontId="0" fillId="6" borderId="16" xfId="2" applyNumberFormat="1" applyFont="1" applyFill="1" applyBorder="1" applyAlignment="1">
      <alignment horizontal="center" vertical="center"/>
    </xf>
    <xf numFmtId="10" fontId="0" fillId="5" borderId="16" xfId="2" applyNumberFormat="1" applyFont="1" applyFill="1" applyBorder="1" applyAlignment="1">
      <alignment horizontal="center" vertical="center"/>
    </xf>
    <xf numFmtId="1" fontId="0" fillId="9" borderId="16" xfId="2" applyNumberFormat="1" applyFont="1" applyFill="1" applyBorder="1" applyAlignment="1">
      <alignment horizontal="center" vertical="center"/>
    </xf>
    <xf numFmtId="2" fontId="0" fillId="9" borderId="16" xfId="2" applyNumberFormat="1" applyFont="1" applyFill="1" applyBorder="1" applyAlignment="1">
      <alignment horizontal="center" vertical="center"/>
    </xf>
    <xf numFmtId="0" fontId="9" fillId="9" borderId="35" xfId="0" applyFont="1" applyFill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left" vertical="center" wrapText="1"/>
    </xf>
    <xf numFmtId="1" fontId="0" fillId="5" borderId="16" xfId="2" applyNumberFormat="1" applyFont="1" applyFill="1" applyBorder="1" applyAlignment="1">
      <alignment horizontal="left" vertical="center"/>
    </xf>
    <xf numFmtId="166" fontId="6" fillId="9" borderId="16" xfId="0" applyNumberFormat="1" applyFont="1" applyFill="1" applyBorder="1" applyAlignment="1">
      <alignment horizontal="center" vertical="center" wrapText="1"/>
    </xf>
    <xf numFmtId="169" fontId="6" fillId="9" borderId="16" xfId="0" applyNumberFormat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166" fontId="6" fillId="0" borderId="16" xfId="0" applyNumberFormat="1" applyFont="1" applyBorder="1" applyAlignment="1">
      <alignment horizontal="right" vertical="center" wrapText="1"/>
    </xf>
    <xf numFmtId="165" fontId="6" fillId="0" borderId="16" xfId="0" applyNumberFormat="1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9" fontId="0" fillId="5" borderId="16" xfId="0" applyNumberFormat="1" applyFill="1" applyBorder="1" applyAlignment="1">
      <alignment horizontal="center" vertical="center"/>
    </xf>
    <xf numFmtId="9" fontId="0" fillId="5" borderId="16" xfId="2" applyNumberFormat="1" applyFont="1" applyFill="1" applyBorder="1" applyAlignment="1">
      <alignment horizontal="center" vertical="center"/>
    </xf>
    <xf numFmtId="168" fontId="0" fillId="5" borderId="16" xfId="2" applyNumberFormat="1" applyFont="1" applyFill="1" applyBorder="1" applyAlignment="1">
      <alignment horizontal="center" vertical="center"/>
    </xf>
    <xf numFmtId="10" fontId="0" fillId="5" borderId="16" xfId="0" applyNumberFormat="1" applyFill="1" applyBorder="1" applyAlignment="1">
      <alignment horizontal="center" vertical="center"/>
    </xf>
    <xf numFmtId="9" fontId="6" fillId="0" borderId="16" xfId="2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6" fillId="0" borderId="16" xfId="0" applyNumberFormat="1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9" fontId="0" fillId="5" borderId="15" xfId="2" applyNumberFormat="1" applyFont="1" applyFill="1" applyBorder="1" applyAlignment="1">
      <alignment horizontal="center" vertical="center"/>
    </xf>
    <xf numFmtId="9" fontId="0" fillId="5" borderId="23" xfId="2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166" fontId="6" fillId="0" borderId="15" xfId="0" applyNumberFormat="1" applyFont="1" applyBorder="1" applyAlignment="1">
      <alignment horizontal="center" vertical="center" wrapText="1"/>
    </xf>
    <xf numFmtId="166" fontId="6" fillId="0" borderId="23" xfId="0" applyNumberFormat="1" applyFont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9" fontId="6" fillId="0" borderId="20" xfId="2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2733675</xdr:colOff>
      <xdr:row>0</xdr:row>
      <xdr:rowOff>46568</xdr:rowOff>
    </xdr:from>
    <xdr:to>
      <xdr:col>5</xdr:col>
      <xdr:colOff>302682</xdr:colOff>
      <xdr:row>3</xdr:row>
      <xdr:rowOff>103718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3B06ED-9FC8-4046-88C2-3DB57C11E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46568"/>
          <a:ext cx="1625600" cy="628650"/>
        </a:xfrm>
        <a:prstGeom prst="rect">
          <a:avLst/>
        </a:prstGeom>
      </xdr:spPr>
    </xdr:pic>
    <xdr:clientData/>
  </xdr:twoCellAnchor>
  <xdr:twoCellAnchor>
    <xdr:from>
      <xdr:col>0</xdr:col>
      <xdr:colOff>352426</xdr:colOff>
      <xdr:row>0</xdr:row>
      <xdr:rowOff>142875</xdr:rowOff>
    </xdr:from>
    <xdr:to>
      <xdr:col>3</xdr:col>
      <xdr:colOff>742950</xdr:colOff>
      <xdr:row>3</xdr:row>
      <xdr:rowOff>38100</xdr:rowOff>
    </xdr:to>
    <xdr:pic>
      <xdr:nvPicPr>
        <xdr:cNvPr id="3" name="Imagen 8" descr="image002">
          <a:extLst>
            <a:ext uri="{FF2B5EF4-FFF2-40B4-BE49-F238E27FC236}">
              <a16:creationId xmlns:a16="http://schemas.microsoft.com/office/drawing/2014/main" id="{43B4E8A1-6C36-4B86-BE30-FF598459C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6" y="142875"/>
          <a:ext cx="295274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2733675</xdr:colOff>
      <xdr:row>0</xdr:row>
      <xdr:rowOff>46568</xdr:rowOff>
    </xdr:from>
    <xdr:to>
      <xdr:col>4</xdr:col>
      <xdr:colOff>882650</xdr:colOff>
      <xdr:row>3</xdr:row>
      <xdr:rowOff>103718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4842" y="46568"/>
          <a:ext cx="1630891" cy="628650"/>
        </a:xfrm>
        <a:prstGeom prst="rect">
          <a:avLst/>
        </a:prstGeom>
      </xdr:spPr>
    </xdr:pic>
    <xdr:clientData/>
  </xdr:twoCellAnchor>
  <xdr:twoCellAnchor>
    <xdr:from>
      <xdr:col>0</xdr:col>
      <xdr:colOff>352426</xdr:colOff>
      <xdr:row>0</xdr:row>
      <xdr:rowOff>142875</xdr:rowOff>
    </xdr:from>
    <xdr:to>
      <xdr:col>2</xdr:col>
      <xdr:colOff>742950</xdr:colOff>
      <xdr:row>3</xdr:row>
      <xdr:rowOff>38100</xdr:rowOff>
    </xdr:to>
    <xdr:pic>
      <xdr:nvPicPr>
        <xdr:cNvPr id="6" name="Imagen 8" descr="image00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6" y="142875"/>
          <a:ext cx="2105024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1FBD7-31B7-4F26-A00B-FE8EE764151B}">
  <sheetPr>
    <tabColor theme="1"/>
  </sheetPr>
  <dimension ref="A2:C7"/>
  <sheetViews>
    <sheetView workbookViewId="0">
      <selection activeCell="B8" sqref="B8"/>
    </sheetView>
  </sheetViews>
  <sheetFormatPr baseColWidth="10" defaultRowHeight="15" x14ac:dyDescent="0.25"/>
  <cols>
    <col min="1" max="1" width="24.28515625" customWidth="1"/>
    <col min="2" max="2" width="12.7109375" customWidth="1"/>
    <col min="3" max="3" width="27.140625" customWidth="1"/>
  </cols>
  <sheetData>
    <row r="2" spans="1:3" ht="18.75" x14ac:dyDescent="0.3">
      <c r="A2" s="98" t="s">
        <v>81</v>
      </c>
    </row>
    <row r="4" spans="1:3" x14ac:dyDescent="0.25">
      <c r="A4" s="97" t="s">
        <v>78</v>
      </c>
      <c r="B4" s="97" t="s">
        <v>77</v>
      </c>
      <c r="C4" s="97" t="s">
        <v>79</v>
      </c>
    </row>
    <row r="5" spans="1:3" x14ac:dyDescent="0.25">
      <c r="A5" s="5" t="s">
        <v>75</v>
      </c>
      <c r="B5" s="93">
        <f>'Avance 2020'!J22</f>
        <v>0.99125859710000008</v>
      </c>
      <c r="C5" s="94">
        <v>0.5</v>
      </c>
    </row>
    <row r="6" spans="1:3" x14ac:dyDescent="0.25">
      <c r="A6" s="5" t="s">
        <v>76</v>
      </c>
      <c r="B6" s="95">
        <f>'Avance 2021'!L29</f>
        <v>7.9179487536049808E-2</v>
      </c>
      <c r="C6" s="94">
        <v>0.5</v>
      </c>
    </row>
    <row r="7" spans="1:3" x14ac:dyDescent="0.25">
      <c r="A7" s="5" t="s">
        <v>80</v>
      </c>
      <c r="B7" s="96">
        <f>(B5+B6)/2</f>
        <v>0.53521904231802497</v>
      </c>
      <c r="C7" s="94">
        <f>C5+C6</f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56EAF-587E-4F36-B10B-48D805392D7D}">
  <sheetPr>
    <tabColor theme="1"/>
    <pageSetUpPr fitToPage="1"/>
  </sheetPr>
  <dimension ref="A1:S186"/>
  <sheetViews>
    <sheetView tabSelected="1" topLeftCell="D1" zoomScale="70" zoomScaleNormal="70" workbookViewId="0">
      <selection activeCell="G12" sqref="G12:G15"/>
    </sheetView>
  </sheetViews>
  <sheetFormatPr baseColWidth="10" defaultColWidth="11.42578125" defaultRowHeight="15" x14ac:dyDescent="0.25"/>
  <cols>
    <col min="1" max="1" width="19.85546875" hidden="1" customWidth="1"/>
    <col min="2" max="2" width="12.85546875" hidden="1" customWidth="1"/>
    <col min="3" max="3" width="6" style="55" hidden="1" customWidth="1"/>
    <col min="4" max="4" width="24.5703125" style="1" customWidth="1"/>
    <col min="5" max="5" width="19.85546875" style="90" customWidth="1"/>
    <col min="6" max="6" width="40.28515625" style="2" customWidth="1"/>
    <col min="7" max="8" width="11.42578125" style="2"/>
    <col min="9" max="9" width="13.85546875" style="108" customWidth="1"/>
    <col min="10" max="10" width="14.28515625" style="108" customWidth="1"/>
    <col min="11" max="11" width="15.140625" style="2" customWidth="1"/>
    <col min="12" max="12" width="15.7109375" style="2" customWidth="1"/>
    <col min="13" max="13" width="53.7109375" style="108" customWidth="1"/>
    <col min="14" max="17" width="11.42578125" style="2"/>
  </cols>
  <sheetData>
    <row r="1" spans="1:19" s="2" customFormat="1" ht="21" customHeight="1" x14ac:dyDescent="0.25">
      <c r="A1" s="124" t="s">
        <v>86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R1"/>
      <c r="S1"/>
    </row>
    <row r="2" spans="1:19" s="2" customFormat="1" ht="15.75" customHeight="1" thickBo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R2"/>
      <c r="S2"/>
    </row>
    <row r="3" spans="1:19" s="2" customFormat="1" ht="33" customHeight="1" x14ac:dyDescent="0.25">
      <c r="A3" s="58" t="s">
        <v>0</v>
      </c>
      <c r="B3" s="58" t="s">
        <v>1</v>
      </c>
      <c r="C3" s="58" t="s">
        <v>37</v>
      </c>
      <c r="D3" s="58" t="s">
        <v>96</v>
      </c>
      <c r="E3" s="101" t="s">
        <v>45</v>
      </c>
      <c r="F3" s="91" t="s">
        <v>56</v>
      </c>
      <c r="G3" s="91" t="s">
        <v>63</v>
      </c>
      <c r="H3" s="91" t="s">
        <v>97</v>
      </c>
      <c r="I3" s="109" t="s">
        <v>61</v>
      </c>
      <c r="J3" s="119" t="s">
        <v>62</v>
      </c>
      <c r="K3" s="91" t="s">
        <v>62</v>
      </c>
      <c r="L3" s="91" t="s">
        <v>64</v>
      </c>
      <c r="M3" s="91" t="s">
        <v>87</v>
      </c>
      <c r="N3" s="2" t="s">
        <v>99</v>
      </c>
      <c r="R3"/>
      <c r="S3"/>
    </row>
    <row r="4" spans="1:19" s="2" customFormat="1" ht="15" customHeight="1" x14ac:dyDescent="0.25">
      <c r="A4" s="136" t="s">
        <v>7</v>
      </c>
      <c r="B4" s="134" t="s">
        <v>8</v>
      </c>
      <c r="C4" s="129" t="s">
        <v>10</v>
      </c>
      <c r="D4" s="128" t="s">
        <v>14</v>
      </c>
      <c r="E4" s="127">
        <v>754825500</v>
      </c>
      <c r="F4" s="61" t="s">
        <v>50</v>
      </c>
      <c r="G4" s="131">
        <f>E4/$E$29</f>
        <v>6.6857203723172482E-3</v>
      </c>
      <c r="H4" s="107">
        <v>5.0000000000000001E-3</v>
      </c>
      <c r="I4" s="110">
        <v>559</v>
      </c>
      <c r="J4" s="117">
        <v>559</v>
      </c>
      <c r="K4" s="63">
        <f t="shared" ref="K4:K10" si="0">J4/I4</f>
        <v>1</v>
      </c>
      <c r="L4" s="130">
        <f>K4*H4+K5*H5</f>
        <v>0.01</v>
      </c>
      <c r="M4" s="110" t="s">
        <v>88</v>
      </c>
    </row>
    <row r="5" spans="1:19" s="2" customFormat="1" x14ac:dyDescent="0.25">
      <c r="A5" s="136"/>
      <c r="B5" s="134"/>
      <c r="C5" s="129"/>
      <c r="D5" s="128"/>
      <c r="E5" s="127"/>
      <c r="F5" s="60" t="s">
        <v>85</v>
      </c>
      <c r="G5" s="131"/>
      <c r="H5" s="107">
        <v>5.0000000000000001E-3</v>
      </c>
      <c r="I5" s="110">
        <v>559</v>
      </c>
      <c r="J5" s="117">
        <v>559</v>
      </c>
      <c r="K5" s="63">
        <f t="shared" si="0"/>
        <v>1</v>
      </c>
      <c r="L5" s="130"/>
      <c r="M5" s="110" t="s">
        <v>89</v>
      </c>
      <c r="N5" s="2" t="s">
        <v>100</v>
      </c>
    </row>
    <row r="6" spans="1:19" s="2" customFormat="1" x14ac:dyDescent="0.25">
      <c r="A6" s="136"/>
      <c r="B6" s="134"/>
      <c r="C6" s="129" t="s">
        <v>12</v>
      </c>
      <c r="D6" s="128" t="s">
        <v>38</v>
      </c>
      <c r="E6" s="127">
        <v>6174740000</v>
      </c>
      <c r="F6" s="60" t="s">
        <v>51</v>
      </c>
      <c r="G6" s="131">
        <f>E6/$E$29</f>
        <v>5.4691561177732079E-2</v>
      </c>
      <c r="H6" s="106">
        <v>0.04</v>
      </c>
      <c r="I6" s="110">
        <v>486</v>
      </c>
      <c r="J6" s="117">
        <v>438</v>
      </c>
      <c r="K6" s="63">
        <f t="shared" si="0"/>
        <v>0.90123456790123457</v>
      </c>
      <c r="L6" s="130">
        <f>K6*H6+K7*H7</f>
        <v>3.6831275720164612E-2</v>
      </c>
      <c r="M6" s="110"/>
    </row>
    <row r="7" spans="1:19" s="2" customFormat="1" x14ac:dyDescent="0.25">
      <c r="A7" s="136"/>
      <c r="B7" s="134"/>
      <c r="C7" s="129"/>
      <c r="D7" s="128"/>
      <c r="E7" s="127"/>
      <c r="F7" s="60" t="s">
        <v>84</v>
      </c>
      <c r="G7" s="131"/>
      <c r="H7" s="106">
        <v>0.01</v>
      </c>
      <c r="I7" s="110">
        <v>486</v>
      </c>
      <c r="J7" s="117">
        <v>38</v>
      </c>
      <c r="K7" s="63">
        <f t="shared" si="0"/>
        <v>7.8189300411522639E-2</v>
      </c>
      <c r="L7" s="130"/>
      <c r="M7" s="110" t="s">
        <v>90</v>
      </c>
    </row>
    <row r="8" spans="1:19" s="2" customFormat="1" x14ac:dyDescent="0.25">
      <c r="A8" s="136"/>
      <c r="B8" s="134"/>
      <c r="C8" s="129" t="s">
        <v>13</v>
      </c>
      <c r="D8" s="128" t="s">
        <v>11</v>
      </c>
      <c r="E8" s="127">
        <v>8783099485</v>
      </c>
      <c r="F8" s="61" t="s">
        <v>68</v>
      </c>
      <c r="G8" s="131">
        <f>E8/E29</f>
        <v>7.7794599094696229E-2</v>
      </c>
      <c r="H8" s="106">
        <v>0.02</v>
      </c>
      <c r="I8" s="110">
        <v>442</v>
      </c>
      <c r="J8" s="117">
        <v>0</v>
      </c>
      <c r="K8" s="63">
        <f t="shared" si="0"/>
        <v>0</v>
      </c>
      <c r="L8" s="133">
        <f>K8*H8+K9*H9+K10*H10</f>
        <v>1.6195856873822976E-3</v>
      </c>
      <c r="M8" s="110"/>
    </row>
    <row r="9" spans="1:19" s="2" customFormat="1" x14ac:dyDescent="0.25">
      <c r="A9" s="136"/>
      <c r="B9" s="134"/>
      <c r="C9" s="129"/>
      <c r="D9" s="128"/>
      <c r="E9" s="127"/>
      <c r="F9" s="60" t="s">
        <v>91</v>
      </c>
      <c r="G9" s="131"/>
      <c r="H9" s="106">
        <v>0.06</v>
      </c>
      <c r="I9" s="110">
        <f>(178-1)*9</f>
        <v>1593</v>
      </c>
      <c r="J9" s="117">
        <v>43</v>
      </c>
      <c r="K9" s="63">
        <f t="shared" si="0"/>
        <v>2.699309478970496E-2</v>
      </c>
      <c r="L9" s="133"/>
      <c r="M9" s="110" t="s">
        <v>93</v>
      </c>
    </row>
    <row r="10" spans="1:19" s="2" customFormat="1" hidden="1" x14ac:dyDescent="0.25">
      <c r="A10" s="136"/>
      <c r="B10" s="134"/>
      <c r="C10" s="129"/>
      <c r="D10" s="128"/>
      <c r="E10" s="127"/>
      <c r="F10" s="114" t="s">
        <v>92</v>
      </c>
      <c r="G10" s="131"/>
      <c r="H10" s="106">
        <v>0</v>
      </c>
      <c r="I10" s="115">
        <v>442</v>
      </c>
      <c r="J10" s="117"/>
      <c r="K10" s="63">
        <f t="shared" si="0"/>
        <v>0</v>
      </c>
      <c r="L10" s="133"/>
      <c r="M10" s="110" t="s">
        <v>94</v>
      </c>
    </row>
    <row r="11" spans="1:19" s="2" customFormat="1" x14ac:dyDescent="0.25">
      <c r="A11" s="136"/>
      <c r="B11" s="137" t="s">
        <v>16</v>
      </c>
      <c r="C11" s="137"/>
      <c r="D11" s="137"/>
      <c r="E11" s="77">
        <f>SUM(E4:E8)</f>
        <v>15712664985</v>
      </c>
      <c r="F11" s="72"/>
      <c r="G11" s="70">
        <f>SUM(G4:G10)</f>
        <v>0.13917188064474556</v>
      </c>
      <c r="H11" s="70"/>
      <c r="I11" s="111"/>
      <c r="J11" s="111"/>
      <c r="K11" s="100"/>
      <c r="L11" s="73">
        <f>SUM(L4:L10)</f>
        <v>4.8450861407546911E-2</v>
      </c>
      <c r="M11" s="111"/>
    </row>
    <row r="12" spans="1:19" s="2" customFormat="1" ht="20.25" customHeight="1" x14ac:dyDescent="0.25">
      <c r="A12" s="136" t="s">
        <v>17</v>
      </c>
      <c r="B12" s="126" t="s">
        <v>18</v>
      </c>
      <c r="C12" s="126" t="s">
        <v>19</v>
      </c>
      <c r="D12" s="128" t="s">
        <v>18</v>
      </c>
      <c r="E12" s="127">
        <v>88400000000</v>
      </c>
      <c r="F12" s="61" t="s">
        <v>53</v>
      </c>
      <c r="G12" s="131">
        <f>E12/E29</f>
        <v>0.78298584363252799</v>
      </c>
      <c r="H12" s="106">
        <v>0.3</v>
      </c>
      <c r="I12" s="110">
        <v>442</v>
      </c>
      <c r="J12" s="117">
        <v>0</v>
      </c>
      <c r="K12" s="67">
        <f>J12/I12</f>
        <v>0</v>
      </c>
      <c r="L12" s="130">
        <f>K12*H12+K13*H13+K14*H14+K15*H15</f>
        <v>0</v>
      </c>
      <c r="M12" s="110"/>
    </row>
    <row r="13" spans="1:19" s="2" customFormat="1" ht="20.25" customHeight="1" x14ac:dyDescent="0.25">
      <c r="A13" s="136"/>
      <c r="B13" s="126"/>
      <c r="C13" s="126"/>
      <c r="D13" s="128"/>
      <c r="E13" s="127"/>
      <c r="F13" s="61" t="s">
        <v>54</v>
      </c>
      <c r="G13" s="131"/>
      <c r="H13" s="106">
        <v>0.04</v>
      </c>
      <c r="I13" s="110">
        <v>442</v>
      </c>
      <c r="J13" s="117">
        <v>0</v>
      </c>
      <c r="K13" s="105">
        <f t="shared" ref="K13:K17" si="1">J13/I13</f>
        <v>0</v>
      </c>
      <c r="L13" s="130"/>
      <c r="M13" s="110"/>
    </row>
    <row r="14" spans="1:19" s="2" customFormat="1" ht="20.25" customHeight="1" x14ac:dyDescent="0.25">
      <c r="A14" s="136"/>
      <c r="B14" s="126"/>
      <c r="C14" s="126"/>
      <c r="D14" s="128"/>
      <c r="E14" s="127"/>
      <c r="F14" s="61" t="s">
        <v>55</v>
      </c>
      <c r="G14" s="131"/>
      <c r="H14" s="106">
        <v>0.44</v>
      </c>
      <c r="I14" s="110">
        <v>442</v>
      </c>
      <c r="J14" s="117">
        <v>0</v>
      </c>
      <c r="K14" s="105">
        <f t="shared" si="1"/>
        <v>0</v>
      </c>
      <c r="L14" s="130"/>
      <c r="M14" s="110"/>
    </row>
    <row r="15" spans="1:19" s="2" customFormat="1" ht="26.25" customHeight="1" x14ac:dyDescent="0.25">
      <c r="A15" s="136"/>
      <c r="B15" s="126"/>
      <c r="C15" s="126"/>
      <c r="D15" s="128"/>
      <c r="E15" s="127"/>
      <c r="F15" s="61" t="s">
        <v>73</v>
      </c>
      <c r="G15" s="131"/>
      <c r="H15" s="106">
        <v>0</v>
      </c>
      <c r="I15" s="110">
        <v>442</v>
      </c>
      <c r="J15" s="117">
        <v>0</v>
      </c>
      <c r="K15" s="105">
        <f t="shared" si="1"/>
        <v>0</v>
      </c>
      <c r="L15" s="130"/>
      <c r="M15" s="110"/>
    </row>
    <row r="16" spans="1:19" s="2" customFormat="1" x14ac:dyDescent="0.25">
      <c r="A16" s="136"/>
      <c r="B16" s="126" t="s">
        <v>36</v>
      </c>
      <c r="C16" s="129" t="s">
        <v>40</v>
      </c>
      <c r="D16" s="128" t="s">
        <v>36</v>
      </c>
      <c r="E16" s="127">
        <v>2500000000</v>
      </c>
      <c r="F16" s="60" t="s">
        <v>59</v>
      </c>
      <c r="G16" s="131">
        <f>E16/E29</f>
        <v>2.2143264808612218E-2</v>
      </c>
      <c r="H16" s="107">
        <v>5.0000000000000001E-3</v>
      </c>
      <c r="I16" s="110">
        <v>1</v>
      </c>
      <c r="J16" s="118">
        <v>0.25</v>
      </c>
      <c r="K16" s="105">
        <f>J16/I16</f>
        <v>0.25</v>
      </c>
      <c r="L16" s="133">
        <f>K16*H16+K17*H17</f>
        <v>1.25E-3</v>
      </c>
      <c r="M16" s="110" t="s">
        <v>95</v>
      </c>
    </row>
    <row r="17" spans="1:13" s="2" customFormat="1" x14ac:dyDescent="0.25">
      <c r="A17" s="136"/>
      <c r="B17" s="126"/>
      <c r="C17" s="129"/>
      <c r="D17" s="128"/>
      <c r="E17" s="127"/>
      <c r="F17" s="60" t="s">
        <v>67</v>
      </c>
      <c r="G17" s="131"/>
      <c r="H17" s="107">
        <v>1.4999999999999999E-2</v>
      </c>
      <c r="I17" s="110">
        <v>5</v>
      </c>
      <c r="J17" s="117">
        <v>0</v>
      </c>
      <c r="K17" s="105">
        <f t="shared" si="1"/>
        <v>0</v>
      </c>
      <c r="L17" s="133"/>
      <c r="M17" s="110"/>
    </row>
    <row r="18" spans="1:13" s="2" customFormat="1" x14ac:dyDescent="0.25">
      <c r="A18" s="136"/>
      <c r="B18" s="137" t="s">
        <v>16</v>
      </c>
      <c r="C18" s="137"/>
      <c r="D18" s="137"/>
      <c r="E18" s="77">
        <f>SUM(E12:E17)</f>
        <v>90900000000</v>
      </c>
      <c r="F18" s="72"/>
      <c r="G18" s="70">
        <f>SUM(G12:G17)</f>
        <v>0.80512910844114016</v>
      </c>
      <c r="H18" s="70"/>
      <c r="I18" s="111"/>
      <c r="J18" s="111"/>
      <c r="K18" s="100"/>
      <c r="L18" s="73">
        <f>SUM(L12:L17)</f>
        <v>1.25E-3</v>
      </c>
      <c r="M18" s="111"/>
    </row>
    <row r="19" spans="1:13" s="2" customFormat="1" ht="15" customHeight="1" x14ac:dyDescent="0.25">
      <c r="A19" s="136" t="s">
        <v>21</v>
      </c>
      <c r="B19" s="126" t="s">
        <v>8</v>
      </c>
      <c r="C19" s="126" t="s">
        <v>23</v>
      </c>
      <c r="D19" s="128" t="s">
        <v>22</v>
      </c>
      <c r="E19" s="127">
        <v>4400000000</v>
      </c>
      <c r="F19" s="61" t="s">
        <v>48</v>
      </c>
      <c r="G19" s="131">
        <f>E19/E29</f>
        <v>3.8972146063157499E-2</v>
      </c>
      <c r="H19" s="116">
        <v>2.5000000000000001E-3</v>
      </c>
      <c r="I19" s="110">
        <v>1</v>
      </c>
      <c r="J19" s="117">
        <v>1</v>
      </c>
      <c r="K19" s="67">
        <f t="shared" ref="K19:K27" si="2">J19/I19</f>
        <v>1</v>
      </c>
      <c r="L19" s="130">
        <f>K19*H19+K20*H20+K21*H21</f>
        <v>2.8333333333333335E-2</v>
      </c>
      <c r="M19" s="110"/>
    </row>
    <row r="20" spans="1:13" s="2" customFormat="1" ht="15" customHeight="1" x14ac:dyDescent="0.25">
      <c r="A20" s="136"/>
      <c r="B20" s="126"/>
      <c r="C20" s="126"/>
      <c r="D20" s="128"/>
      <c r="E20" s="127"/>
      <c r="F20" s="61" t="s">
        <v>49</v>
      </c>
      <c r="G20" s="131"/>
      <c r="H20" s="116">
        <v>2.5000000000000001E-3</v>
      </c>
      <c r="I20" s="110">
        <v>1</v>
      </c>
      <c r="J20" s="117">
        <v>1</v>
      </c>
      <c r="K20" s="105">
        <f t="shared" si="2"/>
        <v>1</v>
      </c>
      <c r="L20" s="130"/>
      <c r="M20" s="110"/>
    </row>
    <row r="21" spans="1:13" s="2" customFormat="1" ht="28.5" customHeight="1" x14ac:dyDescent="0.25">
      <c r="A21" s="136"/>
      <c r="B21" s="126"/>
      <c r="C21" s="126"/>
      <c r="D21" s="128"/>
      <c r="E21" s="127"/>
      <c r="F21" s="61" t="s">
        <v>58</v>
      </c>
      <c r="G21" s="131"/>
      <c r="H21" s="116">
        <v>3.5000000000000003E-2</v>
      </c>
      <c r="I21" s="110">
        <v>12</v>
      </c>
      <c r="J21" s="117">
        <v>8</v>
      </c>
      <c r="K21" s="105">
        <f t="shared" si="2"/>
        <v>0.66666666666666663</v>
      </c>
      <c r="L21" s="130"/>
      <c r="M21" s="110"/>
    </row>
    <row r="22" spans="1:13" s="2" customFormat="1" ht="15" customHeight="1" x14ac:dyDescent="0.25">
      <c r="A22" s="136"/>
      <c r="B22" s="126"/>
      <c r="C22" s="129" t="s">
        <v>41</v>
      </c>
      <c r="D22" s="128" t="s">
        <v>39</v>
      </c>
      <c r="E22" s="135">
        <v>300000000</v>
      </c>
      <c r="F22" s="60" t="s">
        <v>69</v>
      </c>
      <c r="G22" s="131">
        <f>E22/E29</f>
        <v>2.6571917770334659E-3</v>
      </c>
      <c r="H22" s="106">
        <v>0</v>
      </c>
      <c r="I22" s="110">
        <v>8</v>
      </c>
      <c r="J22" s="117">
        <v>5</v>
      </c>
      <c r="K22" s="105">
        <f t="shared" si="2"/>
        <v>0.625</v>
      </c>
      <c r="L22" s="130">
        <f>K22*H22+K23*H23</f>
        <v>0</v>
      </c>
      <c r="M22" s="110"/>
    </row>
    <row r="23" spans="1:13" s="2" customFormat="1" ht="15" customHeight="1" x14ac:dyDescent="0.25">
      <c r="A23" s="136"/>
      <c r="B23" s="126"/>
      <c r="C23" s="129"/>
      <c r="D23" s="128"/>
      <c r="E23" s="135"/>
      <c r="F23" s="60" t="s">
        <v>70</v>
      </c>
      <c r="G23" s="131"/>
      <c r="H23" s="106">
        <v>0</v>
      </c>
      <c r="I23" s="110">
        <v>8</v>
      </c>
      <c r="J23" s="117">
        <v>0</v>
      </c>
      <c r="K23" s="105">
        <f t="shared" si="2"/>
        <v>0</v>
      </c>
      <c r="L23" s="130"/>
      <c r="M23" s="110"/>
    </row>
    <row r="24" spans="1:13" s="2" customFormat="1" x14ac:dyDescent="0.25">
      <c r="A24" s="136"/>
      <c r="B24" s="126"/>
      <c r="C24" s="48" t="s">
        <v>42</v>
      </c>
      <c r="D24" s="78" t="s">
        <v>25</v>
      </c>
      <c r="E24" s="74">
        <v>483396329</v>
      </c>
      <c r="F24" s="60" t="s">
        <v>71</v>
      </c>
      <c r="G24" s="65">
        <f>E24/E29</f>
        <v>4.2815891682232137E-3</v>
      </c>
      <c r="H24" s="107">
        <v>4.0000000000000001E-3</v>
      </c>
      <c r="I24" s="104">
        <v>483396329</v>
      </c>
      <c r="J24" s="122">
        <v>21920874</v>
      </c>
      <c r="K24" s="105">
        <f t="shared" si="2"/>
        <v>4.5347621992387947E-2</v>
      </c>
      <c r="L24" s="82">
        <f>K24*H24</f>
        <v>1.8139048796955181E-4</v>
      </c>
      <c r="M24" s="120" t="s">
        <v>98</v>
      </c>
    </row>
    <row r="25" spans="1:13" s="2" customFormat="1" ht="20.25" customHeight="1" x14ac:dyDescent="0.25">
      <c r="A25" s="136"/>
      <c r="B25" s="126" t="s">
        <v>28</v>
      </c>
      <c r="C25" s="48" t="s">
        <v>43</v>
      </c>
      <c r="D25" s="78" t="s">
        <v>29</v>
      </c>
      <c r="E25" s="74">
        <v>745085902</v>
      </c>
      <c r="F25" s="60" t="s">
        <v>72</v>
      </c>
      <c r="G25" s="66">
        <f>E25/E29</f>
        <v>6.5994537732598762E-3</v>
      </c>
      <c r="H25" s="106">
        <v>0.01</v>
      </c>
      <c r="I25" s="104">
        <v>745085902</v>
      </c>
      <c r="J25" s="123">
        <f>71819002</f>
        <v>71819002</v>
      </c>
      <c r="K25" s="82">
        <f>J25/I25</f>
        <v>9.6390230720000927E-2</v>
      </c>
      <c r="L25" s="82">
        <f>K25*H25</f>
        <v>9.6390230720000934E-4</v>
      </c>
      <c r="M25" s="120" t="s">
        <v>98</v>
      </c>
    </row>
    <row r="26" spans="1:13" s="2" customFormat="1" x14ac:dyDescent="0.25">
      <c r="A26" s="136"/>
      <c r="B26" s="126"/>
      <c r="C26" s="126" t="s">
        <v>44</v>
      </c>
      <c r="D26" s="126" t="s">
        <v>31</v>
      </c>
      <c r="E26" s="127">
        <v>360000000</v>
      </c>
      <c r="F26" s="60" t="s">
        <v>59</v>
      </c>
      <c r="G26" s="132">
        <f>E26/E29</f>
        <v>3.1886301324401591E-3</v>
      </c>
      <c r="H26" s="107">
        <v>1E-3</v>
      </c>
      <c r="I26" s="110">
        <v>1</v>
      </c>
      <c r="J26" s="117">
        <v>0</v>
      </c>
      <c r="K26" s="105">
        <f t="shared" si="2"/>
        <v>0</v>
      </c>
      <c r="L26" s="130">
        <f>K26*H26+K27*H27</f>
        <v>0</v>
      </c>
      <c r="M26" s="121"/>
    </row>
    <row r="27" spans="1:13" s="2" customFormat="1" x14ac:dyDescent="0.25">
      <c r="A27" s="136"/>
      <c r="B27" s="126"/>
      <c r="C27" s="126"/>
      <c r="D27" s="126"/>
      <c r="E27" s="127"/>
      <c r="F27" s="60" t="s">
        <v>60</v>
      </c>
      <c r="G27" s="132"/>
      <c r="H27" s="107">
        <v>2E-3</v>
      </c>
      <c r="I27" s="110">
        <v>1</v>
      </c>
      <c r="J27" s="117">
        <v>0</v>
      </c>
      <c r="K27" s="105">
        <f t="shared" si="2"/>
        <v>0</v>
      </c>
      <c r="L27" s="130"/>
      <c r="M27" s="110"/>
    </row>
    <row r="28" spans="1:13" s="2" customFormat="1" x14ac:dyDescent="0.25">
      <c r="A28" s="136"/>
      <c r="B28" s="137" t="s">
        <v>16</v>
      </c>
      <c r="C28" s="137"/>
      <c r="D28" s="137"/>
      <c r="E28" s="77">
        <f>SUM(E19:E26)</f>
        <v>6288482231</v>
      </c>
      <c r="F28" s="69"/>
      <c r="G28" s="73">
        <f>SUM(G19:G27)</f>
        <v>5.5699010914114222E-2</v>
      </c>
      <c r="H28" s="81"/>
      <c r="I28" s="112"/>
      <c r="J28" s="112"/>
      <c r="K28" s="99"/>
      <c r="L28" s="73">
        <f>SUM(L19:L27)</f>
        <v>2.9478626128502897E-2</v>
      </c>
      <c r="M28" s="112"/>
    </row>
    <row r="29" spans="1:13" s="2" customFormat="1" ht="21" x14ac:dyDescent="0.35">
      <c r="A29" s="138" t="s">
        <v>32</v>
      </c>
      <c r="B29" s="138"/>
      <c r="C29" s="138"/>
      <c r="D29" s="138"/>
      <c r="E29" s="79">
        <f>E28+E18+E11</f>
        <v>112901147216</v>
      </c>
      <c r="F29" s="60"/>
      <c r="G29" s="102">
        <f>SUM(G11,G18,G28)</f>
        <v>1</v>
      </c>
      <c r="H29" s="102"/>
      <c r="I29" s="113"/>
      <c r="J29" s="113"/>
      <c r="K29" s="103"/>
      <c r="L29" s="102">
        <f>SUM(L11,L18,L28)</f>
        <v>7.9179487536049808E-2</v>
      </c>
      <c r="M29" s="113"/>
    </row>
    <row r="30" spans="1:13" s="2" customFormat="1" x14ac:dyDescent="0.25">
      <c r="C30" s="54"/>
      <c r="D30" s="3"/>
      <c r="E30" s="88"/>
      <c r="I30" s="108"/>
      <c r="J30" s="108"/>
      <c r="M30" s="108"/>
    </row>
    <row r="31" spans="1:13" s="2" customFormat="1" x14ac:dyDescent="0.25">
      <c r="C31" s="54"/>
      <c r="D31" s="3"/>
      <c r="E31" s="89"/>
      <c r="I31" s="108"/>
      <c r="J31" s="108"/>
      <c r="M31" s="108"/>
    </row>
    <row r="32" spans="1:13" s="2" customFormat="1" x14ac:dyDescent="0.25">
      <c r="C32" s="54"/>
      <c r="D32" s="3"/>
      <c r="E32" s="89"/>
      <c r="I32" s="108"/>
      <c r="J32" s="108"/>
      <c r="M32" s="108"/>
    </row>
    <row r="33" spans="3:13" s="2" customFormat="1" x14ac:dyDescent="0.25">
      <c r="C33" s="54"/>
      <c r="D33" s="3"/>
      <c r="E33" s="89"/>
      <c r="I33" s="108"/>
      <c r="J33" s="108"/>
      <c r="M33" s="108"/>
    </row>
    <row r="34" spans="3:13" s="2" customFormat="1" x14ac:dyDescent="0.25">
      <c r="C34" s="54"/>
      <c r="D34" s="3"/>
      <c r="E34" s="89"/>
      <c r="I34" s="108"/>
      <c r="J34" s="108"/>
      <c r="M34" s="108"/>
    </row>
    <row r="35" spans="3:13" s="2" customFormat="1" x14ac:dyDescent="0.25">
      <c r="C35" s="54"/>
      <c r="D35" s="3"/>
      <c r="E35" s="89"/>
      <c r="I35" s="108"/>
      <c r="J35" s="108"/>
      <c r="M35" s="108"/>
    </row>
    <row r="36" spans="3:13" s="2" customFormat="1" x14ac:dyDescent="0.25">
      <c r="C36" s="54"/>
      <c r="D36" s="3"/>
      <c r="E36" s="89"/>
      <c r="I36" s="108"/>
      <c r="J36" s="108"/>
      <c r="M36" s="108"/>
    </row>
    <row r="37" spans="3:13" s="2" customFormat="1" x14ac:dyDescent="0.25">
      <c r="C37" s="54"/>
      <c r="D37" s="3"/>
      <c r="E37" s="89"/>
      <c r="I37" s="108"/>
      <c r="J37" s="108"/>
      <c r="M37" s="108"/>
    </row>
    <row r="38" spans="3:13" s="2" customFormat="1" x14ac:dyDescent="0.25">
      <c r="C38" s="54"/>
      <c r="D38" s="3"/>
      <c r="E38" s="87"/>
      <c r="I38" s="108"/>
      <c r="J38" s="108"/>
      <c r="M38" s="108"/>
    </row>
    <row r="39" spans="3:13" s="2" customFormat="1" x14ac:dyDescent="0.25">
      <c r="C39" s="54"/>
      <c r="D39" s="3"/>
      <c r="E39" s="87"/>
      <c r="I39" s="108"/>
      <c r="J39" s="108"/>
      <c r="M39" s="108"/>
    </row>
    <row r="40" spans="3:13" s="2" customFormat="1" x14ac:dyDescent="0.25">
      <c r="C40" s="54"/>
      <c r="D40" s="3"/>
      <c r="E40" s="87"/>
      <c r="I40" s="108"/>
      <c r="J40" s="108"/>
      <c r="M40" s="108"/>
    </row>
    <row r="41" spans="3:13" s="2" customFormat="1" x14ac:dyDescent="0.25">
      <c r="C41" s="54"/>
      <c r="D41" s="3"/>
      <c r="E41" s="87"/>
      <c r="I41" s="108"/>
      <c r="J41" s="108"/>
      <c r="M41" s="108"/>
    </row>
    <row r="42" spans="3:13" s="2" customFormat="1" x14ac:dyDescent="0.25">
      <c r="C42" s="54"/>
      <c r="D42" s="3"/>
      <c r="E42" s="87"/>
      <c r="I42" s="108"/>
      <c r="J42" s="108"/>
      <c r="M42" s="108"/>
    </row>
    <row r="43" spans="3:13" s="2" customFormat="1" x14ac:dyDescent="0.25">
      <c r="C43" s="54"/>
      <c r="D43" s="3"/>
      <c r="E43" s="87"/>
      <c r="I43" s="108"/>
      <c r="J43" s="108"/>
      <c r="M43" s="108"/>
    </row>
    <row r="44" spans="3:13" s="2" customFormat="1" x14ac:dyDescent="0.25">
      <c r="C44" s="54"/>
      <c r="D44" s="3"/>
      <c r="E44" s="87"/>
      <c r="I44" s="108"/>
      <c r="J44" s="108"/>
      <c r="M44" s="108"/>
    </row>
    <row r="45" spans="3:13" s="2" customFormat="1" x14ac:dyDescent="0.25">
      <c r="C45" s="54"/>
      <c r="D45" s="3"/>
      <c r="E45" s="87"/>
      <c r="I45" s="108"/>
      <c r="J45" s="108"/>
      <c r="M45" s="108"/>
    </row>
    <row r="46" spans="3:13" s="2" customFormat="1" x14ac:dyDescent="0.25">
      <c r="C46" s="54"/>
      <c r="D46" s="3"/>
      <c r="E46" s="87"/>
      <c r="I46" s="108"/>
      <c r="J46" s="108"/>
      <c r="M46" s="108"/>
    </row>
    <row r="47" spans="3:13" s="2" customFormat="1" x14ac:dyDescent="0.25">
      <c r="C47" s="54"/>
      <c r="D47" s="3"/>
      <c r="E47" s="87"/>
      <c r="I47" s="108"/>
      <c r="J47" s="108"/>
      <c r="M47" s="108"/>
    </row>
    <row r="48" spans="3:13" s="2" customFormat="1" x14ac:dyDescent="0.25">
      <c r="C48" s="54"/>
      <c r="D48" s="3"/>
      <c r="E48" s="87"/>
      <c r="I48" s="108"/>
      <c r="J48" s="108"/>
      <c r="M48" s="108"/>
    </row>
    <row r="49" spans="3:13" s="2" customFormat="1" x14ac:dyDescent="0.25">
      <c r="C49" s="54"/>
      <c r="D49" s="3"/>
      <c r="E49" s="87"/>
      <c r="I49" s="108"/>
      <c r="J49" s="108"/>
      <c r="M49" s="108"/>
    </row>
    <row r="50" spans="3:13" s="2" customFormat="1" x14ac:dyDescent="0.25">
      <c r="C50" s="54"/>
      <c r="D50" s="3"/>
      <c r="E50" s="87"/>
      <c r="I50" s="108"/>
      <c r="J50" s="108"/>
      <c r="M50" s="108"/>
    </row>
    <row r="51" spans="3:13" s="2" customFormat="1" x14ac:dyDescent="0.25">
      <c r="C51" s="54"/>
      <c r="D51" s="3"/>
      <c r="E51" s="87"/>
      <c r="I51" s="108"/>
      <c r="J51" s="108"/>
      <c r="M51" s="108"/>
    </row>
    <row r="52" spans="3:13" s="2" customFormat="1" x14ac:dyDescent="0.25">
      <c r="C52" s="54"/>
      <c r="D52" s="3"/>
      <c r="E52" s="87"/>
      <c r="I52" s="108"/>
      <c r="J52" s="108"/>
      <c r="M52" s="108"/>
    </row>
    <row r="53" spans="3:13" s="2" customFormat="1" x14ac:dyDescent="0.25">
      <c r="C53" s="54"/>
      <c r="D53" s="3"/>
      <c r="E53" s="87"/>
      <c r="I53" s="108"/>
      <c r="J53" s="108"/>
      <c r="M53" s="108"/>
    </row>
    <row r="54" spans="3:13" s="2" customFormat="1" x14ac:dyDescent="0.25">
      <c r="C54" s="54"/>
      <c r="D54" s="3"/>
      <c r="E54" s="87"/>
      <c r="I54" s="108"/>
      <c r="J54" s="108"/>
      <c r="M54" s="108"/>
    </row>
    <row r="55" spans="3:13" s="2" customFormat="1" x14ac:dyDescent="0.25">
      <c r="C55" s="54"/>
      <c r="D55" s="3"/>
      <c r="E55" s="87"/>
      <c r="I55" s="108"/>
      <c r="J55" s="108"/>
      <c r="M55" s="108"/>
    </row>
    <row r="56" spans="3:13" s="2" customFormat="1" x14ac:dyDescent="0.25">
      <c r="C56" s="54"/>
      <c r="D56" s="3"/>
      <c r="E56" s="87"/>
      <c r="I56" s="108"/>
      <c r="J56" s="108"/>
      <c r="M56" s="108"/>
    </row>
    <row r="57" spans="3:13" s="2" customFormat="1" x14ac:dyDescent="0.25">
      <c r="C57" s="54"/>
      <c r="D57" s="3"/>
      <c r="E57" s="87"/>
      <c r="I57" s="108"/>
      <c r="J57" s="108"/>
      <c r="M57" s="108"/>
    </row>
    <row r="58" spans="3:13" s="2" customFormat="1" x14ac:dyDescent="0.25">
      <c r="C58" s="54"/>
      <c r="D58" s="3"/>
      <c r="E58" s="87"/>
      <c r="I58" s="108"/>
      <c r="J58" s="108"/>
      <c r="M58" s="108"/>
    </row>
    <row r="59" spans="3:13" s="2" customFormat="1" x14ac:dyDescent="0.25">
      <c r="C59" s="54"/>
      <c r="D59" s="3"/>
      <c r="E59" s="87"/>
      <c r="I59" s="108"/>
      <c r="J59" s="108"/>
      <c r="M59" s="108"/>
    </row>
    <row r="60" spans="3:13" s="2" customFormat="1" x14ac:dyDescent="0.25">
      <c r="C60" s="54"/>
      <c r="D60" s="3"/>
      <c r="E60" s="87"/>
      <c r="I60" s="108"/>
      <c r="J60" s="108"/>
      <c r="M60" s="108"/>
    </row>
    <row r="61" spans="3:13" s="2" customFormat="1" x14ac:dyDescent="0.25">
      <c r="C61" s="54"/>
      <c r="D61" s="3"/>
      <c r="E61" s="87"/>
      <c r="I61" s="108"/>
      <c r="J61" s="108"/>
      <c r="M61" s="108"/>
    </row>
    <row r="62" spans="3:13" s="2" customFormat="1" x14ac:dyDescent="0.25">
      <c r="C62" s="54"/>
      <c r="D62" s="3"/>
      <c r="E62" s="87"/>
      <c r="I62" s="108"/>
      <c r="J62" s="108"/>
      <c r="M62" s="108"/>
    </row>
    <row r="63" spans="3:13" s="2" customFormat="1" x14ac:dyDescent="0.25">
      <c r="C63" s="54"/>
      <c r="D63" s="3"/>
      <c r="E63" s="87"/>
      <c r="I63" s="108"/>
      <c r="J63" s="108"/>
      <c r="M63" s="108"/>
    </row>
    <row r="64" spans="3:13" s="2" customFormat="1" x14ac:dyDescent="0.25">
      <c r="C64" s="54"/>
      <c r="D64" s="3"/>
      <c r="E64" s="87"/>
      <c r="I64" s="108"/>
      <c r="J64" s="108"/>
      <c r="M64" s="108"/>
    </row>
    <row r="65" spans="3:13" s="2" customFormat="1" x14ac:dyDescent="0.25">
      <c r="C65" s="54"/>
      <c r="D65" s="3"/>
      <c r="E65" s="87"/>
      <c r="I65" s="108"/>
      <c r="J65" s="108"/>
      <c r="M65" s="108"/>
    </row>
    <row r="66" spans="3:13" s="2" customFormat="1" x14ac:dyDescent="0.25">
      <c r="C66" s="54"/>
      <c r="D66" s="3"/>
      <c r="E66" s="87"/>
      <c r="I66" s="108"/>
      <c r="J66" s="108"/>
      <c r="M66" s="108"/>
    </row>
    <row r="67" spans="3:13" s="2" customFormat="1" x14ac:dyDescent="0.25">
      <c r="C67" s="54"/>
      <c r="D67" s="3"/>
      <c r="E67" s="87"/>
      <c r="I67" s="108"/>
      <c r="J67" s="108"/>
      <c r="M67" s="108"/>
    </row>
    <row r="68" spans="3:13" s="2" customFormat="1" x14ac:dyDescent="0.25">
      <c r="C68" s="54"/>
      <c r="D68" s="3"/>
      <c r="E68" s="87"/>
      <c r="I68" s="108"/>
      <c r="J68" s="108"/>
      <c r="M68" s="108"/>
    </row>
    <row r="69" spans="3:13" s="2" customFormat="1" x14ac:dyDescent="0.25">
      <c r="C69" s="54"/>
      <c r="D69" s="3"/>
      <c r="E69" s="87"/>
      <c r="I69" s="108"/>
      <c r="J69" s="108"/>
      <c r="M69" s="108"/>
    </row>
    <row r="70" spans="3:13" s="2" customFormat="1" x14ac:dyDescent="0.25">
      <c r="C70" s="54"/>
      <c r="D70" s="3"/>
      <c r="E70" s="87"/>
      <c r="I70" s="108"/>
      <c r="J70" s="108"/>
      <c r="M70" s="108"/>
    </row>
    <row r="71" spans="3:13" s="2" customFormat="1" x14ac:dyDescent="0.25">
      <c r="C71" s="54"/>
      <c r="D71" s="3"/>
      <c r="E71" s="87"/>
      <c r="I71" s="108"/>
      <c r="J71" s="108"/>
      <c r="M71" s="108"/>
    </row>
    <row r="72" spans="3:13" s="2" customFormat="1" x14ac:dyDescent="0.25">
      <c r="C72" s="54"/>
      <c r="D72" s="3"/>
      <c r="E72" s="87"/>
      <c r="I72" s="108"/>
      <c r="J72" s="108"/>
      <c r="M72" s="108"/>
    </row>
    <row r="73" spans="3:13" s="2" customFormat="1" x14ac:dyDescent="0.25">
      <c r="C73" s="54"/>
      <c r="D73" s="3"/>
      <c r="E73" s="87"/>
      <c r="I73" s="108"/>
      <c r="J73" s="108"/>
      <c r="M73" s="108"/>
    </row>
    <row r="74" spans="3:13" s="2" customFormat="1" x14ac:dyDescent="0.25">
      <c r="C74" s="54"/>
      <c r="D74" s="3"/>
      <c r="E74" s="87"/>
      <c r="I74" s="108"/>
      <c r="J74" s="108"/>
      <c r="M74" s="108"/>
    </row>
    <row r="75" spans="3:13" s="2" customFormat="1" x14ac:dyDescent="0.25">
      <c r="C75" s="54"/>
      <c r="D75" s="3"/>
      <c r="E75" s="87"/>
      <c r="I75" s="108"/>
      <c r="J75" s="108"/>
      <c r="M75" s="108"/>
    </row>
    <row r="76" spans="3:13" s="2" customFormat="1" x14ac:dyDescent="0.25">
      <c r="C76" s="54"/>
      <c r="D76" s="3"/>
      <c r="E76" s="87"/>
      <c r="I76" s="108"/>
      <c r="J76" s="108"/>
      <c r="M76" s="108"/>
    </row>
    <row r="77" spans="3:13" s="2" customFormat="1" x14ac:dyDescent="0.25">
      <c r="C77" s="54"/>
      <c r="D77" s="3"/>
      <c r="E77" s="87"/>
      <c r="I77" s="108"/>
      <c r="J77" s="108"/>
      <c r="M77" s="108"/>
    </row>
    <row r="78" spans="3:13" s="2" customFormat="1" x14ac:dyDescent="0.25">
      <c r="C78" s="54"/>
      <c r="D78" s="3"/>
      <c r="E78" s="87"/>
      <c r="I78" s="108"/>
      <c r="J78" s="108"/>
      <c r="M78" s="108"/>
    </row>
    <row r="79" spans="3:13" s="2" customFormat="1" x14ac:dyDescent="0.25">
      <c r="C79" s="54"/>
      <c r="D79" s="3"/>
      <c r="E79" s="87"/>
      <c r="I79" s="108"/>
      <c r="J79" s="108"/>
      <c r="M79" s="108"/>
    </row>
    <row r="80" spans="3:13" s="2" customFormat="1" x14ac:dyDescent="0.25">
      <c r="C80" s="54"/>
      <c r="D80" s="3"/>
      <c r="E80" s="89"/>
      <c r="I80" s="108"/>
      <c r="J80" s="108"/>
      <c r="M80" s="108"/>
    </row>
    <row r="81" spans="3:13" s="2" customFormat="1" x14ac:dyDescent="0.25">
      <c r="C81" s="54"/>
      <c r="D81" s="3"/>
      <c r="E81" s="87"/>
      <c r="I81" s="108"/>
      <c r="J81" s="108"/>
      <c r="M81" s="108"/>
    </row>
    <row r="82" spans="3:13" s="2" customFormat="1" x14ac:dyDescent="0.25">
      <c r="C82" s="54"/>
      <c r="D82" s="3"/>
      <c r="E82" s="87"/>
      <c r="I82" s="108"/>
      <c r="J82" s="108"/>
      <c r="M82" s="108"/>
    </row>
    <row r="83" spans="3:13" s="2" customFormat="1" x14ac:dyDescent="0.25">
      <c r="C83" s="54"/>
      <c r="D83" s="3"/>
      <c r="E83" s="87"/>
      <c r="I83" s="108"/>
      <c r="J83" s="108"/>
      <c r="M83" s="108"/>
    </row>
    <row r="84" spans="3:13" s="2" customFormat="1" x14ac:dyDescent="0.25">
      <c r="C84" s="54"/>
      <c r="D84" s="3"/>
      <c r="E84" s="87"/>
      <c r="I84" s="108"/>
      <c r="J84" s="108"/>
      <c r="M84" s="108"/>
    </row>
    <row r="85" spans="3:13" s="2" customFormat="1" x14ac:dyDescent="0.25">
      <c r="C85" s="54"/>
      <c r="D85" s="3"/>
      <c r="E85" s="87"/>
      <c r="I85" s="108"/>
      <c r="J85" s="108"/>
      <c r="M85" s="108"/>
    </row>
    <row r="86" spans="3:13" s="2" customFormat="1" x14ac:dyDescent="0.25">
      <c r="C86" s="54"/>
      <c r="D86" s="3"/>
      <c r="E86" s="87"/>
      <c r="I86" s="108"/>
      <c r="J86" s="108"/>
      <c r="M86" s="108"/>
    </row>
    <row r="87" spans="3:13" s="2" customFormat="1" x14ac:dyDescent="0.25">
      <c r="C87" s="54"/>
      <c r="D87" s="3"/>
      <c r="E87" s="87"/>
      <c r="I87" s="108"/>
      <c r="J87" s="108"/>
      <c r="M87" s="108"/>
    </row>
    <row r="88" spans="3:13" s="2" customFormat="1" x14ac:dyDescent="0.25">
      <c r="C88" s="54"/>
      <c r="D88" s="3"/>
      <c r="E88" s="87"/>
      <c r="I88" s="108"/>
      <c r="J88" s="108"/>
      <c r="M88" s="108"/>
    </row>
    <row r="89" spans="3:13" s="2" customFormat="1" x14ac:dyDescent="0.25">
      <c r="C89" s="54"/>
      <c r="D89" s="3"/>
      <c r="E89" s="87"/>
      <c r="I89" s="108"/>
      <c r="J89" s="108"/>
      <c r="M89" s="108"/>
    </row>
    <row r="90" spans="3:13" s="2" customFormat="1" x14ac:dyDescent="0.25">
      <c r="C90" s="54"/>
      <c r="D90" s="3"/>
      <c r="E90" s="87"/>
      <c r="I90" s="108"/>
      <c r="J90" s="108"/>
      <c r="M90" s="108"/>
    </row>
    <row r="91" spans="3:13" s="2" customFormat="1" x14ac:dyDescent="0.25">
      <c r="C91" s="54"/>
      <c r="D91" s="3"/>
      <c r="E91" s="87"/>
      <c r="I91" s="108"/>
      <c r="J91" s="108"/>
      <c r="M91" s="108"/>
    </row>
    <row r="92" spans="3:13" s="2" customFormat="1" x14ac:dyDescent="0.25">
      <c r="C92" s="54"/>
      <c r="D92" s="3"/>
      <c r="E92" s="87"/>
      <c r="I92" s="108"/>
      <c r="J92" s="108"/>
      <c r="M92" s="108"/>
    </row>
    <row r="93" spans="3:13" s="2" customFormat="1" x14ac:dyDescent="0.25">
      <c r="C93" s="54"/>
      <c r="D93" s="3"/>
      <c r="E93" s="87"/>
      <c r="I93" s="108"/>
      <c r="J93" s="108"/>
      <c r="M93" s="108"/>
    </row>
    <row r="94" spans="3:13" s="2" customFormat="1" x14ac:dyDescent="0.25">
      <c r="C94" s="54"/>
      <c r="D94" s="3"/>
      <c r="E94" s="87"/>
      <c r="I94" s="108"/>
      <c r="J94" s="108"/>
      <c r="M94" s="108"/>
    </row>
    <row r="95" spans="3:13" s="2" customFormat="1" x14ac:dyDescent="0.25">
      <c r="C95" s="54"/>
      <c r="D95" s="3"/>
      <c r="E95" s="87"/>
      <c r="I95" s="108"/>
      <c r="J95" s="108"/>
      <c r="M95" s="108"/>
    </row>
    <row r="96" spans="3:13" s="2" customFormat="1" x14ac:dyDescent="0.25">
      <c r="C96" s="54"/>
      <c r="D96" s="3"/>
      <c r="E96" s="87"/>
      <c r="I96" s="108"/>
      <c r="J96" s="108"/>
      <c r="M96" s="108"/>
    </row>
    <row r="97" spans="3:13" s="2" customFormat="1" x14ac:dyDescent="0.25">
      <c r="C97" s="54"/>
      <c r="D97" s="3"/>
      <c r="E97" s="87"/>
      <c r="I97" s="108"/>
      <c r="J97" s="108"/>
      <c r="M97" s="108"/>
    </row>
    <row r="98" spans="3:13" s="2" customFormat="1" x14ac:dyDescent="0.25">
      <c r="C98" s="54"/>
      <c r="D98" s="3"/>
      <c r="E98" s="87"/>
      <c r="I98" s="108"/>
      <c r="J98" s="108"/>
      <c r="M98" s="108"/>
    </row>
    <row r="99" spans="3:13" s="2" customFormat="1" x14ac:dyDescent="0.25">
      <c r="C99" s="54"/>
      <c r="D99" s="3"/>
      <c r="E99" s="87"/>
      <c r="I99" s="108"/>
      <c r="J99" s="108"/>
      <c r="M99" s="108"/>
    </row>
    <row r="100" spans="3:13" s="2" customFormat="1" x14ac:dyDescent="0.25">
      <c r="C100" s="54"/>
      <c r="D100" s="3"/>
      <c r="E100" s="87"/>
      <c r="I100" s="108"/>
      <c r="J100" s="108"/>
      <c r="M100" s="108"/>
    </row>
    <row r="101" spans="3:13" s="2" customFormat="1" x14ac:dyDescent="0.25">
      <c r="C101" s="54"/>
      <c r="D101" s="3"/>
      <c r="E101" s="87"/>
      <c r="I101" s="108"/>
      <c r="J101" s="108"/>
      <c r="M101" s="108"/>
    </row>
    <row r="102" spans="3:13" s="2" customFormat="1" x14ac:dyDescent="0.25">
      <c r="C102" s="54"/>
      <c r="D102" s="3"/>
      <c r="E102" s="87"/>
      <c r="I102" s="108"/>
      <c r="J102" s="108"/>
      <c r="M102" s="108"/>
    </row>
    <row r="103" spans="3:13" s="2" customFormat="1" x14ac:dyDescent="0.25">
      <c r="C103" s="54"/>
      <c r="D103" s="3"/>
      <c r="E103" s="87"/>
      <c r="I103" s="108"/>
      <c r="J103" s="108"/>
      <c r="M103" s="108"/>
    </row>
    <row r="104" spans="3:13" s="2" customFormat="1" x14ac:dyDescent="0.25">
      <c r="C104" s="54"/>
      <c r="D104" s="3"/>
      <c r="E104" s="87"/>
      <c r="I104" s="108"/>
      <c r="J104" s="108"/>
      <c r="M104" s="108"/>
    </row>
    <row r="105" spans="3:13" s="2" customFormat="1" x14ac:dyDescent="0.25">
      <c r="C105" s="54"/>
      <c r="D105" s="3"/>
      <c r="E105" s="87"/>
      <c r="I105" s="108"/>
      <c r="J105" s="108"/>
      <c r="M105" s="108"/>
    </row>
    <row r="106" spans="3:13" s="2" customFormat="1" x14ac:dyDescent="0.25">
      <c r="C106" s="54"/>
      <c r="D106" s="3"/>
      <c r="E106" s="87"/>
      <c r="I106" s="108"/>
      <c r="J106" s="108"/>
      <c r="M106" s="108"/>
    </row>
    <row r="107" spans="3:13" s="2" customFormat="1" x14ac:dyDescent="0.25">
      <c r="C107" s="54"/>
      <c r="D107" s="3"/>
      <c r="E107" s="87"/>
      <c r="I107" s="108"/>
      <c r="J107" s="108"/>
      <c r="M107" s="108"/>
    </row>
    <row r="108" spans="3:13" s="2" customFormat="1" x14ac:dyDescent="0.25">
      <c r="C108" s="54"/>
      <c r="D108" s="3"/>
      <c r="E108" s="87"/>
      <c r="I108" s="108"/>
      <c r="J108" s="108"/>
      <c r="M108" s="108"/>
    </row>
    <row r="109" spans="3:13" s="2" customFormat="1" x14ac:dyDescent="0.25">
      <c r="C109" s="54"/>
      <c r="D109" s="3"/>
      <c r="E109" s="87"/>
      <c r="I109" s="108"/>
      <c r="J109" s="108"/>
      <c r="M109" s="108"/>
    </row>
    <row r="110" spans="3:13" s="2" customFormat="1" x14ac:dyDescent="0.25">
      <c r="C110" s="54"/>
      <c r="D110" s="3"/>
      <c r="E110" s="87"/>
      <c r="I110" s="108"/>
      <c r="J110" s="108"/>
      <c r="M110" s="108"/>
    </row>
    <row r="111" spans="3:13" s="2" customFormat="1" x14ac:dyDescent="0.25">
      <c r="C111" s="54"/>
      <c r="D111" s="3"/>
      <c r="E111" s="87"/>
      <c r="I111" s="108"/>
      <c r="J111" s="108"/>
      <c r="M111" s="108"/>
    </row>
    <row r="112" spans="3:13" s="2" customFormat="1" x14ac:dyDescent="0.25">
      <c r="C112" s="54"/>
      <c r="D112" s="3"/>
      <c r="E112" s="87"/>
      <c r="I112" s="108"/>
      <c r="J112" s="108"/>
      <c r="M112" s="108"/>
    </row>
    <row r="113" spans="3:13" s="2" customFormat="1" x14ac:dyDescent="0.25">
      <c r="C113" s="54"/>
      <c r="D113" s="3"/>
      <c r="E113" s="87"/>
      <c r="I113" s="108"/>
      <c r="J113" s="108"/>
      <c r="M113" s="108"/>
    </row>
    <row r="114" spans="3:13" s="2" customFormat="1" x14ac:dyDescent="0.25">
      <c r="C114" s="54"/>
      <c r="D114" s="3"/>
      <c r="E114" s="87"/>
      <c r="I114" s="108"/>
      <c r="J114" s="108"/>
      <c r="M114" s="108"/>
    </row>
    <row r="115" spans="3:13" s="2" customFormat="1" x14ac:dyDescent="0.25">
      <c r="C115" s="54"/>
      <c r="D115" s="3"/>
      <c r="E115" s="87"/>
      <c r="I115" s="108"/>
      <c r="J115" s="108"/>
      <c r="M115" s="108"/>
    </row>
    <row r="116" spans="3:13" s="2" customFormat="1" x14ac:dyDescent="0.25">
      <c r="C116" s="54"/>
      <c r="D116" s="3"/>
      <c r="E116" s="87"/>
      <c r="I116" s="108"/>
      <c r="J116" s="108"/>
      <c r="M116" s="108"/>
    </row>
    <row r="117" spans="3:13" s="2" customFormat="1" x14ac:dyDescent="0.25">
      <c r="C117" s="54"/>
      <c r="D117" s="3"/>
      <c r="E117" s="87"/>
      <c r="I117" s="108"/>
      <c r="J117" s="108"/>
      <c r="M117" s="108"/>
    </row>
    <row r="118" spans="3:13" s="2" customFormat="1" x14ac:dyDescent="0.25">
      <c r="C118" s="54"/>
      <c r="D118" s="3"/>
      <c r="E118" s="87"/>
      <c r="I118" s="108"/>
      <c r="J118" s="108"/>
      <c r="M118" s="108"/>
    </row>
    <row r="119" spans="3:13" s="2" customFormat="1" x14ac:dyDescent="0.25">
      <c r="C119" s="54"/>
      <c r="D119" s="3"/>
      <c r="E119" s="87"/>
      <c r="I119" s="108"/>
      <c r="J119" s="108"/>
      <c r="M119" s="108"/>
    </row>
    <row r="120" spans="3:13" s="2" customFormat="1" x14ac:dyDescent="0.25">
      <c r="C120" s="54"/>
      <c r="D120" s="3"/>
      <c r="E120" s="87"/>
      <c r="I120" s="108"/>
      <c r="J120" s="108"/>
      <c r="M120" s="108"/>
    </row>
    <row r="121" spans="3:13" s="2" customFormat="1" x14ac:dyDescent="0.25">
      <c r="C121" s="54"/>
      <c r="D121" s="3"/>
      <c r="E121" s="87"/>
      <c r="I121" s="108"/>
      <c r="J121" s="108"/>
      <c r="M121" s="108"/>
    </row>
    <row r="122" spans="3:13" s="2" customFormat="1" x14ac:dyDescent="0.25">
      <c r="C122" s="54"/>
      <c r="D122" s="3"/>
      <c r="E122" s="87"/>
      <c r="I122" s="108"/>
      <c r="J122" s="108"/>
      <c r="M122" s="108"/>
    </row>
    <row r="123" spans="3:13" s="2" customFormat="1" x14ac:dyDescent="0.25">
      <c r="C123" s="54"/>
      <c r="D123" s="3"/>
      <c r="E123" s="87"/>
      <c r="I123" s="108"/>
      <c r="J123" s="108"/>
      <c r="M123" s="108"/>
    </row>
    <row r="124" spans="3:13" s="2" customFormat="1" x14ac:dyDescent="0.25">
      <c r="C124" s="54"/>
      <c r="D124" s="3"/>
      <c r="E124" s="87"/>
      <c r="I124" s="108"/>
      <c r="J124" s="108"/>
      <c r="M124" s="108"/>
    </row>
    <row r="125" spans="3:13" s="2" customFormat="1" x14ac:dyDescent="0.25">
      <c r="C125" s="54"/>
      <c r="D125" s="3"/>
      <c r="E125" s="87"/>
      <c r="I125" s="108"/>
      <c r="J125" s="108"/>
      <c r="M125" s="108"/>
    </row>
    <row r="126" spans="3:13" s="2" customFormat="1" x14ac:dyDescent="0.25">
      <c r="C126" s="54"/>
      <c r="D126" s="3"/>
      <c r="E126" s="87"/>
      <c r="I126" s="108"/>
      <c r="J126" s="108"/>
      <c r="M126" s="108"/>
    </row>
    <row r="127" spans="3:13" s="2" customFormat="1" x14ac:dyDescent="0.25">
      <c r="C127" s="54"/>
      <c r="D127" s="3"/>
      <c r="E127" s="87"/>
      <c r="I127" s="108"/>
      <c r="J127" s="108"/>
      <c r="M127" s="108"/>
    </row>
    <row r="128" spans="3:13" s="2" customFormat="1" x14ac:dyDescent="0.25">
      <c r="C128" s="54"/>
      <c r="D128" s="3"/>
      <c r="E128" s="87"/>
      <c r="I128" s="108"/>
      <c r="J128" s="108"/>
      <c r="M128" s="108"/>
    </row>
    <row r="129" spans="3:13" s="2" customFormat="1" x14ac:dyDescent="0.25">
      <c r="C129" s="54"/>
      <c r="D129" s="3"/>
      <c r="E129" s="87"/>
      <c r="I129" s="108"/>
      <c r="J129" s="108"/>
      <c r="M129" s="108"/>
    </row>
    <row r="130" spans="3:13" s="2" customFormat="1" x14ac:dyDescent="0.25">
      <c r="C130" s="54"/>
      <c r="D130" s="3"/>
      <c r="E130" s="87"/>
      <c r="I130" s="108"/>
      <c r="J130" s="108"/>
      <c r="M130" s="108"/>
    </row>
    <row r="131" spans="3:13" s="2" customFormat="1" x14ac:dyDescent="0.25">
      <c r="C131" s="54"/>
      <c r="D131" s="3"/>
      <c r="E131" s="87"/>
      <c r="I131" s="108"/>
      <c r="J131" s="108"/>
      <c r="M131" s="108"/>
    </row>
    <row r="132" spans="3:13" s="2" customFormat="1" x14ac:dyDescent="0.25">
      <c r="C132" s="54"/>
      <c r="D132" s="3"/>
      <c r="E132" s="87"/>
      <c r="I132" s="108"/>
      <c r="J132" s="108"/>
      <c r="M132" s="108"/>
    </row>
    <row r="133" spans="3:13" s="2" customFormat="1" x14ac:dyDescent="0.25">
      <c r="C133" s="54"/>
      <c r="D133" s="3"/>
      <c r="E133" s="87"/>
      <c r="I133" s="108"/>
      <c r="J133" s="108"/>
      <c r="M133" s="108"/>
    </row>
    <row r="134" spans="3:13" s="2" customFormat="1" x14ac:dyDescent="0.25">
      <c r="C134" s="54"/>
      <c r="D134" s="3"/>
      <c r="E134" s="87"/>
      <c r="I134" s="108"/>
      <c r="J134" s="108"/>
      <c r="M134" s="108"/>
    </row>
    <row r="135" spans="3:13" s="2" customFormat="1" x14ac:dyDescent="0.25">
      <c r="C135" s="54"/>
      <c r="D135" s="3"/>
      <c r="E135" s="87"/>
      <c r="I135" s="108"/>
      <c r="J135" s="108"/>
      <c r="M135" s="108"/>
    </row>
    <row r="136" spans="3:13" s="2" customFormat="1" x14ac:dyDescent="0.25">
      <c r="C136" s="54"/>
      <c r="D136" s="3"/>
      <c r="E136" s="87"/>
      <c r="I136" s="108"/>
      <c r="J136" s="108"/>
      <c r="M136" s="108"/>
    </row>
    <row r="137" spans="3:13" s="2" customFormat="1" x14ac:dyDescent="0.25">
      <c r="C137" s="54"/>
      <c r="D137" s="3"/>
      <c r="E137" s="87"/>
      <c r="I137" s="108"/>
      <c r="J137" s="108"/>
      <c r="M137" s="108"/>
    </row>
    <row r="138" spans="3:13" s="2" customFormat="1" x14ac:dyDescent="0.25">
      <c r="C138" s="54"/>
      <c r="D138" s="3"/>
      <c r="E138" s="87"/>
      <c r="I138" s="108"/>
      <c r="J138" s="108"/>
      <c r="M138" s="108"/>
    </row>
    <row r="139" spans="3:13" s="2" customFormat="1" x14ac:dyDescent="0.25">
      <c r="C139" s="54"/>
      <c r="D139" s="3"/>
      <c r="E139" s="87"/>
      <c r="I139" s="108"/>
      <c r="J139" s="108"/>
      <c r="M139" s="108"/>
    </row>
    <row r="140" spans="3:13" s="2" customFormat="1" x14ac:dyDescent="0.25">
      <c r="C140" s="54"/>
      <c r="D140" s="3"/>
      <c r="E140" s="87"/>
      <c r="I140" s="108"/>
      <c r="J140" s="108"/>
      <c r="M140" s="108"/>
    </row>
    <row r="141" spans="3:13" s="2" customFormat="1" x14ac:dyDescent="0.25">
      <c r="C141" s="54"/>
      <c r="D141" s="3"/>
      <c r="E141" s="87"/>
      <c r="I141" s="108"/>
      <c r="J141" s="108"/>
      <c r="M141" s="108"/>
    </row>
    <row r="142" spans="3:13" s="2" customFormat="1" x14ac:dyDescent="0.25">
      <c r="C142" s="54"/>
      <c r="D142" s="3"/>
      <c r="E142" s="87"/>
      <c r="I142" s="108"/>
      <c r="J142" s="108"/>
      <c r="M142" s="108"/>
    </row>
    <row r="143" spans="3:13" s="2" customFormat="1" x14ac:dyDescent="0.25">
      <c r="C143" s="54"/>
      <c r="D143" s="3"/>
      <c r="E143" s="87"/>
      <c r="I143" s="108"/>
      <c r="J143" s="108"/>
      <c r="M143" s="108"/>
    </row>
    <row r="144" spans="3:13" s="2" customFormat="1" x14ac:dyDescent="0.25">
      <c r="C144" s="54"/>
      <c r="D144" s="3"/>
      <c r="E144" s="87"/>
      <c r="I144" s="108"/>
      <c r="J144" s="108"/>
      <c r="M144" s="108"/>
    </row>
    <row r="145" spans="3:13" s="2" customFormat="1" x14ac:dyDescent="0.25">
      <c r="C145" s="54"/>
      <c r="D145" s="3"/>
      <c r="E145" s="87"/>
      <c r="I145" s="108"/>
      <c r="J145" s="108"/>
      <c r="M145" s="108"/>
    </row>
    <row r="146" spans="3:13" s="2" customFormat="1" x14ac:dyDescent="0.25">
      <c r="C146" s="54"/>
      <c r="D146" s="3"/>
      <c r="E146" s="87"/>
      <c r="I146" s="108"/>
      <c r="J146" s="108"/>
      <c r="M146" s="108"/>
    </row>
    <row r="147" spans="3:13" s="2" customFormat="1" x14ac:dyDescent="0.25">
      <c r="C147" s="54"/>
      <c r="D147" s="3"/>
      <c r="E147" s="87"/>
      <c r="I147" s="108"/>
      <c r="J147" s="108"/>
      <c r="M147" s="108"/>
    </row>
    <row r="148" spans="3:13" s="2" customFormat="1" x14ac:dyDescent="0.25">
      <c r="C148" s="54"/>
      <c r="D148" s="3"/>
      <c r="E148" s="87"/>
      <c r="I148" s="108"/>
      <c r="J148" s="108"/>
      <c r="M148" s="108"/>
    </row>
    <row r="149" spans="3:13" s="2" customFormat="1" x14ac:dyDescent="0.25">
      <c r="C149" s="54"/>
      <c r="D149" s="3"/>
      <c r="E149" s="87"/>
      <c r="I149" s="108"/>
      <c r="J149" s="108"/>
      <c r="M149" s="108"/>
    </row>
    <row r="150" spans="3:13" s="2" customFormat="1" x14ac:dyDescent="0.25">
      <c r="C150" s="54"/>
      <c r="D150" s="3"/>
      <c r="E150" s="87"/>
      <c r="I150" s="108"/>
      <c r="J150" s="108"/>
      <c r="M150" s="108"/>
    </row>
    <row r="151" spans="3:13" s="2" customFormat="1" x14ac:dyDescent="0.25">
      <c r="C151" s="54"/>
      <c r="D151" s="3"/>
      <c r="E151" s="87"/>
      <c r="I151" s="108"/>
      <c r="J151" s="108"/>
      <c r="M151" s="108"/>
    </row>
    <row r="152" spans="3:13" s="2" customFormat="1" x14ac:dyDescent="0.25">
      <c r="C152" s="54"/>
      <c r="D152" s="3"/>
      <c r="E152" s="87"/>
      <c r="I152" s="108"/>
      <c r="J152" s="108"/>
      <c r="M152" s="108"/>
    </row>
    <row r="153" spans="3:13" s="2" customFormat="1" x14ac:dyDescent="0.25">
      <c r="C153" s="54"/>
      <c r="D153" s="3"/>
      <c r="E153" s="87"/>
      <c r="I153" s="108"/>
      <c r="J153" s="108"/>
      <c r="M153" s="108"/>
    </row>
    <row r="154" spans="3:13" s="2" customFormat="1" x14ac:dyDescent="0.25">
      <c r="C154" s="54"/>
      <c r="D154" s="3"/>
      <c r="E154" s="87"/>
      <c r="I154" s="108"/>
      <c r="J154" s="108"/>
      <c r="M154" s="108"/>
    </row>
    <row r="155" spans="3:13" s="2" customFormat="1" x14ac:dyDescent="0.25">
      <c r="C155" s="54"/>
      <c r="D155" s="3"/>
      <c r="E155" s="87"/>
      <c r="I155" s="108"/>
      <c r="J155" s="108"/>
      <c r="M155" s="108"/>
    </row>
    <row r="156" spans="3:13" s="2" customFormat="1" x14ac:dyDescent="0.25">
      <c r="C156" s="54"/>
      <c r="D156" s="3"/>
      <c r="E156" s="87"/>
      <c r="I156" s="108"/>
      <c r="J156" s="108"/>
      <c r="M156" s="108"/>
    </row>
    <row r="157" spans="3:13" s="2" customFormat="1" x14ac:dyDescent="0.25">
      <c r="C157" s="54"/>
      <c r="D157" s="3"/>
      <c r="E157" s="87"/>
      <c r="I157" s="108"/>
      <c r="J157" s="108"/>
      <c r="M157" s="108"/>
    </row>
    <row r="158" spans="3:13" s="2" customFormat="1" x14ac:dyDescent="0.25">
      <c r="C158" s="54"/>
      <c r="D158" s="3"/>
      <c r="E158" s="87"/>
      <c r="I158" s="108"/>
      <c r="J158" s="108"/>
      <c r="M158" s="108"/>
    </row>
    <row r="159" spans="3:13" s="2" customFormat="1" x14ac:dyDescent="0.25">
      <c r="C159" s="54"/>
      <c r="D159" s="3"/>
      <c r="E159" s="87"/>
      <c r="I159" s="108"/>
      <c r="J159" s="108"/>
      <c r="M159" s="108"/>
    </row>
    <row r="160" spans="3:13" s="2" customFormat="1" x14ac:dyDescent="0.25">
      <c r="C160" s="54"/>
      <c r="D160" s="3"/>
      <c r="E160" s="87"/>
      <c r="I160" s="108"/>
      <c r="J160" s="108"/>
      <c r="M160" s="108"/>
    </row>
    <row r="161" spans="3:13" s="2" customFormat="1" x14ac:dyDescent="0.25">
      <c r="C161" s="54"/>
      <c r="D161" s="3"/>
      <c r="E161" s="87"/>
      <c r="I161" s="108"/>
      <c r="J161" s="108"/>
      <c r="M161" s="108"/>
    </row>
    <row r="162" spans="3:13" s="2" customFormat="1" x14ac:dyDescent="0.25">
      <c r="C162" s="54"/>
      <c r="D162" s="3"/>
      <c r="E162" s="87"/>
      <c r="I162" s="108"/>
      <c r="J162" s="108"/>
      <c r="M162" s="108"/>
    </row>
    <row r="163" spans="3:13" s="2" customFormat="1" x14ac:dyDescent="0.25">
      <c r="C163" s="54"/>
      <c r="D163" s="3"/>
      <c r="E163" s="87"/>
      <c r="I163" s="108"/>
      <c r="J163" s="108"/>
      <c r="M163" s="108"/>
    </row>
    <row r="164" spans="3:13" s="2" customFormat="1" x14ac:dyDescent="0.25">
      <c r="C164" s="54"/>
      <c r="D164" s="3"/>
      <c r="E164" s="87"/>
      <c r="I164" s="108"/>
      <c r="J164" s="108"/>
      <c r="M164" s="108"/>
    </row>
    <row r="165" spans="3:13" s="2" customFormat="1" x14ac:dyDescent="0.25">
      <c r="C165" s="54"/>
      <c r="D165" s="3"/>
      <c r="E165" s="87"/>
      <c r="I165" s="108"/>
      <c r="J165" s="108"/>
      <c r="M165" s="108"/>
    </row>
    <row r="166" spans="3:13" s="2" customFormat="1" x14ac:dyDescent="0.25">
      <c r="C166" s="54"/>
      <c r="D166" s="3"/>
      <c r="E166" s="87"/>
      <c r="I166" s="108"/>
      <c r="J166" s="108"/>
      <c r="M166" s="108"/>
    </row>
    <row r="167" spans="3:13" s="2" customFormat="1" x14ac:dyDescent="0.25">
      <c r="C167" s="54"/>
      <c r="D167" s="3"/>
      <c r="E167" s="87"/>
      <c r="I167" s="108"/>
      <c r="J167" s="108"/>
      <c r="M167" s="108"/>
    </row>
    <row r="168" spans="3:13" s="2" customFormat="1" x14ac:dyDescent="0.25">
      <c r="C168" s="54"/>
      <c r="D168" s="3"/>
      <c r="E168" s="87"/>
      <c r="I168" s="108"/>
      <c r="J168" s="108"/>
      <c r="M168" s="108"/>
    </row>
    <row r="169" spans="3:13" s="2" customFormat="1" x14ac:dyDescent="0.25">
      <c r="C169" s="54"/>
      <c r="D169" s="3"/>
      <c r="E169" s="87"/>
      <c r="I169" s="108"/>
      <c r="J169" s="108"/>
      <c r="M169" s="108"/>
    </row>
    <row r="170" spans="3:13" s="2" customFormat="1" x14ac:dyDescent="0.25">
      <c r="C170" s="54"/>
      <c r="D170" s="3"/>
      <c r="E170" s="87"/>
      <c r="I170" s="108"/>
      <c r="J170" s="108"/>
      <c r="M170" s="108"/>
    </row>
    <row r="171" spans="3:13" s="2" customFormat="1" x14ac:dyDescent="0.25">
      <c r="C171" s="54"/>
      <c r="D171" s="3"/>
      <c r="E171" s="87"/>
      <c r="I171" s="108"/>
      <c r="J171" s="108"/>
      <c r="M171" s="108"/>
    </row>
    <row r="172" spans="3:13" s="2" customFormat="1" x14ac:dyDescent="0.25">
      <c r="C172" s="54"/>
      <c r="D172" s="3"/>
      <c r="E172" s="87"/>
      <c r="I172" s="108"/>
      <c r="J172" s="108"/>
      <c r="M172" s="108"/>
    </row>
    <row r="173" spans="3:13" s="2" customFormat="1" x14ac:dyDescent="0.25">
      <c r="C173" s="54"/>
      <c r="D173" s="3"/>
      <c r="E173" s="87"/>
      <c r="I173" s="108"/>
      <c r="J173" s="108"/>
      <c r="M173" s="108"/>
    </row>
    <row r="174" spans="3:13" s="2" customFormat="1" x14ac:dyDescent="0.25">
      <c r="C174" s="54"/>
      <c r="D174" s="3"/>
      <c r="E174" s="87"/>
      <c r="I174" s="108"/>
      <c r="J174" s="108"/>
      <c r="M174" s="108"/>
    </row>
    <row r="175" spans="3:13" s="2" customFormat="1" x14ac:dyDescent="0.25">
      <c r="C175" s="54"/>
      <c r="D175" s="3"/>
      <c r="E175" s="87"/>
      <c r="I175" s="108"/>
      <c r="J175" s="108"/>
      <c r="M175" s="108"/>
    </row>
    <row r="176" spans="3:13" s="2" customFormat="1" x14ac:dyDescent="0.25">
      <c r="C176" s="54"/>
      <c r="D176" s="3"/>
      <c r="E176" s="87"/>
      <c r="I176" s="108"/>
      <c r="J176" s="108"/>
      <c r="M176" s="108"/>
    </row>
    <row r="177" spans="3:13" s="2" customFormat="1" x14ac:dyDescent="0.25">
      <c r="C177" s="54"/>
      <c r="D177" s="3"/>
      <c r="E177" s="87"/>
      <c r="I177" s="108"/>
      <c r="J177" s="108"/>
      <c r="M177" s="108"/>
    </row>
    <row r="178" spans="3:13" s="2" customFormat="1" x14ac:dyDescent="0.25">
      <c r="C178" s="54"/>
      <c r="D178" s="3"/>
      <c r="E178" s="87"/>
      <c r="I178" s="108"/>
      <c r="J178" s="108"/>
      <c r="M178" s="108"/>
    </row>
    <row r="179" spans="3:13" s="2" customFormat="1" x14ac:dyDescent="0.25">
      <c r="C179" s="54"/>
      <c r="D179" s="3"/>
      <c r="E179" s="87"/>
      <c r="I179" s="108"/>
      <c r="J179" s="108"/>
      <c r="M179" s="108"/>
    </row>
    <row r="180" spans="3:13" s="2" customFormat="1" x14ac:dyDescent="0.25">
      <c r="C180" s="54"/>
      <c r="D180" s="3"/>
      <c r="E180" s="87"/>
      <c r="I180" s="108"/>
      <c r="J180" s="108"/>
      <c r="M180" s="108"/>
    </row>
    <row r="181" spans="3:13" s="2" customFormat="1" x14ac:dyDescent="0.25">
      <c r="C181" s="54"/>
      <c r="D181" s="3"/>
      <c r="E181" s="87"/>
      <c r="I181" s="108"/>
      <c r="J181" s="108"/>
      <c r="M181" s="108"/>
    </row>
    <row r="182" spans="3:13" s="2" customFormat="1" x14ac:dyDescent="0.25">
      <c r="C182" s="54"/>
      <c r="D182" s="3"/>
      <c r="E182" s="87"/>
      <c r="I182" s="108"/>
      <c r="J182" s="108"/>
      <c r="M182" s="108"/>
    </row>
    <row r="183" spans="3:13" s="2" customFormat="1" x14ac:dyDescent="0.25">
      <c r="C183" s="54"/>
      <c r="D183" s="3"/>
      <c r="E183" s="87"/>
      <c r="I183" s="108"/>
      <c r="J183" s="108"/>
      <c r="M183" s="108"/>
    </row>
    <row r="184" spans="3:13" s="2" customFormat="1" x14ac:dyDescent="0.25">
      <c r="C184" s="54"/>
      <c r="D184" s="3"/>
      <c r="E184" s="87"/>
      <c r="I184" s="108"/>
      <c r="J184" s="108"/>
      <c r="M184" s="108"/>
    </row>
    <row r="185" spans="3:13" s="2" customFormat="1" x14ac:dyDescent="0.25">
      <c r="C185" s="54"/>
      <c r="D185" s="3"/>
      <c r="E185" s="87"/>
      <c r="I185" s="108"/>
      <c r="J185" s="108"/>
      <c r="M185" s="108"/>
    </row>
    <row r="186" spans="3:13" s="2" customFormat="1" x14ac:dyDescent="0.25">
      <c r="C186" s="54"/>
      <c r="D186" s="3"/>
      <c r="E186" s="87"/>
      <c r="I186" s="108"/>
      <c r="J186" s="108"/>
      <c r="M186" s="108"/>
    </row>
  </sheetData>
  <mergeCells count="53">
    <mergeCell ref="A19:A28"/>
    <mergeCell ref="B19:B24"/>
    <mergeCell ref="B28:D28"/>
    <mergeCell ref="A29:D29"/>
    <mergeCell ref="E4:E5"/>
    <mergeCell ref="C4:C5"/>
    <mergeCell ref="D4:D5"/>
    <mergeCell ref="A4:A11"/>
    <mergeCell ref="B11:D11"/>
    <mergeCell ref="A12:A18"/>
    <mergeCell ref="B18:D18"/>
    <mergeCell ref="E6:E7"/>
    <mergeCell ref="D6:D7"/>
    <mergeCell ref="E26:E27"/>
    <mergeCell ref="D26:D27"/>
    <mergeCell ref="C26:C27"/>
    <mergeCell ref="B4:B10"/>
    <mergeCell ref="E12:E15"/>
    <mergeCell ref="D12:D15"/>
    <mergeCell ref="C12:C15"/>
    <mergeCell ref="B12:B15"/>
    <mergeCell ref="C6:C7"/>
    <mergeCell ref="E8:E10"/>
    <mergeCell ref="D8:D10"/>
    <mergeCell ref="C8:C10"/>
    <mergeCell ref="E22:E23"/>
    <mergeCell ref="C22:C23"/>
    <mergeCell ref="D22:D23"/>
    <mergeCell ref="E19:E21"/>
    <mergeCell ref="D19:D21"/>
    <mergeCell ref="C19:C21"/>
    <mergeCell ref="L8:L10"/>
    <mergeCell ref="L12:L15"/>
    <mergeCell ref="L16:L17"/>
    <mergeCell ref="L19:L21"/>
    <mergeCell ref="G22:G23"/>
    <mergeCell ref="L22:L23"/>
    <mergeCell ref="A1:M2"/>
    <mergeCell ref="B25:B27"/>
    <mergeCell ref="E16:E17"/>
    <mergeCell ref="D16:D17"/>
    <mergeCell ref="C16:C17"/>
    <mergeCell ref="B16:B17"/>
    <mergeCell ref="L26:L27"/>
    <mergeCell ref="G12:G15"/>
    <mergeCell ref="G8:G10"/>
    <mergeCell ref="G6:G7"/>
    <mergeCell ref="G4:G5"/>
    <mergeCell ref="G26:G27"/>
    <mergeCell ref="G19:G21"/>
    <mergeCell ref="G16:G17"/>
    <mergeCell ref="L4:L5"/>
    <mergeCell ref="L6:L7"/>
  </mergeCells>
  <pageMargins left="0.70866141732283472" right="0.70866141732283472" top="0.74803149606299213" bottom="0.74803149606299213" header="0.31496062992125984" footer="0.31496062992125984"/>
  <pageSetup scale="1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2B4CB-A090-4250-A92E-D17C56B07A86}">
  <sheetPr>
    <tabColor theme="1"/>
    <pageSetUpPr fitToPage="1"/>
  </sheetPr>
  <dimension ref="A1:AB179"/>
  <sheetViews>
    <sheetView topLeftCell="E3" zoomScale="90" zoomScaleNormal="90" workbookViewId="0">
      <selection activeCell="E16" sqref="E16"/>
    </sheetView>
  </sheetViews>
  <sheetFormatPr baseColWidth="10" defaultColWidth="11.42578125" defaultRowHeight="15" x14ac:dyDescent="0.25"/>
  <cols>
    <col min="1" max="1" width="19.85546875" customWidth="1"/>
    <col min="2" max="2" width="18.5703125" customWidth="1"/>
    <col min="3" max="3" width="34.85546875" style="1" customWidth="1"/>
    <col min="4" max="4" width="19.85546875" customWidth="1"/>
    <col min="5" max="5" width="33.5703125" style="2" customWidth="1"/>
    <col min="6" max="6" width="11.42578125" style="62"/>
    <col min="7" max="9" width="11.42578125" style="54"/>
    <col min="10" max="10" width="11.85546875" style="54" bestFit="1" customWidth="1"/>
    <col min="11" max="15" width="11.42578125" style="2"/>
  </cols>
  <sheetData>
    <row r="1" spans="1:28" s="2" customFormat="1" x14ac:dyDescent="0.25">
      <c r="C1" s="3"/>
      <c r="F1" s="62"/>
      <c r="G1" s="54"/>
      <c r="H1" s="54"/>
      <c r="I1" s="54"/>
      <c r="J1" s="54"/>
      <c r="P1"/>
      <c r="Q1"/>
      <c r="R1"/>
      <c r="S1"/>
      <c r="T1"/>
      <c r="U1"/>
      <c r="V1"/>
      <c r="W1"/>
      <c r="X1"/>
      <c r="Y1"/>
      <c r="Z1"/>
      <c r="AA1"/>
      <c r="AB1"/>
    </row>
    <row r="2" spans="1:28" s="2" customFormat="1" x14ac:dyDescent="0.25">
      <c r="A2" s="139" t="s">
        <v>82</v>
      </c>
      <c r="B2" s="139"/>
      <c r="C2" s="139"/>
      <c r="D2" s="139"/>
      <c r="E2" s="139"/>
      <c r="F2" s="139"/>
      <c r="G2" s="139"/>
      <c r="H2" s="139"/>
      <c r="I2" s="139"/>
      <c r="J2" s="139"/>
      <c r="P2"/>
      <c r="Q2"/>
      <c r="R2"/>
      <c r="S2"/>
      <c r="T2"/>
      <c r="U2"/>
      <c r="V2"/>
      <c r="W2"/>
      <c r="X2"/>
      <c r="Y2"/>
      <c r="Z2"/>
      <c r="AA2"/>
      <c r="AB2"/>
    </row>
    <row r="3" spans="1:28" s="2" customFormat="1" ht="45.75" customHeight="1" x14ac:dyDescent="0.25">
      <c r="A3" s="83" t="s">
        <v>0</v>
      </c>
      <c r="B3" s="83" t="s">
        <v>1</v>
      </c>
      <c r="C3" s="83" t="s">
        <v>65</v>
      </c>
      <c r="D3" s="84" t="s">
        <v>4</v>
      </c>
      <c r="E3" s="84" t="s">
        <v>56</v>
      </c>
      <c r="F3" s="84" t="s">
        <v>63</v>
      </c>
      <c r="G3" s="84" t="s">
        <v>61</v>
      </c>
      <c r="H3" s="84" t="s">
        <v>62</v>
      </c>
      <c r="I3" s="84" t="s">
        <v>83</v>
      </c>
      <c r="J3" s="84" t="s">
        <v>64</v>
      </c>
      <c r="P3"/>
      <c r="Q3"/>
      <c r="R3"/>
      <c r="S3"/>
      <c r="T3"/>
      <c r="U3"/>
      <c r="V3"/>
      <c r="W3"/>
      <c r="X3"/>
      <c r="Y3"/>
      <c r="Z3"/>
      <c r="AA3"/>
      <c r="AB3"/>
    </row>
    <row r="4" spans="1:28" s="2" customFormat="1" ht="15" customHeight="1" x14ac:dyDescent="0.25">
      <c r="A4" s="136" t="s">
        <v>7</v>
      </c>
      <c r="B4" s="126" t="s">
        <v>8</v>
      </c>
      <c r="C4" s="141" t="s">
        <v>9</v>
      </c>
      <c r="D4" s="140">
        <v>2362200000</v>
      </c>
      <c r="E4" s="60" t="s">
        <v>51</v>
      </c>
      <c r="F4" s="132">
        <f>D4/D22</f>
        <v>5.9055000000000003E-2</v>
      </c>
      <c r="G4" s="67">
        <v>0.9</v>
      </c>
      <c r="H4" s="67">
        <v>1</v>
      </c>
      <c r="I4" s="105">
        <f>G4*H4</f>
        <v>0.9</v>
      </c>
      <c r="J4" s="82">
        <f>F4*I4</f>
        <v>5.3149500000000002E-2</v>
      </c>
      <c r="P4"/>
    </row>
    <row r="5" spans="1:28" s="2" customFormat="1" ht="15" customHeight="1" x14ac:dyDescent="0.25">
      <c r="A5" s="136"/>
      <c r="B5" s="126"/>
      <c r="C5" s="141"/>
      <c r="D5" s="140"/>
      <c r="E5" s="60" t="s">
        <v>57</v>
      </c>
      <c r="F5" s="132"/>
      <c r="G5" s="67">
        <v>0.1</v>
      </c>
      <c r="H5" s="67">
        <v>1</v>
      </c>
      <c r="I5" s="105">
        <f t="shared" ref="I5:I6" si="0">G5*H5</f>
        <v>0.1</v>
      </c>
      <c r="J5" s="82">
        <f>F4*I5</f>
        <v>5.905500000000001E-3</v>
      </c>
      <c r="P5"/>
    </row>
    <row r="6" spans="1:28" s="2" customFormat="1" x14ac:dyDescent="0.25">
      <c r="A6" s="136"/>
      <c r="B6" s="126"/>
      <c r="C6" s="75" t="s">
        <v>11</v>
      </c>
      <c r="D6" s="76">
        <v>193600000</v>
      </c>
      <c r="E6" s="61" t="s">
        <v>66</v>
      </c>
      <c r="F6" s="65">
        <f>D6/D22</f>
        <v>4.8399999999999997E-3</v>
      </c>
      <c r="G6" s="67">
        <v>1</v>
      </c>
      <c r="H6" s="67">
        <v>1</v>
      </c>
      <c r="I6" s="105">
        <f t="shared" si="0"/>
        <v>1</v>
      </c>
      <c r="J6" s="67">
        <f>I6*F6</f>
        <v>4.8399999999999997E-3</v>
      </c>
      <c r="P6"/>
    </row>
    <row r="7" spans="1:28" s="2" customFormat="1" ht="15" customHeight="1" x14ac:dyDescent="0.25">
      <c r="A7" s="136"/>
      <c r="B7" s="126"/>
      <c r="C7" s="75" t="s">
        <v>52</v>
      </c>
      <c r="D7" s="76">
        <v>0</v>
      </c>
      <c r="E7" s="61"/>
      <c r="F7" s="65">
        <f>D7/D22</f>
        <v>0</v>
      </c>
      <c r="G7" s="67"/>
      <c r="H7" s="68"/>
      <c r="I7" s="68"/>
      <c r="J7" s="67">
        <f>I7*F7</f>
        <v>0</v>
      </c>
    </row>
    <row r="8" spans="1:28" s="2" customFormat="1" x14ac:dyDescent="0.25">
      <c r="A8" s="136"/>
      <c r="B8" s="137" t="s">
        <v>16</v>
      </c>
      <c r="C8" s="137"/>
      <c r="D8" s="77">
        <f>SUM(D4:D7)</f>
        <v>2555800000</v>
      </c>
      <c r="E8" s="69"/>
      <c r="F8" s="70">
        <f>D8/D22</f>
        <v>6.3894999999999993E-2</v>
      </c>
      <c r="G8" s="71"/>
      <c r="H8" s="71"/>
      <c r="I8" s="71"/>
      <c r="J8" s="73">
        <f>SUM(J4+J5+J6+J7)</f>
        <v>6.3895000000000007E-2</v>
      </c>
    </row>
    <row r="9" spans="1:28" s="2" customFormat="1" x14ac:dyDescent="0.25">
      <c r="A9" s="136" t="s">
        <v>17</v>
      </c>
      <c r="B9" s="145" t="s">
        <v>18</v>
      </c>
      <c r="C9" s="147" t="s">
        <v>18</v>
      </c>
      <c r="D9" s="149">
        <v>35960000000</v>
      </c>
      <c r="E9" s="61" t="s">
        <v>53</v>
      </c>
      <c r="F9" s="143">
        <f>D9/D22</f>
        <v>0.89900000000000002</v>
      </c>
      <c r="G9" s="67">
        <v>0.4</v>
      </c>
      <c r="H9" s="67">
        <v>1</v>
      </c>
      <c r="I9" s="105">
        <f>H9*G9</f>
        <v>0.4</v>
      </c>
      <c r="J9" s="67">
        <f>I9*F9</f>
        <v>0.35960000000000003</v>
      </c>
    </row>
    <row r="10" spans="1:28" s="2" customFormat="1" x14ac:dyDescent="0.25">
      <c r="A10" s="136"/>
      <c r="B10" s="146"/>
      <c r="C10" s="148"/>
      <c r="D10" s="150"/>
      <c r="E10" s="61" t="s">
        <v>54</v>
      </c>
      <c r="F10" s="144"/>
      <c r="G10" s="67">
        <v>0.05</v>
      </c>
      <c r="H10" s="67">
        <v>1</v>
      </c>
      <c r="I10" s="105">
        <f t="shared" ref="I10:I12" si="1">H10*G10</f>
        <v>0.05</v>
      </c>
      <c r="J10" s="67">
        <f>I10*F9</f>
        <v>4.4950000000000004E-2</v>
      </c>
    </row>
    <row r="11" spans="1:28" s="2" customFormat="1" x14ac:dyDescent="0.25">
      <c r="A11" s="136"/>
      <c r="B11" s="146"/>
      <c r="C11" s="148"/>
      <c r="D11" s="150"/>
      <c r="E11" s="61" t="s">
        <v>55</v>
      </c>
      <c r="F11" s="144"/>
      <c r="G11" s="67">
        <v>0.55000000000000004</v>
      </c>
      <c r="H11" s="67">
        <v>1</v>
      </c>
      <c r="I11" s="105">
        <f t="shared" si="1"/>
        <v>0.55000000000000004</v>
      </c>
      <c r="J11" s="67">
        <f>I11*F9</f>
        <v>0.49445000000000006</v>
      </c>
    </row>
    <row r="12" spans="1:28" s="2" customFormat="1" ht="28.5" customHeight="1" x14ac:dyDescent="0.25">
      <c r="A12" s="136"/>
      <c r="B12" s="146"/>
      <c r="C12" s="148"/>
      <c r="D12" s="150"/>
      <c r="E12" s="61" t="s">
        <v>74</v>
      </c>
      <c r="F12" s="144"/>
      <c r="G12" s="64">
        <v>0</v>
      </c>
      <c r="H12" s="64">
        <v>1</v>
      </c>
      <c r="I12" s="105">
        <f t="shared" si="1"/>
        <v>0</v>
      </c>
      <c r="J12" s="67">
        <f>I12*F9</f>
        <v>0</v>
      </c>
    </row>
    <row r="13" spans="1:28" s="2" customFormat="1" x14ac:dyDescent="0.25">
      <c r="A13" s="136"/>
      <c r="B13" s="137" t="s">
        <v>16</v>
      </c>
      <c r="C13" s="137"/>
      <c r="D13" s="77">
        <f>SUM(D9:D9)</f>
        <v>35960000000</v>
      </c>
      <c r="E13" s="69"/>
      <c r="F13" s="70">
        <f>D13/D22</f>
        <v>0.89900000000000002</v>
      </c>
      <c r="G13" s="80"/>
      <c r="H13" s="80"/>
      <c r="I13" s="80"/>
      <c r="J13" s="81">
        <f>SUM(J9+J10+J11+J12)</f>
        <v>0.89900000000000002</v>
      </c>
    </row>
    <row r="14" spans="1:28" s="2" customFormat="1" ht="15" customHeight="1" x14ac:dyDescent="0.25">
      <c r="A14" s="136" t="s">
        <v>21</v>
      </c>
      <c r="B14" s="126" t="s">
        <v>8</v>
      </c>
      <c r="C14" s="128" t="s">
        <v>22</v>
      </c>
      <c r="D14" s="140">
        <v>899263068</v>
      </c>
      <c r="E14" s="61" t="s">
        <v>48</v>
      </c>
      <c r="F14" s="132">
        <f>D14/D22</f>
        <v>2.2481576699999999E-2</v>
      </c>
      <c r="G14" s="67">
        <v>0.05</v>
      </c>
      <c r="H14" s="67">
        <v>1</v>
      </c>
      <c r="I14" s="105">
        <f>H14*G14</f>
        <v>0.05</v>
      </c>
      <c r="J14" s="67">
        <f>I14*F14</f>
        <v>1.1240788350000001E-3</v>
      </c>
    </row>
    <row r="15" spans="1:28" s="2" customFormat="1" ht="15" customHeight="1" x14ac:dyDescent="0.25">
      <c r="A15" s="136"/>
      <c r="B15" s="126"/>
      <c r="C15" s="128"/>
      <c r="D15" s="140"/>
      <c r="E15" s="61" t="s">
        <v>49</v>
      </c>
      <c r="F15" s="132"/>
      <c r="G15" s="67">
        <v>0.05</v>
      </c>
      <c r="H15" s="67">
        <v>1</v>
      </c>
      <c r="I15" s="105">
        <f t="shared" ref="I15:I20" si="2">H15*G15</f>
        <v>0.05</v>
      </c>
      <c r="J15" s="67">
        <f>I15*F14</f>
        <v>1.1240788350000001E-3</v>
      </c>
    </row>
    <row r="16" spans="1:28" s="2" customFormat="1" ht="27.75" customHeight="1" x14ac:dyDescent="0.25">
      <c r="A16" s="136"/>
      <c r="B16" s="126"/>
      <c r="C16" s="128"/>
      <c r="D16" s="140"/>
      <c r="E16" s="61" t="s">
        <v>58</v>
      </c>
      <c r="F16" s="132"/>
      <c r="G16" s="67">
        <v>0.9</v>
      </c>
      <c r="H16" s="67">
        <v>1</v>
      </c>
      <c r="I16" s="105">
        <f t="shared" si="2"/>
        <v>0.9</v>
      </c>
      <c r="J16" s="67">
        <f>I16*F14</f>
        <v>2.0233419029999998E-2</v>
      </c>
    </row>
    <row r="17" spans="1:10" s="2" customFormat="1" x14ac:dyDescent="0.25">
      <c r="A17" s="136"/>
      <c r="B17" s="126"/>
      <c r="C17" s="78" t="s">
        <v>25</v>
      </c>
      <c r="D17" s="74">
        <v>171263567</v>
      </c>
      <c r="E17" s="60" t="s">
        <v>71</v>
      </c>
      <c r="F17" s="65">
        <f>D17/$D$22</f>
        <v>4.2815891750000003E-3</v>
      </c>
      <c r="G17" s="67">
        <v>1</v>
      </c>
      <c r="H17" s="67">
        <f>155667865/D17</f>
        <v>0.90893742158248991</v>
      </c>
      <c r="I17" s="105">
        <f t="shared" si="2"/>
        <v>0.90893742158248991</v>
      </c>
      <c r="J17" s="67">
        <f>I17*F17</f>
        <v>3.8916966250000006E-3</v>
      </c>
    </row>
    <row r="18" spans="1:10" s="2" customFormat="1" x14ac:dyDescent="0.25">
      <c r="A18" s="136"/>
      <c r="B18" s="126" t="s">
        <v>28</v>
      </c>
      <c r="C18" s="78" t="s">
        <v>29</v>
      </c>
      <c r="D18" s="74">
        <v>373673365</v>
      </c>
      <c r="E18" s="60" t="s">
        <v>72</v>
      </c>
      <c r="F18" s="65">
        <f>D18/$D$22</f>
        <v>9.3418341250000002E-3</v>
      </c>
      <c r="G18" s="67">
        <v>1</v>
      </c>
      <c r="H18" s="82">
        <f>39612951/D18</f>
        <v>0.10600956533254652</v>
      </c>
      <c r="I18" s="105">
        <f t="shared" si="2"/>
        <v>0.10600956533254652</v>
      </c>
      <c r="J18" s="82">
        <f>I18*F18</f>
        <v>9.9032377500000014E-4</v>
      </c>
    </row>
    <row r="19" spans="1:10" s="2" customFormat="1" x14ac:dyDescent="0.25">
      <c r="A19" s="136"/>
      <c r="B19" s="126"/>
      <c r="C19" s="126" t="s">
        <v>31</v>
      </c>
      <c r="D19" s="74">
        <v>40000000</v>
      </c>
      <c r="E19" s="60" t="s">
        <v>59</v>
      </c>
      <c r="F19" s="132">
        <f>D19/$D$22</f>
        <v>1E-3</v>
      </c>
      <c r="G19" s="67">
        <v>0.4</v>
      </c>
      <c r="H19" s="67">
        <v>1</v>
      </c>
      <c r="I19" s="105">
        <f t="shared" si="2"/>
        <v>0.4</v>
      </c>
      <c r="J19" s="67">
        <f>I19*F19</f>
        <v>4.0000000000000002E-4</v>
      </c>
    </row>
    <row r="20" spans="1:10" s="2" customFormat="1" x14ac:dyDescent="0.25">
      <c r="A20" s="136"/>
      <c r="B20" s="78"/>
      <c r="C20" s="126"/>
      <c r="D20" s="74"/>
      <c r="E20" s="60" t="s">
        <v>60</v>
      </c>
      <c r="F20" s="132"/>
      <c r="G20" s="67">
        <v>0.6</v>
      </c>
      <c r="H20" s="67">
        <v>1</v>
      </c>
      <c r="I20" s="105">
        <f t="shared" si="2"/>
        <v>0.6</v>
      </c>
      <c r="J20" s="67">
        <f>I20*F19</f>
        <v>5.9999999999999995E-4</v>
      </c>
    </row>
    <row r="21" spans="1:10" s="2" customFormat="1" x14ac:dyDescent="0.25">
      <c r="A21" s="136"/>
      <c r="B21" s="142" t="s">
        <v>16</v>
      </c>
      <c r="C21" s="142"/>
      <c r="D21" s="77">
        <f>SUM(D14:D19)</f>
        <v>1484200000</v>
      </c>
      <c r="E21" s="69"/>
      <c r="F21" s="70">
        <f>D21/$D$22</f>
        <v>3.7104999999999999E-2</v>
      </c>
      <c r="G21" s="80"/>
      <c r="H21" s="80"/>
      <c r="I21" s="80"/>
      <c r="J21" s="85">
        <f>SUM(J14+J15+J16+J17+J18+J19+J20)</f>
        <v>2.8363597099999999E-2</v>
      </c>
    </row>
    <row r="22" spans="1:10" s="2" customFormat="1" ht="18.75" x14ac:dyDescent="0.25">
      <c r="A22" s="138" t="s">
        <v>32</v>
      </c>
      <c r="B22" s="138"/>
      <c r="C22" s="138"/>
      <c r="D22" s="79">
        <f>D21+D13+D8</f>
        <v>40000000000</v>
      </c>
      <c r="E22" s="69"/>
      <c r="F22" s="86">
        <f>D22/$D$22</f>
        <v>1</v>
      </c>
      <c r="G22" s="80"/>
      <c r="H22" s="80"/>
      <c r="I22" s="80"/>
      <c r="J22" s="92">
        <f>J8+J13+J21</f>
        <v>0.99125859710000008</v>
      </c>
    </row>
    <row r="23" spans="1:10" s="2" customFormat="1" x14ac:dyDescent="0.25">
      <c r="C23" s="3"/>
      <c r="D23" s="6"/>
      <c r="F23" s="62"/>
      <c r="G23" s="54"/>
      <c r="H23" s="54"/>
      <c r="I23" s="54"/>
      <c r="J23" s="54"/>
    </row>
    <row r="24" spans="1:10" s="2" customFormat="1" hidden="1" x14ac:dyDescent="0.25">
      <c r="C24" s="3"/>
      <c r="D24" s="26"/>
      <c r="F24" s="62"/>
      <c r="G24" s="54"/>
      <c r="H24" s="54"/>
      <c r="I24" s="54"/>
      <c r="J24" s="54"/>
    </row>
    <row r="25" spans="1:10" s="2" customFormat="1" hidden="1" x14ac:dyDescent="0.25">
      <c r="C25" s="3"/>
      <c r="D25" s="26">
        <f>D22/1.0048</f>
        <v>39808917197.452232</v>
      </c>
      <c r="F25" s="62"/>
      <c r="G25" s="54"/>
      <c r="H25" s="54"/>
      <c r="I25" s="54"/>
      <c r="J25" s="54"/>
    </row>
    <row r="26" spans="1:10" s="2" customFormat="1" hidden="1" x14ac:dyDescent="0.25">
      <c r="C26" s="3"/>
      <c r="D26" s="26">
        <f>D25*0.48%</f>
        <v>191082802.54777071</v>
      </c>
      <c r="F26" s="62"/>
      <c r="G26" s="54"/>
      <c r="H26" s="54"/>
      <c r="I26" s="54"/>
      <c r="J26" s="54"/>
    </row>
    <row r="27" spans="1:10" s="2" customFormat="1" hidden="1" x14ac:dyDescent="0.25">
      <c r="C27" s="3"/>
      <c r="D27" s="26">
        <f>D25+D26</f>
        <v>40000000000</v>
      </c>
      <c r="F27" s="62"/>
      <c r="G27" s="54"/>
      <c r="H27" s="54"/>
      <c r="I27" s="54"/>
      <c r="J27" s="54"/>
    </row>
    <row r="28" spans="1:10" s="2" customFormat="1" hidden="1" x14ac:dyDescent="0.25">
      <c r="C28" s="3"/>
      <c r="D28" s="26"/>
      <c r="F28" s="62"/>
      <c r="G28" s="54"/>
      <c r="H28" s="54"/>
      <c r="I28" s="54"/>
      <c r="J28" s="54"/>
    </row>
    <row r="29" spans="1:10" s="2" customFormat="1" hidden="1" x14ac:dyDescent="0.25">
      <c r="C29" s="3"/>
      <c r="D29" s="26"/>
      <c r="F29" s="62"/>
      <c r="G29" s="54"/>
      <c r="H29" s="54"/>
      <c r="I29" s="54"/>
      <c r="J29" s="54"/>
    </row>
    <row r="30" spans="1:10" s="2" customFormat="1" hidden="1" x14ac:dyDescent="0.25">
      <c r="C30" s="3"/>
      <c r="D30" s="26"/>
      <c r="F30" s="62"/>
      <c r="G30" s="54"/>
      <c r="H30" s="54"/>
      <c r="I30" s="54"/>
      <c r="J30" s="54"/>
    </row>
    <row r="31" spans="1:10" s="2" customFormat="1" hidden="1" x14ac:dyDescent="0.25">
      <c r="C31" s="3"/>
      <c r="F31" s="62"/>
      <c r="G31" s="54"/>
      <c r="H31" s="54"/>
      <c r="I31" s="54"/>
      <c r="J31" s="54"/>
    </row>
    <row r="32" spans="1:10" s="2" customFormat="1" hidden="1" x14ac:dyDescent="0.25">
      <c r="C32" s="3"/>
      <c r="F32" s="62"/>
      <c r="G32" s="54"/>
      <c r="H32" s="54"/>
      <c r="I32" s="54"/>
      <c r="J32" s="54"/>
    </row>
    <row r="33" spans="3:10" s="2" customFormat="1" hidden="1" x14ac:dyDescent="0.25">
      <c r="C33" s="3"/>
      <c r="F33" s="62"/>
      <c r="G33" s="54"/>
      <c r="H33" s="54"/>
      <c r="I33" s="54"/>
      <c r="J33" s="54"/>
    </row>
    <row r="34" spans="3:10" s="2" customFormat="1" hidden="1" x14ac:dyDescent="0.25">
      <c r="C34" s="3"/>
      <c r="F34" s="62"/>
      <c r="G34" s="54"/>
      <c r="H34" s="54"/>
      <c r="I34" s="54"/>
      <c r="J34" s="54"/>
    </row>
    <row r="35" spans="3:10" s="2" customFormat="1" hidden="1" x14ac:dyDescent="0.25">
      <c r="C35" s="3"/>
      <c r="F35" s="62"/>
      <c r="G35" s="54"/>
      <c r="H35" s="54"/>
      <c r="I35" s="54"/>
      <c r="J35" s="54"/>
    </row>
    <row r="36" spans="3:10" s="2" customFormat="1" hidden="1" x14ac:dyDescent="0.25">
      <c r="C36" s="3"/>
      <c r="F36" s="62"/>
      <c r="G36" s="54"/>
      <c r="H36" s="54"/>
      <c r="I36" s="54"/>
      <c r="J36" s="54"/>
    </row>
    <row r="37" spans="3:10" s="2" customFormat="1" hidden="1" x14ac:dyDescent="0.25">
      <c r="C37" s="3"/>
      <c r="F37" s="62"/>
      <c r="G37" s="54"/>
      <c r="H37" s="54"/>
      <c r="I37" s="54"/>
      <c r="J37" s="54"/>
    </row>
    <row r="38" spans="3:10" s="2" customFormat="1" hidden="1" x14ac:dyDescent="0.25">
      <c r="C38" s="3"/>
      <c r="F38" s="62"/>
      <c r="G38" s="54"/>
      <c r="H38" s="54"/>
      <c r="I38" s="54"/>
      <c r="J38" s="54"/>
    </row>
    <row r="39" spans="3:10" s="2" customFormat="1" hidden="1" x14ac:dyDescent="0.25">
      <c r="C39" s="3"/>
      <c r="F39" s="62"/>
      <c r="G39" s="54"/>
      <c r="H39" s="54"/>
      <c r="I39" s="54"/>
      <c r="J39" s="54"/>
    </row>
    <row r="40" spans="3:10" s="2" customFormat="1" hidden="1" x14ac:dyDescent="0.25">
      <c r="C40" s="3"/>
      <c r="F40" s="62"/>
      <c r="G40" s="54"/>
      <c r="H40" s="54"/>
      <c r="I40" s="54"/>
      <c r="J40" s="54"/>
    </row>
    <row r="41" spans="3:10" s="2" customFormat="1" hidden="1" x14ac:dyDescent="0.25">
      <c r="C41" s="3"/>
      <c r="F41" s="62"/>
      <c r="G41" s="54"/>
      <c r="H41" s="54"/>
      <c r="I41" s="54"/>
      <c r="J41" s="54"/>
    </row>
    <row r="42" spans="3:10" s="2" customFormat="1" hidden="1" x14ac:dyDescent="0.25">
      <c r="C42" s="3"/>
      <c r="F42" s="62"/>
      <c r="G42" s="54"/>
      <c r="H42" s="54"/>
      <c r="I42" s="54"/>
      <c r="J42" s="54"/>
    </row>
    <row r="43" spans="3:10" s="2" customFormat="1" hidden="1" x14ac:dyDescent="0.25">
      <c r="C43" s="3"/>
      <c r="F43" s="62"/>
      <c r="G43" s="54"/>
      <c r="H43" s="54"/>
      <c r="I43" s="54"/>
      <c r="J43" s="54"/>
    </row>
    <row r="44" spans="3:10" s="2" customFormat="1" hidden="1" x14ac:dyDescent="0.25">
      <c r="C44" s="3"/>
      <c r="F44" s="62"/>
      <c r="G44" s="54"/>
      <c r="H44" s="54"/>
      <c r="I44" s="54"/>
      <c r="J44" s="54"/>
    </row>
    <row r="45" spans="3:10" s="2" customFormat="1" hidden="1" x14ac:dyDescent="0.25">
      <c r="C45" s="3"/>
      <c r="F45" s="62"/>
      <c r="G45" s="54"/>
      <c r="H45" s="54"/>
      <c r="I45" s="54"/>
      <c r="J45" s="54"/>
    </row>
    <row r="46" spans="3:10" s="2" customFormat="1" hidden="1" x14ac:dyDescent="0.25">
      <c r="C46" s="3"/>
      <c r="F46" s="62"/>
      <c r="G46" s="54"/>
      <c r="H46" s="54"/>
      <c r="I46" s="54"/>
      <c r="J46" s="54"/>
    </row>
    <row r="47" spans="3:10" s="2" customFormat="1" hidden="1" x14ac:dyDescent="0.25">
      <c r="C47" s="3"/>
      <c r="F47" s="62"/>
      <c r="G47" s="54"/>
      <c r="H47" s="54"/>
      <c r="I47" s="54"/>
      <c r="J47" s="54"/>
    </row>
    <row r="48" spans="3:10" s="2" customFormat="1" hidden="1" x14ac:dyDescent="0.25">
      <c r="C48" s="3"/>
      <c r="F48" s="62"/>
      <c r="G48" s="54"/>
      <c r="H48" s="54"/>
      <c r="I48" s="54"/>
      <c r="J48" s="54"/>
    </row>
    <row r="49" spans="3:10" s="2" customFormat="1" hidden="1" x14ac:dyDescent="0.25">
      <c r="C49" s="3"/>
      <c r="F49" s="62"/>
      <c r="G49" s="54"/>
      <c r="H49" s="54"/>
      <c r="I49" s="54"/>
      <c r="J49" s="54"/>
    </row>
    <row r="50" spans="3:10" s="2" customFormat="1" hidden="1" x14ac:dyDescent="0.25">
      <c r="C50" s="3"/>
      <c r="F50" s="62"/>
      <c r="G50" s="54"/>
      <c r="H50" s="54"/>
      <c r="I50" s="54"/>
      <c r="J50" s="54"/>
    </row>
    <row r="51" spans="3:10" s="2" customFormat="1" hidden="1" x14ac:dyDescent="0.25">
      <c r="C51" s="3"/>
      <c r="F51" s="62"/>
      <c r="G51" s="54"/>
      <c r="H51" s="54"/>
      <c r="I51" s="54"/>
      <c r="J51" s="54"/>
    </row>
    <row r="52" spans="3:10" s="2" customFormat="1" hidden="1" x14ac:dyDescent="0.25">
      <c r="C52" s="3"/>
      <c r="F52" s="62"/>
      <c r="G52" s="54"/>
      <c r="H52" s="54"/>
      <c r="I52" s="54"/>
      <c r="J52" s="54"/>
    </row>
    <row r="53" spans="3:10" s="2" customFormat="1" hidden="1" x14ac:dyDescent="0.25">
      <c r="C53" s="3"/>
      <c r="F53" s="62"/>
      <c r="G53" s="54"/>
      <c r="H53" s="54"/>
      <c r="I53" s="54"/>
      <c r="J53" s="54"/>
    </row>
    <row r="54" spans="3:10" s="2" customFormat="1" hidden="1" x14ac:dyDescent="0.25">
      <c r="C54" s="3"/>
      <c r="F54" s="62"/>
      <c r="G54" s="54"/>
      <c r="H54" s="54"/>
      <c r="I54" s="54"/>
      <c r="J54" s="54"/>
    </row>
    <row r="55" spans="3:10" s="2" customFormat="1" hidden="1" x14ac:dyDescent="0.25">
      <c r="C55" s="3"/>
      <c r="F55" s="62"/>
      <c r="G55" s="54"/>
      <c r="H55" s="54"/>
      <c r="I55" s="54"/>
      <c r="J55" s="54"/>
    </row>
    <row r="56" spans="3:10" s="2" customFormat="1" hidden="1" x14ac:dyDescent="0.25">
      <c r="C56" s="3"/>
      <c r="F56" s="62"/>
      <c r="G56" s="54"/>
      <c r="H56" s="54"/>
      <c r="I56" s="54"/>
      <c r="J56" s="54"/>
    </row>
    <row r="57" spans="3:10" s="2" customFormat="1" hidden="1" x14ac:dyDescent="0.25">
      <c r="C57" s="3"/>
      <c r="F57" s="62"/>
      <c r="G57" s="54"/>
      <c r="H57" s="54"/>
      <c r="I57" s="54"/>
      <c r="J57" s="54"/>
    </row>
    <row r="58" spans="3:10" s="2" customFormat="1" hidden="1" x14ac:dyDescent="0.25">
      <c r="C58" s="3"/>
      <c r="F58" s="62"/>
      <c r="G58" s="54"/>
      <c r="H58" s="54"/>
      <c r="I58" s="54"/>
      <c r="J58" s="54"/>
    </row>
    <row r="59" spans="3:10" s="2" customFormat="1" hidden="1" x14ac:dyDescent="0.25">
      <c r="C59" s="3"/>
      <c r="F59" s="62"/>
      <c r="G59" s="54"/>
      <c r="H59" s="54"/>
      <c r="I59" s="54"/>
      <c r="J59" s="54"/>
    </row>
    <row r="60" spans="3:10" s="2" customFormat="1" hidden="1" x14ac:dyDescent="0.25">
      <c r="C60" s="3"/>
      <c r="F60" s="62"/>
      <c r="G60" s="54"/>
      <c r="H60" s="54"/>
      <c r="I60" s="54"/>
      <c r="J60" s="54"/>
    </row>
    <row r="61" spans="3:10" s="2" customFormat="1" hidden="1" x14ac:dyDescent="0.25">
      <c r="C61" s="3"/>
      <c r="F61" s="62"/>
      <c r="G61" s="54"/>
      <c r="H61" s="54"/>
      <c r="I61" s="54"/>
      <c r="J61" s="54"/>
    </row>
    <row r="62" spans="3:10" s="2" customFormat="1" hidden="1" x14ac:dyDescent="0.25">
      <c r="C62" s="3"/>
      <c r="F62" s="62"/>
      <c r="G62" s="54"/>
      <c r="H62" s="54"/>
      <c r="I62" s="54"/>
      <c r="J62" s="54"/>
    </row>
    <row r="63" spans="3:10" s="2" customFormat="1" hidden="1" x14ac:dyDescent="0.25">
      <c r="C63" s="3"/>
      <c r="F63" s="62"/>
      <c r="G63" s="54"/>
      <c r="H63" s="54"/>
      <c r="I63" s="54"/>
      <c r="J63" s="54"/>
    </row>
    <row r="64" spans="3:10" s="2" customFormat="1" hidden="1" x14ac:dyDescent="0.25">
      <c r="C64" s="3"/>
      <c r="F64" s="62"/>
      <c r="G64" s="54"/>
      <c r="H64" s="54"/>
      <c r="I64" s="54"/>
      <c r="J64" s="54"/>
    </row>
    <row r="65" spans="3:10" s="2" customFormat="1" hidden="1" x14ac:dyDescent="0.25">
      <c r="C65" s="3"/>
      <c r="F65" s="62"/>
      <c r="G65" s="54"/>
      <c r="H65" s="54"/>
      <c r="I65" s="54"/>
      <c r="J65" s="54"/>
    </row>
    <row r="66" spans="3:10" s="2" customFormat="1" hidden="1" x14ac:dyDescent="0.25">
      <c r="C66" s="3"/>
      <c r="F66" s="62"/>
      <c r="G66" s="54"/>
      <c r="H66" s="54"/>
      <c r="I66" s="54"/>
      <c r="J66" s="54"/>
    </row>
    <row r="67" spans="3:10" s="2" customFormat="1" hidden="1" x14ac:dyDescent="0.25">
      <c r="C67" s="3"/>
      <c r="F67" s="62"/>
      <c r="G67" s="54"/>
      <c r="H67" s="54"/>
      <c r="I67" s="54"/>
      <c r="J67" s="54"/>
    </row>
    <row r="68" spans="3:10" s="2" customFormat="1" hidden="1" x14ac:dyDescent="0.25">
      <c r="C68" s="3"/>
      <c r="F68" s="62"/>
      <c r="G68" s="54"/>
      <c r="H68" s="54"/>
      <c r="I68" s="54"/>
      <c r="J68" s="54"/>
    </row>
    <row r="69" spans="3:10" s="2" customFormat="1" hidden="1" x14ac:dyDescent="0.25">
      <c r="C69" s="3"/>
      <c r="F69" s="62"/>
      <c r="G69" s="54"/>
      <c r="H69" s="54"/>
      <c r="I69" s="54"/>
      <c r="J69" s="54"/>
    </row>
    <row r="70" spans="3:10" s="2" customFormat="1" hidden="1" x14ac:dyDescent="0.25">
      <c r="C70" s="3"/>
      <c r="F70" s="62"/>
      <c r="G70" s="54"/>
      <c r="H70" s="54"/>
      <c r="I70" s="54"/>
      <c r="J70" s="54"/>
    </row>
    <row r="71" spans="3:10" s="2" customFormat="1" hidden="1" x14ac:dyDescent="0.25">
      <c r="C71" s="3"/>
      <c r="F71" s="62"/>
      <c r="G71" s="54"/>
      <c r="H71" s="54"/>
      <c r="I71" s="54"/>
      <c r="J71" s="54"/>
    </row>
    <row r="72" spans="3:10" s="2" customFormat="1" hidden="1" x14ac:dyDescent="0.25">
      <c r="C72" s="3"/>
      <c r="F72" s="62"/>
      <c r="G72" s="54"/>
      <c r="H72" s="54"/>
      <c r="I72" s="54"/>
      <c r="J72" s="54"/>
    </row>
    <row r="73" spans="3:10" s="2" customFormat="1" x14ac:dyDescent="0.25">
      <c r="C73" s="3"/>
      <c r="D73" s="26"/>
      <c r="F73" s="62"/>
      <c r="G73" s="54"/>
      <c r="H73" s="54"/>
      <c r="I73" s="54"/>
      <c r="J73" s="54"/>
    </row>
    <row r="74" spans="3:10" s="2" customFormat="1" x14ac:dyDescent="0.25">
      <c r="C74" s="3"/>
      <c r="F74" s="62"/>
      <c r="G74" s="54"/>
      <c r="H74" s="54"/>
      <c r="I74" s="54"/>
      <c r="J74" s="54"/>
    </row>
    <row r="75" spans="3:10" s="2" customFormat="1" x14ac:dyDescent="0.25">
      <c r="C75" s="3"/>
      <c r="F75" s="62"/>
      <c r="G75" s="54"/>
      <c r="H75" s="54"/>
      <c r="I75" s="54"/>
      <c r="J75" s="54"/>
    </row>
    <row r="76" spans="3:10" s="2" customFormat="1" x14ac:dyDescent="0.25">
      <c r="C76" s="3"/>
      <c r="F76" s="62"/>
      <c r="G76" s="54"/>
      <c r="H76" s="54"/>
      <c r="I76" s="54"/>
      <c r="J76" s="54"/>
    </row>
    <row r="77" spans="3:10" s="2" customFormat="1" x14ac:dyDescent="0.25">
      <c r="C77" s="3"/>
      <c r="F77" s="62"/>
      <c r="G77" s="54"/>
      <c r="H77" s="54"/>
      <c r="I77" s="54"/>
      <c r="J77" s="54"/>
    </row>
    <row r="78" spans="3:10" s="2" customFormat="1" x14ac:dyDescent="0.25">
      <c r="C78" s="3"/>
      <c r="F78" s="62"/>
      <c r="G78" s="54"/>
      <c r="H78" s="54"/>
      <c r="I78" s="54"/>
      <c r="J78" s="54"/>
    </row>
    <row r="79" spans="3:10" s="2" customFormat="1" x14ac:dyDescent="0.25">
      <c r="C79" s="3"/>
      <c r="F79" s="62"/>
      <c r="G79" s="54"/>
      <c r="H79" s="54"/>
      <c r="I79" s="54"/>
      <c r="J79" s="54"/>
    </row>
    <row r="80" spans="3:10" s="2" customFormat="1" x14ac:dyDescent="0.25">
      <c r="C80" s="3"/>
      <c r="F80" s="62"/>
      <c r="G80" s="54"/>
      <c r="H80" s="54"/>
      <c r="I80" s="54"/>
      <c r="J80" s="54"/>
    </row>
    <row r="81" spans="3:10" s="2" customFormat="1" x14ac:dyDescent="0.25">
      <c r="C81" s="3"/>
      <c r="F81" s="62"/>
      <c r="G81" s="54"/>
      <c r="H81" s="54"/>
      <c r="I81" s="54"/>
      <c r="J81" s="54"/>
    </row>
    <row r="82" spans="3:10" s="2" customFormat="1" x14ac:dyDescent="0.25">
      <c r="C82" s="3"/>
      <c r="F82" s="62"/>
      <c r="G82" s="54"/>
      <c r="H82" s="54"/>
      <c r="I82" s="54"/>
      <c r="J82" s="54"/>
    </row>
    <row r="83" spans="3:10" s="2" customFormat="1" x14ac:dyDescent="0.25">
      <c r="C83" s="3"/>
      <c r="F83" s="62"/>
      <c r="G83" s="54"/>
      <c r="H83" s="54"/>
      <c r="I83" s="54"/>
      <c r="J83" s="54"/>
    </row>
    <row r="84" spans="3:10" s="2" customFormat="1" x14ac:dyDescent="0.25">
      <c r="C84" s="3"/>
      <c r="F84" s="62"/>
      <c r="G84" s="54"/>
      <c r="H84" s="54"/>
      <c r="I84" s="54"/>
      <c r="J84" s="54"/>
    </row>
    <row r="85" spans="3:10" s="2" customFormat="1" x14ac:dyDescent="0.25">
      <c r="C85" s="3"/>
      <c r="F85" s="62"/>
      <c r="G85" s="54"/>
      <c r="H85" s="54"/>
      <c r="I85" s="54"/>
      <c r="J85" s="54"/>
    </row>
    <row r="86" spans="3:10" s="2" customFormat="1" x14ac:dyDescent="0.25">
      <c r="C86" s="3"/>
      <c r="F86" s="62"/>
      <c r="G86" s="54"/>
      <c r="H86" s="54"/>
      <c r="I86" s="54"/>
      <c r="J86" s="54"/>
    </row>
    <row r="87" spans="3:10" s="2" customFormat="1" x14ac:dyDescent="0.25">
      <c r="C87" s="3"/>
      <c r="F87" s="62"/>
      <c r="G87" s="54"/>
      <c r="H87" s="54"/>
      <c r="I87" s="54"/>
      <c r="J87" s="54"/>
    </row>
    <row r="88" spans="3:10" s="2" customFormat="1" x14ac:dyDescent="0.25">
      <c r="C88" s="3"/>
      <c r="F88" s="62"/>
      <c r="G88" s="54"/>
      <c r="H88" s="54"/>
      <c r="I88" s="54"/>
      <c r="J88" s="54"/>
    </row>
    <row r="89" spans="3:10" s="2" customFormat="1" x14ac:dyDescent="0.25">
      <c r="C89" s="3"/>
      <c r="F89" s="62"/>
      <c r="G89" s="54"/>
      <c r="H89" s="54"/>
      <c r="I89" s="54"/>
      <c r="J89" s="54"/>
    </row>
    <row r="90" spans="3:10" s="2" customFormat="1" x14ac:dyDescent="0.25">
      <c r="C90" s="3"/>
      <c r="F90" s="62"/>
      <c r="G90" s="54"/>
      <c r="H90" s="54"/>
      <c r="I90" s="54"/>
      <c r="J90" s="54"/>
    </row>
    <row r="91" spans="3:10" s="2" customFormat="1" x14ac:dyDescent="0.25">
      <c r="C91" s="3"/>
      <c r="F91" s="62"/>
      <c r="G91" s="54"/>
      <c r="H91" s="54"/>
      <c r="I91" s="54"/>
      <c r="J91" s="54"/>
    </row>
    <row r="92" spans="3:10" s="2" customFormat="1" x14ac:dyDescent="0.25">
      <c r="C92" s="3"/>
      <c r="F92" s="62"/>
      <c r="G92" s="54"/>
      <c r="H92" s="54"/>
      <c r="I92" s="54"/>
      <c r="J92" s="54"/>
    </row>
    <row r="93" spans="3:10" s="2" customFormat="1" x14ac:dyDescent="0.25">
      <c r="C93" s="3"/>
      <c r="F93" s="62"/>
      <c r="G93" s="54"/>
      <c r="H93" s="54"/>
      <c r="I93" s="54"/>
      <c r="J93" s="54"/>
    </row>
    <row r="94" spans="3:10" s="2" customFormat="1" x14ac:dyDescent="0.25">
      <c r="C94" s="3"/>
      <c r="F94" s="62"/>
      <c r="G94" s="54"/>
      <c r="H94" s="54"/>
      <c r="I94" s="54"/>
      <c r="J94" s="54"/>
    </row>
    <row r="95" spans="3:10" s="2" customFormat="1" x14ac:dyDescent="0.25">
      <c r="C95" s="3"/>
      <c r="F95" s="62"/>
      <c r="G95" s="54"/>
      <c r="H95" s="54"/>
      <c r="I95" s="54"/>
      <c r="J95" s="54"/>
    </row>
    <row r="96" spans="3:10" s="2" customFormat="1" x14ac:dyDescent="0.25">
      <c r="C96" s="3"/>
      <c r="F96" s="62"/>
      <c r="G96" s="54"/>
      <c r="H96" s="54"/>
      <c r="I96" s="54"/>
      <c r="J96" s="54"/>
    </row>
    <row r="97" spans="3:10" s="2" customFormat="1" x14ac:dyDescent="0.25">
      <c r="C97" s="3"/>
      <c r="F97" s="62"/>
      <c r="G97" s="54"/>
      <c r="H97" s="54"/>
      <c r="I97" s="54"/>
      <c r="J97" s="54"/>
    </row>
    <row r="98" spans="3:10" s="2" customFormat="1" x14ac:dyDescent="0.25">
      <c r="C98" s="3"/>
      <c r="F98" s="62"/>
      <c r="G98" s="54"/>
      <c r="H98" s="54"/>
      <c r="I98" s="54"/>
      <c r="J98" s="54"/>
    </row>
    <row r="99" spans="3:10" s="2" customFormat="1" x14ac:dyDescent="0.25">
      <c r="C99" s="3"/>
      <c r="F99" s="62"/>
      <c r="G99" s="54"/>
      <c r="H99" s="54"/>
      <c r="I99" s="54"/>
      <c r="J99" s="54"/>
    </row>
    <row r="100" spans="3:10" s="2" customFormat="1" x14ac:dyDescent="0.25">
      <c r="C100" s="3"/>
      <c r="F100" s="62"/>
      <c r="G100" s="54"/>
      <c r="H100" s="54"/>
      <c r="I100" s="54"/>
      <c r="J100" s="54"/>
    </row>
    <row r="101" spans="3:10" s="2" customFormat="1" x14ac:dyDescent="0.25">
      <c r="C101" s="3"/>
      <c r="F101" s="62"/>
      <c r="G101" s="54"/>
      <c r="H101" s="54"/>
      <c r="I101" s="54"/>
      <c r="J101" s="54"/>
    </row>
    <row r="102" spans="3:10" s="2" customFormat="1" x14ac:dyDescent="0.25">
      <c r="C102" s="3"/>
      <c r="F102" s="62"/>
      <c r="G102" s="54"/>
      <c r="H102" s="54"/>
      <c r="I102" s="54"/>
      <c r="J102" s="54"/>
    </row>
    <row r="103" spans="3:10" s="2" customFormat="1" x14ac:dyDescent="0.25">
      <c r="C103" s="3"/>
      <c r="F103" s="62"/>
      <c r="G103" s="54"/>
      <c r="H103" s="54"/>
      <c r="I103" s="54"/>
      <c r="J103" s="54"/>
    </row>
    <row r="104" spans="3:10" s="2" customFormat="1" x14ac:dyDescent="0.25">
      <c r="C104" s="3"/>
      <c r="F104" s="62"/>
      <c r="G104" s="54"/>
      <c r="H104" s="54"/>
      <c r="I104" s="54"/>
      <c r="J104" s="54"/>
    </row>
    <row r="105" spans="3:10" s="2" customFormat="1" x14ac:dyDescent="0.25">
      <c r="C105" s="3"/>
      <c r="F105" s="62"/>
      <c r="G105" s="54"/>
      <c r="H105" s="54"/>
      <c r="I105" s="54"/>
      <c r="J105" s="54"/>
    </row>
    <row r="106" spans="3:10" s="2" customFormat="1" x14ac:dyDescent="0.25">
      <c r="C106" s="3"/>
      <c r="F106" s="62"/>
      <c r="G106" s="54"/>
      <c r="H106" s="54"/>
      <c r="I106" s="54"/>
      <c r="J106" s="54"/>
    </row>
    <row r="107" spans="3:10" s="2" customFormat="1" x14ac:dyDescent="0.25">
      <c r="C107" s="3"/>
      <c r="F107" s="62"/>
      <c r="G107" s="54"/>
      <c r="H107" s="54"/>
      <c r="I107" s="54"/>
      <c r="J107" s="54"/>
    </row>
    <row r="108" spans="3:10" s="2" customFormat="1" x14ac:dyDescent="0.25">
      <c r="C108" s="3"/>
      <c r="F108" s="62"/>
      <c r="G108" s="54"/>
      <c r="H108" s="54"/>
      <c r="I108" s="54"/>
      <c r="J108" s="54"/>
    </row>
    <row r="109" spans="3:10" s="2" customFormat="1" x14ac:dyDescent="0.25">
      <c r="C109" s="3"/>
      <c r="F109" s="62"/>
      <c r="G109" s="54"/>
      <c r="H109" s="54"/>
      <c r="I109" s="54"/>
      <c r="J109" s="54"/>
    </row>
    <row r="110" spans="3:10" s="2" customFormat="1" x14ac:dyDescent="0.25">
      <c r="C110" s="3"/>
      <c r="F110" s="62"/>
      <c r="G110" s="54"/>
      <c r="H110" s="54"/>
      <c r="I110" s="54"/>
      <c r="J110" s="54"/>
    </row>
    <row r="111" spans="3:10" s="2" customFormat="1" x14ac:dyDescent="0.25">
      <c r="C111" s="3"/>
      <c r="F111" s="62"/>
      <c r="G111" s="54"/>
      <c r="H111" s="54"/>
      <c r="I111" s="54"/>
      <c r="J111" s="54"/>
    </row>
    <row r="112" spans="3:10" s="2" customFormat="1" x14ac:dyDescent="0.25">
      <c r="C112" s="3"/>
      <c r="F112" s="62"/>
      <c r="G112" s="54"/>
      <c r="H112" s="54"/>
      <c r="I112" s="54"/>
      <c r="J112" s="54"/>
    </row>
    <row r="113" spans="3:10" s="2" customFormat="1" x14ac:dyDescent="0.25">
      <c r="C113" s="3"/>
      <c r="F113" s="62"/>
      <c r="G113" s="54"/>
      <c r="H113" s="54"/>
      <c r="I113" s="54"/>
      <c r="J113" s="54"/>
    </row>
    <row r="114" spans="3:10" s="2" customFormat="1" x14ac:dyDescent="0.25">
      <c r="C114" s="3"/>
      <c r="F114" s="62"/>
      <c r="G114" s="54"/>
      <c r="H114" s="54"/>
      <c r="I114" s="54"/>
      <c r="J114" s="54"/>
    </row>
    <row r="115" spans="3:10" s="2" customFormat="1" x14ac:dyDescent="0.25">
      <c r="C115" s="3"/>
      <c r="F115" s="62"/>
      <c r="G115" s="54"/>
      <c r="H115" s="54"/>
      <c r="I115" s="54"/>
      <c r="J115" s="54"/>
    </row>
    <row r="116" spans="3:10" s="2" customFormat="1" x14ac:dyDescent="0.25">
      <c r="C116" s="3"/>
      <c r="F116" s="62"/>
      <c r="G116" s="54"/>
      <c r="H116" s="54"/>
      <c r="I116" s="54"/>
      <c r="J116" s="54"/>
    </row>
    <row r="117" spans="3:10" s="2" customFormat="1" x14ac:dyDescent="0.25">
      <c r="C117" s="3"/>
      <c r="F117" s="62"/>
      <c r="G117" s="54"/>
      <c r="H117" s="54"/>
      <c r="I117" s="54"/>
      <c r="J117" s="54"/>
    </row>
    <row r="118" spans="3:10" s="2" customFormat="1" x14ac:dyDescent="0.25">
      <c r="C118" s="3"/>
      <c r="F118" s="62"/>
      <c r="G118" s="54"/>
      <c r="H118" s="54"/>
      <c r="I118" s="54"/>
      <c r="J118" s="54"/>
    </row>
    <row r="119" spans="3:10" s="2" customFormat="1" x14ac:dyDescent="0.25">
      <c r="C119" s="3"/>
      <c r="F119" s="62"/>
      <c r="G119" s="54"/>
      <c r="H119" s="54"/>
      <c r="I119" s="54"/>
      <c r="J119" s="54"/>
    </row>
    <row r="120" spans="3:10" s="2" customFormat="1" x14ac:dyDescent="0.25">
      <c r="C120" s="3"/>
      <c r="F120" s="62"/>
      <c r="G120" s="54"/>
      <c r="H120" s="54"/>
      <c r="I120" s="54"/>
      <c r="J120" s="54"/>
    </row>
    <row r="121" spans="3:10" s="2" customFormat="1" x14ac:dyDescent="0.25">
      <c r="C121" s="3"/>
      <c r="F121" s="62"/>
      <c r="G121" s="54"/>
      <c r="H121" s="54"/>
      <c r="I121" s="54"/>
      <c r="J121" s="54"/>
    </row>
    <row r="122" spans="3:10" s="2" customFormat="1" x14ac:dyDescent="0.25">
      <c r="C122" s="3"/>
      <c r="F122" s="62"/>
      <c r="G122" s="54"/>
      <c r="H122" s="54"/>
      <c r="I122" s="54"/>
      <c r="J122" s="54"/>
    </row>
    <row r="123" spans="3:10" s="2" customFormat="1" x14ac:dyDescent="0.25">
      <c r="C123" s="3"/>
      <c r="F123" s="62"/>
      <c r="G123" s="54"/>
      <c r="H123" s="54"/>
      <c r="I123" s="54"/>
      <c r="J123" s="54"/>
    </row>
    <row r="124" spans="3:10" s="2" customFormat="1" x14ac:dyDescent="0.25">
      <c r="C124" s="3"/>
      <c r="F124" s="62"/>
      <c r="G124" s="54"/>
      <c r="H124" s="54"/>
      <c r="I124" s="54"/>
      <c r="J124" s="54"/>
    </row>
    <row r="125" spans="3:10" s="2" customFormat="1" x14ac:dyDescent="0.25">
      <c r="C125" s="3"/>
      <c r="F125" s="62"/>
      <c r="G125" s="54"/>
      <c r="H125" s="54"/>
      <c r="I125" s="54"/>
      <c r="J125" s="54"/>
    </row>
    <row r="126" spans="3:10" s="2" customFormat="1" x14ac:dyDescent="0.25">
      <c r="C126" s="3"/>
      <c r="F126" s="62"/>
      <c r="G126" s="54"/>
      <c r="H126" s="54"/>
      <c r="I126" s="54"/>
      <c r="J126" s="54"/>
    </row>
    <row r="127" spans="3:10" s="2" customFormat="1" x14ac:dyDescent="0.25">
      <c r="C127" s="3"/>
      <c r="F127" s="62"/>
      <c r="G127" s="54"/>
      <c r="H127" s="54"/>
      <c r="I127" s="54"/>
      <c r="J127" s="54"/>
    </row>
    <row r="128" spans="3:10" s="2" customFormat="1" x14ac:dyDescent="0.25">
      <c r="C128" s="3"/>
      <c r="F128" s="62"/>
      <c r="G128" s="54"/>
      <c r="H128" s="54"/>
      <c r="I128" s="54"/>
      <c r="J128" s="54"/>
    </row>
    <row r="129" spans="3:10" s="2" customFormat="1" x14ac:dyDescent="0.25">
      <c r="C129" s="3"/>
      <c r="F129" s="62"/>
      <c r="G129" s="54"/>
      <c r="H129" s="54"/>
      <c r="I129" s="54"/>
      <c r="J129" s="54"/>
    </row>
    <row r="130" spans="3:10" s="2" customFormat="1" x14ac:dyDescent="0.25">
      <c r="C130" s="3"/>
      <c r="F130" s="62"/>
      <c r="G130" s="54"/>
      <c r="H130" s="54"/>
      <c r="I130" s="54"/>
      <c r="J130" s="54"/>
    </row>
    <row r="131" spans="3:10" s="2" customFormat="1" x14ac:dyDescent="0.25">
      <c r="C131" s="3"/>
      <c r="F131" s="62"/>
      <c r="G131" s="54"/>
      <c r="H131" s="54"/>
      <c r="I131" s="54"/>
      <c r="J131" s="54"/>
    </row>
    <row r="132" spans="3:10" s="2" customFormat="1" x14ac:dyDescent="0.25">
      <c r="C132" s="3"/>
      <c r="F132" s="62"/>
      <c r="G132" s="54"/>
      <c r="H132" s="54"/>
      <c r="I132" s="54"/>
      <c r="J132" s="54"/>
    </row>
    <row r="133" spans="3:10" s="2" customFormat="1" x14ac:dyDescent="0.25">
      <c r="C133" s="3"/>
      <c r="F133" s="62"/>
      <c r="G133" s="54"/>
      <c r="H133" s="54"/>
      <c r="I133" s="54"/>
      <c r="J133" s="54"/>
    </row>
    <row r="134" spans="3:10" s="2" customFormat="1" x14ac:dyDescent="0.25">
      <c r="C134" s="3"/>
      <c r="F134" s="62"/>
      <c r="G134" s="54"/>
      <c r="H134" s="54"/>
      <c r="I134" s="54"/>
      <c r="J134" s="54"/>
    </row>
    <row r="135" spans="3:10" s="2" customFormat="1" x14ac:dyDescent="0.25">
      <c r="C135" s="3"/>
      <c r="F135" s="62"/>
      <c r="G135" s="54"/>
      <c r="H135" s="54"/>
      <c r="I135" s="54"/>
      <c r="J135" s="54"/>
    </row>
    <row r="136" spans="3:10" s="2" customFormat="1" x14ac:dyDescent="0.25">
      <c r="C136" s="3"/>
      <c r="F136" s="62"/>
      <c r="G136" s="54"/>
      <c r="H136" s="54"/>
      <c r="I136" s="54"/>
      <c r="J136" s="54"/>
    </row>
    <row r="137" spans="3:10" s="2" customFormat="1" x14ac:dyDescent="0.25">
      <c r="C137" s="3"/>
      <c r="F137" s="62"/>
      <c r="G137" s="54"/>
      <c r="H137" s="54"/>
      <c r="I137" s="54"/>
      <c r="J137" s="54"/>
    </row>
    <row r="138" spans="3:10" s="2" customFormat="1" x14ac:dyDescent="0.25">
      <c r="C138" s="3"/>
      <c r="F138" s="62"/>
      <c r="G138" s="54"/>
      <c r="H138" s="54"/>
      <c r="I138" s="54"/>
      <c r="J138" s="54"/>
    </row>
    <row r="139" spans="3:10" s="2" customFormat="1" x14ac:dyDescent="0.25">
      <c r="C139" s="3"/>
      <c r="F139" s="62"/>
      <c r="G139" s="54"/>
      <c r="H139" s="54"/>
      <c r="I139" s="54"/>
      <c r="J139" s="54"/>
    </row>
    <row r="140" spans="3:10" s="2" customFormat="1" x14ac:dyDescent="0.25">
      <c r="C140" s="3"/>
      <c r="F140" s="62"/>
      <c r="G140" s="54"/>
      <c r="H140" s="54"/>
      <c r="I140" s="54"/>
      <c r="J140" s="54"/>
    </row>
    <row r="141" spans="3:10" s="2" customFormat="1" x14ac:dyDescent="0.25">
      <c r="C141" s="3"/>
      <c r="F141" s="62"/>
      <c r="G141" s="54"/>
      <c r="H141" s="54"/>
      <c r="I141" s="54"/>
      <c r="J141" s="54"/>
    </row>
    <row r="142" spans="3:10" s="2" customFormat="1" x14ac:dyDescent="0.25">
      <c r="C142" s="3"/>
      <c r="F142" s="62"/>
      <c r="G142" s="54"/>
      <c r="H142" s="54"/>
      <c r="I142" s="54"/>
      <c r="J142" s="54"/>
    </row>
    <row r="143" spans="3:10" s="2" customFormat="1" x14ac:dyDescent="0.25">
      <c r="C143" s="3"/>
      <c r="F143" s="62"/>
      <c r="G143" s="54"/>
      <c r="H143" s="54"/>
      <c r="I143" s="54"/>
      <c r="J143" s="54"/>
    </row>
    <row r="144" spans="3:10" s="2" customFormat="1" x14ac:dyDescent="0.25">
      <c r="C144" s="3"/>
      <c r="F144" s="62"/>
      <c r="G144" s="54"/>
      <c r="H144" s="54"/>
      <c r="I144" s="54"/>
      <c r="J144" s="54"/>
    </row>
    <row r="145" spans="3:10" s="2" customFormat="1" x14ac:dyDescent="0.25">
      <c r="C145" s="3"/>
      <c r="F145" s="62"/>
      <c r="G145" s="54"/>
      <c r="H145" s="54"/>
      <c r="I145" s="54"/>
      <c r="J145" s="54"/>
    </row>
    <row r="146" spans="3:10" s="2" customFormat="1" x14ac:dyDescent="0.25">
      <c r="C146" s="3"/>
      <c r="F146" s="62"/>
      <c r="G146" s="54"/>
      <c r="H146" s="54"/>
      <c r="I146" s="54"/>
      <c r="J146" s="54"/>
    </row>
    <row r="147" spans="3:10" s="2" customFormat="1" x14ac:dyDescent="0.25">
      <c r="C147" s="3"/>
      <c r="F147" s="62"/>
      <c r="G147" s="54"/>
      <c r="H147" s="54"/>
      <c r="I147" s="54"/>
      <c r="J147" s="54"/>
    </row>
    <row r="148" spans="3:10" s="2" customFormat="1" x14ac:dyDescent="0.25">
      <c r="C148" s="3"/>
      <c r="F148" s="62"/>
      <c r="G148" s="54"/>
      <c r="H148" s="54"/>
      <c r="I148" s="54"/>
      <c r="J148" s="54"/>
    </row>
    <row r="149" spans="3:10" s="2" customFormat="1" x14ac:dyDescent="0.25">
      <c r="C149" s="3"/>
      <c r="F149" s="62"/>
      <c r="G149" s="54"/>
      <c r="H149" s="54"/>
      <c r="I149" s="54"/>
      <c r="J149" s="54"/>
    </row>
    <row r="150" spans="3:10" s="2" customFormat="1" x14ac:dyDescent="0.25">
      <c r="C150" s="3"/>
      <c r="F150" s="62"/>
      <c r="G150" s="54"/>
      <c r="H150" s="54"/>
      <c r="I150" s="54"/>
      <c r="J150" s="54"/>
    </row>
    <row r="151" spans="3:10" s="2" customFormat="1" x14ac:dyDescent="0.25">
      <c r="C151" s="3"/>
      <c r="F151" s="62"/>
      <c r="G151" s="54"/>
      <c r="H151" s="54"/>
      <c r="I151" s="54"/>
      <c r="J151" s="54"/>
    </row>
    <row r="152" spans="3:10" s="2" customFormat="1" x14ac:dyDescent="0.25">
      <c r="C152" s="3"/>
      <c r="F152" s="62"/>
      <c r="G152" s="54"/>
      <c r="H152" s="54"/>
      <c r="I152" s="54"/>
      <c r="J152" s="54"/>
    </row>
    <row r="153" spans="3:10" s="2" customFormat="1" x14ac:dyDescent="0.25">
      <c r="C153" s="3"/>
      <c r="F153" s="62"/>
      <c r="G153" s="54"/>
      <c r="H153" s="54"/>
      <c r="I153" s="54"/>
      <c r="J153" s="54"/>
    </row>
    <row r="154" spans="3:10" s="2" customFormat="1" x14ac:dyDescent="0.25">
      <c r="C154" s="3"/>
      <c r="F154" s="62"/>
      <c r="G154" s="54"/>
      <c r="H154" s="54"/>
      <c r="I154" s="54"/>
      <c r="J154" s="54"/>
    </row>
    <row r="155" spans="3:10" s="2" customFormat="1" x14ac:dyDescent="0.25">
      <c r="C155" s="3"/>
      <c r="F155" s="62"/>
      <c r="G155" s="54"/>
      <c r="H155" s="54"/>
      <c r="I155" s="54"/>
      <c r="J155" s="54"/>
    </row>
    <row r="156" spans="3:10" s="2" customFormat="1" x14ac:dyDescent="0.25">
      <c r="C156" s="3"/>
      <c r="F156" s="62"/>
      <c r="G156" s="54"/>
      <c r="H156" s="54"/>
      <c r="I156" s="54"/>
      <c r="J156" s="54"/>
    </row>
    <row r="157" spans="3:10" s="2" customFormat="1" x14ac:dyDescent="0.25">
      <c r="C157" s="3"/>
      <c r="F157" s="62"/>
      <c r="G157" s="54"/>
      <c r="H157" s="54"/>
      <c r="I157" s="54"/>
      <c r="J157" s="54"/>
    </row>
    <row r="158" spans="3:10" s="2" customFormat="1" x14ac:dyDescent="0.25">
      <c r="C158" s="3"/>
      <c r="F158" s="62"/>
      <c r="G158" s="54"/>
      <c r="H158" s="54"/>
      <c r="I158" s="54"/>
      <c r="J158" s="54"/>
    </row>
    <row r="159" spans="3:10" s="2" customFormat="1" x14ac:dyDescent="0.25">
      <c r="C159" s="3"/>
      <c r="F159" s="62"/>
      <c r="G159" s="54"/>
      <c r="H159" s="54"/>
      <c r="I159" s="54"/>
      <c r="J159" s="54"/>
    </row>
    <row r="160" spans="3:10" s="2" customFormat="1" x14ac:dyDescent="0.25">
      <c r="C160" s="3"/>
      <c r="F160" s="62"/>
      <c r="G160" s="54"/>
      <c r="H160" s="54"/>
      <c r="I160" s="54"/>
      <c r="J160" s="54"/>
    </row>
    <row r="161" spans="3:10" s="2" customFormat="1" x14ac:dyDescent="0.25">
      <c r="C161" s="3"/>
      <c r="F161" s="62"/>
      <c r="G161" s="54"/>
      <c r="H161" s="54"/>
      <c r="I161" s="54"/>
      <c r="J161" s="54"/>
    </row>
    <row r="162" spans="3:10" s="2" customFormat="1" x14ac:dyDescent="0.25">
      <c r="C162" s="3"/>
      <c r="F162" s="62"/>
      <c r="G162" s="54"/>
      <c r="H162" s="54"/>
      <c r="I162" s="54"/>
      <c r="J162" s="54"/>
    </row>
    <row r="163" spans="3:10" s="2" customFormat="1" x14ac:dyDescent="0.25">
      <c r="C163" s="3"/>
      <c r="F163" s="62"/>
      <c r="G163" s="54"/>
      <c r="H163" s="54"/>
      <c r="I163" s="54"/>
      <c r="J163" s="54"/>
    </row>
    <row r="164" spans="3:10" s="2" customFormat="1" x14ac:dyDescent="0.25">
      <c r="C164" s="3"/>
      <c r="F164" s="62"/>
      <c r="G164" s="54"/>
      <c r="H164" s="54"/>
      <c r="I164" s="54"/>
      <c r="J164" s="54"/>
    </row>
    <row r="165" spans="3:10" s="2" customFormat="1" x14ac:dyDescent="0.25">
      <c r="C165" s="3"/>
      <c r="F165" s="62"/>
      <c r="G165" s="54"/>
      <c r="H165" s="54"/>
      <c r="I165" s="54"/>
      <c r="J165" s="54"/>
    </row>
    <row r="166" spans="3:10" s="2" customFormat="1" x14ac:dyDescent="0.25">
      <c r="C166" s="3"/>
      <c r="F166" s="62"/>
      <c r="G166" s="54"/>
      <c r="H166" s="54"/>
      <c r="I166" s="54"/>
      <c r="J166" s="54"/>
    </row>
    <row r="167" spans="3:10" s="2" customFormat="1" x14ac:dyDescent="0.25">
      <c r="C167" s="3"/>
      <c r="F167" s="62"/>
      <c r="G167" s="54"/>
      <c r="H167" s="54"/>
      <c r="I167" s="54"/>
      <c r="J167" s="54"/>
    </row>
    <row r="168" spans="3:10" s="2" customFormat="1" x14ac:dyDescent="0.25">
      <c r="C168" s="3"/>
      <c r="F168" s="62"/>
      <c r="G168" s="54"/>
      <c r="H168" s="54"/>
      <c r="I168" s="54"/>
      <c r="J168" s="54"/>
    </row>
    <row r="169" spans="3:10" s="2" customFormat="1" x14ac:dyDescent="0.25">
      <c r="C169" s="3"/>
      <c r="F169" s="62"/>
      <c r="G169" s="54"/>
      <c r="H169" s="54"/>
      <c r="I169" s="54"/>
      <c r="J169" s="54"/>
    </row>
    <row r="170" spans="3:10" s="2" customFormat="1" x14ac:dyDescent="0.25">
      <c r="C170" s="3"/>
      <c r="F170" s="62"/>
      <c r="G170" s="54"/>
      <c r="H170" s="54"/>
      <c r="I170" s="54"/>
      <c r="J170" s="54"/>
    </row>
    <row r="171" spans="3:10" s="2" customFormat="1" x14ac:dyDescent="0.25">
      <c r="C171" s="3"/>
      <c r="F171" s="62"/>
      <c r="G171" s="54"/>
      <c r="H171" s="54"/>
      <c r="I171" s="54"/>
      <c r="J171" s="54"/>
    </row>
    <row r="172" spans="3:10" s="2" customFormat="1" x14ac:dyDescent="0.25">
      <c r="C172" s="3"/>
      <c r="F172" s="62"/>
      <c r="G172" s="54"/>
      <c r="H172" s="54"/>
      <c r="I172" s="54"/>
      <c r="J172" s="54"/>
    </row>
    <row r="173" spans="3:10" s="2" customFormat="1" x14ac:dyDescent="0.25">
      <c r="C173" s="3"/>
      <c r="F173" s="62"/>
      <c r="G173" s="54"/>
      <c r="H173" s="54"/>
      <c r="I173" s="54"/>
      <c r="J173" s="54"/>
    </row>
    <row r="174" spans="3:10" s="2" customFormat="1" x14ac:dyDescent="0.25">
      <c r="C174" s="3"/>
      <c r="F174" s="62"/>
      <c r="G174" s="54"/>
      <c r="H174" s="54"/>
      <c r="I174" s="54"/>
      <c r="J174" s="54"/>
    </row>
    <row r="175" spans="3:10" s="2" customFormat="1" x14ac:dyDescent="0.25">
      <c r="C175" s="3"/>
      <c r="F175" s="62"/>
      <c r="G175" s="54"/>
      <c r="H175" s="54"/>
      <c r="I175" s="54"/>
      <c r="J175" s="54"/>
    </row>
    <row r="176" spans="3:10" s="2" customFormat="1" x14ac:dyDescent="0.25">
      <c r="C176" s="3"/>
      <c r="F176" s="62"/>
      <c r="G176" s="54"/>
      <c r="H176" s="54"/>
      <c r="I176" s="54"/>
      <c r="J176" s="54"/>
    </row>
    <row r="177" spans="3:10" s="2" customFormat="1" x14ac:dyDescent="0.25">
      <c r="C177" s="3"/>
      <c r="F177" s="62"/>
      <c r="G177" s="54"/>
      <c r="H177" s="54"/>
      <c r="I177" s="54"/>
      <c r="J177" s="54"/>
    </row>
    <row r="178" spans="3:10" s="2" customFormat="1" x14ac:dyDescent="0.25">
      <c r="C178" s="3"/>
      <c r="F178" s="62"/>
      <c r="G178" s="54"/>
      <c r="H178" s="54"/>
      <c r="I178" s="54"/>
      <c r="J178" s="54"/>
    </row>
    <row r="179" spans="3:10" s="2" customFormat="1" x14ac:dyDescent="0.25">
      <c r="C179" s="3"/>
      <c r="F179" s="62"/>
      <c r="G179" s="54"/>
      <c r="H179" s="54"/>
      <c r="I179" s="54"/>
      <c r="J179" s="54"/>
    </row>
  </sheetData>
  <mergeCells count="23">
    <mergeCell ref="A22:C22"/>
    <mergeCell ref="A4:A8"/>
    <mergeCell ref="B8:C8"/>
    <mergeCell ref="B13:C13"/>
    <mergeCell ref="F9:F12"/>
    <mergeCell ref="B9:B12"/>
    <mergeCell ref="C9:C12"/>
    <mergeCell ref="D9:D12"/>
    <mergeCell ref="F19:F20"/>
    <mergeCell ref="C19:C20"/>
    <mergeCell ref="A2:J2"/>
    <mergeCell ref="C14:C16"/>
    <mergeCell ref="D14:D16"/>
    <mergeCell ref="F14:F16"/>
    <mergeCell ref="F4:F5"/>
    <mergeCell ref="C4:C5"/>
    <mergeCell ref="B4:B7"/>
    <mergeCell ref="A9:A13"/>
    <mergeCell ref="D4:D5"/>
    <mergeCell ref="A14:A21"/>
    <mergeCell ref="B14:B17"/>
    <mergeCell ref="B18:B19"/>
    <mergeCell ref="B21:C21"/>
  </mergeCells>
  <conditionalFormatting sqref="J8">
    <cfRule type="cellIs" dxfId="3" priority="4" operator="equal">
      <formula>$F$8</formula>
    </cfRule>
  </conditionalFormatting>
  <conditionalFormatting sqref="J13">
    <cfRule type="cellIs" dxfId="2" priority="3" operator="equal">
      <formula>$F$13</formula>
    </cfRule>
  </conditionalFormatting>
  <conditionalFormatting sqref="J21">
    <cfRule type="cellIs" dxfId="1" priority="2" operator="equal">
      <formula>$F$21</formula>
    </cfRule>
  </conditionalFormatting>
  <conditionalFormatting sqref="I4">
    <cfRule type="cellIs" dxfId="0" priority="1" operator="equal">
      <formula>$I$4=$G$4</formula>
    </cfRule>
  </conditionalFormatting>
  <pageMargins left="0.70866141732283472" right="0.70866141732283472" top="0.74803149606299213" bottom="0.74803149606299213" header="0.31496062992125984" footer="0.31496062992125984"/>
  <pageSetup scale="1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0E26A-B7FD-4261-A090-7C5708619202}">
  <sheetPr>
    <tabColor theme="1"/>
    <pageSetUpPr fitToPage="1"/>
  </sheetPr>
  <dimension ref="A1:Q177"/>
  <sheetViews>
    <sheetView zoomScale="90" zoomScaleNormal="90" workbookViewId="0">
      <selection activeCell="D72" sqref="D72"/>
    </sheetView>
  </sheetViews>
  <sheetFormatPr baseColWidth="10" defaultColWidth="11.42578125" defaultRowHeight="15" x14ac:dyDescent="0.25"/>
  <cols>
    <col min="1" max="1" width="19.85546875" customWidth="1"/>
    <col min="2" max="2" width="12.85546875" customWidth="1"/>
    <col min="3" max="3" width="6" style="55" customWidth="1"/>
    <col min="4" max="4" width="35" style="1" customWidth="1"/>
    <col min="5" max="5" width="19.85546875" customWidth="1"/>
    <col min="6" max="6" width="18.28515625" style="2" customWidth="1"/>
    <col min="7" max="7" width="9.42578125" style="2" customWidth="1"/>
    <col min="8" max="17" width="11.42578125" style="2"/>
  </cols>
  <sheetData>
    <row r="1" spans="1:7" x14ac:dyDescent="0.25">
      <c r="A1" s="2"/>
      <c r="B1" s="2"/>
      <c r="C1" s="54"/>
      <c r="D1" s="3"/>
      <c r="E1" s="2"/>
    </row>
    <row r="2" spans="1:7" x14ac:dyDescent="0.25">
      <c r="A2" s="2"/>
      <c r="B2" s="2"/>
      <c r="C2" s="54"/>
      <c r="D2" s="3"/>
      <c r="E2" s="2"/>
    </row>
    <row r="3" spans="1:7" x14ac:dyDescent="0.25">
      <c r="A3" s="2"/>
      <c r="B3" s="2"/>
      <c r="C3" s="54"/>
      <c r="D3" s="3"/>
      <c r="E3" s="2"/>
    </row>
    <row r="4" spans="1:7" ht="15.75" thickBot="1" x14ac:dyDescent="0.3">
      <c r="A4" s="2"/>
      <c r="B4" s="2"/>
      <c r="C4" s="54"/>
      <c r="D4" s="3"/>
      <c r="E4" s="2"/>
    </row>
    <row r="5" spans="1:7" ht="15.75" thickBot="1" x14ac:dyDescent="0.3">
      <c r="A5" s="151">
        <v>2021</v>
      </c>
      <c r="B5" s="152"/>
      <c r="C5" s="152"/>
      <c r="D5" s="152"/>
      <c r="E5" s="152"/>
      <c r="F5" s="152"/>
      <c r="G5" s="153"/>
    </row>
    <row r="6" spans="1:7" ht="25.5" customHeight="1" thickBot="1" x14ac:dyDescent="0.3">
      <c r="A6" s="59" t="s">
        <v>0</v>
      </c>
      <c r="B6" s="59" t="s">
        <v>1</v>
      </c>
      <c r="C6" s="59" t="s">
        <v>37</v>
      </c>
      <c r="D6" s="59" t="s">
        <v>2</v>
      </c>
      <c r="E6" s="57" t="s">
        <v>45</v>
      </c>
      <c r="F6" s="57" t="s">
        <v>47</v>
      </c>
      <c r="G6" s="57" t="s">
        <v>46</v>
      </c>
    </row>
    <row r="7" spans="1:7" s="2" customFormat="1" x14ac:dyDescent="0.25">
      <c r="A7" s="154" t="s">
        <v>7</v>
      </c>
      <c r="B7" s="156" t="s">
        <v>8</v>
      </c>
      <c r="C7" s="49" t="s">
        <v>10</v>
      </c>
      <c r="D7" s="8" t="s">
        <v>14</v>
      </c>
      <c r="E7" s="10">
        <v>754825500</v>
      </c>
      <c r="F7" s="10">
        <v>754676000</v>
      </c>
      <c r="G7" s="50">
        <f t="shared" ref="G7:G20" si="0">F7/E7</f>
        <v>0.99980194097841157</v>
      </c>
    </row>
    <row r="8" spans="1:7" x14ac:dyDescent="0.25">
      <c r="A8" s="155"/>
      <c r="B8" s="134"/>
      <c r="C8" s="49" t="s">
        <v>12</v>
      </c>
      <c r="D8" s="8" t="s">
        <v>38</v>
      </c>
      <c r="E8" s="10">
        <v>6174740000</v>
      </c>
      <c r="F8" s="10">
        <v>6173507200</v>
      </c>
      <c r="G8" s="50">
        <f t="shared" si="0"/>
        <v>0.99980034786889815</v>
      </c>
    </row>
    <row r="9" spans="1:7" s="2" customFormat="1" x14ac:dyDescent="0.25">
      <c r="A9" s="155"/>
      <c r="B9" s="134"/>
      <c r="C9" s="49" t="s">
        <v>13</v>
      </c>
      <c r="D9" s="8" t="s">
        <v>11</v>
      </c>
      <c r="E9" s="10">
        <v>8783099485</v>
      </c>
      <c r="F9" s="10">
        <v>8601000000</v>
      </c>
      <c r="G9" s="50">
        <f t="shared" si="0"/>
        <v>0.97926705882006759</v>
      </c>
    </row>
    <row r="10" spans="1:7" s="2" customFormat="1" x14ac:dyDescent="0.25">
      <c r="A10" s="155"/>
      <c r="B10" s="142" t="s">
        <v>16</v>
      </c>
      <c r="C10" s="157"/>
      <c r="D10" s="157"/>
      <c r="E10" s="13">
        <f>SUM(E7:E9)</f>
        <v>15712664985</v>
      </c>
      <c r="F10" s="13">
        <f>SUM(F7:F9)</f>
        <v>15529183200</v>
      </c>
      <c r="G10" s="51">
        <f t="shared" si="0"/>
        <v>0.98832268204183316</v>
      </c>
    </row>
    <row r="11" spans="1:7" s="2" customFormat="1" ht="20.25" customHeight="1" x14ac:dyDescent="0.25">
      <c r="A11" s="155" t="s">
        <v>17</v>
      </c>
      <c r="B11" s="14" t="s">
        <v>18</v>
      </c>
      <c r="C11" s="49" t="s">
        <v>19</v>
      </c>
      <c r="D11" s="15" t="s">
        <v>18</v>
      </c>
      <c r="E11" s="16">
        <v>88400000000</v>
      </c>
      <c r="F11" s="16">
        <v>0</v>
      </c>
      <c r="G11" s="50">
        <f t="shared" si="0"/>
        <v>0</v>
      </c>
    </row>
    <row r="12" spans="1:7" s="2" customFormat="1" x14ac:dyDescent="0.25">
      <c r="A12" s="155"/>
      <c r="B12" s="14" t="s">
        <v>36</v>
      </c>
      <c r="C12" s="49" t="s">
        <v>40</v>
      </c>
      <c r="D12" s="15" t="s">
        <v>36</v>
      </c>
      <c r="E12" s="16">
        <v>2500000000</v>
      </c>
      <c r="F12" s="16">
        <v>0</v>
      </c>
      <c r="G12" s="50">
        <f t="shared" si="0"/>
        <v>0</v>
      </c>
    </row>
    <row r="13" spans="1:7" s="2" customFormat="1" x14ac:dyDescent="0.25">
      <c r="A13" s="155"/>
      <c r="B13" s="142" t="s">
        <v>16</v>
      </c>
      <c r="C13" s="157"/>
      <c r="D13" s="157"/>
      <c r="E13" s="13">
        <f>SUM(E11:E11)</f>
        <v>88400000000</v>
      </c>
      <c r="F13" s="13">
        <f>SUM(F11:F11)</f>
        <v>0</v>
      </c>
      <c r="G13" s="51">
        <f t="shared" si="0"/>
        <v>0</v>
      </c>
    </row>
    <row r="14" spans="1:7" s="2" customFormat="1" ht="15" customHeight="1" x14ac:dyDescent="0.25">
      <c r="A14" s="155" t="s">
        <v>21</v>
      </c>
      <c r="B14" s="148" t="s">
        <v>8</v>
      </c>
      <c r="C14" s="52" t="s">
        <v>23</v>
      </c>
      <c r="D14" s="15" t="s">
        <v>22</v>
      </c>
      <c r="E14" s="16">
        <v>4400000000</v>
      </c>
      <c r="F14" s="16">
        <v>4226713335</v>
      </c>
      <c r="G14" s="50">
        <f t="shared" si="0"/>
        <v>0.96061666704545456</v>
      </c>
    </row>
    <row r="15" spans="1:7" s="2" customFormat="1" ht="15" customHeight="1" x14ac:dyDescent="0.25">
      <c r="A15" s="155"/>
      <c r="B15" s="148"/>
      <c r="C15" s="52" t="s">
        <v>41</v>
      </c>
      <c r="D15" s="15" t="s">
        <v>39</v>
      </c>
      <c r="E15" s="16">
        <v>300000000</v>
      </c>
      <c r="F15" s="16">
        <v>120500000</v>
      </c>
      <c r="G15" s="50">
        <f t="shared" si="0"/>
        <v>0.40166666666666667</v>
      </c>
    </row>
    <row r="16" spans="1:7" s="2" customFormat="1" x14ac:dyDescent="0.25">
      <c r="A16" s="155"/>
      <c r="B16" s="148"/>
      <c r="C16" s="52" t="s">
        <v>42</v>
      </c>
      <c r="D16" s="17" t="s">
        <v>25</v>
      </c>
      <c r="E16" s="16">
        <v>483396329</v>
      </c>
      <c r="F16" s="16">
        <v>483396329</v>
      </c>
      <c r="G16" s="50">
        <f t="shared" si="0"/>
        <v>1</v>
      </c>
    </row>
    <row r="17" spans="1:7" s="2" customFormat="1" x14ac:dyDescent="0.25">
      <c r="A17" s="155"/>
      <c r="B17" s="158" t="s">
        <v>28</v>
      </c>
      <c r="C17" s="53" t="s">
        <v>43</v>
      </c>
      <c r="D17" s="17" t="s">
        <v>29</v>
      </c>
      <c r="E17" s="16">
        <v>745085902</v>
      </c>
      <c r="F17" s="16">
        <v>10686547</v>
      </c>
      <c r="G17" s="50">
        <f t="shared" si="0"/>
        <v>1.4342704608038605E-2</v>
      </c>
    </row>
    <row r="18" spans="1:7" s="2" customFormat="1" x14ac:dyDescent="0.25">
      <c r="A18" s="155"/>
      <c r="B18" s="159"/>
      <c r="C18" s="52" t="s">
        <v>44</v>
      </c>
      <c r="D18" s="22" t="s">
        <v>31</v>
      </c>
      <c r="E18" s="16">
        <v>360000000</v>
      </c>
      <c r="F18" s="16">
        <v>0</v>
      </c>
      <c r="G18" s="50">
        <f t="shared" si="0"/>
        <v>0</v>
      </c>
    </row>
    <row r="19" spans="1:7" s="2" customFormat="1" ht="15.75" thickBot="1" x14ac:dyDescent="0.3">
      <c r="A19" s="155"/>
      <c r="B19" s="142" t="s">
        <v>16</v>
      </c>
      <c r="C19" s="142"/>
      <c r="D19" s="142"/>
      <c r="E19" s="13">
        <f>SUM(E14:E18)</f>
        <v>6288482231</v>
      </c>
      <c r="F19" s="13">
        <f>SUM(F14:F18)</f>
        <v>4841296211</v>
      </c>
      <c r="G19" s="51">
        <f t="shared" si="0"/>
        <v>0.7698672005677486</v>
      </c>
    </row>
    <row r="20" spans="1:7" s="2" customFormat="1" ht="16.5" thickTop="1" thickBot="1" x14ac:dyDescent="0.3">
      <c r="A20" s="160" t="s">
        <v>32</v>
      </c>
      <c r="B20" s="161"/>
      <c r="C20" s="161"/>
      <c r="D20" s="161"/>
      <c r="E20" s="20">
        <f>E19+E13+E10</f>
        <v>110401147216</v>
      </c>
      <c r="F20" s="39">
        <f>F10+F13+F19</f>
        <v>20370479411</v>
      </c>
      <c r="G20" s="56">
        <f t="shared" si="0"/>
        <v>0.18451329469561695</v>
      </c>
    </row>
    <row r="21" spans="1:7" s="2" customFormat="1" x14ac:dyDescent="0.25">
      <c r="C21" s="54"/>
      <c r="D21" s="3"/>
      <c r="E21" s="6"/>
      <c r="F21" s="26"/>
    </row>
    <row r="22" spans="1:7" s="2" customFormat="1" hidden="1" x14ac:dyDescent="0.25">
      <c r="C22" s="54"/>
      <c r="D22" s="3"/>
      <c r="E22" s="26"/>
    </row>
    <row r="23" spans="1:7" s="2" customFormat="1" hidden="1" x14ac:dyDescent="0.25">
      <c r="C23" s="54"/>
      <c r="D23" s="3"/>
      <c r="E23" s="26">
        <f>E20/1.0048</f>
        <v>109873753200.63695</v>
      </c>
    </row>
    <row r="24" spans="1:7" s="2" customFormat="1" hidden="1" x14ac:dyDescent="0.25">
      <c r="C24" s="54"/>
      <c r="D24" s="3"/>
      <c r="E24" s="26">
        <f>E23*0.48%</f>
        <v>527394015.36305732</v>
      </c>
    </row>
    <row r="25" spans="1:7" s="2" customFormat="1" hidden="1" x14ac:dyDescent="0.25">
      <c r="C25" s="54"/>
      <c r="D25" s="3"/>
      <c r="E25" s="26">
        <f>E23+E24</f>
        <v>110401147216</v>
      </c>
    </row>
    <row r="26" spans="1:7" s="2" customFormat="1" hidden="1" x14ac:dyDescent="0.25">
      <c r="C26" s="54"/>
      <c r="D26" s="3"/>
      <c r="E26" s="26"/>
    </row>
    <row r="27" spans="1:7" s="2" customFormat="1" hidden="1" x14ac:dyDescent="0.25">
      <c r="C27" s="54"/>
      <c r="D27" s="3"/>
      <c r="E27" s="26"/>
    </row>
    <row r="28" spans="1:7" s="2" customFormat="1" hidden="1" x14ac:dyDescent="0.25">
      <c r="C28" s="54"/>
      <c r="D28" s="3"/>
      <c r="E28" s="26"/>
    </row>
    <row r="29" spans="1:7" s="2" customFormat="1" hidden="1" x14ac:dyDescent="0.25">
      <c r="C29" s="54"/>
      <c r="D29" s="3"/>
    </row>
    <row r="30" spans="1:7" s="2" customFormat="1" hidden="1" x14ac:dyDescent="0.25">
      <c r="C30" s="54"/>
      <c r="D30" s="3"/>
    </row>
    <row r="31" spans="1:7" s="2" customFormat="1" hidden="1" x14ac:dyDescent="0.25">
      <c r="C31" s="54"/>
      <c r="D31" s="3"/>
    </row>
    <row r="32" spans="1:7" s="2" customFormat="1" hidden="1" x14ac:dyDescent="0.25">
      <c r="C32" s="54"/>
      <c r="D32" s="3"/>
    </row>
    <row r="33" spans="3:4" s="2" customFormat="1" hidden="1" x14ac:dyDescent="0.25">
      <c r="C33" s="54"/>
      <c r="D33" s="3"/>
    </row>
    <row r="34" spans="3:4" s="2" customFormat="1" hidden="1" x14ac:dyDescent="0.25">
      <c r="C34" s="54"/>
      <c r="D34" s="3"/>
    </row>
    <row r="35" spans="3:4" s="2" customFormat="1" hidden="1" x14ac:dyDescent="0.25">
      <c r="C35" s="54"/>
      <c r="D35" s="3"/>
    </row>
    <row r="36" spans="3:4" s="2" customFormat="1" hidden="1" x14ac:dyDescent="0.25">
      <c r="C36" s="54"/>
      <c r="D36" s="3"/>
    </row>
    <row r="37" spans="3:4" s="2" customFormat="1" hidden="1" x14ac:dyDescent="0.25">
      <c r="C37" s="54"/>
      <c r="D37" s="3"/>
    </row>
    <row r="38" spans="3:4" s="2" customFormat="1" hidden="1" x14ac:dyDescent="0.25">
      <c r="C38" s="54"/>
      <c r="D38" s="3"/>
    </row>
    <row r="39" spans="3:4" s="2" customFormat="1" hidden="1" x14ac:dyDescent="0.25">
      <c r="C39" s="54"/>
      <c r="D39" s="3"/>
    </row>
    <row r="40" spans="3:4" s="2" customFormat="1" hidden="1" x14ac:dyDescent="0.25">
      <c r="C40" s="54"/>
      <c r="D40" s="3"/>
    </row>
    <row r="41" spans="3:4" s="2" customFormat="1" hidden="1" x14ac:dyDescent="0.25">
      <c r="C41" s="54"/>
      <c r="D41" s="3"/>
    </row>
    <row r="42" spans="3:4" s="2" customFormat="1" hidden="1" x14ac:dyDescent="0.25">
      <c r="C42" s="54"/>
      <c r="D42" s="3"/>
    </row>
    <row r="43" spans="3:4" s="2" customFormat="1" hidden="1" x14ac:dyDescent="0.25">
      <c r="C43" s="54"/>
      <c r="D43" s="3"/>
    </row>
    <row r="44" spans="3:4" s="2" customFormat="1" hidden="1" x14ac:dyDescent="0.25">
      <c r="C44" s="54"/>
      <c r="D44" s="3"/>
    </row>
    <row r="45" spans="3:4" s="2" customFormat="1" hidden="1" x14ac:dyDescent="0.25">
      <c r="C45" s="54"/>
      <c r="D45" s="3"/>
    </row>
    <row r="46" spans="3:4" s="2" customFormat="1" hidden="1" x14ac:dyDescent="0.25">
      <c r="C46" s="54"/>
      <c r="D46" s="3"/>
    </row>
    <row r="47" spans="3:4" s="2" customFormat="1" hidden="1" x14ac:dyDescent="0.25">
      <c r="C47" s="54"/>
      <c r="D47" s="3"/>
    </row>
    <row r="48" spans="3:4" s="2" customFormat="1" hidden="1" x14ac:dyDescent="0.25">
      <c r="C48" s="54"/>
      <c r="D48" s="3"/>
    </row>
    <row r="49" spans="3:4" s="2" customFormat="1" hidden="1" x14ac:dyDescent="0.25">
      <c r="C49" s="54"/>
      <c r="D49" s="3"/>
    </row>
    <row r="50" spans="3:4" s="2" customFormat="1" hidden="1" x14ac:dyDescent="0.25">
      <c r="C50" s="54"/>
      <c r="D50" s="3"/>
    </row>
    <row r="51" spans="3:4" s="2" customFormat="1" hidden="1" x14ac:dyDescent="0.25">
      <c r="C51" s="54"/>
      <c r="D51" s="3"/>
    </row>
    <row r="52" spans="3:4" s="2" customFormat="1" hidden="1" x14ac:dyDescent="0.25">
      <c r="C52" s="54"/>
      <c r="D52" s="3"/>
    </row>
    <row r="53" spans="3:4" s="2" customFormat="1" hidden="1" x14ac:dyDescent="0.25">
      <c r="C53" s="54"/>
      <c r="D53" s="3"/>
    </row>
    <row r="54" spans="3:4" s="2" customFormat="1" hidden="1" x14ac:dyDescent="0.25">
      <c r="C54" s="54"/>
      <c r="D54" s="3"/>
    </row>
    <row r="55" spans="3:4" s="2" customFormat="1" hidden="1" x14ac:dyDescent="0.25">
      <c r="C55" s="54"/>
      <c r="D55" s="3"/>
    </row>
    <row r="56" spans="3:4" s="2" customFormat="1" hidden="1" x14ac:dyDescent="0.25">
      <c r="C56" s="54"/>
      <c r="D56" s="3"/>
    </row>
    <row r="57" spans="3:4" s="2" customFormat="1" hidden="1" x14ac:dyDescent="0.25">
      <c r="C57" s="54"/>
      <c r="D57" s="3"/>
    </row>
    <row r="58" spans="3:4" s="2" customFormat="1" hidden="1" x14ac:dyDescent="0.25">
      <c r="C58" s="54"/>
      <c r="D58" s="3"/>
    </row>
    <row r="59" spans="3:4" s="2" customFormat="1" hidden="1" x14ac:dyDescent="0.25">
      <c r="C59" s="54"/>
      <c r="D59" s="3"/>
    </row>
    <row r="60" spans="3:4" s="2" customFormat="1" hidden="1" x14ac:dyDescent="0.25">
      <c r="C60" s="54"/>
      <c r="D60" s="3"/>
    </row>
    <row r="61" spans="3:4" s="2" customFormat="1" hidden="1" x14ac:dyDescent="0.25">
      <c r="C61" s="54"/>
      <c r="D61" s="3"/>
    </row>
    <row r="62" spans="3:4" s="2" customFormat="1" hidden="1" x14ac:dyDescent="0.25">
      <c r="C62" s="54"/>
      <c r="D62" s="3"/>
    </row>
    <row r="63" spans="3:4" s="2" customFormat="1" hidden="1" x14ac:dyDescent="0.25">
      <c r="C63" s="54"/>
      <c r="D63" s="3"/>
    </row>
    <row r="64" spans="3:4" s="2" customFormat="1" hidden="1" x14ac:dyDescent="0.25">
      <c r="C64" s="54"/>
      <c r="D64" s="3"/>
    </row>
    <row r="65" spans="3:6" s="2" customFormat="1" hidden="1" x14ac:dyDescent="0.25">
      <c r="C65" s="54"/>
      <c r="D65" s="3"/>
    </row>
    <row r="66" spans="3:6" s="2" customFormat="1" hidden="1" x14ac:dyDescent="0.25">
      <c r="C66" s="54"/>
      <c r="D66" s="3"/>
    </row>
    <row r="67" spans="3:6" s="2" customFormat="1" hidden="1" x14ac:dyDescent="0.25">
      <c r="C67" s="54"/>
      <c r="D67" s="3"/>
    </row>
    <row r="68" spans="3:6" s="2" customFormat="1" hidden="1" x14ac:dyDescent="0.25">
      <c r="C68" s="54"/>
      <c r="D68" s="3"/>
    </row>
    <row r="69" spans="3:6" s="2" customFormat="1" hidden="1" x14ac:dyDescent="0.25">
      <c r="C69" s="54"/>
      <c r="D69" s="3"/>
    </row>
    <row r="70" spans="3:6" s="2" customFormat="1" hidden="1" x14ac:dyDescent="0.25">
      <c r="C70" s="54"/>
      <c r="D70" s="3"/>
    </row>
    <row r="71" spans="3:6" s="2" customFormat="1" x14ac:dyDescent="0.25">
      <c r="C71" s="54"/>
      <c r="D71" s="3"/>
      <c r="E71" s="26"/>
      <c r="F71" s="38"/>
    </row>
    <row r="72" spans="3:6" s="2" customFormat="1" x14ac:dyDescent="0.25">
      <c r="C72" s="54"/>
      <c r="D72" s="3"/>
    </row>
    <row r="73" spans="3:6" s="2" customFormat="1" x14ac:dyDescent="0.25">
      <c r="C73" s="54"/>
      <c r="D73" s="3"/>
    </row>
    <row r="74" spans="3:6" s="2" customFormat="1" x14ac:dyDescent="0.25">
      <c r="C74" s="54"/>
      <c r="D74" s="3"/>
    </row>
    <row r="75" spans="3:6" s="2" customFormat="1" x14ac:dyDescent="0.25">
      <c r="C75" s="54"/>
      <c r="D75" s="3"/>
    </row>
    <row r="76" spans="3:6" s="2" customFormat="1" x14ac:dyDescent="0.25">
      <c r="C76" s="54"/>
      <c r="D76" s="3"/>
    </row>
    <row r="77" spans="3:6" s="2" customFormat="1" x14ac:dyDescent="0.25">
      <c r="C77" s="54"/>
      <c r="D77" s="3"/>
    </row>
    <row r="78" spans="3:6" s="2" customFormat="1" x14ac:dyDescent="0.25">
      <c r="C78" s="54"/>
      <c r="D78" s="3"/>
    </row>
    <row r="79" spans="3:6" s="2" customFormat="1" x14ac:dyDescent="0.25">
      <c r="C79" s="54"/>
      <c r="D79" s="3"/>
    </row>
    <row r="80" spans="3:6" s="2" customFormat="1" x14ac:dyDescent="0.25">
      <c r="C80" s="54"/>
      <c r="D80" s="3"/>
    </row>
    <row r="81" spans="3:4" s="2" customFormat="1" x14ac:dyDescent="0.25">
      <c r="C81" s="54"/>
      <c r="D81" s="3"/>
    </row>
    <row r="82" spans="3:4" s="2" customFormat="1" x14ac:dyDescent="0.25">
      <c r="C82" s="54"/>
      <c r="D82" s="3"/>
    </row>
    <row r="83" spans="3:4" s="2" customFormat="1" x14ac:dyDescent="0.25">
      <c r="C83" s="54"/>
      <c r="D83" s="3"/>
    </row>
    <row r="84" spans="3:4" s="2" customFormat="1" x14ac:dyDescent="0.25">
      <c r="C84" s="54"/>
      <c r="D84" s="3"/>
    </row>
    <row r="85" spans="3:4" s="2" customFormat="1" x14ac:dyDescent="0.25">
      <c r="C85" s="54"/>
      <c r="D85" s="3"/>
    </row>
    <row r="86" spans="3:4" s="2" customFormat="1" x14ac:dyDescent="0.25">
      <c r="C86" s="54"/>
      <c r="D86" s="3"/>
    </row>
    <row r="87" spans="3:4" s="2" customFormat="1" x14ac:dyDescent="0.25">
      <c r="C87" s="54"/>
      <c r="D87" s="3"/>
    </row>
    <row r="88" spans="3:4" s="2" customFormat="1" x14ac:dyDescent="0.25">
      <c r="C88" s="54"/>
      <c r="D88" s="3"/>
    </row>
    <row r="89" spans="3:4" s="2" customFormat="1" x14ac:dyDescent="0.25">
      <c r="C89" s="54"/>
      <c r="D89" s="3"/>
    </row>
    <row r="90" spans="3:4" s="2" customFormat="1" x14ac:dyDescent="0.25">
      <c r="C90" s="54"/>
      <c r="D90" s="3"/>
    </row>
    <row r="91" spans="3:4" s="2" customFormat="1" x14ac:dyDescent="0.25">
      <c r="C91" s="54"/>
      <c r="D91" s="3"/>
    </row>
    <row r="92" spans="3:4" s="2" customFormat="1" x14ac:dyDescent="0.25">
      <c r="C92" s="54"/>
      <c r="D92" s="3"/>
    </row>
    <row r="93" spans="3:4" s="2" customFormat="1" x14ac:dyDescent="0.25">
      <c r="C93" s="54"/>
      <c r="D93" s="3"/>
    </row>
    <row r="94" spans="3:4" s="2" customFormat="1" x14ac:dyDescent="0.25">
      <c r="C94" s="54"/>
      <c r="D94" s="3"/>
    </row>
    <row r="95" spans="3:4" s="2" customFormat="1" x14ac:dyDescent="0.25">
      <c r="C95" s="54"/>
      <c r="D95" s="3"/>
    </row>
    <row r="96" spans="3:4" s="2" customFormat="1" x14ac:dyDescent="0.25">
      <c r="C96" s="54"/>
      <c r="D96" s="3"/>
    </row>
    <row r="97" spans="3:4" s="2" customFormat="1" x14ac:dyDescent="0.25">
      <c r="C97" s="54"/>
      <c r="D97" s="3"/>
    </row>
    <row r="98" spans="3:4" s="2" customFormat="1" x14ac:dyDescent="0.25">
      <c r="C98" s="54"/>
      <c r="D98" s="3"/>
    </row>
    <row r="99" spans="3:4" s="2" customFormat="1" x14ac:dyDescent="0.25">
      <c r="C99" s="54"/>
      <c r="D99" s="3"/>
    </row>
    <row r="100" spans="3:4" s="2" customFormat="1" x14ac:dyDescent="0.25">
      <c r="C100" s="54"/>
      <c r="D100" s="3"/>
    </row>
    <row r="101" spans="3:4" s="2" customFormat="1" x14ac:dyDescent="0.25">
      <c r="C101" s="54"/>
      <c r="D101" s="3"/>
    </row>
    <row r="102" spans="3:4" s="2" customFormat="1" x14ac:dyDescent="0.25">
      <c r="C102" s="54"/>
      <c r="D102" s="3"/>
    </row>
    <row r="103" spans="3:4" s="2" customFormat="1" x14ac:dyDescent="0.25">
      <c r="C103" s="54"/>
      <c r="D103" s="3"/>
    </row>
    <row r="104" spans="3:4" s="2" customFormat="1" x14ac:dyDescent="0.25">
      <c r="C104" s="54"/>
      <c r="D104" s="3"/>
    </row>
    <row r="105" spans="3:4" s="2" customFormat="1" x14ac:dyDescent="0.25">
      <c r="C105" s="54"/>
      <c r="D105" s="3"/>
    </row>
    <row r="106" spans="3:4" s="2" customFormat="1" x14ac:dyDescent="0.25">
      <c r="C106" s="54"/>
      <c r="D106" s="3"/>
    </row>
    <row r="107" spans="3:4" s="2" customFormat="1" x14ac:dyDescent="0.25">
      <c r="C107" s="54"/>
      <c r="D107" s="3"/>
    </row>
    <row r="108" spans="3:4" s="2" customFormat="1" x14ac:dyDescent="0.25">
      <c r="C108" s="54"/>
      <c r="D108" s="3"/>
    </row>
    <row r="109" spans="3:4" s="2" customFormat="1" x14ac:dyDescent="0.25">
      <c r="C109" s="54"/>
      <c r="D109" s="3"/>
    </row>
    <row r="110" spans="3:4" s="2" customFormat="1" x14ac:dyDescent="0.25">
      <c r="C110" s="54"/>
      <c r="D110" s="3"/>
    </row>
    <row r="111" spans="3:4" s="2" customFormat="1" x14ac:dyDescent="0.25">
      <c r="C111" s="54"/>
      <c r="D111" s="3"/>
    </row>
    <row r="112" spans="3:4" s="2" customFormat="1" x14ac:dyDescent="0.25">
      <c r="C112" s="54"/>
      <c r="D112" s="3"/>
    </row>
    <row r="113" spans="3:4" s="2" customFormat="1" x14ac:dyDescent="0.25">
      <c r="C113" s="54"/>
      <c r="D113" s="3"/>
    </row>
    <row r="114" spans="3:4" s="2" customFormat="1" x14ac:dyDescent="0.25">
      <c r="C114" s="54"/>
      <c r="D114" s="3"/>
    </row>
    <row r="115" spans="3:4" s="2" customFormat="1" x14ac:dyDescent="0.25">
      <c r="C115" s="54"/>
      <c r="D115" s="3"/>
    </row>
    <row r="116" spans="3:4" s="2" customFormat="1" x14ac:dyDescent="0.25">
      <c r="C116" s="54"/>
      <c r="D116" s="3"/>
    </row>
    <row r="117" spans="3:4" s="2" customFormat="1" x14ac:dyDescent="0.25">
      <c r="C117" s="54"/>
      <c r="D117" s="3"/>
    </row>
    <row r="118" spans="3:4" s="2" customFormat="1" x14ac:dyDescent="0.25">
      <c r="C118" s="54"/>
      <c r="D118" s="3"/>
    </row>
    <row r="119" spans="3:4" s="2" customFormat="1" x14ac:dyDescent="0.25">
      <c r="C119" s="54"/>
      <c r="D119" s="3"/>
    </row>
    <row r="120" spans="3:4" s="2" customFormat="1" x14ac:dyDescent="0.25">
      <c r="C120" s="54"/>
      <c r="D120" s="3"/>
    </row>
    <row r="121" spans="3:4" s="2" customFormat="1" x14ac:dyDescent="0.25">
      <c r="C121" s="54"/>
      <c r="D121" s="3"/>
    </row>
    <row r="122" spans="3:4" s="2" customFormat="1" x14ac:dyDescent="0.25">
      <c r="C122" s="54"/>
      <c r="D122" s="3"/>
    </row>
    <row r="123" spans="3:4" s="2" customFormat="1" x14ac:dyDescent="0.25">
      <c r="C123" s="54"/>
      <c r="D123" s="3"/>
    </row>
    <row r="124" spans="3:4" s="2" customFormat="1" x14ac:dyDescent="0.25">
      <c r="C124" s="54"/>
      <c r="D124" s="3"/>
    </row>
    <row r="125" spans="3:4" s="2" customFormat="1" x14ac:dyDescent="0.25">
      <c r="C125" s="54"/>
      <c r="D125" s="3"/>
    </row>
    <row r="126" spans="3:4" s="2" customFormat="1" x14ac:dyDescent="0.25">
      <c r="C126" s="54"/>
      <c r="D126" s="3"/>
    </row>
    <row r="127" spans="3:4" s="2" customFormat="1" x14ac:dyDescent="0.25">
      <c r="C127" s="54"/>
      <c r="D127" s="3"/>
    </row>
    <row r="128" spans="3:4" s="2" customFormat="1" x14ac:dyDescent="0.25">
      <c r="C128" s="54"/>
      <c r="D128" s="3"/>
    </row>
    <row r="129" spans="3:4" s="2" customFormat="1" x14ac:dyDescent="0.25">
      <c r="C129" s="54"/>
      <c r="D129" s="3"/>
    </row>
    <row r="130" spans="3:4" s="2" customFormat="1" x14ac:dyDescent="0.25">
      <c r="C130" s="54"/>
      <c r="D130" s="3"/>
    </row>
    <row r="131" spans="3:4" s="2" customFormat="1" x14ac:dyDescent="0.25">
      <c r="C131" s="54"/>
      <c r="D131" s="3"/>
    </row>
    <row r="132" spans="3:4" s="2" customFormat="1" x14ac:dyDescent="0.25">
      <c r="C132" s="54"/>
      <c r="D132" s="3"/>
    </row>
    <row r="133" spans="3:4" s="2" customFormat="1" x14ac:dyDescent="0.25">
      <c r="C133" s="54"/>
      <c r="D133" s="3"/>
    </row>
    <row r="134" spans="3:4" s="2" customFormat="1" x14ac:dyDescent="0.25">
      <c r="C134" s="54"/>
      <c r="D134" s="3"/>
    </row>
    <row r="135" spans="3:4" s="2" customFormat="1" x14ac:dyDescent="0.25">
      <c r="C135" s="54"/>
      <c r="D135" s="3"/>
    </row>
    <row r="136" spans="3:4" s="2" customFormat="1" x14ac:dyDescent="0.25">
      <c r="C136" s="54"/>
      <c r="D136" s="3"/>
    </row>
    <row r="137" spans="3:4" s="2" customFormat="1" x14ac:dyDescent="0.25">
      <c r="C137" s="54"/>
      <c r="D137" s="3"/>
    </row>
    <row r="138" spans="3:4" s="2" customFormat="1" x14ac:dyDescent="0.25">
      <c r="C138" s="54"/>
      <c r="D138" s="3"/>
    </row>
    <row r="139" spans="3:4" s="2" customFormat="1" x14ac:dyDescent="0.25">
      <c r="C139" s="54"/>
      <c r="D139" s="3"/>
    </row>
    <row r="140" spans="3:4" s="2" customFormat="1" x14ac:dyDescent="0.25">
      <c r="C140" s="54"/>
      <c r="D140" s="3"/>
    </row>
    <row r="141" spans="3:4" s="2" customFormat="1" x14ac:dyDescent="0.25">
      <c r="C141" s="54"/>
      <c r="D141" s="3"/>
    </row>
    <row r="142" spans="3:4" s="2" customFormat="1" x14ac:dyDescent="0.25">
      <c r="C142" s="54"/>
      <c r="D142" s="3"/>
    </row>
    <row r="143" spans="3:4" s="2" customFormat="1" x14ac:dyDescent="0.25">
      <c r="C143" s="54"/>
      <c r="D143" s="3"/>
    </row>
    <row r="144" spans="3:4" s="2" customFormat="1" x14ac:dyDescent="0.25">
      <c r="C144" s="54"/>
      <c r="D144" s="3"/>
    </row>
    <row r="145" spans="3:4" s="2" customFormat="1" x14ac:dyDescent="0.25">
      <c r="C145" s="54"/>
      <c r="D145" s="3"/>
    </row>
    <row r="146" spans="3:4" s="2" customFormat="1" x14ac:dyDescent="0.25">
      <c r="C146" s="54"/>
      <c r="D146" s="3"/>
    </row>
    <row r="147" spans="3:4" s="2" customFormat="1" x14ac:dyDescent="0.25">
      <c r="C147" s="54"/>
      <c r="D147" s="3"/>
    </row>
    <row r="148" spans="3:4" s="2" customFormat="1" x14ac:dyDescent="0.25">
      <c r="C148" s="54"/>
      <c r="D148" s="3"/>
    </row>
    <row r="149" spans="3:4" s="2" customFormat="1" x14ac:dyDescent="0.25">
      <c r="C149" s="54"/>
      <c r="D149" s="3"/>
    </row>
    <row r="150" spans="3:4" s="2" customFormat="1" x14ac:dyDescent="0.25">
      <c r="C150" s="54"/>
      <c r="D150" s="3"/>
    </row>
    <row r="151" spans="3:4" s="2" customFormat="1" x14ac:dyDescent="0.25">
      <c r="C151" s="54"/>
      <c r="D151" s="3"/>
    </row>
    <row r="152" spans="3:4" s="2" customFormat="1" x14ac:dyDescent="0.25">
      <c r="C152" s="54"/>
      <c r="D152" s="3"/>
    </row>
    <row r="153" spans="3:4" s="2" customFormat="1" x14ac:dyDescent="0.25">
      <c r="C153" s="54"/>
      <c r="D153" s="3"/>
    </row>
    <row r="154" spans="3:4" s="2" customFormat="1" x14ac:dyDescent="0.25">
      <c r="C154" s="54"/>
      <c r="D154" s="3"/>
    </row>
    <row r="155" spans="3:4" s="2" customFormat="1" x14ac:dyDescent="0.25">
      <c r="C155" s="54"/>
      <c r="D155" s="3"/>
    </row>
    <row r="156" spans="3:4" s="2" customFormat="1" x14ac:dyDescent="0.25">
      <c r="C156" s="54"/>
      <c r="D156" s="3"/>
    </row>
    <row r="157" spans="3:4" s="2" customFormat="1" x14ac:dyDescent="0.25">
      <c r="C157" s="54"/>
      <c r="D157" s="3"/>
    </row>
    <row r="158" spans="3:4" s="2" customFormat="1" x14ac:dyDescent="0.25">
      <c r="C158" s="54"/>
      <c r="D158" s="3"/>
    </row>
    <row r="159" spans="3:4" s="2" customFormat="1" x14ac:dyDescent="0.25">
      <c r="C159" s="54"/>
      <c r="D159" s="3"/>
    </row>
    <row r="160" spans="3:4" s="2" customFormat="1" x14ac:dyDescent="0.25">
      <c r="C160" s="54"/>
      <c r="D160" s="3"/>
    </row>
    <row r="161" spans="3:4" s="2" customFormat="1" x14ac:dyDescent="0.25">
      <c r="C161" s="54"/>
      <c r="D161" s="3"/>
    </row>
    <row r="162" spans="3:4" s="2" customFormat="1" x14ac:dyDescent="0.25">
      <c r="C162" s="54"/>
      <c r="D162" s="3"/>
    </row>
    <row r="163" spans="3:4" s="2" customFormat="1" x14ac:dyDescent="0.25">
      <c r="C163" s="54"/>
      <c r="D163" s="3"/>
    </row>
    <row r="164" spans="3:4" s="2" customFormat="1" x14ac:dyDescent="0.25">
      <c r="C164" s="54"/>
      <c r="D164" s="3"/>
    </row>
    <row r="165" spans="3:4" s="2" customFormat="1" x14ac:dyDescent="0.25">
      <c r="C165" s="54"/>
      <c r="D165" s="3"/>
    </row>
    <row r="166" spans="3:4" s="2" customFormat="1" x14ac:dyDescent="0.25">
      <c r="C166" s="54"/>
      <c r="D166" s="3"/>
    </row>
    <row r="167" spans="3:4" s="2" customFormat="1" x14ac:dyDescent="0.25">
      <c r="C167" s="54"/>
      <c r="D167" s="3"/>
    </row>
    <row r="168" spans="3:4" s="2" customFormat="1" x14ac:dyDescent="0.25">
      <c r="C168" s="54"/>
      <c r="D168" s="3"/>
    </row>
    <row r="169" spans="3:4" s="2" customFormat="1" x14ac:dyDescent="0.25">
      <c r="C169" s="54"/>
      <c r="D169" s="3"/>
    </row>
    <row r="170" spans="3:4" s="2" customFormat="1" x14ac:dyDescent="0.25">
      <c r="C170" s="54"/>
      <c r="D170" s="3"/>
    </row>
    <row r="171" spans="3:4" s="2" customFormat="1" x14ac:dyDescent="0.25">
      <c r="C171" s="54"/>
      <c r="D171" s="3"/>
    </row>
    <row r="172" spans="3:4" s="2" customFormat="1" x14ac:dyDescent="0.25">
      <c r="C172" s="54"/>
      <c r="D172" s="3"/>
    </row>
    <row r="173" spans="3:4" s="2" customFormat="1" x14ac:dyDescent="0.25">
      <c r="C173" s="54"/>
      <c r="D173" s="3"/>
    </row>
    <row r="174" spans="3:4" s="2" customFormat="1" x14ac:dyDescent="0.25">
      <c r="C174" s="54"/>
      <c r="D174" s="3"/>
    </row>
    <row r="175" spans="3:4" s="2" customFormat="1" x14ac:dyDescent="0.25">
      <c r="C175" s="54"/>
      <c r="D175" s="3"/>
    </row>
    <row r="176" spans="3:4" s="2" customFormat="1" x14ac:dyDescent="0.25">
      <c r="C176" s="54"/>
      <c r="D176" s="3"/>
    </row>
    <row r="177" spans="3:4" s="2" customFormat="1" x14ac:dyDescent="0.25">
      <c r="C177" s="54"/>
      <c r="D177" s="3"/>
    </row>
  </sheetData>
  <mergeCells count="11">
    <mergeCell ref="A14:A19"/>
    <mergeCell ref="B14:B16"/>
    <mergeCell ref="B17:B18"/>
    <mergeCell ref="B19:D19"/>
    <mergeCell ref="A20:D20"/>
    <mergeCell ref="A5:G5"/>
    <mergeCell ref="A7:A10"/>
    <mergeCell ref="B7:B9"/>
    <mergeCell ref="B10:D10"/>
    <mergeCell ref="A11:A13"/>
    <mergeCell ref="B13:D13"/>
  </mergeCells>
  <pageMargins left="0.70866141732283472" right="0.70866141732283472" top="0.74803149606299213" bottom="0.74803149606299213" header="0.31496062992125984" footer="0.31496062992125984"/>
  <pageSetup scale="1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A1:Z178"/>
  <sheetViews>
    <sheetView zoomScale="90" zoomScaleNormal="90" workbookViewId="0">
      <selection activeCell="R21" sqref="R21"/>
    </sheetView>
  </sheetViews>
  <sheetFormatPr baseColWidth="10" defaultColWidth="11.42578125" defaultRowHeight="15" x14ac:dyDescent="0.25"/>
  <cols>
    <col min="1" max="1" width="19.85546875" customWidth="1"/>
    <col min="2" max="2" width="18.5703125" customWidth="1"/>
    <col min="3" max="3" width="52.140625" style="1" customWidth="1"/>
    <col min="4" max="4" width="11" style="1" hidden="1" customWidth="1"/>
    <col min="5" max="5" width="19.85546875" customWidth="1"/>
    <col min="6" max="7" width="19.85546875" hidden="1" customWidth="1"/>
    <col min="8" max="8" width="14.85546875" style="2" hidden="1" customWidth="1"/>
    <col min="9" max="9" width="22.5703125" style="2" hidden="1" customWidth="1"/>
    <col min="10" max="10" width="15.140625" style="2" hidden="1" customWidth="1"/>
    <col min="11" max="11" width="18" style="2" hidden="1" customWidth="1"/>
    <col min="12" max="12" width="0" style="2" hidden="1" customWidth="1"/>
    <col min="13" max="13" width="15.28515625" style="2" hidden="1" customWidth="1"/>
    <col min="14" max="14" width="12.5703125" style="2" hidden="1" customWidth="1"/>
    <col min="15" max="15" width="15.28515625" style="2" hidden="1" customWidth="1"/>
    <col min="16" max="16" width="0" style="2" hidden="1" customWidth="1"/>
    <col min="17" max="26" width="11.42578125" style="2"/>
  </cols>
  <sheetData>
    <row r="1" spans="1:16" x14ac:dyDescent="0.25">
      <c r="A1" s="2"/>
      <c r="B1" s="2"/>
      <c r="C1" s="3"/>
      <c r="D1" s="3"/>
      <c r="E1" s="2"/>
      <c r="F1" s="2"/>
      <c r="G1" s="2"/>
      <c r="H1" s="4"/>
      <c r="I1" s="4"/>
    </row>
    <row r="2" spans="1:16" x14ac:dyDescent="0.25">
      <c r="A2" s="2"/>
      <c r="B2" s="2"/>
      <c r="C2" s="3"/>
      <c r="D2" s="3"/>
      <c r="E2" s="2"/>
      <c r="F2" s="2"/>
      <c r="G2" s="2"/>
      <c r="H2" s="4"/>
      <c r="I2" s="4"/>
    </row>
    <row r="3" spans="1:16" x14ac:dyDescent="0.25">
      <c r="A3" s="2"/>
      <c r="B3" s="2"/>
      <c r="C3" s="3"/>
      <c r="D3" s="3"/>
      <c r="E3" s="2"/>
      <c r="F3" s="2"/>
      <c r="G3" s="2"/>
      <c r="H3" s="4"/>
      <c r="I3" s="4"/>
    </row>
    <row r="4" spans="1:16" ht="15.75" thickBot="1" x14ac:dyDescent="0.3">
      <c r="A4" s="2"/>
      <c r="B4" s="2"/>
      <c r="C4" s="3"/>
      <c r="D4" s="3"/>
      <c r="E4" s="2"/>
      <c r="F4" s="2"/>
      <c r="G4" s="2"/>
      <c r="H4" s="4"/>
      <c r="I4" s="4"/>
    </row>
    <row r="5" spans="1:16" ht="15.75" thickBot="1" x14ac:dyDescent="0.3">
      <c r="A5" s="162">
        <v>2020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</row>
    <row r="6" spans="1:16" ht="25.5" customHeight="1" thickBot="1" x14ac:dyDescent="0.3">
      <c r="A6" s="36" t="s">
        <v>0</v>
      </c>
      <c r="B6" s="36" t="s">
        <v>1</v>
      </c>
      <c r="C6" s="36" t="s">
        <v>2</v>
      </c>
      <c r="D6" s="7" t="s">
        <v>3</v>
      </c>
      <c r="E6" s="7" t="s">
        <v>4</v>
      </c>
      <c r="F6" s="7" t="s">
        <v>5</v>
      </c>
      <c r="G6" s="7"/>
      <c r="H6" s="37" t="s">
        <v>6</v>
      </c>
      <c r="I6" s="32"/>
      <c r="J6" s="40"/>
      <c r="K6" s="40"/>
      <c r="L6" s="40"/>
      <c r="M6" s="40"/>
      <c r="N6" s="40"/>
      <c r="O6" s="41" t="e">
        <f>O7/171</f>
        <v>#REF!</v>
      </c>
      <c r="P6" s="40"/>
    </row>
    <row r="7" spans="1:16" ht="15" customHeight="1" x14ac:dyDescent="0.25">
      <c r="A7" s="154" t="s">
        <v>7</v>
      </c>
      <c r="B7" s="164" t="s">
        <v>8</v>
      </c>
      <c r="C7" s="23" t="s">
        <v>9</v>
      </c>
      <c r="D7" s="24" t="s">
        <v>10</v>
      </c>
      <c r="E7" s="25">
        <v>2362200000</v>
      </c>
      <c r="F7" s="25">
        <f>H7*85</f>
        <v>1174192982.4561405</v>
      </c>
      <c r="G7" s="25">
        <f>I7*147</f>
        <v>1866900000</v>
      </c>
      <c r="H7" s="41">
        <f>E7/171</f>
        <v>13814035.087719299</v>
      </c>
      <c r="I7" s="42">
        <v>12700000</v>
      </c>
      <c r="J7" s="40">
        <f>171/3</f>
        <v>57</v>
      </c>
      <c r="K7" s="40">
        <f>J7/3</f>
        <v>19</v>
      </c>
      <c r="L7" s="41">
        <f>H7/3</f>
        <v>4604678.3625730993</v>
      </c>
      <c r="M7" s="41" t="e">
        <f>E7-#REF!</f>
        <v>#REF!</v>
      </c>
      <c r="N7" s="41" t="e">
        <f>M7/171</f>
        <v>#REF!</v>
      </c>
      <c r="O7" s="41" t="e">
        <f>E7-#REF!</f>
        <v>#REF!</v>
      </c>
      <c r="P7" s="40"/>
    </row>
    <row r="8" spans="1:16" x14ac:dyDescent="0.25">
      <c r="A8" s="155"/>
      <c r="B8" s="129"/>
      <c r="C8" s="8" t="s">
        <v>11</v>
      </c>
      <c r="D8" s="11" t="s">
        <v>12</v>
      </c>
      <c r="E8" s="10">
        <v>193600000</v>
      </c>
      <c r="F8" s="16">
        <v>461745491</v>
      </c>
      <c r="G8" s="16"/>
      <c r="H8" s="41">
        <f>E8/12</f>
        <v>16133333.333333334</v>
      </c>
      <c r="I8" s="41"/>
      <c r="J8" s="41">
        <f>H8/6</f>
        <v>2688888.888888889</v>
      </c>
      <c r="K8" s="40"/>
      <c r="L8" s="40"/>
      <c r="M8" s="40"/>
      <c r="N8" s="40"/>
      <c r="O8" s="40"/>
      <c r="P8" s="40"/>
    </row>
    <row r="9" spans="1:16" x14ac:dyDescent="0.25">
      <c r="A9" s="155"/>
      <c r="B9" s="129"/>
      <c r="C9" s="8" t="s">
        <v>14</v>
      </c>
      <c r="D9" s="9" t="s">
        <v>15</v>
      </c>
      <c r="E9" s="10">
        <v>0</v>
      </c>
      <c r="F9" s="16">
        <f>H9*85</f>
        <v>0</v>
      </c>
      <c r="G9" s="16">
        <f>H9*169</f>
        <v>0</v>
      </c>
      <c r="H9" s="41">
        <f>E9/171</f>
        <v>0</v>
      </c>
      <c r="I9" s="41">
        <v>169</v>
      </c>
      <c r="J9" s="40"/>
      <c r="K9" s="40"/>
      <c r="L9" s="40"/>
      <c r="M9" s="40"/>
      <c r="N9" s="40"/>
      <c r="O9" s="40"/>
      <c r="P9" s="40"/>
    </row>
    <row r="10" spans="1:16" x14ac:dyDescent="0.25">
      <c r="A10" s="155"/>
      <c r="B10" s="142" t="s">
        <v>16</v>
      </c>
      <c r="C10" s="157"/>
      <c r="D10" s="12"/>
      <c r="E10" s="13">
        <f>SUM(E7:E9)</f>
        <v>2555800000</v>
      </c>
      <c r="F10" s="28">
        <f>SUM(F7:F9)</f>
        <v>1635938473.4561405</v>
      </c>
      <c r="G10" s="28">
        <f>SUM(G7:G9)</f>
        <v>1866900000</v>
      </c>
      <c r="H10" s="40"/>
      <c r="I10" s="40"/>
      <c r="J10" s="43">
        <f>E10+E13</f>
        <v>38515800000</v>
      </c>
      <c r="K10" s="44">
        <f>J10/E21</f>
        <v>0.96289499999999995</v>
      </c>
      <c r="L10" s="40"/>
      <c r="M10" s="40"/>
      <c r="N10" s="40"/>
      <c r="O10" s="40"/>
      <c r="P10" s="40"/>
    </row>
    <row r="11" spans="1:16" ht="20.25" customHeight="1" x14ac:dyDescent="0.25">
      <c r="A11" s="155" t="s">
        <v>17</v>
      </c>
      <c r="B11" s="14" t="s">
        <v>18</v>
      </c>
      <c r="C11" s="15" t="s">
        <v>18</v>
      </c>
      <c r="D11" s="11" t="s">
        <v>19</v>
      </c>
      <c r="E11" s="16">
        <v>35960000000</v>
      </c>
      <c r="F11" s="16">
        <f>H11*85</f>
        <v>17874853801.16959</v>
      </c>
      <c r="G11" s="16">
        <f>H11*H5</f>
        <v>0</v>
      </c>
      <c r="H11" s="41">
        <f>E11/171</f>
        <v>210292397.66081873</v>
      </c>
      <c r="I11" s="41"/>
      <c r="J11" s="43">
        <f>E20</f>
        <v>1484200000</v>
      </c>
      <c r="K11" s="44">
        <f>J11/E21</f>
        <v>3.7104999999999999E-2</v>
      </c>
      <c r="L11" s="40"/>
      <c r="M11" s="40"/>
      <c r="N11" s="40"/>
      <c r="O11" s="40"/>
      <c r="P11" s="40"/>
    </row>
    <row r="12" spans="1:16" hidden="1" x14ac:dyDescent="0.25">
      <c r="A12" s="155"/>
      <c r="B12" s="14" t="s">
        <v>8</v>
      </c>
      <c r="C12" s="15" t="s">
        <v>20</v>
      </c>
      <c r="D12" s="30"/>
      <c r="E12" s="16"/>
      <c r="F12" s="16"/>
      <c r="G12" s="16">
        <v>713875430</v>
      </c>
      <c r="H12" s="41"/>
      <c r="I12" s="41"/>
      <c r="J12" s="43"/>
      <c r="K12" s="44"/>
      <c r="L12" s="40"/>
      <c r="M12" s="40"/>
      <c r="N12" s="40"/>
      <c r="O12" s="40"/>
      <c r="P12" s="40"/>
    </row>
    <row r="13" spans="1:16" x14ac:dyDescent="0.25">
      <c r="A13" s="155"/>
      <c r="B13" s="142" t="s">
        <v>16</v>
      </c>
      <c r="C13" s="157"/>
      <c r="D13" s="12"/>
      <c r="E13" s="13">
        <f>SUM(E11:E11)</f>
        <v>35960000000</v>
      </c>
      <c r="F13" s="28">
        <f>SUM(F11)</f>
        <v>17874853801.16959</v>
      </c>
      <c r="G13" s="28">
        <f>SUM(G11:G12)</f>
        <v>713875430</v>
      </c>
      <c r="H13" s="40"/>
      <c r="I13" s="40"/>
      <c r="J13" s="40"/>
      <c r="K13" s="40"/>
      <c r="L13" s="40"/>
      <c r="M13" s="40"/>
      <c r="N13" s="40"/>
      <c r="O13" s="40"/>
      <c r="P13" s="40"/>
    </row>
    <row r="14" spans="1:16" ht="15" customHeight="1" x14ac:dyDescent="0.25">
      <c r="A14" s="155" t="s">
        <v>21</v>
      </c>
      <c r="B14" s="148" t="s">
        <v>8</v>
      </c>
      <c r="C14" s="15" t="s">
        <v>22</v>
      </c>
      <c r="D14" s="11" t="s">
        <v>23</v>
      </c>
      <c r="E14" s="16">
        <v>899263068</v>
      </c>
      <c r="F14" s="16">
        <f>H14*8</f>
        <v>599508712</v>
      </c>
      <c r="G14" s="16">
        <f>F14</f>
        <v>599508712</v>
      </c>
      <c r="H14" s="41">
        <f>E14/12</f>
        <v>74938589</v>
      </c>
      <c r="I14" s="41"/>
      <c r="J14" s="40"/>
      <c r="K14" s="41">
        <v>34200000000</v>
      </c>
      <c r="L14" s="40">
        <v>171</v>
      </c>
      <c r="M14" s="40"/>
      <c r="N14" s="40"/>
      <c r="O14" s="40"/>
      <c r="P14" s="40"/>
    </row>
    <row r="15" spans="1:16" ht="15" hidden="1" customHeight="1" x14ac:dyDescent="0.25">
      <c r="A15" s="155"/>
      <c r="B15" s="148"/>
      <c r="C15" s="15" t="s">
        <v>24</v>
      </c>
      <c r="D15" s="11"/>
      <c r="E15" s="16"/>
      <c r="F15" s="16"/>
      <c r="G15" s="16">
        <v>300000000</v>
      </c>
      <c r="H15" s="41"/>
      <c r="I15" s="41"/>
      <c r="J15" s="40"/>
      <c r="K15" s="41">
        <v>26000000000</v>
      </c>
      <c r="L15" s="40"/>
      <c r="M15" s="40"/>
      <c r="N15" s="40"/>
      <c r="O15" s="40"/>
      <c r="P15" s="40"/>
    </row>
    <row r="16" spans="1:16" x14ac:dyDescent="0.25">
      <c r="A16" s="155"/>
      <c r="B16" s="148"/>
      <c r="C16" s="17" t="s">
        <v>25</v>
      </c>
      <c r="D16" s="18" t="s">
        <v>26</v>
      </c>
      <c r="E16" s="16">
        <v>171263567</v>
      </c>
      <c r="F16" s="16">
        <v>100318471</v>
      </c>
      <c r="G16" s="16">
        <v>148089171.97452229</v>
      </c>
      <c r="H16" s="45"/>
      <c r="I16" s="45"/>
      <c r="J16" s="40"/>
      <c r="K16" s="41"/>
      <c r="L16" s="40"/>
      <c r="M16" s="40"/>
      <c r="N16" s="40"/>
      <c r="O16" s="40"/>
      <c r="P16" s="40"/>
    </row>
    <row r="17" spans="1:16" hidden="1" x14ac:dyDescent="0.25">
      <c r="A17" s="155"/>
      <c r="B17" s="35"/>
      <c r="C17" s="17" t="s">
        <v>27</v>
      </c>
      <c r="D17" s="18"/>
      <c r="E17" s="16"/>
      <c r="F17" s="16"/>
      <c r="G17" s="16">
        <v>800000000</v>
      </c>
      <c r="H17" s="45"/>
      <c r="I17" s="45"/>
      <c r="J17" s="40"/>
      <c r="K17" s="41">
        <f>K15/H11</f>
        <v>123.63737486095661</v>
      </c>
      <c r="L17" s="40"/>
      <c r="M17" s="40"/>
      <c r="N17" s="40"/>
      <c r="O17" s="40"/>
      <c r="P17" s="40"/>
    </row>
    <row r="18" spans="1:16" x14ac:dyDescent="0.25">
      <c r="A18" s="155"/>
      <c r="B18" s="158" t="s">
        <v>28</v>
      </c>
      <c r="C18" s="17" t="s">
        <v>29</v>
      </c>
      <c r="D18" s="11" t="s">
        <v>30</v>
      </c>
      <c r="E18" s="16">
        <v>373673365</v>
      </c>
      <c r="F18" s="16">
        <f>H18*8</f>
        <v>249115576.66666666</v>
      </c>
      <c r="G18" s="16">
        <f>F18</f>
        <v>249115576.66666666</v>
      </c>
      <c r="H18" s="41">
        <f>E18/12</f>
        <v>31139447.083333332</v>
      </c>
      <c r="I18" s="41"/>
      <c r="J18" s="40"/>
      <c r="K18" s="40"/>
      <c r="L18" s="40"/>
      <c r="M18" s="40"/>
      <c r="N18" s="40"/>
      <c r="O18" s="40"/>
      <c r="P18" s="40"/>
    </row>
    <row r="19" spans="1:16" x14ac:dyDescent="0.25">
      <c r="A19" s="155"/>
      <c r="B19" s="159"/>
      <c r="C19" s="22" t="s">
        <v>31</v>
      </c>
      <c r="D19" s="11"/>
      <c r="E19" s="16">
        <v>40000000</v>
      </c>
      <c r="F19" s="16">
        <f>E19</f>
        <v>40000000</v>
      </c>
      <c r="G19" s="16">
        <v>50000000</v>
      </c>
      <c r="H19" s="40"/>
      <c r="I19" s="40"/>
      <c r="J19" s="40"/>
      <c r="K19" s="40"/>
      <c r="L19" s="40"/>
      <c r="M19" s="40"/>
      <c r="N19" s="40"/>
      <c r="O19" s="40"/>
      <c r="P19" s="40"/>
    </row>
    <row r="20" spans="1:16" ht="15.75" thickBot="1" x14ac:dyDescent="0.3">
      <c r="A20" s="155"/>
      <c r="B20" s="142" t="s">
        <v>16</v>
      </c>
      <c r="C20" s="142"/>
      <c r="D20" s="21"/>
      <c r="E20" s="13">
        <f>SUM(E14:E19)</f>
        <v>1484200000</v>
      </c>
      <c r="F20" s="29">
        <f>SUM(F14:F19)</f>
        <v>988942759.66666663</v>
      </c>
      <c r="G20" s="28">
        <f>SUM(G14:G19)</f>
        <v>2146713460.6411891</v>
      </c>
      <c r="H20" s="40"/>
      <c r="I20" s="40"/>
      <c r="J20" s="40"/>
      <c r="K20" s="40"/>
      <c r="L20" s="40"/>
      <c r="M20" s="40"/>
      <c r="N20" s="40"/>
      <c r="O20" s="40"/>
      <c r="P20" s="40"/>
    </row>
    <row r="21" spans="1:16" ht="16.5" thickTop="1" thickBot="1" x14ac:dyDescent="0.3">
      <c r="A21" s="160" t="s">
        <v>32</v>
      </c>
      <c r="B21" s="161"/>
      <c r="C21" s="161"/>
      <c r="D21" s="19"/>
      <c r="E21" s="20">
        <f>E20+E13+E10</f>
        <v>40000000000</v>
      </c>
      <c r="F21" s="27">
        <f>F20+F13+F10</f>
        <v>20499735034.292397</v>
      </c>
      <c r="G21" s="31">
        <v>31000000000</v>
      </c>
      <c r="H21" s="46"/>
      <c r="I21" s="47">
        <f>G21-G20-G12</f>
        <v>28139411109.35881</v>
      </c>
      <c r="J21" s="46"/>
      <c r="K21" s="46"/>
      <c r="L21" s="46"/>
      <c r="M21" s="46"/>
      <c r="N21" s="46"/>
      <c r="O21" s="46"/>
      <c r="P21" s="46"/>
    </row>
    <row r="22" spans="1:16" s="2" customFormat="1" x14ac:dyDescent="0.25">
      <c r="C22" s="3"/>
      <c r="D22" s="3"/>
      <c r="E22" s="6"/>
      <c r="F22" s="6"/>
      <c r="G22" s="6">
        <f>G21-G20-G13-G10</f>
        <v>26272511109.35881</v>
      </c>
      <c r="I22" s="26" t="e">
        <f>I21-#REF!-#REF!</f>
        <v>#REF!</v>
      </c>
    </row>
    <row r="23" spans="1:16" s="2" customFormat="1" hidden="1" x14ac:dyDescent="0.25">
      <c r="C23" s="3"/>
      <c r="D23" s="3"/>
      <c r="E23" s="26"/>
      <c r="F23" s="26"/>
      <c r="G23" s="26"/>
      <c r="H23" s="26"/>
      <c r="I23" s="26" t="e">
        <f>I22/200000000</f>
        <v>#REF!</v>
      </c>
      <c r="K23" s="26"/>
    </row>
    <row r="24" spans="1:16" s="2" customFormat="1" hidden="1" x14ac:dyDescent="0.25">
      <c r="C24" s="3"/>
      <c r="D24" s="3"/>
      <c r="E24" s="26">
        <f>E21/1.0048</f>
        <v>39808917197.452232</v>
      </c>
      <c r="F24" s="26">
        <f>F21/1.0048</f>
        <v>20401806363.746414</v>
      </c>
      <c r="G24" s="26">
        <f>G21/1.0048</f>
        <v>30851910828.025482</v>
      </c>
      <c r="I24" s="26" t="e">
        <f>I23*1.1</f>
        <v>#REF!</v>
      </c>
      <c r="J24" s="2" t="s">
        <v>33</v>
      </c>
      <c r="K24" s="26"/>
      <c r="L24" s="4"/>
    </row>
    <row r="25" spans="1:16" s="2" customFormat="1" hidden="1" x14ac:dyDescent="0.25">
      <c r="C25" s="3"/>
      <c r="D25" s="3"/>
      <c r="E25" s="26">
        <f>E24*0.48%</f>
        <v>191082802.54777071</v>
      </c>
      <c r="F25" s="26">
        <f>F24*0.48%</f>
        <v>97928670.545982778</v>
      </c>
      <c r="G25" s="26">
        <f>G24*0.48%</f>
        <v>148089171.97452229</v>
      </c>
      <c r="I25" s="26" t="e">
        <f>I24*1.15</f>
        <v>#REF!</v>
      </c>
      <c r="J25" s="2" t="s">
        <v>34</v>
      </c>
      <c r="K25" s="26"/>
      <c r="L25" s="4"/>
    </row>
    <row r="26" spans="1:16" s="2" customFormat="1" hidden="1" x14ac:dyDescent="0.25">
      <c r="C26" s="3"/>
      <c r="D26" s="3"/>
      <c r="E26" s="26">
        <f>E24+E25</f>
        <v>40000000000</v>
      </c>
      <c r="F26" s="26">
        <f>F24+F25</f>
        <v>20499735034.292397</v>
      </c>
      <c r="G26" s="26">
        <f>G24+G25</f>
        <v>31000000000.000004</v>
      </c>
      <c r="I26" s="26" t="e">
        <f>I25/32</f>
        <v>#REF!</v>
      </c>
      <c r="K26" s="26"/>
      <c r="L26" s="4"/>
    </row>
    <row r="27" spans="1:16" s="2" customFormat="1" hidden="1" x14ac:dyDescent="0.25">
      <c r="C27" s="3"/>
      <c r="D27" s="3"/>
      <c r="E27" s="26"/>
      <c r="F27" s="26"/>
      <c r="G27" s="26"/>
      <c r="I27" s="26" t="e">
        <f>I25-14</f>
        <v>#REF!</v>
      </c>
      <c r="J27" s="33" t="s">
        <v>35</v>
      </c>
    </row>
    <row r="28" spans="1:16" s="2" customFormat="1" hidden="1" x14ac:dyDescent="0.25">
      <c r="C28" s="3"/>
      <c r="D28" s="3"/>
      <c r="E28" s="26"/>
      <c r="F28" s="26"/>
      <c r="G28" s="26"/>
      <c r="I28" s="34" t="e">
        <f>I27/27</f>
        <v>#REF!</v>
      </c>
    </row>
    <row r="29" spans="1:16" s="2" customFormat="1" hidden="1" x14ac:dyDescent="0.25">
      <c r="C29" s="3"/>
      <c r="D29" s="3"/>
      <c r="E29" s="26"/>
      <c r="F29" s="26"/>
      <c r="G29" s="26"/>
    </row>
    <row r="30" spans="1:16" s="2" customFormat="1" hidden="1" x14ac:dyDescent="0.25">
      <c r="C30" s="3"/>
      <c r="D30" s="3"/>
      <c r="I30" s="26" t="e">
        <f>I22-G7-G9</f>
        <v>#REF!</v>
      </c>
    </row>
    <row r="31" spans="1:16" s="2" customFormat="1" hidden="1" x14ac:dyDescent="0.25">
      <c r="C31" s="3"/>
      <c r="D31" s="3"/>
      <c r="I31" s="26" t="e">
        <f>I30/200000000</f>
        <v>#REF!</v>
      </c>
    </row>
    <row r="32" spans="1:16" s="2" customFormat="1" hidden="1" x14ac:dyDescent="0.25">
      <c r="C32" s="3"/>
      <c r="D32" s="3"/>
      <c r="I32" s="26" t="e">
        <f>I31-7</f>
        <v>#REF!</v>
      </c>
    </row>
    <row r="33" spans="3:9" s="2" customFormat="1" hidden="1" x14ac:dyDescent="0.25">
      <c r="C33" s="3"/>
      <c r="D33" s="3"/>
      <c r="I33" s="26" t="e">
        <f>I32/27</f>
        <v>#REF!</v>
      </c>
    </row>
    <row r="34" spans="3:9" s="2" customFormat="1" hidden="1" x14ac:dyDescent="0.25">
      <c r="C34" s="3"/>
      <c r="D34" s="3"/>
    </row>
    <row r="35" spans="3:9" s="2" customFormat="1" hidden="1" x14ac:dyDescent="0.25">
      <c r="C35" s="3"/>
      <c r="D35" s="3"/>
    </row>
    <row r="36" spans="3:9" s="2" customFormat="1" hidden="1" x14ac:dyDescent="0.25">
      <c r="C36" s="3"/>
      <c r="D36" s="3"/>
    </row>
    <row r="37" spans="3:9" s="2" customFormat="1" hidden="1" x14ac:dyDescent="0.25">
      <c r="C37" s="3"/>
      <c r="D37" s="3"/>
    </row>
    <row r="38" spans="3:9" s="2" customFormat="1" hidden="1" x14ac:dyDescent="0.25">
      <c r="C38" s="3"/>
      <c r="D38" s="3"/>
    </row>
    <row r="39" spans="3:9" s="2" customFormat="1" hidden="1" x14ac:dyDescent="0.25">
      <c r="C39" s="3"/>
      <c r="D39" s="3"/>
    </row>
    <row r="40" spans="3:9" s="2" customFormat="1" hidden="1" x14ac:dyDescent="0.25">
      <c r="C40" s="3"/>
      <c r="D40" s="3"/>
    </row>
    <row r="41" spans="3:9" s="2" customFormat="1" hidden="1" x14ac:dyDescent="0.25">
      <c r="C41" s="3"/>
      <c r="D41" s="3"/>
    </row>
    <row r="42" spans="3:9" s="2" customFormat="1" hidden="1" x14ac:dyDescent="0.25">
      <c r="C42" s="3"/>
      <c r="D42" s="3"/>
    </row>
    <row r="43" spans="3:9" s="2" customFormat="1" hidden="1" x14ac:dyDescent="0.25">
      <c r="C43" s="3"/>
      <c r="D43" s="3"/>
    </row>
    <row r="44" spans="3:9" s="2" customFormat="1" hidden="1" x14ac:dyDescent="0.25">
      <c r="C44" s="3"/>
      <c r="D44" s="3"/>
    </row>
    <row r="45" spans="3:9" s="2" customFormat="1" hidden="1" x14ac:dyDescent="0.25">
      <c r="C45" s="3"/>
      <c r="D45" s="3"/>
    </row>
    <row r="46" spans="3:9" s="2" customFormat="1" hidden="1" x14ac:dyDescent="0.25">
      <c r="C46" s="3"/>
      <c r="D46" s="3"/>
    </row>
    <row r="47" spans="3:9" s="2" customFormat="1" hidden="1" x14ac:dyDescent="0.25">
      <c r="C47" s="3"/>
      <c r="D47" s="3"/>
    </row>
    <row r="48" spans="3:9" s="2" customFormat="1" hidden="1" x14ac:dyDescent="0.25">
      <c r="C48" s="3"/>
      <c r="D48" s="3"/>
    </row>
    <row r="49" spans="3:4" s="2" customFormat="1" hidden="1" x14ac:dyDescent="0.25">
      <c r="C49" s="3"/>
      <c r="D49" s="3"/>
    </row>
    <row r="50" spans="3:4" s="2" customFormat="1" hidden="1" x14ac:dyDescent="0.25">
      <c r="C50" s="3"/>
      <c r="D50" s="3"/>
    </row>
    <row r="51" spans="3:4" s="2" customFormat="1" hidden="1" x14ac:dyDescent="0.25">
      <c r="C51" s="3"/>
      <c r="D51" s="3"/>
    </row>
    <row r="52" spans="3:4" s="2" customFormat="1" hidden="1" x14ac:dyDescent="0.25">
      <c r="C52" s="3"/>
      <c r="D52" s="3"/>
    </row>
    <row r="53" spans="3:4" s="2" customFormat="1" hidden="1" x14ac:dyDescent="0.25">
      <c r="C53" s="3"/>
      <c r="D53" s="3"/>
    </row>
    <row r="54" spans="3:4" s="2" customFormat="1" hidden="1" x14ac:dyDescent="0.25">
      <c r="C54" s="3"/>
      <c r="D54" s="3"/>
    </row>
    <row r="55" spans="3:4" s="2" customFormat="1" hidden="1" x14ac:dyDescent="0.25">
      <c r="C55" s="3"/>
      <c r="D55" s="3"/>
    </row>
    <row r="56" spans="3:4" s="2" customFormat="1" hidden="1" x14ac:dyDescent="0.25">
      <c r="C56" s="3"/>
      <c r="D56" s="3"/>
    </row>
    <row r="57" spans="3:4" s="2" customFormat="1" hidden="1" x14ac:dyDescent="0.25">
      <c r="C57" s="3"/>
      <c r="D57" s="3"/>
    </row>
    <row r="58" spans="3:4" s="2" customFormat="1" hidden="1" x14ac:dyDescent="0.25">
      <c r="C58" s="3"/>
      <c r="D58" s="3"/>
    </row>
    <row r="59" spans="3:4" s="2" customFormat="1" hidden="1" x14ac:dyDescent="0.25">
      <c r="C59" s="3"/>
      <c r="D59" s="3"/>
    </row>
    <row r="60" spans="3:4" s="2" customFormat="1" hidden="1" x14ac:dyDescent="0.25">
      <c r="C60" s="3"/>
      <c r="D60" s="3"/>
    </row>
    <row r="61" spans="3:4" s="2" customFormat="1" hidden="1" x14ac:dyDescent="0.25">
      <c r="C61" s="3"/>
      <c r="D61" s="3"/>
    </row>
    <row r="62" spans="3:4" s="2" customFormat="1" hidden="1" x14ac:dyDescent="0.25">
      <c r="C62" s="3"/>
      <c r="D62" s="3"/>
    </row>
    <row r="63" spans="3:4" s="2" customFormat="1" hidden="1" x14ac:dyDescent="0.25">
      <c r="C63" s="3"/>
      <c r="D63" s="3"/>
    </row>
    <row r="64" spans="3:4" s="2" customFormat="1" hidden="1" x14ac:dyDescent="0.25">
      <c r="C64" s="3"/>
      <c r="D64" s="3"/>
    </row>
    <row r="65" spans="3:5" s="2" customFormat="1" hidden="1" x14ac:dyDescent="0.25">
      <c r="C65" s="3"/>
      <c r="D65" s="3"/>
    </row>
    <row r="66" spans="3:5" s="2" customFormat="1" hidden="1" x14ac:dyDescent="0.25">
      <c r="C66" s="3"/>
      <c r="D66" s="3"/>
    </row>
    <row r="67" spans="3:5" s="2" customFormat="1" hidden="1" x14ac:dyDescent="0.25">
      <c r="C67" s="3"/>
      <c r="D67" s="3"/>
    </row>
    <row r="68" spans="3:5" s="2" customFormat="1" hidden="1" x14ac:dyDescent="0.25">
      <c r="C68" s="3"/>
      <c r="D68" s="3"/>
    </row>
    <row r="69" spans="3:5" s="2" customFormat="1" hidden="1" x14ac:dyDescent="0.25">
      <c r="C69" s="3"/>
      <c r="D69" s="3"/>
    </row>
    <row r="70" spans="3:5" s="2" customFormat="1" hidden="1" x14ac:dyDescent="0.25">
      <c r="C70" s="3"/>
      <c r="D70" s="3"/>
    </row>
    <row r="71" spans="3:5" s="2" customFormat="1" hidden="1" x14ac:dyDescent="0.25">
      <c r="C71" s="3"/>
      <c r="D71" s="3"/>
    </row>
    <row r="72" spans="3:5" s="2" customFormat="1" x14ac:dyDescent="0.25">
      <c r="C72" s="3"/>
      <c r="D72" s="3"/>
      <c r="E72" s="26"/>
    </row>
    <row r="73" spans="3:5" s="2" customFormat="1" x14ac:dyDescent="0.25">
      <c r="C73" s="3"/>
      <c r="D73" s="3"/>
    </row>
    <row r="74" spans="3:5" s="2" customFormat="1" x14ac:dyDescent="0.25">
      <c r="C74" s="3"/>
      <c r="D74" s="3"/>
    </row>
    <row r="75" spans="3:5" s="2" customFormat="1" x14ac:dyDescent="0.25">
      <c r="C75" s="3"/>
      <c r="D75" s="3"/>
    </row>
    <row r="76" spans="3:5" s="2" customFormat="1" x14ac:dyDescent="0.25">
      <c r="C76" s="3"/>
      <c r="D76" s="3"/>
    </row>
    <row r="77" spans="3:5" s="2" customFormat="1" x14ac:dyDescent="0.25">
      <c r="C77" s="3"/>
      <c r="D77" s="3"/>
    </row>
    <row r="78" spans="3:5" s="2" customFormat="1" x14ac:dyDescent="0.25">
      <c r="C78" s="3"/>
      <c r="D78" s="3"/>
    </row>
    <row r="79" spans="3:5" s="2" customFormat="1" x14ac:dyDescent="0.25">
      <c r="C79" s="3"/>
      <c r="D79" s="3"/>
    </row>
    <row r="80" spans="3:5" s="2" customFormat="1" x14ac:dyDescent="0.25">
      <c r="C80" s="3"/>
      <c r="D80" s="3"/>
    </row>
    <row r="81" spans="3:4" s="2" customFormat="1" x14ac:dyDescent="0.25">
      <c r="C81" s="3"/>
      <c r="D81" s="3"/>
    </row>
    <row r="82" spans="3:4" s="2" customFormat="1" x14ac:dyDescent="0.25">
      <c r="C82" s="3"/>
      <c r="D82" s="3"/>
    </row>
    <row r="83" spans="3:4" s="2" customFormat="1" x14ac:dyDescent="0.25">
      <c r="C83" s="3"/>
      <c r="D83" s="3"/>
    </row>
    <row r="84" spans="3:4" s="2" customFormat="1" x14ac:dyDescent="0.25">
      <c r="C84" s="3"/>
      <c r="D84" s="3"/>
    </row>
    <row r="85" spans="3:4" s="2" customFormat="1" x14ac:dyDescent="0.25">
      <c r="C85" s="3"/>
      <c r="D85" s="3"/>
    </row>
    <row r="86" spans="3:4" s="2" customFormat="1" x14ac:dyDescent="0.25">
      <c r="C86" s="3"/>
      <c r="D86" s="3"/>
    </row>
    <row r="87" spans="3:4" s="2" customFormat="1" x14ac:dyDescent="0.25">
      <c r="C87" s="3"/>
      <c r="D87" s="3"/>
    </row>
    <row r="88" spans="3:4" s="2" customFormat="1" x14ac:dyDescent="0.25">
      <c r="C88" s="3"/>
      <c r="D88" s="3"/>
    </row>
    <row r="89" spans="3:4" s="2" customFormat="1" x14ac:dyDescent="0.25">
      <c r="C89" s="3"/>
      <c r="D89" s="3"/>
    </row>
    <row r="90" spans="3:4" s="2" customFormat="1" x14ac:dyDescent="0.25">
      <c r="C90" s="3"/>
      <c r="D90" s="3"/>
    </row>
    <row r="91" spans="3:4" s="2" customFormat="1" x14ac:dyDescent="0.25">
      <c r="C91" s="3"/>
      <c r="D91" s="3"/>
    </row>
    <row r="92" spans="3:4" s="2" customFormat="1" x14ac:dyDescent="0.25">
      <c r="C92" s="3"/>
      <c r="D92" s="3"/>
    </row>
    <row r="93" spans="3:4" s="2" customFormat="1" x14ac:dyDescent="0.25">
      <c r="C93" s="3"/>
      <c r="D93" s="3"/>
    </row>
    <row r="94" spans="3:4" s="2" customFormat="1" x14ac:dyDescent="0.25">
      <c r="C94" s="3"/>
      <c r="D94" s="3"/>
    </row>
    <row r="95" spans="3:4" s="2" customFormat="1" x14ac:dyDescent="0.25">
      <c r="C95" s="3"/>
      <c r="D95" s="3"/>
    </row>
    <row r="96" spans="3:4" s="2" customFormat="1" x14ac:dyDescent="0.25">
      <c r="C96" s="3"/>
      <c r="D96" s="3"/>
    </row>
    <row r="97" spans="3:4" s="2" customFormat="1" x14ac:dyDescent="0.25">
      <c r="C97" s="3"/>
      <c r="D97" s="3"/>
    </row>
    <row r="98" spans="3:4" s="2" customFormat="1" x14ac:dyDescent="0.25">
      <c r="C98" s="3"/>
      <c r="D98" s="3"/>
    </row>
    <row r="99" spans="3:4" s="2" customFormat="1" x14ac:dyDescent="0.25">
      <c r="C99" s="3"/>
      <c r="D99" s="3"/>
    </row>
    <row r="100" spans="3:4" s="2" customFormat="1" x14ac:dyDescent="0.25">
      <c r="C100" s="3"/>
      <c r="D100" s="3"/>
    </row>
    <row r="101" spans="3:4" s="2" customFormat="1" x14ac:dyDescent="0.25">
      <c r="C101" s="3"/>
      <c r="D101" s="3"/>
    </row>
    <row r="102" spans="3:4" s="2" customFormat="1" x14ac:dyDescent="0.25">
      <c r="C102" s="3"/>
      <c r="D102" s="3"/>
    </row>
    <row r="103" spans="3:4" s="2" customFormat="1" x14ac:dyDescent="0.25">
      <c r="C103" s="3"/>
      <c r="D103" s="3"/>
    </row>
    <row r="104" spans="3:4" s="2" customFormat="1" x14ac:dyDescent="0.25">
      <c r="C104" s="3"/>
      <c r="D104" s="3"/>
    </row>
    <row r="105" spans="3:4" s="2" customFormat="1" x14ac:dyDescent="0.25">
      <c r="C105" s="3"/>
      <c r="D105" s="3"/>
    </row>
    <row r="106" spans="3:4" s="2" customFormat="1" x14ac:dyDescent="0.25">
      <c r="C106" s="3"/>
      <c r="D106" s="3"/>
    </row>
    <row r="107" spans="3:4" s="2" customFormat="1" x14ac:dyDescent="0.25">
      <c r="C107" s="3"/>
      <c r="D107" s="3"/>
    </row>
    <row r="108" spans="3:4" s="2" customFormat="1" x14ac:dyDescent="0.25">
      <c r="C108" s="3"/>
      <c r="D108" s="3"/>
    </row>
    <row r="109" spans="3:4" s="2" customFormat="1" x14ac:dyDescent="0.25">
      <c r="C109" s="3"/>
      <c r="D109" s="3"/>
    </row>
    <row r="110" spans="3:4" s="2" customFormat="1" x14ac:dyDescent="0.25">
      <c r="C110" s="3"/>
      <c r="D110" s="3"/>
    </row>
    <row r="111" spans="3:4" s="2" customFormat="1" x14ac:dyDescent="0.25">
      <c r="C111" s="3"/>
      <c r="D111" s="3"/>
    </row>
    <row r="112" spans="3:4" s="2" customFormat="1" x14ac:dyDescent="0.25">
      <c r="C112" s="3"/>
      <c r="D112" s="3"/>
    </row>
    <row r="113" spans="3:4" s="2" customFormat="1" x14ac:dyDescent="0.25">
      <c r="C113" s="3"/>
      <c r="D113" s="3"/>
    </row>
    <row r="114" spans="3:4" s="2" customFormat="1" x14ac:dyDescent="0.25">
      <c r="C114" s="3"/>
      <c r="D114" s="3"/>
    </row>
    <row r="115" spans="3:4" s="2" customFormat="1" x14ac:dyDescent="0.25">
      <c r="C115" s="3"/>
      <c r="D115" s="3"/>
    </row>
    <row r="116" spans="3:4" s="2" customFormat="1" x14ac:dyDescent="0.25">
      <c r="C116" s="3"/>
      <c r="D116" s="3"/>
    </row>
    <row r="117" spans="3:4" s="2" customFormat="1" x14ac:dyDescent="0.25">
      <c r="C117" s="3"/>
      <c r="D117" s="3"/>
    </row>
    <row r="118" spans="3:4" s="2" customFormat="1" x14ac:dyDescent="0.25">
      <c r="C118" s="3"/>
      <c r="D118" s="3"/>
    </row>
    <row r="119" spans="3:4" s="2" customFormat="1" x14ac:dyDescent="0.25">
      <c r="C119" s="3"/>
      <c r="D119" s="3"/>
    </row>
    <row r="120" spans="3:4" s="2" customFormat="1" x14ac:dyDescent="0.25">
      <c r="C120" s="3"/>
      <c r="D120" s="3"/>
    </row>
    <row r="121" spans="3:4" s="2" customFormat="1" x14ac:dyDescent="0.25">
      <c r="C121" s="3"/>
      <c r="D121" s="3"/>
    </row>
    <row r="122" spans="3:4" s="2" customFormat="1" x14ac:dyDescent="0.25">
      <c r="C122" s="3"/>
      <c r="D122" s="3"/>
    </row>
    <row r="123" spans="3:4" s="2" customFormat="1" x14ac:dyDescent="0.25">
      <c r="C123" s="3"/>
      <c r="D123" s="3"/>
    </row>
    <row r="124" spans="3:4" s="2" customFormat="1" x14ac:dyDescent="0.25">
      <c r="C124" s="3"/>
      <c r="D124" s="3"/>
    </row>
    <row r="125" spans="3:4" s="2" customFormat="1" x14ac:dyDescent="0.25">
      <c r="C125" s="3"/>
      <c r="D125" s="3"/>
    </row>
    <row r="126" spans="3:4" s="2" customFormat="1" x14ac:dyDescent="0.25">
      <c r="C126" s="3"/>
      <c r="D126" s="3"/>
    </row>
    <row r="127" spans="3:4" s="2" customFormat="1" x14ac:dyDescent="0.25">
      <c r="C127" s="3"/>
      <c r="D127" s="3"/>
    </row>
    <row r="128" spans="3:4" s="2" customFormat="1" x14ac:dyDescent="0.25">
      <c r="C128" s="3"/>
      <c r="D128" s="3"/>
    </row>
    <row r="129" spans="3:4" s="2" customFormat="1" x14ac:dyDescent="0.25">
      <c r="C129" s="3"/>
      <c r="D129" s="3"/>
    </row>
    <row r="130" spans="3:4" s="2" customFormat="1" x14ac:dyDescent="0.25">
      <c r="C130" s="3"/>
      <c r="D130" s="3"/>
    </row>
    <row r="131" spans="3:4" s="2" customFormat="1" x14ac:dyDescent="0.25">
      <c r="C131" s="3"/>
      <c r="D131" s="3"/>
    </row>
    <row r="132" spans="3:4" s="2" customFormat="1" x14ac:dyDescent="0.25">
      <c r="C132" s="3"/>
      <c r="D132" s="3"/>
    </row>
    <row r="133" spans="3:4" s="2" customFormat="1" x14ac:dyDescent="0.25">
      <c r="C133" s="3"/>
      <c r="D133" s="3"/>
    </row>
    <row r="134" spans="3:4" s="2" customFormat="1" x14ac:dyDescent="0.25">
      <c r="C134" s="3"/>
      <c r="D134" s="3"/>
    </row>
    <row r="135" spans="3:4" s="2" customFormat="1" x14ac:dyDescent="0.25">
      <c r="C135" s="3"/>
      <c r="D135" s="3"/>
    </row>
    <row r="136" spans="3:4" s="2" customFormat="1" x14ac:dyDescent="0.25">
      <c r="C136" s="3"/>
      <c r="D136" s="3"/>
    </row>
    <row r="137" spans="3:4" s="2" customFormat="1" x14ac:dyDescent="0.25">
      <c r="C137" s="3"/>
      <c r="D137" s="3"/>
    </row>
    <row r="138" spans="3:4" s="2" customFormat="1" x14ac:dyDescent="0.25">
      <c r="C138" s="3"/>
      <c r="D138" s="3"/>
    </row>
    <row r="139" spans="3:4" s="2" customFormat="1" x14ac:dyDescent="0.25">
      <c r="C139" s="3"/>
      <c r="D139" s="3"/>
    </row>
    <row r="140" spans="3:4" s="2" customFormat="1" x14ac:dyDescent="0.25">
      <c r="C140" s="3"/>
      <c r="D140" s="3"/>
    </row>
    <row r="141" spans="3:4" s="2" customFormat="1" x14ac:dyDescent="0.25">
      <c r="C141" s="3"/>
      <c r="D141" s="3"/>
    </row>
    <row r="142" spans="3:4" s="2" customFormat="1" x14ac:dyDescent="0.25">
      <c r="C142" s="3"/>
      <c r="D142" s="3"/>
    </row>
    <row r="143" spans="3:4" s="2" customFormat="1" x14ac:dyDescent="0.25">
      <c r="C143" s="3"/>
      <c r="D143" s="3"/>
    </row>
    <row r="144" spans="3:4" s="2" customFormat="1" x14ac:dyDescent="0.25">
      <c r="C144" s="3"/>
      <c r="D144" s="3"/>
    </row>
    <row r="145" spans="3:4" s="2" customFormat="1" x14ac:dyDescent="0.25">
      <c r="C145" s="3"/>
      <c r="D145" s="3"/>
    </row>
    <row r="146" spans="3:4" s="2" customFormat="1" x14ac:dyDescent="0.25">
      <c r="C146" s="3"/>
      <c r="D146" s="3"/>
    </row>
    <row r="147" spans="3:4" s="2" customFormat="1" x14ac:dyDescent="0.25">
      <c r="C147" s="3"/>
      <c r="D147" s="3"/>
    </row>
    <row r="148" spans="3:4" s="2" customFormat="1" x14ac:dyDescent="0.25">
      <c r="C148" s="3"/>
      <c r="D148" s="3"/>
    </row>
    <row r="149" spans="3:4" s="2" customFormat="1" x14ac:dyDescent="0.25">
      <c r="C149" s="3"/>
      <c r="D149" s="3"/>
    </row>
    <row r="150" spans="3:4" s="2" customFormat="1" x14ac:dyDescent="0.25">
      <c r="C150" s="3"/>
      <c r="D150" s="3"/>
    </row>
    <row r="151" spans="3:4" s="2" customFormat="1" x14ac:dyDescent="0.25">
      <c r="C151" s="3"/>
      <c r="D151" s="3"/>
    </row>
    <row r="152" spans="3:4" s="2" customFormat="1" x14ac:dyDescent="0.25">
      <c r="C152" s="3"/>
      <c r="D152" s="3"/>
    </row>
    <row r="153" spans="3:4" s="2" customFormat="1" x14ac:dyDescent="0.25">
      <c r="C153" s="3"/>
      <c r="D153" s="3"/>
    </row>
    <row r="154" spans="3:4" s="2" customFormat="1" x14ac:dyDescent="0.25">
      <c r="C154" s="3"/>
      <c r="D154" s="3"/>
    </row>
    <row r="155" spans="3:4" s="2" customFormat="1" x14ac:dyDescent="0.25">
      <c r="C155" s="3"/>
      <c r="D155" s="3"/>
    </row>
    <row r="156" spans="3:4" s="2" customFormat="1" x14ac:dyDescent="0.25">
      <c r="C156" s="3"/>
      <c r="D156" s="3"/>
    </row>
    <row r="157" spans="3:4" s="2" customFormat="1" x14ac:dyDescent="0.25">
      <c r="C157" s="3"/>
      <c r="D157" s="3"/>
    </row>
    <row r="158" spans="3:4" s="2" customFormat="1" x14ac:dyDescent="0.25">
      <c r="C158" s="3"/>
      <c r="D158" s="3"/>
    </row>
    <row r="159" spans="3:4" s="2" customFormat="1" x14ac:dyDescent="0.25">
      <c r="C159" s="3"/>
      <c r="D159" s="3"/>
    </row>
    <row r="160" spans="3:4" s="2" customFormat="1" x14ac:dyDescent="0.25">
      <c r="C160" s="3"/>
      <c r="D160" s="3"/>
    </row>
    <row r="161" spans="3:4" s="2" customFormat="1" x14ac:dyDescent="0.25">
      <c r="C161" s="3"/>
      <c r="D161" s="3"/>
    </row>
    <row r="162" spans="3:4" s="2" customFormat="1" x14ac:dyDescent="0.25">
      <c r="C162" s="3"/>
      <c r="D162" s="3"/>
    </row>
    <row r="163" spans="3:4" s="2" customFormat="1" x14ac:dyDescent="0.25">
      <c r="C163" s="3"/>
      <c r="D163" s="3"/>
    </row>
    <row r="164" spans="3:4" s="2" customFormat="1" x14ac:dyDescent="0.25">
      <c r="C164" s="3"/>
      <c r="D164" s="3"/>
    </row>
    <row r="165" spans="3:4" s="2" customFormat="1" x14ac:dyDescent="0.25">
      <c r="C165" s="3"/>
      <c r="D165" s="3"/>
    </row>
    <row r="166" spans="3:4" s="2" customFormat="1" x14ac:dyDescent="0.25">
      <c r="C166" s="3"/>
      <c r="D166" s="3"/>
    </row>
    <row r="167" spans="3:4" s="2" customFormat="1" x14ac:dyDescent="0.25">
      <c r="C167" s="3"/>
      <c r="D167" s="3"/>
    </row>
    <row r="168" spans="3:4" s="2" customFormat="1" x14ac:dyDescent="0.25">
      <c r="C168" s="3"/>
      <c r="D168" s="3"/>
    </row>
    <row r="169" spans="3:4" s="2" customFormat="1" x14ac:dyDescent="0.25">
      <c r="C169" s="3"/>
      <c r="D169" s="3"/>
    </row>
    <row r="170" spans="3:4" s="2" customFormat="1" x14ac:dyDescent="0.25">
      <c r="C170" s="3"/>
      <c r="D170" s="3"/>
    </row>
    <row r="171" spans="3:4" s="2" customFormat="1" x14ac:dyDescent="0.25">
      <c r="C171" s="3"/>
      <c r="D171" s="3"/>
    </row>
    <row r="172" spans="3:4" s="2" customFormat="1" x14ac:dyDescent="0.25">
      <c r="C172" s="3"/>
      <c r="D172" s="3"/>
    </row>
    <row r="173" spans="3:4" s="2" customFormat="1" x14ac:dyDescent="0.25">
      <c r="C173" s="3"/>
      <c r="D173" s="3"/>
    </row>
    <row r="174" spans="3:4" s="2" customFormat="1" x14ac:dyDescent="0.25">
      <c r="C174" s="3"/>
      <c r="D174" s="3"/>
    </row>
    <row r="175" spans="3:4" s="2" customFormat="1" x14ac:dyDescent="0.25">
      <c r="C175" s="3"/>
      <c r="D175" s="3"/>
    </row>
    <row r="176" spans="3:4" s="2" customFormat="1" x14ac:dyDescent="0.25">
      <c r="C176" s="3"/>
      <c r="D176" s="3"/>
    </row>
    <row r="177" spans="3:4" s="2" customFormat="1" x14ac:dyDescent="0.25">
      <c r="C177" s="3"/>
      <c r="D177" s="3"/>
    </row>
    <row r="178" spans="3:4" s="2" customFormat="1" x14ac:dyDescent="0.25">
      <c r="C178" s="3"/>
      <c r="D178" s="3"/>
    </row>
  </sheetData>
  <mergeCells count="11">
    <mergeCell ref="A5:P5"/>
    <mergeCell ref="A7:A10"/>
    <mergeCell ref="B18:B19"/>
    <mergeCell ref="A21:C21"/>
    <mergeCell ref="A14:A20"/>
    <mergeCell ref="B20:C20"/>
    <mergeCell ref="B10:C10"/>
    <mergeCell ref="A11:A13"/>
    <mergeCell ref="B13:C13"/>
    <mergeCell ref="B14:B16"/>
    <mergeCell ref="B7:B9"/>
  </mergeCells>
  <pageMargins left="0.70866141732283472" right="0.70866141732283472" top="0.74803149606299213" bottom="0.74803149606299213" header="0.31496062992125984" footer="0.31496062992125984"/>
  <pageSetup scale="19" orientation="landscape" r:id="rId1"/>
  <ignoredErrors>
    <ignoredError sqref="F10:G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Avance contrato</vt:lpstr>
      <vt:lpstr>Avance 2021</vt:lpstr>
      <vt:lpstr>Avance 2020</vt:lpstr>
      <vt:lpstr>2021</vt:lpstr>
      <vt:lpstr>2020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Melissa Carvajal Infante</dc:creator>
  <cp:lastModifiedBy>Adriana Mercedes Ibarra</cp:lastModifiedBy>
  <cp:revision/>
  <dcterms:created xsi:type="dcterms:W3CDTF">2018-07-16T21:48:44Z</dcterms:created>
  <dcterms:modified xsi:type="dcterms:W3CDTF">2021-09-27T19:59:44Z</dcterms:modified>
</cp:coreProperties>
</file>