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hidePivotFieldList="1"/>
  <mc:AlternateContent xmlns:mc="http://schemas.openxmlformats.org/markup-compatibility/2006">
    <mc:Choice Requires="x15">
      <x15ac:absPath xmlns:x15ac="http://schemas.microsoft.com/office/spreadsheetml/2010/11/ac" url="C:\Users\almar\OneDrive\Documents\2022\MINAGRICULTURA\MONITOREO Y SEGUIMIENTO\REPORTES DE SEGUIMIENTO MENSUAL\AGOSTO\"/>
    </mc:Choice>
  </mc:AlternateContent>
  <xr:revisionPtr revIDLastSave="0" documentId="13_ncr:1_{8B6D9F36-955F-43E8-996D-C9860F279954}" xr6:coauthVersionLast="47" xr6:coauthVersionMax="47" xr10:uidLastSave="{00000000-0000-0000-0000-000000000000}"/>
  <bookViews>
    <workbookView xWindow="-108" yWindow="-108" windowWidth="23256" windowHeight="12576" tabRatio="801" firstSheet="4" activeTab="4" xr2:uid="{00000000-000D-0000-FFFF-FFFF00000000}"/>
  </bookViews>
  <sheets>
    <sheet name="Hoja9" sheetId="16" state="hidden" r:id="rId1"/>
    <sheet name="acciones" sheetId="26" state="hidden" r:id="rId2"/>
    <sheet name="ALIANZAS" sheetId="25" state="hidden" r:id="rId3"/>
    <sheet name="DOC" sheetId="24" state="hidden" r:id="rId4"/>
    <sheet name="% POA RESUMEN X REG Y DEPTOS" sheetId="27" r:id="rId5"/>
    <sheet name="% POA POR ALIANZA" sheetId="23" r:id="rId6"/>
    <sheet name="poas" sheetId="13" state="hidden" r:id="rId7"/>
    <sheet name="Hoja6" sheetId="6" state="hidden" r:id="rId8"/>
    <sheet name="Hoja7" sheetId="7" state="hidden" r:id="rId9"/>
    <sheet name="Hoja2" sheetId="9" state="hidden" r:id="rId10"/>
    <sheet name="DOCUMENTOS" sheetId="8" state="hidden" r:id="rId11"/>
    <sheet name="%" sheetId="10" state="hidden" r:id="rId12"/>
    <sheet name="MONITOREO" sheetId="12" state="hidden" r:id="rId13"/>
  </sheets>
  <definedNames>
    <definedName name="_xlnm._FilterDatabase" localSheetId="11" hidden="1">'%'!$A$1:$J$179</definedName>
    <definedName name="_xlnm._FilterDatabase" localSheetId="5" hidden="1">'% POA POR ALIANZA'!$A$2:$N$181</definedName>
    <definedName name="_xlnm._FilterDatabase" localSheetId="4" hidden="1">'% POA RESUMEN X REG Y DEPTOS'!$B$2:$D$41</definedName>
    <definedName name="_xlnm._FilterDatabase" localSheetId="10" hidden="1">DOCUMENTOS!$A$1:$D$178</definedName>
    <definedName name="_xlnm._FilterDatabase" localSheetId="7" hidden="1">Hoja6!$B$1:$N$180</definedName>
    <definedName name="_xlnm._FilterDatabase" localSheetId="8" hidden="1">Hoja7!$B$2:$I$43</definedName>
    <definedName name="_xlnm._FilterDatabase" localSheetId="6" hidden="1">poas!$A$1:$D$179</definedName>
  </definedNames>
  <calcPr calcId="191029"/>
  <pivotCaches>
    <pivotCache cacheId="48" r:id="rId14"/>
    <pivotCache cacheId="49" r:id="rId1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5" i="23" l="1"/>
  <c r="G157" i="23" l="1"/>
  <c r="G156" i="23"/>
  <c r="G152" i="23"/>
  <c r="G146" i="23"/>
  <c r="G145" i="23"/>
  <c r="G142" i="23"/>
  <c r="G140" i="23"/>
  <c r="G179" i="23"/>
  <c r="G167" i="23"/>
  <c r="G162" i="23"/>
  <c r="G161" i="23"/>
  <c r="G180" i="23" l="1"/>
  <c r="M180" i="23" l="1"/>
  <c r="J180" i="23"/>
  <c r="I180" i="23"/>
  <c r="H180" i="23"/>
  <c r="L179" i="23"/>
  <c r="K179" i="23"/>
  <c r="L178" i="23"/>
  <c r="K178" i="23"/>
  <c r="L177" i="23"/>
  <c r="K177" i="23"/>
  <c r="L176" i="23"/>
  <c r="K176" i="23"/>
  <c r="L175" i="23"/>
  <c r="K175" i="23"/>
  <c r="L174" i="23"/>
  <c r="K174" i="23"/>
  <c r="L173" i="23"/>
  <c r="K173" i="23"/>
  <c r="L172" i="23"/>
  <c r="K172" i="23"/>
  <c r="L171" i="23"/>
  <c r="K171" i="23"/>
  <c r="L170" i="23"/>
  <c r="K170" i="23"/>
  <c r="L169" i="23"/>
  <c r="K169" i="23"/>
  <c r="L168" i="23"/>
  <c r="K168" i="23"/>
  <c r="L167" i="23"/>
  <c r="K167" i="23"/>
  <c r="L166" i="23"/>
  <c r="K166" i="23"/>
  <c r="L165" i="23"/>
  <c r="K165" i="23"/>
  <c r="L164" i="23"/>
  <c r="K164" i="23"/>
  <c r="L163" i="23"/>
  <c r="K163" i="23"/>
  <c r="L162" i="23"/>
  <c r="K162" i="23"/>
  <c r="L161" i="23"/>
  <c r="K161" i="23"/>
  <c r="L160" i="23"/>
  <c r="K160" i="23"/>
  <c r="L159" i="23"/>
  <c r="K159" i="23"/>
  <c r="L158" i="23"/>
  <c r="K158" i="23"/>
  <c r="L157" i="23"/>
  <c r="K157" i="23"/>
  <c r="L156" i="23"/>
  <c r="K156" i="23"/>
  <c r="L155" i="23"/>
  <c r="K155" i="23"/>
  <c r="L154" i="23"/>
  <c r="K154" i="23"/>
  <c r="L153" i="23"/>
  <c r="K153" i="23"/>
  <c r="L152" i="23"/>
  <c r="K152" i="23"/>
  <c r="L151" i="23"/>
  <c r="K151" i="23"/>
  <c r="L150" i="23"/>
  <c r="K150" i="23"/>
  <c r="L149" i="23"/>
  <c r="K149" i="23"/>
  <c r="L148" i="23"/>
  <c r="K148" i="23"/>
  <c r="L147" i="23"/>
  <c r="K147" i="23"/>
  <c r="L146" i="23"/>
  <c r="K146" i="23"/>
  <c r="L145" i="23"/>
  <c r="K145" i="23"/>
  <c r="L144" i="23"/>
  <c r="K144" i="23"/>
  <c r="L143" i="23"/>
  <c r="K143" i="23"/>
  <c r="L142" i="23"/>
  <c r="K142" i="23"/>
  <c r="L141" i="23"/>
  <c r="K141" i="23"/>
  <c r="L140" i="23"/>
  <c r="K140" i="23"/>
  <c r="L139" i="23"/>
  <c r="K139" i="23"/>
  <c r="L138" i="23"/>
  <c r="K138" i="23"/>
  <c r="L137" i="23"/>
  <c r="K137" i="23"/>
  <c r="L136" i="23"/>
  <c r="K136" i="23"/>
  <c r="L135" i="23"/>
  <c r="K135" i="23"/>
  <c r="L134" i="23"/>
  <c r="K134" i="23"/>
  <c r="L133" i="23"/>
  <c r="K133" i="23"/>
  <c r="L132" i="23"/>
  <c r="K132" i="23"/>
  <c r="L131" i="23"/>
  <c r="K131" i="23"/>
  <c r="L130" i="23"/>
  <c r="K130" i="23"/>
  <c r="L129" i="23"/>
  <c r="K129" i="23"/>
  <c r="L128" i="23"/>
  <c r="K128" i="23"/>
  <c r="L127" i="23"/>
  <c r="K127" i="23"/>
  <c r="L126" i="23"/>
  <c r="K126" i="23"/>
  <c r="L125" i="23"/>
  <c r="K125" i="23"/>
  <c r="L124" i="23"/>
  <c r="K124" i="23"/>
  <c r="L123" i="23"/>
  <c r="K123" i="23"/>
  <c r="L122" i="23"/>
  <c r="K122" i="23"/>
  <c r="L121" i="23"/>
  <c r="K121" i="23"/>
  <c r="L120" i="23"/>
  <c r="K120" i="23"/>
  <c r="L119" i="23"/>
  <c r="K119" i="23"/>
  <c r="L118" i="23"/>
  <c r="K118" i="23"/>
  <c r="L117" i="23"/>
  <c r="K117" i="23"/>
  <c r="L116" i="23"/>
  <c r="K116" i="23"/>
  <c r="L115" i="23"/>
  <c r="K115" i="23"/>
  <c r="L114" i="23"/>
  <c r="K114" i="23"/>
  <c r="L113" i="23"/>
  <c r="K113" i="23"/>
  <c r="L112" i="23"/>
  <c r="K112" i="23"/>
  <c r="L111" i="23"/>
  <c r="K111" i="23"/>
  <c r="L110" i="23"/>
  <c r="K110" i="23"/>
  <c r="L109" i="23"/>
  <c r="K109" i="23"/>
  <c r="L108" i="23"/>
  <c r="K108" i="23"/>
  <c r="L107" i="23"/>
  <c r="K107" i="23"/>
  <c r="L106" i="23"/>
  <c r="K106" i="23"/>
  <c r="L105" i="23"/>
  <c r="K105" i="23"/>
  <c r="L104" i="23"/>
  <c r="K104" i="23"/>
  <c r="L103" i="23"/>
  <c r="K103" i="23"/>
  <c r="L102" i="23"/>
  <c r="K102" i="23"/>
  <c r="L101" i="23"/>
  <c r="K101" i="23"/>
  <c r="L100" i="23"/>
  <c r="K100" i="23"/>
  <c r="L99" i="23"/>
  <c r="K99" i="23"/>
  <c r="L98" i="23"/>
  <c r="K98" i="23"/>
  <c r="L97" i="23"/>
  <c r="K97" i="23"/>
  <c r="L96" i="23"/>
  <c r="K96" i="23"/>
  <c r="L95" i="23"/>
  <c r="K95" i="23"/>
  <c r="L94" i="23"/>
  <c r="K94" i="23"/>
  <c r="L93" i="23"/>
  <c r="K93" i="23"/>
  <c r="L92" i="23"/>
  <c r="K92" i="23"/>
  <c r="L91" i="23"/>
  <c r="K91" i="23"/>
  <c r="L90" i="23"/>
  <c r="K90" i="23"/>
  <c r="L89" i="23"/>
  <c r="K89" i="23"/>
  <c r="L88" i="23"/>
  <c r="K88" i="23"/>
  <c r="L87" i="23"/>
  <c r="K87" i="23"/>
  <c r="L86" i="23"/>
  <c r="K86" i="23"/>
  <c r="L85" i="23"/>
  <c r="K85" i="23"/>
  <c r="L84" i="23"/>
  <c r="K84" i="23"/>
  <c r="L83" i="23"/>
  <c r="K83" i="23"/>
  <c r="L82" i="23"/>
  <c r="K82" i="23"/>
  <c r="L81" i="23"/>
  <c r="K81" i="23"/>
  <c r="L80" i="23"/>
  <c r="K80" i="23"/>
  <c r="L79" i="23"/>
  <c r="K79" i="23"/>
  <c r="L78" i="23"/>
  <c r="K78" i="23"/>
  <c r="L77" i="23"/>
  <c r="K77" i="23"/>
  <c r="L76" i="23"/>
  <c r="K76" i="23"/>
  <c r="L75" i="23"/>
  <c r="K75" i="23"/>
  <c r="L74" i="23"/>
  <c r="K74" i="23"/>
  <c r="L73" i="23"/>
  <c r="K73" i="23"/>
  <c r="L72" i="23"/>
  <c r="K72" i="23"/>
  <c r="L71" i="23"/>
  <c r="K71" i="23"/>
  <c r="L70" i="23"/>
  <c r="K70" i="23"/>
  <c r="L69" i="23"/>
  <c r="K69" i="23"/>
  <c r="L68" i="23"/>
  <c r="K68" i="23"/>
  <c r="L67" i="23"/>
  <c r="K67" i="23"/>
  <c r="L66" i="23"/>
  <c r="K66" i="23"/>
  <c r="L65" i="23"/>
  <c r="K65" i="23"/>
  <c r="L64" i="23"/>
  <c r="K64" i="23"/>
  <c r="L63" i="23"/>
  <c r="K63" i="23"/>
  <c r="L62" i="23"/>
  <c r="K62" i="23"/>
  <c r="L61" i="23"/>
  <c r="K61" i="23"/>
  <c r="L60" i="23"/>
  <c r="K60" i="23"/>
  <c r="L59" i="23"/>
  <c r="K59" i="23"/>
  <c r="L58" i="23"/>
  <c r="K58" i="23"/>
  <c r="L57" i="23"/>
  <c r="K57" i="23"/>
  <c r="L56" i="23"/>
  <c r="K56" i="23"/>
  <c r="L55" i="23"/>
  <c r="K55" i="23"/>
  <c r="L54" i="23"/>
  <c r="K54" i="23"/>
  <c r="L53" i="23"/>
  <c r="K53" i="23"/>
  <c r="L52" i="23"/>
  <c r="K52" i="23"/>
  <c r="L51" i="23"/>
  <c r="K51" i="23"/>
  <c r="L50" i="23"/>
  <c r="K50" i="23"/>
  <c r="L49" i="23"/>
  <c r="K49" i="23"/>
  <c r="L48" i="23"/>
  <c r="K48" i="23"/>
  <c r="L47" i="23"/>
  <c r="K47" i="23"/>
  <c r="L46" i="23"/>
  <c r="K46" i="23"/>
  <c r="L45" i="23"/>
  <c r="K45" i="23"/>
  <c r="L44" i="23"/>
  <c r="K44" i="23"/>
  <c r="L43" i="23"/>
  <c r="K43" i="23"/>
  <c r="L42" i="23"/>
  <c r="K42" i="23"/>
  <c r="L41" i="23"/>
  <c r="K41" i="23"/>
  <c r="L40" i="23"/>
  <c r="K40" i="23"/>
  <c r="L39" i="23"/>
  <c r="K39" i="23"/>
  <c r="L38" i="23"/>
  <c r="K38" i="23"/>
  <c r="L37" i="23"/>
  <c r="K37" i="23"/>
  <c r="L36" i="23"/>
  <c r="K36" i="23"/>
  <c r="L35" i="23"/>
  <c r="K35" i="23"/>
  <c r="L34" i="23"/>
  <c r="K34" i="23"/>
  <c r="L33" i="23"/>
  <c r="K33" i="23"/>
  <c r="L32" i="23"/>
  <c r="K32" i="23"/>
  <c r="L31" i="23"/>
  <c r="K31" i="23"/>
  <c r="L30" i="23"/>
  <c r="K30" i="23"/>
  <c r="L29" i="23"/>
  <c r="K29" i="23"/>
  <c r="L28" i="23"/>
  <c r="K28" i="23"/>
  <c r="L27" i="23"/>
  <c r="K27" i="23"/>
  <c r="L26" i="23"/>
  <c r="K26" i="23"/>
  <c r="L25" i="23"/>
  <c r="K25" i="23"/>
  <c r="L24" i="23"/>
  <c r="K24" i="23"/>
  <c r="L23" i="23"/>
  <c r="K23" i="23"/>
  <c r="L22" i="23"/>
  <c r="K22" i="23"/>
  <c r="L21" i="23"/>
  <c r="K21" i="23"/>
  <c r="L20" i="23"/>
  <c r="K20" i="23"/>
  <c r="L19" i="23"/>
  <c r="K19" i="23"/>
  <c r="L18" i="23"/>
  <c r="K18" i="23"/>
  <c r="L17" i="23"/>
  <c r="K17" i="23"/>
  <c r="L16" i="23"/>
  <c r="K16" i="23"/>
  <c r="L15" i="23"/>
  <c r="K15" i="23"/>
  <c r="L14" i="23"/>
  <c r="K14" i="23"/>
  <c r="L13" i="23"/>
  <c r="K13" i="23"/>
  <c r="L12" i="23"/>
  <c r="K12" i="23"/>
  <c r="L11" i="23"/>
  <c r="K11" i="23"/>
  <c r="L10" i="23"/>
  <c r="K10" i="23"/>
  <c r="L9" i="23"/>
  <c r="K9" i="23"/>
  <c r="L8" i="23"/>
  <c r="K8" i="23"/>
  <c r="L7" i="23"/>
  <c r="K7" i="23"/>
  <c r="L6" i="23"/>
  <c r="K6" i="23"/>
  <c r="L5" i="23"/>
  <c r="K5" i="23"/>
  <c r="L4" i="23"/>
  <c r="K4" i="23"/>
  <c r="L3" i="23"/>
  <c r="K3" i="23"/>
  <c r="L180" i="23" l="1"/>
  <c r="K180" i="23"/>
  <c r="F194" i="23" l="1"/>
  <c r="D194" i="23"/>
  <c r="C194" i="23"/>
  <c r="E194" i="23"/>
  <c r="G192" i="23" l="1"/>
  <c r="F186" i="23" l="1"/>
  <c r="E186" i="23"/>
  <c r="D186" i="23"/>
  <c r="C186" i="23"/>
  <c r="G184" i="23" l="1"/>
  <c r="F179" i="6" l="1"/>
  <c r="F178" i="6"/>
  <c r="F177" i="6"/>
  <c r="F176" i="6"/>
  <c r="F175" i="6"/>
  <c r="F174" i="6"/>
  <c r="F173" i="6"/>
  <c r="F172" i="6"/>
  <c r="F171" i="6"/>
  <c r="F170" i="6"/>
  <c r="F169" i="6"/>
  <c r="F168" i="6"/>
  <c r="F167" i="6"/>
  <c r="F166" i="6"/>
  <c r="F165" i="6"/>
  <c r="F164" i="6"/>
  <c r="F163" i="6"/>
  <c r="F162" i="6"/>
  <c r="F161" i="6"/>
  <c r="F160" i="6"/>
  <c r="F159" i="6"/>
  <c r="F158" i="6"/>
  <c r="F157" i="6"/>
  <c r="F156" i="6"/>
  <c r="F155" i="6"/>
  <c r="F154" i="6"/>
  <c r="F153" i="6"/>
  <c r="F152" i="6"/>
  <c r="F151" i="6"/>
  <c r="F150" i="6"/>
  <c r="F149" i="6"/>
  <c r="F148" i="6"/>
  <c r="F147" i="6"/>
  <c r="F146" i="6"/>
  <c r="F145" i="6"/>
  <c r="F144" i="6"/>
  <c r="F143" i="6"/>
  <c r="F142" i="6"/>
  <c r="F141" i="6"/>
  <c r="F140" i="6"/>
  <c r="F139" i="6"/>
  <c r="F138" i="6"/>
  <c r="F137" i="6"/>
  <c r="F136" i="6"/>
  <c r="F135" i="6"/>
  <c r="F134" i="6"/>
  <c r="F133" i="6"/>
  <c r="F132" i="6"/>
  <c r="F131" i="6"/>
  <c r="F130" i="6"/>
  <c r="F129" i="6"/>
  <c r="F128" i="6"/>
  <c r="F127" i="6"/>
  <c r="F126" i="6"/>
  <c r="F125" i="6"/>
  <c r="F124" i="6"/>
  <c r="F123" i="6"/>
  <c r="F122" i="6"/>
  <c r="F121" i="6"/>
  <c r="F120" i="6"/>
  <c r="F119" i="6"/>
  <c r="F118" i="6"/>
  <c r="F117" i="6"/>
  <c r="F116" i="6"/>
  <c r="F115" i="6"/>
  <c r="F114" i="6"/>
  <c r="F113" i="6"/>
  <c r="F112" i="6"/>
  <c r="F111" i="6"/>
  <c r="F110" i="6"/>
  <c r="F109" i="6"/>
  <c r="F108" i="6"/>
  <c r="F107" i="6"/>
  <c r="F106" i="6"/>
  <c r="F105" i="6"/>
  <c r="F104" i="6"/>
  <c r="F103" i="6"/>
  <c r="F102" i="6"/>
  <c r="F101" i="6"/>
  <c r="F100" i="6"/>
  <c r="F99" i="6"/>
  <c r="F98" i="6"/>
  <c r="F97" i="6"/>
  <c r="F96" i="6"/>
  <c r="F95" i="6"/>
  <c r="F94" i="6"/>
  <c r="F93" i="6"/>
  <c r="F92" i="6"/>
  <c r="F91" i="6"/>
  <c r="F90" i="6"/>
  <c r="F89" i="6"/>
  <c r="F88" i="6"/>
  <c r="F87" i="6"/>
  <c r="F86" i="6"/>
  <c r="F85" i="6"/>
  <c r="F84" i="6"/>
  <c r="F83" i="6"/>
  <c r="F82" i="6"/>
  <c r="F81" i="6"/>
  <c r="F80" i="6"/>
  <c r="F79" i="6"/>
  <c r="F78" i="6"/>
  <c r="F77" i="6"/>
  <c r="F76" i="6"/>
  <c r="F75" i="6"/>
  <c r="F74" i="6"/>
  <c r="F73" i="6"/>
  <c r="F72" i="6"/>
  <c r="F71" i="6"/>
  <c r="F70" i="6"/>
  <c r="F69" i="6"/>
  <c r="F68" i="6"/>
  <c r="F67" i="6"/>
  <c r="F66" i="6"/>
  <c r="F65" i="6"/>
  <c r="F64" i="6"/>
  <c r="F63" i="6"/>
  <c r="F62" i="6"/>
  <c r="F61" i="6"/>
  <c r="F60" i="6"/>
  <c r="F59" i="6"/>
  <c r="F58" i="6"/>
  <c r="F57" i="6"/>
  <c r="F56" i="6"/>
  <c r="F55" i="6"/>
  <c r="F54" i="6"/>
  <c r="F53" i="6"/>
  <c r="F52" i="6"/>
  <c r="F51" i="6"/>
  <c r="F50" i="6"/>
  <c r="F49" i="6"/>
  <c r="F48" i="6"/>
  <c r="F47" i="6"/>
  <c r="F46" i="6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F4" i="6"/>
  <c r="F3" i="6"/>
  <c r="F2" i="6"/>
  <c r="J179" i="6" l="1"/>
  <c r="J178" i="6"/>
  <c r="J177" i="6"/>
  <c r="J176" i="6"/>
  <c r="J175" i="6"/>
  <c r="J174" i="6"/>
  <c r="J173" i="6"/>
  <c r="J172" i="6"/>
  <c r="J171" i="6"/>
  <c r="J170" i="6"/>
  <c r="J169" i="6"/>
  <c r="J168" i="6"/>
  <c r="J167" i="6"/>
  <c r="J166" i="6"/>
  <c r="J165" i="6"/>
  <c r="J164" i="6"/>
  <c r="J163" i="6"/>
  <c r="J162" i="6"/>
  <c r="J161" i="6"/>
  <c r="J160" i="6"/>
  <c r="J159" i="6"/>
  <c r="J158" i="6"/>
  <c r="J157" i="6"/>
  <c r="J156" i="6"/>
  <c r="J155" i="6"/>
  <c r="J154" i="6"/>
  <c r="J153" i="6"/>
  <c r="J152" i="6"/>
  <c r="J151" i="6"/>
  <c r="J150" i="6"/>
  <c r="J149" i="6"/>
  <c r="J148" i="6"/>
  <c r="J147" i="6"/>
  <c r="J146" i="6"/>
  <c r="J145" i="6"/>
  <c r="J144" i="6"/>
  <c r="J143" i="6"/>
  <c r="J142" i="6"/>
  <c r="J141" i="6"/>
  <c r="J140" i="6"/>
  <c r="J139" i="6"/>
  <c r="J138" i="6"/>
  <c r="J137" i="6"/>
  <c r="J136" i="6"/>
  <c r="J135" i="6"/>
  <c r="J134" i="6"/>
  <c r="J133" i="6"/>
  <c r="J132" i="6"/>
  <c r="J131" i="6"/>
  <c r="J130" i="6"/>
  <c r="J129" i="6"/>
  <c r="J128" i="6"/>
  <c r="J127" i="6"/>
  <c r="J126" i="6"/>
  <c r="J125" i="6"/>
  <c r="J124" i="6"/>
  <c r="J123" i="6"/>
  <c r="J122" i="6"/>
  <c r="J121" i="6"/>
  <c r="J120" i="6"/>
  <c r="J119" i="6"/>
  <c r="J118" i="6"/>
  <c r="J117" i="6"/>
  <c r="J116" i="6"/>
  <c r="J115" i="6"/>
  <c r="J114" i="6"/>
  <c r="J113" i="6"/>
  <c r="J112" i="6"/>
  <c r="J111" i="6"/>
  <c r="J110" i="6"/>
  <c r="J109" i="6"/>
  <c r="J108" i="6"/>
  <c r="J107" i="6"/>
  <c r="J106" i="6"/>
  <c r="J105" i="6"/>
  <c r="J104" i="6"/>
  <c r="J103" i="6"/>
  <c r="J102" i="6"/>
  <c r="J101" i="6"/>
  <c r="J100" i="6"/>
  <c r="J99" i="6"/>
  <c r="J98" i="6"/>
  <c r="J97" i="6"/>
  <c r="J96" i="6"/>
  <c r="J95" i="6"/>
  <c r="J94" i="6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2" i="6"/>
  <c r="J41" i="6"/>
  <c r="J40" i="6"/>
  <c r="J39" i="6"/>
  <c r="J38" i="6"/>
  <c r="J37" i="6"/>
  <c r="J34" i="6"/>
  <c r="J33" i="6"/>
  <c r="J32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J5" i="6"/>
  <c r="J4" i="6"/>
  <c r="J3" i="6"/>
  <c r="J2" i="6"/>
  <c r="J150" i="10"/>
  <c r="J43" i="6" s="1"/>
  <c r="J171" i="10"/>
  <c r="J36" i="6" s="1"/>
  <c r="J170" i="10"/>
  <c r="J35" i="6" s="1"/>
  <c r="J166" i="10"/>
  <c r="J31" i="6" s="1"/>
  <c r="G20" i="7" l="1"/>
  <c r="G15" i="7"/>
  <c r="I178" i="6" l="1"/>
  <c r="I177" i="6"/>
  <c r="I176" i="6"/>
  <c r="I175" i="6"/>
  <c r="I174" i="6"/>
  <c r="I173" i="6"/>
  <c r="I172" i="6"/>
  <c r="I171" i="6"/>
  <c r="I170" i="6"/>
  <c r="I169" i="6"/>
  <c r="I168" i="6"/>
  <c r="I167" i="6"/>
  <c r="I166" i="6"/>
  <c r="I165" i="6"/>
  <c r="I164" i="6"/>
  <c r="I163" i="6"/>
  <c r="I162" i="6"/>
  <c r="I161" i="6"/>
  <c r="I160" i="6"/>
  <c r="I159" i="6"/>
  <c r="I158" i="6"/>
  <c r="I157" i="6"/>
  <c r="I156" i="6"/>
  <c r="I155" i="6"/>
  <c r="I154" i="6"/>
  <c r="I153" i="6"/>
  <c r="I152" i="6"/>
  <c r="I151" i="6"/>
  <c r="I150" i="6"/>
  <c r="I149" i="6"/>
  <c r="I148" i="6"/>
  <c r="I147" i="6"/>
  <c r="I146" i="6"/>
  <c r="I145" i="6"/>
  <c r="I144" i="6"/>
  <c r="I143" i="6"/>
  <c r="I142" i="6"/>
  <c r="I141" i="6"/>
  <c r="I140" i="6"/>
  <c r="I139" i="6"/>
  <c r="I138" i="6"/>
  <c r="I137" i="6"/>
  <c r="I136" i="6"/>
  <c r="I135" i="6"/>
  <c r="I134" i="6"/>
  <c r="I133" i="6"/>
  <c r="I132" i="6"/>
  <c r="I131" i="6"/>
  <c r="I130" i="6"/>
  <c r="I129" i="6"/>
  <c r="I128" i="6"/>
  <c r="I127" i="6"/>
  <c r="I126" i="6"/>
  <c r="I125" i="6"/>
  <c r="I124" i="6"/>
  <c r="I123" i="6"/>
  <c r="I122" i="6"/>
  <c r="I121" i="6"/>
  <c r="I120" i="6"/>
  <c r="I119" i="6"/>
  <c r="I118" i="6"/>
  <c r="I117" i="6"/>
  <c r="I116" i="6"/>
  <c r="I115" i="6"/>
  <c r="I114" i="6"/>
  <c r="I113" i="6"/>
  <c r="I112" i="6"/>
  <c r="I111" i="6"/>
  <c r="I110" i="6"/>
  <c r="I109" i="6"/>
  <c r="I108" i="6"/>
  <c r="I107" i="6"/>
  <c r="I106" i="6"/>
  <c r="I105" i="6"/>
  <c r="I104" i="6"/>
  <c r="I103" i="6"/>
  <c r="I102" i="6"/>
  <c r="I101" i="6"/>
  <c r="I100" i="6"/>
  <c r="I99" i="6"/>
  <c r="I98" i="6"/>
  <c r="I97" i="6"/>
  <c r="I96" i="6"/>
  <c r="I95" i="6"/>
  <c r="I94" i="6"/>
  <c r="I93" i="6"/>
  <c r="I92" i="6"/>
  <c r="I91" i="6"/>
  <c r="I90" i="6"/>
  <c r="I89" i="6"/>
  <c r="I88" i="6"/>
  <c r="I87" i="6"/>
  <c r="I86" i="6"/>
  <c r="I85" i="6"/>
  <c r="I84" i="6"/>
  <c r="I83" i="6"/>
  <c r="I82" i="6"/>
  <c r="I81" i="6"/>
  <c r="I80" i="6"/>
  <c r="I79" i="6"/>
  <c r="I78" i="6"/>
  <c r="I77" i="6"/>
  <c r="I76" i="6"/>
  <c r="I75" i="6"/>
  <c r="I74" i="6"/>
  <c r="I73" i="6"/>
  <c r="I72" i="6"/>
  <c r="I71" i="6"/>
  <c r="I70" i="6"/>
  <c r="I69" i="6"/>
  <c r="I68" i="6"/>
  <c r="I67" i="6"/>
  <c r="I66" i="6"/>
  <c r="I65" i="6"/>
  <c r="I64" i="6"/>
  <c r="I63" i="6"/>
  <c r="I62" i="6"/>
  <c r="I61" i="6"/>
  <c r="I60" i="6"/>
  <c r="I59" i="6"/>
  <c r="I58" i="6"/>
  <c r="I57" i="6"/>
  <c r="I56" i="6"/>
  <c r="I55" i="6"/>
  <c r="I54" i="6"/>
  <c r="I53" i="6"/>
  <c r="I52" i="6"/>
  <c r="I51" i="6"/>
  <c r="I50" i="6"/>
  <c r="I49" i="6"/>
  <c r="I48" i="6"/>
  <c r="I47" i="6"/>
  <c r="I46" i="6"/>
  <c r="I45" i="6"/>
  <c r="I44" i="6"/>
  <c r="I43" i="6"/>
  <c r="I42" i="6"/>
  <c r="I41" i="6"/>
  <c r="I40" i="6"/>
  <c r="I39" i="6"/>
  <c r="I38" i="6"/>
  <c r="I37" i="6"/>
  <c r="I36" i="6"/>
  <c r="I35" i="6"/>
  <c r="I34" i="6"/>
  <c r="I33" i="6"/>
  <c r="I32" i="6"/>
  <c r="I31" i="6"/>
  <c r="I30" i="6"/>
  <c r="I29" i="6"/>
  <c r="I28" i="6"/>
  <c r="I27" i="6"/>
  <c r="I26" i="6"/>
  <c r="I25" i="6"/>
  <c r="I24" i="6"/>
  <c r="I23" i="6"/>
  <c r="I22" i="6"/>
  <c r="I21" i="6"/>
  <c r="I20" i="6"/>
  <c r="I19" i="6"/>
  <c r="I18" i="6"/>
  <c r="I17" i="6"/>
  <c r="I16" i="6"/>
  <c r="I15" i="6"/>
  <c r="I14" i="6"/>
  <c r="I13" i="6"/>
  <c r="I12" i="6"/>
  <c r="I11" i="6"/>
  <c r="I10" i="6"/>
  <c r="I9" i="6"/>
  <c r="I8" i="6"/>
  <c r="I7" i="6"/>
  <c r="I6" i="6"/>
  <c r="I5" i="6"/>
  <c r="I4" i="6"/>
  <c r="I3" i="6"/>
  <c r="I2" i="6"/>
  <c r="N178" i="6"/>
  <c r="M178" i="6"/>
  <c r="N177" i="6"/>
  <c r="M177" i="6"/>
  <c r="N176" i="6"/>
  <c r="M176" i="6"/>
  <c r="N175" i="6"/>
  <c r="M175" i="6"/>
  <c r="N174" i="6"/>
  <c r="M174" i="6"/>
  <c r="N173" i="6"/>
  <c r="M173" i="6"/>
  <c r="N172" i="6"/>
  <c r="M172" i="6"/>
  <c r="N171" i="6"/>
  <c r="M171" i="6"/>
  <c r="N170" i="6"/>
  <c r="M170" i="6"/>
  <c r="N169" i="6"/>
  <c r="M169" i="6"/>
  <c r="N168" i="6"/>
  <c r="M168" i="6"/>
  <c r="N167" i="6"/>
  <c r="M167" i="6"/>
  <c r="N166" i="6"/>
  <c r="M166" i="6"/>
  <c r="N165" i="6"/>
  <c r="M165" i="6"/>
  <c r="N164" i="6"/>
  <c r="M164" i="6"/>
  <c r="N163" i="6"/>
  <c r="M163" i="6"/>
  <c r="N162" i="6"/>
  <c r="M162" i="6"/>
  <c r="N161" i="6"/>
  <c r="M161" i="6"/>
  <c r="N160" i="6"/>
  <c r="M160" i="6"/>
  <c r="N159" i="6"/>
  <c r="M159" i="6"/>
  <c r="N158" i="6"/>
  <c r="M158" i="6"/>
  <c r="N157" i="6"/>
  <c r="M157" i="6"/>
  <c r="N156" i="6"/>
  <c r="M156" i="6"/>
  <c r="N155" i="6"/>
  <c r="M155" i="6"/>
  <c r="N154" i="6"/>
  <c r="M154" i="6"/>
  <c r="N153" i="6"/>
  <c r="M153" i="6"/>
  <c r="N152" i="6"/>
  <c r="M152" i="6"/>
  <c r="N151" i="6"/>
  <c r="M151" i="6"/>
  <c r="N150" i="6"/>
  <c r="M150" i="6"/>
  <c r="N149" i="6"/>
  <c r="M149" i="6"/>
  <c r="N148" i="6"/>
  <c r="M148" i="6"/>
  <c r="N147" i="6"/>
  <c r="M147" i="6"/>
  <c r="N146" i="6"/>
  <c r="M146" i="6"/>
  <c r="N145" i="6"/>
  <c r="M145" i="6"/>
  <c r="N144" i="6"/>
  <c r="M144" i="6"/>
  <c r="N143" i="6"/>
  <c r="M143" i="6"/>
  <c r="N142" i="6"/>
  <c r="M142" i="6"/>
  <c r="N141" i="6"/>
  <c r="M141" i="6"/>
  <c r="N140" i="6"/>
  <c r="M140" i="6"/>
  <c r="N139" i="6"/>
  <c r="M139" i="6"/>
  <c r="N138" i="6"/>
  <c r="M138" i="6"/>
  <c r="N137" i="6"/>
  <c r="M137" i="6"/>
  <c r="N136" i="6"/>
  <c r="M136" i="6"/>
  <c r="N135" i="6"/>
  <c r="M135" i="6"/>
  <c r="N134" i="6"/>
  <c r="M134" i="6"/>
  <c r="N133" i="6"/>
  <c r="M133" i="6"/>
  <c r="N132" i="6"/>
  <c r="M132" i="6"/>
  <c r="N131" i="6"/>
  <c r="M131" i="6"/>
  <c r="N130" i="6"/>
  <c r="M130" i="6"/>
  <c r="N129" i="6"/>
  <c r="M129" i="6"/>
  <c r="N128" i="6"/>
  <c r="M128" i="6"/>
  <c r="N127" i="6"/>
  <c r="M127" i="6"/>
  <c r="N126" i="6"/>
  <c r="M126" i="6"/>
  <c r="N125" i="6"/>
  <c r="M125" i="6"/>
  <c r="N124" i="6"/>
  <c r="M124" i="6"/>
  <c r="N123" i="6"/>
  <c r="M123" i="6"/>
  <c r="N122" i="6"/>
  <c r="M122" i="6"/>
  <c r="N121" i="6"/>
  <c r="M121" i="6"/>
  <c r="N120" i="6"/>
  <c r="M120" i="6"/>
  <c r="N119" i="6"/>
  <c r="M119" i="6"/>
  <c r="N118" i="6"/>
  <c r="M118" i="6"/>
  <c r="N117" i="6"/>
  <c r="M117" i="6"/>
  <c r="N116" i="6"/>
  <c r="M116" i="6"/>
  <c r="N115" i="6"/>
  <c r="M115" i="6"/>
  <c r="N114" i="6"/>
  <c r="M114" i="6"/>
  <c r="N113" i="6"/>
  <c r="M113" i="6"/>
  <c r="N112" i="6"/>
  <c r="M112" i="6"/>
  <c r="N111" i="6"/>
  <c r="M111" i="6"/>
  <c r="N110" i="6"/>
  <c r="M110" i="6"/>
  <c r="N109" i="6"/>
  <c r="M109" i="6"/>
  <c r="N108" i="6"/>
  <c r="M108" i="6"/>
  <c r="N107" i="6"/>
  <c r="M107" i="6"/>
  <c r="N106" i="6"/>
  <c r="M106" i="6"/>
  <c r="N105" i="6"/>
  <c r="M105" i="6"/>
  <c r="N104" i="6"/>
  <c r="M104" i="6"/>
  <c r="N103" i="6"/>
  <c r="M103" i="6"/>
  <c r="N102" i="6"/>
  <c r="M102" i="6"/>
  <c r="N101" i="6"/>
  <c r="M101" i="6"/>
  <c r="N100" i="6"/>
  <c r="M100" i="6"/>
  <c r="N99" i="6"/>
  <c r="M99" i="6"/>
  <c r="N98" i="6"/>
  <c r="M98" i="6"/>
  <c r="N97" i="6"/>
  <c r="M97" i="6"/>
  <c r="N96" i="6"/>
  <c r="M96" i="6"/>
  <c r="N95" i="6"/>
  <c r="M95" i="6"/>
  <c r="N94" i="6"/>
  <c r="M94" i="6"/>
  <c r="N93" i="6"/>
  <c r="M93" i="6"/>
  <c r="N92" i="6"/>
  <c r="M92" i="6"/>
  <c r="N91" i="6"/>
  <c r="M91" i="6"/>
  <c r="N90" i="6"/>
  <c r="M90" i="6"/>
  <c r="N89" i="6"/>
  <c r="M89" i="6"/>
  <c r="N88" i="6"/>
  <c r="M88" i="6"/>
  <c r="N87" i="6"/>
  <c r="M87" i="6"/>
  <c r="N86" i="6"/>
  <c r="M86" i="6"/>
  <c r="N85" i="6"/>
  <c r="M85" i="6"/>
  <c r="N84" i="6"/>
  <c r="M84" i="6"/>
  <c r="N83" i="6"/>
  <c r="M83" i="6"/>
  <c r="N82" i="6"/>
  <c r="M82" i="6"/>
  <c r="N81" i="6"/>
  <c r="M81" i="6"/>
  <c r="N80" i="6"/>
  <c r="M80" i="6"/>
  <c r="N79" i="6"/>
  <c r="M79" i="6"/>
  <c r="N78" i="6"/>
  <c r="M78" i="6"/>
  <c r="N77" i="6"/>
  <c r="M77" i="6"/>
  <c r="N76" i="6"/>
  <c r="M76" i="6"/>
  <c r="N75" i="6"/>
  <c r="M75" i="6"/>
  <c r="N74" i="6"/>
  <c r="M74" i="6"/>
  <c r="N73" i="6"/>
  <c r="M73" i="6"/>
  <c r="N72" i="6"/>
  <c r="M72" i="6"/>
  <c r="N71" i="6"/>
  <c r="M71" i="6"/>
  <c r="N70" i="6"/>
  <c r="M70" i="6"/>
  <c r="N69" i="6"/>
  <c r="M69" i="6"/>
  <c r="N68" i="6"/>
  <c r="M68" i="6"/>
  <c r="N67" i="6"/>
  <c r="M67" i="6"/>
  <c r="N66" i="6"/>
  <c r="M66" i="6"/>
  <c r="N65" i="6"/>
  <c r="M65" i="6"/>
  <c r="N64" i="6"/>
  <c r="M64" i="6"/>
  <c r="N63" i="6"/>
  <c r="M63" i="6"/>
  <c r="N62" i="6"/>
  <c r="M62" i="6"/>
  <c r="N61" i="6"/>
  <c r="M61" i="6"/>
  <c r="N60" i="6"/>
  <c r="M60" i="6"/>
  <c r="N59" i="6"/>
  <c r="M59" i="6"/>
  <c r="N58" i="6"/>
  <c r="M58" i="6"/>
  <c r="N57" i="6"/>
  <c r="M57" i="6"/>
  <c r="N56" i="6"/>
  <c r="M56" i="6"/>
  <c r="N55" i="6"/>
  <c r="M55" i="6"/>
  <c r="N54" i="6"/>
  <c r="M54" i="6"/>
  <c r="N53" i="6"/>
  <c r="M53" i="6"/>
  <c r="N52" i="6"/>
  <c r="M52" i="6"/>
  <c r="N51" i="6"/>
  <c r="M51" i="6"/>
  <c r="N50" i="6"/>
  <c r="M50" i="6"/>
  <c r="N49" i="6"/>
  <c r="M49" i="6"/>
  <c r="N48" i="6"/>
  <c r="M48" i="6"/>
  <c r="N47" i="6"/>
  <c r="M47" i="6"/>
  <c r="N46" i="6"/>
  <c r="M46" i="6"/>
  <c r="N45" i="6"/>
  <c r="M45" i="6"/>
  <c r="N44" i="6"/>
  <c r="M44" i="6"/>
  <c r="N43" i="6"/>
  <c r="M43" i="6"/>
  <c r="N42" i="6"/>
  <c r="M42" i="6"/>
  <c r="N41" i="6"/>
  <c r="M41" i="6"/>
  <c r="N40" i="6"/>
  <c r="M40" i="6"/>
  <c r="N39" i="6"/>
  <c r="M39" i="6"/>
  <c r="N38" i="6"/>
  <c r="M38" i="6"/>
  <c r="N37" i="6"/>
  <c r="M37" i="6"/>
  <c r="N36" i="6"/>
  <c r="M36" i="6"/>
  <c r="N35" i="6"/>
  <c r="M35" i="6"/>
  <c r="N34" i="6"/>
  <c r="M34" i="6"/>
  <c r="N33" i="6"/>
  <c r="M33" i="6"/>
  <c r="N32" i="6"/>
  <c r="M32" i="6"/>
  <c r="N31" i="6"/>
  <c r="M31" i="6"/>
  <c r="N30" i="6"/>
  <c r="M30" i="6"/>
  <c r="N29" i="6"/>
  <c r="M29" i="6"/>
  <c r="N28" i="6"/>
  <c r="M28" i="6"/>
  <c r="N27" i="6"/>
  <c r="M27" i="6"/>
  <c r="N26" i="6"/>
  <c r="M26" i="6"/>
  <c r="N25" i="6"/>
  <c r="M25" i="6"/>
  <c r="N24" i="6"/>
  <c r="M24" i="6"/>
  <c r="N23" i="6"/>
  <c r="M23" i="6"/>
  <c r="N22" i="6"/>
  <c r="M22" i="6"/>
  <c r="N21" i="6"/>
  <c r="M21" i="6"/>
  <c r="N20" i="6"/>
  <c r="M20" i="6"/>
  <c r="N19" i="6"/>
  <c r="M19" i="6"/>
  <c r="N18" i="6"/>
  <c r="M18" i="6"/>
  <c r="N17" i="6"/>
  <c r="M17" i="6"/>
  <c r="N16" i="6"/>
  <c r="M16" i="6"/>
  <c r="N15" i="6"/>
  <c r="M15" i="6"/>
  <c r="N14" i="6"/>
  <c r="M14" i="6"/>
  <c r="N13" i="6"/>
  <c r="M13" i="6"/>
  <c r="N12" i="6"/>
  <c r="M12" i="6"/>
  <c r="N11" i="6"/>
  <c r="M11" i="6"/>
  <c r="N10" i="6"/>
  <c r="M10" i="6"/>
  <c r="N9" i="6"/>
  <c r="M9" i="6"/>
  <c r="N8" i="6"/>
  <c r="M8" i="6"/>
  <c r="N7" i="6"/>
  <c r="M7" i="6"/>
  <c r="N6" i="6"/>
  <c r="M6" i="6"/>
  <c r="N5" i="6"/>
  <c r="M5" i="6"/>
  <c r="N4" i="6"/>
  <c r="M4" i="6"/>
  <c r="N3" i="6"/>
  <c r="M3" i="6"/>
  <c r="N2" i="6"/>
  <c r="M2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Oscar Montufar Hoyos</author>
  </authors>
  <commentList>
    <comment ref="B73" authorId="0" shapeId="0" xr:uid="{00000000-0006-0000-0600-000001000000}">
      <text>
        <r>
          <rPr>
            <sz val="11"/>
            <color theme="1"/>
            <rFont val="Calibri"/>
            <family val="2"/>
            <scheme val="minor"/>
          </rPr>
          <t xml:space="preserve">Oscar Montufar Hoyos:
Solo se visualiza el componente TECNICO-PRODUCTIVO con un 0% y el resto de componentes no se proyectan.
</t>
        </r>
      </text>
    </comment>
    <comment ref="B79" authorId="0" shapeId="0" xr:uid="{00000000-0006-0000-0600-000002000000}">
      <text>
        <r>
          <rPr>
            <sz val="11"/>
            <color theme="1"/>
            <rFont val="Calibri"/>
            <family val="2"/>
            <scheme val="minor"/>
          </rPr>
          <t xml:space="preserve">Oscar Montufar Hoyos:
NO HAN PROYECTADO POA
</t>
        </r>
      </text>
    </comment>
    <comment ref="B87" authorId="0" shapeId="0" xr:uid="{00000000-0006-0000-0600-000003000000}">
      <text>
        <r>
          <rPr>
            <sz val="11"/>
            <color theme="1"/>
            <rFont val="Calibri"/>
            <family val="2"/>
            <scheme val="minor"/>
          </rPr>
          <t>Oscar Montufar Hoyos:
NO SE PROYECTA EN EL TABLERO POA</t>
        </r>
      </text>
    </comment>
  </commentList>
</comments>
</file>

<file path=xl/sharedStrings.xml><?xml version="1.0" encoding="utf-8"?>
<sst xmlns="http://schemas.openxmlformats.org/spreadsheetml/2006/main" count="3541" uniqueCount="629">
  <si>
    <t>CONVENIO</t>
  </si>
  <si>
    <t>DEPARTAMENTO</t>
  </si>
  <si>
    <t>REGIÓN</t>
  </si>
  <si>
    <t>ALIANZA</t>
  </si>
  <si>
    <t>01-001-20</t>
  </si>
  <si>
    <t>01-002-20</t>
  </si>
  <si>
    <t>01-003-20</t>
  </si>
  <si>
    <t>01-004-20</t>
  </si>
  <si>
    <t>01-005-20</t>
  </si>
  <si>
    <t>01-006-20</t>
  </si>
  <si>
    <t>01-007-20</t>
  </si>
  <si>
    <t>01-008-20</t>
  </si>
  <si>
    <t>01-009-20</t>
  </si>
  <si>
    <t>01-010-20</t>
  </si>
  <si>
    <t>01-011-20</t>
  </si>
  <si>
    <t>01-012-20</t>
  </si>
  <si>
    <t>01-013-20</t>
  </si>
  <si>
    <t>01-014-20</t>
  </si>
  <si>
    <t>01-015-20</t>
  </si>
  <si>
    <t>01-016-20</t>
  </si>
  <si>
    <t>01-017-20</t>
  </si>
  <si>
    <t>01-018-20</t>
  </si>
  <si>
    <t>01-019-20</t>
  </si>
  <si>
    <t>01-020-20</t>
  </si>
  <si>
    <t>01-021-20</t>
  </si>
  <si>
    <t>01-022-20</t>
  </si>
  <si>
    <t>01-023-20</t>
  </si>
  <si>
    <t>01-024-20</t>
  </si>
  <si>
    <t>01-025-20</t>
  </si>
  <si>
    <t>01-026-20</t>
  </si>
  <si>
    <t>02-001-20</t>
  </si>
  <si>
    <t>02-002-20</t>
  </si>
  <si>
    <t>02-003-20</t>
  </si>
  <si>
    <t>02-004-20</t>
  </si>
  <si>
    <t>02-005-20</t>
  </si>
  <si>
    <t>02-006-20</t>
  </si>
  <si>
    <t>02-007-20</t>
  </si>
  <si>
    <t>02-008-20</t>
  </si>
  <si>
    <t>02-009-20</t>
  </si>
  <si>
    <t>02-010-20</t>
  </si>
  <si>
    <t>02-011-20</t>
  </si>
  <si>
    <t>02-012-20</t>
  </si>
  <si>
    <t>02-013-20</t>
  </si>
  <si>
    <t>02-014-20</t>
  </si>
  <si>
    <t>02-015-20</t>
  </si>
  <si>
    <t>02-016-20</t>
  </si>
  <si>
    <t>02-017-20</t>
  </si>
  <si>
    <t>02-018-20</t>
  </si>
  <si>
    <t>02-019-20</t>
  </si>
  <si>
    <t>02-020-20</t>
  </si>
  <si>
    <t>02-021-20</t>
  </si>
  <si>
    <t>02-022-20</t>
  </si>
  <si>
    <t>02-023-20</t>
  </si>
  <si>
    <t>02-024-20</t>
  </si>
  <si>
    <t>02-025-20</t>
  </si>
  <si>
    <t>02-026-20</t>
  </si>
  <si>
    <t>02-027-20</t>
  </si>
  <si>
    <t>03-002-20</t>
  </si>
  <si>
    <t>03-008-20</t>
  </si>
  <si>
    <t>03-009-20</t>
  </si>
  <si>
    <t>03-010-20</t>
  </si>
  <si>
    <t>03-006-20</t>
  </si>
  <si>
    <t>03-011-20</t>
  </si>
  <si>
    <t>03-013-20</t>
  </si>
  <si>
    <t>03-014-20</t>
  </si>
  <si>
    <t>03-015-20</t>
  </si>
  <si>
    <t>03-019-20</t>
  </si>
  <si>
    <t>03-023-20</t>
  </si>
  <si>
    <t>04-008-20</t>
  </si>
  <si>
    <t>04-010-20</t>
  </si>
  <si>
    <t>04-012-20</t>
  </si>
  <si>
    <t>03-016-20</t>
  </si>
  <si>
    <t>03-017-20</t>
  </si>
  <si>
    <t>03-018-20</t>
  </si>
  <si>
    <t>04-013-20</t>
  </si>
  <si>
    <t>04-014-20</t>
  </si>
  <si>
    <t>03-021-20</t>
  </si>
  <si>
    <t>03-022-20</t>
  </si>
  <si>
    <t>04-015-20</t>
  </si>
  <si>
    <t>03-024-20</t>
  </si>
  <si>
    <t>04-017-20</t>
  </si>
  <si>
    <t>03-026-20</t>
  </si>
  <si>
    <t>04-001-20</t>
  </si>
  <si>
    <t>04-002-20</t>
  </si>
  <si>
    <t>04-005-20</t>
  </si>
  <si>
    <t>04-003-20</t>
  </si>
  <si>
    <t>04-004-20</t>
  </si>
  <si>
    <t>04-007-20</t>
  </si>
  <si>
    <t>04-006-20</t>
  </si>
  <si>
    <t>04-018-20</t>
  </si>
  <si>
    <t>04-019-20</t>
  </si>
  <si>
    <t>04-020-20</t>
  </si>
  <si>
    <t>03-003-20</t>
  </si>
  <si>
    <t>03-004-20</t>
  </si>
  <si>
    <t>03-005-20</t>
  </si>
  <si>
    <t>03-007-20</t>
  </si>
  <si>
    <t>03-012-20</t>
  </si>
  <si>
    <t>03-020-20</t>
  </si>
  <si>
    <t>03-025-20</t>
  </si>
  <si>
    <t>03-027-20</t>
  </si>
  <si>
    <t>04-021-20</t>
  </si>
  <si>
    <t>04-022-20</t>
  </si>
  <si>
    <t>04-023-20</t>
  </si>
  <si>
    <t>04-024-20</t>
  </si>
  <si>
    <t>04-025-20</t>
  </si>
  <si>
    <t>05-001-20</t>
  </si>
  <si>
    <t>05-002-20</t>
  </si>
  <si>
    <t>05-003-20</t>
  </si>
  <si>
    <t>05-004-20</t>
  </si>
  <si>
    <t>05-005-20</t>
  </si>
  <si>
    <t>05-006-20</t>
  </si>
  <si>
    <t>05-007-20</t>
  </si>
  <si>
    <t>05-008-20</t>
  </si>
  <si>
    <t>05-009-20</t>
  </si>
  <si>
    <t>05-010-20</t>
  </si>
  <si>
    <t>05-011-20</t>
  </si>
  <si>
    <t>05-012-20</t>
  </si>
  <si>
    <t>05-013-20</t>
  </si>
  <si>
    <t>05-014-20</t>
  </si>
  <si>
    <t>05-015-20</t>
  </si>
  <si>
    <t>05-016-20</t>
  </si>
  <si>
    <t>05-017-20</t>
  </si>
  <si>
    <t>05-018-20</t>
  </si>
  <si>
    <t>05-019-20</t>
  </si>
  <si>
    <t>05-020-20</t>
  </si>
  <si>
    <t>05-021-20</t>
  </si>
  <si>
    <t>05-022-20</t>
  </si>
  <si>
    <t>06-001-20</t>
  </si>
  <si>
    <t>06-002-20</t>
  </si>
  <si>
    <t>06-003-20</t>
  </si>
  <si>
    <t>06-004-20</t>
  </si>
  <si>
    <t>06-005-20</t>
  </si>
  <si>
    <t>06-008-20</t>
  </si>
  <si>
    <t>06-009-20</t>
  </si>
  <si>
    <t>06-010-20</t>
  </si>
  <si>
    <t>06-011-20</t>
  </si>
  <si>
    <t>06-012-20</t>
  </si>
  <si>
    <t>06-013-20</t>
  </si>
  <si>
    <t>06-014-20</t>
  </si>
  <si>
    <t>06-015-20</t>
  </si>
  <si>
    <t>07-001-20</t>
  </si>
  <si>
    <t>07-002-20</t>
  </si>
  <si>
    <t>07-003-20</t>
  </si>
  <si>
    <t>07-004-20</t>
  </si>
  <si>
    <t>07-005-20</t>
  </si>
  <si>
    <t>07-006-20</t>
  </si>
  <si>
    <t>07-007-20</t>
  </si>
  <si>
    <t>07-008-20</t>
  </si>
  <si>
    <t>07-009-20</t>
  </si>
  <si>
    <t>07-010-20</t>
  </si>
  <si>
    <t>07-011-20</t>
  </si>
  <si>
    <t>07-012-20</t>
  </si>
  <si>
    <t>07-013-20</t>
  </si>
  <si>
    <t>07-014-20</t>
  </si>
  <si>
    <t>07-015-20</t>
  </si>
  <si>
    <t>07-016-20</t>
  </si>
  <si>
    <t>07-017-20</t>
  </si>
  <si>
    <t>07-018-20</t>
  </si>
  <si>
    <t>07-019-20</t>
  </si>
  <si>
    <t>07-020-20</t>
  </si>
  <si>
    <t>07-021-20</t>
  </si>
  <si>
    <t>08-001-20</t>
  </si>
  <si>
    <t>08-002-20</t>
  </si>
  <si>
    <t>08-003-20</t>
  </si>
  <si>
    <t>08-004-20</t>
  </si>
  <si>
    <t>08-005-20</t>
  </si>
  <si>
    <t>08-006-20</t>
  </si>
  <si>
    <t>08-007-20</t>
  </si>
  <si>
    <t>08-008-20</t>
  </si>
  <si>
    <t>08-009-20</t>
  </si>
  <si>
    <t>08-010-20</t>
  </si>
  <si>
    <t>08-011-20</t>
  </si>
  <si>
    <t>08-012-20</t>
  </si>
  <si>
    <t>08-013-20</t>
  </si>
  <si>
    <t>08-014-20</t>
  </si>
  <si>
    <t>08-015-20</t>
  </si>
  <si>
    <t>08-016-20</t>
  </si>
  <si>
    <t>08-017-20</t>
  </si>
  <si>
    <t>08-018-20</t>
  </si>
  <si>
    <t>08-019-20</t>
  </si>
  <si>
    <t>08-020-20</t>
  </si>
  <si>
    <t>03-001-20</t>
  </si>
  <si>
    <t>BOLIVAR</t>
  </si>
  <si>
    <t>Region. Caribe 1. (Atl, Bol, Cord y Suc).</t>
  </si>
  <si>
    <t>ASOMUDEPAS</t>
  </si>
  <si>
    <t>DESEMPEÑO TOTAL POA  %</t>
  </si>
  <si>
    <t xml:space="preserve">Visitas Realizadas </t>
  </si>
  <si>
    <t xml:space="preserve">Plan de Monitoreo </t>
  </si>
  <si>
    <t>Informe de Monitoreo OGR</t>
  </si>
  <si>
    <t>% DE EJECUCIÓN INCENTIVO MODULAR</t>
  </si>
  <si>
    <t>INFORME DE MONITOREO REPORTADOS VS VISITAS REALIZADAS</t>
  </si>
  <si>
    <t>Actas de CDA (firmadas y en pdf)</t>
  </si>
  <si>
    <t>Documentos Cargados</t>
  </si>
  <si>
    <t>CAUCA</t>
  </si>
  <si>
    <t>Reg. Pacífico (Cau,Nar,Val y Choc).</t>
  </si>
  <si>
    <t>ASMUPGRAMI</t>
  </si>
  <si>
    <t>ASOMOREROS</t>
  </si>
  <si>
    <t>ASPROBALBOA</t>
  </si>
  <si>
    <t>ASPROPAPA TOTORO</t>
  </si>
  <si>
    <t>APROPESCA</t>
  </si>
  <si>
    <t>APEGANCABI</t>
  </si>
  <si>
    <t>VALLE  DEL CAUCA</t>
  </si>
  <si>
    <t>FUNMUFROT</t>
  </si>
  <si>
    <t>ASOAPAZ</t>
  </si>
  <si>
    <t>ASAGRAMPI</t>
  </si>
  <si>
    <t>COONOGALES</t>
  </si>
  <si>
    <t>NASAFRUT</t>
  </si>
  <si>
    <t>CHOCÓ</t>
  </si>
  <si>
    <t>ASOAGROTCH</t>
  </si>
  <si>
    <t>NARIÑO</t>
  </si>
  <si>
    <t>ASOINAP</t>
  </si>
  <si>
    <t>ASOMEAG</t>
  </si>
  <si>
    <t>ASOVICOPAL</t>
  </si>
  <si>
    <t>ASPROAGROPESQH</t>
  </si>
  <si>
    <t>ASOPROPIÑALAU</t>
  </si>
  <si>
    <t>FORJANDO FUTURO</t>
  </si>
  <si>
    <t>SAN NICOLAS</t>
  </si>
  <si>
    <t>EL CAMPAMENTO</t>
  </si>
  <si>
    <t>AMFIPAR</t>
  </si>
  <si>
    <t>CANTON DE SAN PABLO</t>
  </si>
  <si>
    <t>EL MANZANO</t>
  </si>
  <si>
    <t>ASOPPLAMUS</t>
  </si>
  <si>
    <t>ASOFACASJO - CHOCOCITO</t>
  </si>
  <si>
    <t>LOS ESPINELEROS</t>
  </si>
  <si>
    <t>QUINDIO</t>
  </si>
  <si>
    <t>Reg. Eje Cafetero y Antio (Cal,Qui,Ris y Antio).</t>
  </si>
  <si>
    <t>ASOPYCA</t>
  </si>
  <si>
    <t>PROCORD</t>
  </si>
  <si>
    <t>ASPROFIL</t>
  </si>
  <si>
    <t>RISARALDA</t>
  </si>
  <si>
    <t>ASLUBEL</t>
  </si>
  <si>
    <t>AGROMUJER</t>
  </si>
  <si>
    <t>ASOPLAD</t>
  </si>
  <si>
    <t>AMMUCAMP</t>
  </si>
  <si>
    <t>AMMUCID</t>
  </si>
  <si>
    <t>ASPLABEL</t>
  </si>
  <si>
    <t>CALDAS</t>
  </si>
  <si>
    <t>ASOMUMA</t>
  </si>
  <si>
    <t>ASGROCALMO</t>
  </si>
  <si>
    <t>APITASA</t>
  </si>
  <si>
    <t>FUNCOLAGRO</t>
  </si>
  <si>
    <t>ASPANOR</t>
  </si>
  <si>
    <t>ASOPROCHOER</t>
  </si>
  <si>
    <t>ASPROPHACAL</t>
  </si>
  <si>
    <t>ASOPROMAC</t>
  </si>
  <si>
    <t>ANTIOQUIA</t>
  </si>
  <si>
    <t>AFRICOLMENAS</t>
  </si>
  <si>
    <t>ASOGRAB</t>
  </si>
  <si>
    <t>ASOMUCHACHA</t>
  </si>
  <si>
    <t>OCCF</t>
  </si>
  <si>
    <t>PARAISO DE MUJER</t>
  </si>
  <si>
    <t>ASOPACO</t>
  </si>
  <si>
    <t>ASOAGROCORDILLERA</t>
  </si>
  <si>
    <t>ASOHORTICAS</t>
  </si>
  <si>
    <t>ASOPROAGROPAR</t>
  </si>
  <si>
    <t>ASOPRODESPLA</t>
  </si>
  <si>
    <t>AMUSI</t>
  </si>
  <si>
    <t>CORDOBA</t>
  </si>
  <si>
    <t>Reg. Caribe 2 (Magdal,Gua,SanAndr y Cesa ).</t>
  </si>
  <si>
    <t>ASPAPUY</t>
  </si>
  <si>
    <t>ASOJOPAZ</t>
  </si>
  <si>
    <t>ASOCAMDEL</t>
  </si>
  <si>
    <t>ASOMUVICA</t>
  </si>
  <si>
    <t>ASOPESAGRO</t>
  </si>
  <si>
    <t>EL GUAMAL</t>
  </si>
  <si>
    <t>ASOPLADEIN</t>
  </si>
  <si>
    <t>SKAMBRA</t>
  </si>
  <si>
    <t>ANUAGRA</t>
  </si>
  <si>
    <t>ASEDECO</t>
  </si>
  <si>
    <t>LA GUAJIRA</t>
  </si>
  <si>
    <t>ASODESU</t>
  </si>
  <si>
    <t>ASPESCAR</t>
  </si>
  <si>
    <t>EL PEZ DORADO</t>
  </si>
  <si>
    <t>ATLANTICO</t>
  </si>
  <si>
    <t>FUNGACAM II</t>
  </si>
  <si>
    <t>AMERPOL</t>
  </si>
  <si>
    <t>ASOMUPEAUNISAL</t>
  </si>
  <si>
    <t>ASOPISCAGUAJ</t>
  </si>
  <si>
    <t>ANUC</t>
  </si>
  <si>
    <t>ASOPACAPEC</t>
  </si>
  <si>
    <t>ASOMURACO</t>
  </si>
  <si>
    <t>ASOCAVELI</t>
  </si>
  <si>
    <t>PECES DE SION</t>
  </si>
  <si>
    <t>SOMOS DEL MAR</t>
  </si>
  <si>
    <t>PORKBARANOA</t>
  </si>
  <si>
    <t>MAGDALENA</t>
  </si>
  <si>
    <t>ASOPROAVICE</t>
  </si>
  <si>
    <t>ASOMUEM2020</t>
  </si>
  <si>
    <t>APDPM</t>
  </si>
  <si>
    <t>CESAR</t>
  </si>
  <si>
    <t>LA UNION DEL CAMPO</t>
  </si>
  <si>
    <t>ASOCITRICOS</t>
  </si>
  <si>
    <t>ASOMUPROAGRORI</t>
  </si>
  <si>
    <t>ASODELTOCO</t>
  </si>
  <si>
    <t>ASOGANSAB</t>
  </si>
  <si>
    <t>ASOPROBRILLANTE</t>
  </si>
  <si>
    <t>ECOMASPASO</t>
  </si>
  <si>
    <t>SUCRE</t>
  </si>
  <si>
    <t>ASOPROLANA</t>
  </si>
  <si>
    <t>ASOCUIVA</t>
  </si>
  <si>
    <t>ANUC SINCE</t>
  </si>
  <si>
    <t>NUEVA SANTA INES</t>
  </si>
  <si>
    <t>ASOCIACION DEL CABILDO MENOR SAN ANTONIO</t>
  </si>
  <si>
    <t>APUCAM</t>
  </si>
  <si>
    <t>ASPPE</t>
  </si>
  <si>
    <t>INNOVACAMP</t>
  </si>
  <si>
    <t>SAN ANDRES Y PROVIDENCIA</t>
  </si>
  <si>
    <t>RAIZAL YOUTH</t>
  </si>
  <si>
    <t>NEW DAWN</t>
  </si>
  <si>
    <t>ECOFARMERS</t>
  </si>
  <si>
    <t>ASOPROAGRO</t>
  </si>
  <si>
    <t>GREA</t>
  </si>
  <si>
    <t>BOYACÁ</t>
  </si>
  <si>
    <t>Reg. Centro (Toli,Boy,Cun,Huil).</t>
  </si>
  <si>
    <t>ASOAGROMOT</t>
  </si>
  <si>
    <t>USOCHICAMOCHA</t>
  </si>
  <si>
    <t>COOCAMPO</t>
  </si>
  <si>
    <t>HUILA</t>
  </si>
  <si>
    <t>ASFRUHOBO</t>
  </si>
  <si>
    <t>CUNDINAMARCA</t>
  </si>
  <si>
    <t>ASOHORTICULTORAS</t>
  </si>
  <si>
    <t>ASOPRIACHIGUS</t>
  </si>
  <si>
    <t>ASOAGROPEL</t>
  </si>
  <si>
    <t>ASOPROPADI</t>
  </si>
  <si>
    <t>CERRO CHIFLON</t>
  </si>
  <si>
    <t>ASPROPLABAP</t>
  </si>
  <si>
    <t>AGRO-SANTUARIO</t>
  </si>
  <si>
    <t>TOLIMA</t>
  </si>
  <si>
    <t>ASOMUFRES</t>
  </si>
  <si>
    <t>COOUMBIPAPA</t>
  </si>
  <si>
    <t>ASFRUHER</t>
  </si>
  <si>
    <t>AGROUNION VEGONEZ</t>
  </si>
  <si>
    <t>ASOPROMECOL</t>
  </si>
  <si>
    <t>COOPROCAFES</t>
  </si>
  <si>
    <t>ASOGANALP</t>
  </si>
  <si>
    <t>ADIMCOL</t>
  </si>
  <si>
    <t>ASOHOFRUP</t>
  </si>
  <si>
    <t>ECOHORTALIZAS</t>
  </si>
  <si>
    <t>APAACEGUTOL</t>
  </si>
  <si>
    <t xml:space="preserve">SANTANDER </t>
  </si>
  <si>
    <t>Reg. Santanderes (Sant y Nort de Sant).</t>
  </si>
  <si>
    <t>ASOCAMC</t>
  </si>
  <si>
    <t>NORTE DE SANTANDER</t>
  </si>
  <si>
    <t>ASOMURET</t>
  </si>
  <si>
    <t>AROMA DE PAZ</t>
  </si>
  <si>
    <t>ASOMUTRADER</t>
  </si>
  <si>
    <t>ASOVIPLAYA</t>
  </si>
  <si>
    <t>AMERO</t>
  </si>
  <si>
    <t>COOPROCOSAR LTDA</t>
  </si>
  <si>
    <t>ASPROCOMUNT</t>
  </si>
  <si>
    <t>ASOFRUTAS</t>
  </si>
  <si>
    <t>ASVAGROG</t>
  </si>
  <si>
    <t>APIMONGUATE</t>
  </si>
  <si>
    <t>AGROSILOS</t>
  </si>
  <si>
    <t>ASOPACON</t>
  </si>
  <si>
    <t>META</t>
  </si>
  <si>
    <t>Reg. Llanos y Orinoquia. (Arau,Casan,Met y Vicha).</t>
  </si>
  <si>
    <t>ASMUCACD</t>
  </si>
  <si>
    <t>CASANARE</t>
  </si>
  <si>
    <t>ASOEMPRENCA</t>
  </si>
  <si>
    <t>ASOPANEL</t>
  </si>
  <si>
    <t>ARAUCA</t>
  </si>
  <si>
    <t>CRGT</t>
  </si>
  <si>
    <t>ASAPAVBJ</t>
  </si>
  <si>
    <t>ASOPCARI</t>
  </si>
  <si>
    <t>ASOLESACAII</t>
  </si>
  <si>
    <t>ASOCAMET</t>
  </si>
  <si>
    <t>ASMUCULPAZCA</t>
  </si>
  <si>
    <t>ASOCAÑA</t>
  </si>
  <si>
    <t>ASOCATARA</t>
  </si>
  <si>
    <t>ASMUCALE</t>
  </si>
  <si>
    <t>ASOPROLET</t>
  </si>
  <si>
    <t>APEGROBA</t>
  </si>
  <si>
    <t>APROFRUSA</t>
  </si>
  <si>
    <t>ASOLECT</t>
  </si>
  <si>
    <t>ASEGAVA</t>
  </si>
  <si>
    <t>ASOPROREC</t>
  </si>
  <si>
    <t>VICHADA</t>
  </si>
  <si>
    <t>ASOPAC</t>
  </si>
  <si>
    <t>ASOMUJEREC</t>
  </si>
  <si>
    <t>PUTUMAYO</t>
  </si>
  <si>
    <t>Reg. Amozanía (Caq, Put, Guani, Amazo, Guav, Vaupe).</t>
  </si>
  <si>
    <t>PECES LA DORADA</t>
  </si>
  <si>
    <t>AGROALPUTUMAYO</t>
  </si>
  <si>
    <t>ASAV</t>
  </si>
  <si>
    <t>ASOPEZ</t>
  </si>
  <si>
    <t>SANAGROS</t>
  </si>
  <si>
    <t>ASOGASIB</t>
  </si>
  <si>
    <t>GUAINIA</t>
  </si>
  <si>
    <t>ASOPIG</t>
  </si>
  <si>
    <t>AJERV</t>
  </si>
  <si>
    <t>COMUCCOM</t>
  </si>
  <si>
    <t>CAQUETA</t>
  </si>
  <si>
    <t>AGROPEZ ALBANIA</t>
  </si>
  <si>
    <t>GUAVIARE</t>
  </si>
  <si>
    <t>ASOMUSEPAZ</t>
  </si>
  <si>
    <t>ASOPISCIRICO</t>
  </si>
  <si>
    <t>ASOCOMIGAN</t>
  </si>
  <si>
    <t>FENACHO</t>
  </si>
  <si>
    <t>AGROPAUJIL</t>
  </si>
  <si>
    <t>ASOMUJERES</t>
  </si>
  <si>
    <t>VAUPES</t>
  </si>
  <si>
    <t>ASMIPALMAR</t>
  </si>
  <si>
    <t>ASOPROCACAO</t>
  </si>
  <si>
    <t xml:space="preserve">AMAZONAS </t>
  </si>
  <si>
    <t>ASOMEPED</t>
  </si>
  <si>
    <t>APPAIAM</t>
  </si>
  <si>
    <t>Total general</t>
  </si>
  <si>
    <t>DEPARTAMENTOS</t>
  </si>
  <si>
    <t>ALIANZAS</t>
  </si>
  <si>
    <t xml:space="preserve">AVANCE TÉCNICO DE EJECUCIÓN % (PROMEDIO % DE LOS 5 COMPONENTES DEL POA) </t>
  </si>
  <si>
    <t>% de ejecución incentivo modular</t>
  </si>
  <si>
    <t>Actas CDA Cargadas</t>
  </si>
  <si>
    <t>No. VISITAS REALIZADAS VS VISITAS PROYECTADAS  -  13/11/2021 %</t>
  </si>
  <si>
    <t>VISITAS REALIZADAS REPORTADAS - 13/11/2021</t>
  </si>
  <si>
    <t>Etiquetas de fila</t>
  </si>
  <si>
    <t>Suma de Actas de CDA (firmadas y en pdf)</t>
  </si>
  <si>
    <t>Suma de Documentos Cargados</t>
  </si>
  <si>
    <t xml:space="preserve">AVANCE % DE LA ALIANZA </t>
  </si>
  <si>
    <t xml:space="preserve">DESEMPEÑO TOTAL POA  % </t>
  </si>
  <si>
    <t>VISITAS REALIZADAS</t>
  </si>
  <si>
    <t>PLAN DE MONITORE0</t>
  </si>
  <si>
    <t>INFORME DE MONITOREO</t>
  </si>
  <si>
    <t>AJI,LETICIA,APPAIAM</t>
  </si>
  <si>
    <t>Cuenta de Fecha programada de visita(Fecha inicial)</t>
  </si>
  <si>
    <t>Cuenta de FechaRealVisita</t>
  </si>
  <si>
    <t>Promedio de DESEMPEÑO TOTAL POA  %</t>
  </si>
  <si>
    <t>Promedio de % DE EJECUCIÓN INCENTIVO MODULAR</t>
  </si>
  <si>
    <t>NOMBRE CORTO DE LA ALIANZA</t>
  </si>
  <si>
    <t>NÚMERO ALIANZAS</t>
  </si>
  <si>
    <t xml:space="preserve">TOTALES </t>
  </si>
  <si>
    <t>Reg. Caribe 2 (Magdal,Córdoba, Sucre y La Guajira).</t>
  </si>
  <si>
    <t>Region. Caribe 1. (Atl, Bol,San Andrés y Cesár).</t>
  </si>
  <si>
    <t>GRANADILLA - INZA - ASMUPGRAMI</t>
  </si>
  <si>
    <t>MORA - SOTARA - ASOMOREROS</t>
  </si>
  <si>
    <t>CAFÉ - BALBOA - ASPROBALBOA</t>
  </si>
  <si>
    <t>PAPA - TOTORO - ASPROPAPA TOTORO</t>
  </si>
  <si>
    <t>TRUCHA - SILVIA - APROPESCA</t>
  </si>
  <si>
    <t>HUEVOS - CANDELARIA - FUNMUFROT</t>
  </si>
  <si>
    <t>PANELA - ANSERMANUEVO - ASOAPAZ</t>
  </si>
  <si>
    <t>LECHE - PIENDAMO - ASAGRAMPI</t>
  </si>
  <si>
    <t>LECHE - BUGA - COONOGALES</t>
  </si>
  <si>
    <t>MORA - FLORIDA - NASAFRUT</t>
  </si>
  <si>
    <t>TILAPIA - TADO - ASOCIACION DE JOVENES Y MUJERES AGROPECUARIA</t>
  </si>
  <si>
    <t>LECHE - CUMBAL - ASOINAP</t>
  </si>
  <si>
    <t>YUCA - CANTON DE SAN PABLO - ASOMEAG</t>
  </si>
  <si>
    <t>TILAPIA - SAN JOSE DEL PALMAR - ASOVICOPAL</t>
  </si>
  <si>
    <t>TILAPIA - CONDOTO - ASPROAGROPESQH</t>
  </si>
  <si>
    <t>PIÑA - LA UNION - ASOPROPIÑALAU</t>
  </si>
  <si>
    <t>HUEVO - SAN BERNARDO - ASOCIACION AVICOLA FORJANDO FUTURO</t>
  </si>
  <si>
    <t>LECHE - CUASPUD - ASOCIACION INDIGENA DE LACTEOS SAN NICOLAS</t>
  </si>
  <si>
    <t>LECHE - CUMBAL - ASOINDCAM</t>
  </si>
  <si>
    <t>FIQUE - ARBOLEDA - AMFIPAR</t>
  </si>
  <si>
    <t>TILAPIA - CANTON DE SAN PABLO - ASOCIACION DE PRODUCTORES PISCICOLA DEL MUNICIPIO DE CANTON DE SAN PABLO</t>
  </si>
  <si>
    <t>MANI - TAMINANGO - ASOCIACION AGROPECUARIA EL MANZANO</t>
  </si>
  <si>
    <t>PLATANO - NUQUI - ASOPPLAMUS</t>
  </si>
  <si>
    <t>PLATANO - FLORIDA - ASOCIACION AFROCOLOMBIANA COMUNIDAD NEGRA DE CHOCOCITO EL JORDAN</t>
  </si>
  <si>
    <t>PISCICOLA - BAHIA SOLANO - ASOCIACION DE PESCADORES ARTESANALES Y COMERCIALIZADORES DE NABUGA LOS ESPINELEROS</t>
  </si>
  <si>
    <t>MORA - SALENTO - ASOPYCA</t>
  </si>
  <si>
    <t>HORTALIZAS - CORDOBA - PROCORD</t>
  </si>
  <si>
    <t>HORTALIZAS - FILANDIA - ASPROFIL</t>
  </si>
  <si>
    <t>LULO - BELEN DE UMBRIA .- ASLUBEL</t>
  </si>
  <si>
    <t>HORTALIZAS - LA CELIA - AGROMUJER</t>
  </si>
  <si>
    <t>PLATANO - DOSQUEBRADAS - ASOPLAD</t>
  </si>
  <si>
    <t>HUEVO - SANTA ROSA DE CABAL - AMMUCAMP</t>
  </si>
  <si>
    <t>HUEVO - DOSQUEBRADAS - AMMUCID</t>
  </si>
  <si>
    <t>PLATANO - BELEN DE UMBRIA - ASPLABEL</t>
  </si>
  <si>
    <t>PLATANO - MANIZALES - ASOMUMA</t>
  </si>
  <si>
    <t>PLATANO Y AGUACATE - MANIZALES - ASGROCALMO</t>
  </si>
  <si>
    <t>MIEL - SANTUARIO - APITASA</t>
  </si>
  <si>
    <t>PLATANO - PENSILVANIA - FUNCOLAGRO</t>
  </si>
  <si>
    <t>AGUACATE - NORCASIA - ASPANOR</t>
  </si>
  <si>
    <t>CHONTADURO - RIOSUCIO - ASOPROCHOER</t>
  </si>
  <si>
    <t>PLATANO - LA DORADA - ASPROPHACAL</t>
  </si>
  <si>
    <t>UCHUVA MARULANDA ASOPROMAC</t>
  </si>
  <si>
    <t>MIEL - SAN CARLOS - AFRICOLMENAS</t>
  </si>
  <si>
    <t>AGUACATE HASS - ABRIAQUI - ASOGRAB</t>
  </si>
  <si>
    <t>HUEVOS - CAMPAMENTO - ASOMUCHACHA</t>
  </si>
  <si>
    <t>PLATANO Y BANANO - JARDIN - OCCF</t>
  </si>
  <si>
    <t>PLATANO - BUENAVISTA - PARAISO DE MUJER</t>
  </si>
  <si>
    <t>PANELA - COCORNA - ASOPACO</t>
  </si>
  <si>
    <t>MIEL - GENOVA - ASOAGROCORDILLERA</t>
  </si>
  <si>
    <t>HORTALIZAS - CIRCASIA - ASOHORTICAS</t>
  </si>
  <si>
    <t>COCO ARBOLETES ASOPROAGROPAR</t>
  </si>
  <si>
    <t>CACAO -TURBO - ASOPRODESPLA</t>
  </si>
  <si>
    <t>Ñame Diamante, El Carmen de Bolívar, AMUSI</t>
  </si>
  <si>
    <t>ARROCERAS DEL MUNICIPIO DE MAJAGUAL</t>
  </si>
  <si>
    <t>COMECIALIZACION DE TILAPIA ROJA EN SAN BENITO DE ABAD</t>
  </si>
  <si>
    <t>YUCA INDUSTRIAL SAN LUIS DE SINCE</t>
  </si>
  <si>
    <t>ÑAME DIAMANTE - SAN JACINTO - ASOMUVICA</t>
  </si>
  <si>
    <t>COMECIALIZACION DE 140 HECTAREAS DE YUCA INDUSTRIA EN BUENAVISTA</t>
  </si>
  <si>
    <t>PRODUCTORES ASOCIADOS A LA ORGANIZACIÓN ASPAPUY, PARA EL CULTIVO DE CACHAMAS Y BOCACHICOS</t>
  </si>
  <si>
    <t>FORTALECIMIENTO DE APIARIOS A PRODUCTORES DEL MUNICIPIO DE VALENCIA,</t>
  </si>
  <si>
    <t>PRODUCCIÓN ACUÍCOLA EN LOS CORREGIMIENTOS DE VILLA NUEVA Y RUSIA, EN EL MUNICIPIO DE VALENCIA</t>
  </si>
  <si>
    <t>TILAPIA ROJA PRODUCTORES DE LA ASOCIACIÓN ASOPESAGRO EN AYAPEL</t>
  </si>
  <si>
    <t>PRODUCCIÓN DE LECHE Y SU AGROINDUSTRIA EN LA PRODUCCION DE QUESO COSTEÑO EN SINCELEJO</t>
  </si>
  <si>
    <t>PRODUCCIÓN Y COMERCIALIZACIÓN DE CARNE DE TILAPIA en PLANETA RICA</t>
  </si>
  <si>
    <t>PLÁTANO HARTÓN POR 40 PRODUCTORES DE ASOPLADEIN DEL MUNICIPIO DE PUERTO ESCONDIDO</t>
  </si>
  <si>
    <t>PRODUCION Y COMERCIALIZACION DE MIEL DE ABEJA EN TIERRALTA</t>
  </si>
  <si>
    <t>Leche Bovino, Sabanalarga, FUNGACAM II</t>
  </si>
  <si>
    <t>LECHE BOVINO - POLONUEVO - AMERPOL</t>
  </si>
  <si>
    <t>TILAPIA - SANTA LUCIA - ASOMUPEAUNISAL</t>
  </si>
  <si>
    <t>SISTEMA SILVOPASTORILES EN SAN ANTERO</t>
  </si>
  <si>
    <t>PRODUCCION Y COMERCIALIZACIÓN DE LECHE DE CABRA EN SINCELEJO</t>
  </si>
  <si>
    <t>LECHE - CANDELARIA .- ASOPACAPEC</t>
  </si>
  <si>
    <t>TILAPIA - SABANALARGA - ASOMURACO</t>
  </si>
  <si>
    <t>PRODUCCION CACHAMA EN SAN JOSE DE URE</t>
  </si>
  <si>
    <t>TILAPIA - SUAN - PECES DE SION</t>
  </si>
  <si>
    <t>ASOCIATIVAS DE PEQUEÑOS PRODUCTORES DE HORTALIZAS EN EL MUNICIPIO DE SINCELEJO</t>
  </si>
  <si>
    <t>Porcicola Baranoa Porkbaranoa</t>
  </si>
  <si>
    <t>REACTIVACIÓN PRODUCTIVA RURAL POR UN SUCRE DIFERENTE</t>
  </si>
  <si>
    <t>AVICOLA - NUEVA GRANADA - ASOPROAVICE</t>
  </si>
  <si>
    <t>MAIZ - EL RETEN - ASOMUEM2020</t>
  </si>
  <si>
    <t>TOMATE - LA JAGUA DE IBIRICO - LA UNION DEL CAMPO</t>
  </si>
  <si>
    <t>NARANJA - CHIMICHAGUA - ASOCITRICOS</t>
  </si>
  <si>
    <t>TILAPIA - EL BANCO - APDPM</t>
  </si>
  <si>
    <t>YUCA - SAN DIEGO - ASODELTOCO</t>
  </si>
  <si>
    <t>AVICOLA - EL GUAMAL - ASOMUPROAGRORI</t>
  </si>
  <si>
    <t>TILAPIA - RIOHACHA - ASODESU</t>
  </si>
  <si>
    <t>PISCICOLA - DIBULLA - ASPESCAR</t>
  </si>
  <si>
    <t>PISCICOLA - MANAURE - EL PEZ DORADO</t>
  </si>
  <si>
    <t>TILAPIA - MAICAO - ASOPISCAGUAJ</t>
  </si>
  <si>
    <t>TILAPIA - SAN JUAN DEL CESAR - ANUC</t>
  </si>
  <si>
    <t>HUEVO - RIOHACHA - ASOCAVELI</t>
  </si>
  <si>
    <t>PISCICOLA - RIOHACHA - SOMOS DEL MAR</t>
  </si>
  <si>
    <t>LECHE - SANTA BARBARA DE PINTO - ASOGANSAB</t>
  </si>
  <si>
    <t>TILAPIA - PIJIÑO DEL CARMEN - ASOPROBRILLANTE</t>
  </si>
  <si>
    <t>HUEVOS - SANTA MARTA - ECOMASPASO</t>
  </si>
  <si>
    <t>PIMENTON - PEPINO - SAN ANDRES - RAIZAL YOUTH</t>
  </si>
  <si>
    <t>TOMATE - PIMENTON - SAN ANDRES - NEW DAWN</t>
  </si>
  <si>
    <t>TOMATE - PROVIDENCIA - ECOFARMERS</t>
  </si>
  <si>
    <t>PLATANO - LA PAZ - ASOPROAGRO</t>
  </si>
  <si>
    <t>GANADERIA CARNE - AGUACHICA - GREA</t>
  </si>
  <si>
    <t>LECHE - MOTAVITA - ASOAGROMOT</t>
  </si>
  <si>
    <t>HORTALIZAS - DUITAMA - USOCHICAMOCHA</t>
  </si>
  <si>
    <t>LECHE - CHIQUINQUIRA - COOCAMPO</t>
  </si>
  <si>
    <t>MORA - HOBO - ASFRUHOBO</t>
  </si>
  <si>
    <t>HORTALIZAS - CHOACHI - ASOHORTICULTORAS</t>
  </si>
  <si>
    <t>ACHIRA - SAN AGUSTÍN - ASOPRIACHIGUS</t>
  </si>
  <si>
    <t>CEBADA - LENGUAZAQUE - ASOAGROPEL</t>
  </si>
  <si>
    <t>PANELA - ISNOS - ASOPROPADI</t>
  </si>
  <si>
    <t>MIEL - NEIVA - CERRO CHIFLON</t>
  </si>
  <si>
    <t>PLATANO - PALERMO - ASPROPLABAP</t>
  </si>
  <si>
    <t>PAPA - CHIQUIZA - AGRO-SANTUARIO</t>
  </si>
  <si>
    <t>GUANABANA - FRESNO - ASOMUFRES</t>
  </si>
  <si>
    <t>PAPA - UMBITA - COOUMBIPAPA</t>
  </si>
  <si>
    <t>AGUACATE HASS - HERVEO - ASFRUHER</t>
  </si>
  <si>
    <t>CACAO - PRADO - AGROUNION VEGONEZ</t>
  </si>
  <si>
    <t>CACAO - ORTEGA - ASOPROMECOL</t>
  </si>
  <si>
    <t>CAFÉ - GARZON - COOPROCAFES</t>
  </si>
  <si>
    <t>LECHE - ALPUJARRA - ASOGANALP</t>
  </si>
  <si>
    <t>TILAPIA - MARIQUITA - ADIMCOL</t>
  </si>
  <si>
    <t>CITRICOS - PAUNA - ASOHOFRUP</t>
  </si>
  <si>
    <t>GULUPA - MIRAFLORES - ECOHORTALIZAS</t>
  </si>
  <si>
    <t>MANGO - GUAMO - APAACEGUTOL</t>
  </si>
  <si>
    <t>CACAO - CARMEN DE CHUCURÍ - ASOCAMC</t>
  </si>
  <si>
    <t>CACAO - LA ESPERANZA - ASOMURET</t>
  </si>
  <si>
    <t>CACAO - RIO NEGRO - AROMA DE PAZ</t>
  </si>
  <si>
    <t>PISCICULA - GIRÓN- ASOMUTRADER</t>
  </si>
  <si>
    <t>FRIJOL - LA PLAYA - ASOVIPLAYA</t>
  </si>
  <si>
    <t>MAIZ - CHIPATA - MUJERES CAMPESINAS</t>
  </si>
  <si>
    <t>MIEL - TIBÚ - COOPROCOSAR LTDA</t>
  </si>
  <si>
    <t>LULO - TOLEDO - ASPROCOMUNT</t>
  </si>
  <si>
    <t>UCHUVA- CACOTA - ASOFRUTAS II</t>
  </si>
  <si>
    <t>LECHE TIBU, ASVAGROG</t>
  </si>
  <si>
    <t>MIEL MOGOTES, APIMONGUATE</t>
  </si>
  <si>
    <t>PAPA CRIOLLA - SILOS - AGROSILOS</t>
  </si>
  <si>
    <t>OVINO - CONCEPCIÓN - ASOPACON</t>
  </si>
  <si>
    <t>LECHE - MACARENA - ASMUCACD</t>
  </si>
  <si>
    <t>PIÑA - AGUAZUL - ASOEMPRENCA</t>
  </si>
  <si>
    <t>PANELA - GRANADA - ASOPANEL</t>
  </si>
  <si>
    <t>MAIZ - TAME - CRGT</t>
  </si>
  <si>
    <t>CACHAMA - ARAUQUITA - ASAPAVBJ</t>
  </si>
  <si>
    <t>CACAO - GRANADA - ASOPCARI</t>
  </si>
  <si>
    <t>GANADERIA DP - SACAMA - ASOLESACA II</t>
  </si>
  <si>
    <t>CACAO - MESETAS - ASOCAMET</t>
  </si>
  <si>
    <t>GANADERIA DP - ARAUCA - ASMUCULPAZCA</t>
  </si>
  <si>
    <t>GANADERIA DP - SARAVENA - ASOPROAGRO</t>
  </si>
  <si>
    <t>PANELA - PUERTO RONDON - ASOCAÑA</t>
  </si>
  <si>
    <t>CACAO - ARAUCA - ASOCATARA</t>
  </si>
  <si>
    <t>CACAO - LEJANIAS - ASMUCALE</t>
  </si>
  <si>
    <t>LECHE - TAURAMENA - ASOPROLET</t>
  </si>
  <si>
    <t>CACHAMA Y TILAPIA - ARAUCA - APEGROBA</t>
  </si>
  <si>
    <t>MARACUYA - ARAUQUITA - APROFUSA</t>
  </si>
  <si>
    <t>LECHE - TRINIDAD - ASOLECT</t>
  </si>
  <si>
    <t>GANADERIA - LECHE - FORTUL - ASEGAVA</t>
  </si>
  <si>
    <t>PANELA - RECETOR - ASOPROREC</t>
  </si>
  <si>
    <t>PESCA ARTESANAL-PUERTO CARREÑO- ASOPAC</t>
  </si>
  <si>
    <t>HELICONIAS - RECETOR - ASOMUJEREC</t>
  </si>
  <si>
    <t>Tilapia, San Miguel PECES LA DORADA</t>
  </si>
  <si>
    <t>Aguacate, Colón AGROALTO PUTUMAYO</t>
  </si>
  <si>
    <t>Fríjol, Sibundoy ASAV</t>
  </si>
  <si>
    <t>Tilapia, Valle del Guamuez ASOPEZ III</t>
  </si>
  <si>
    <t>Mora, Santiago SANAGROS</t>
  </si>
  <si>
    <t>Leche Bovino, Sibundoy ASOGASIB</t>
  </si>
  <si>
    <t>Yuca Brava, Inirida ASOPIG</t>
  </si>
  <si>
    <t>Tilapia, Villagarzon AJERV</t>
  </si>
  <si>
    <t>Tilapia, Puerto Guzmán COMUCCOM</t>
  </si>
  <si>
    <t>Cachama, Albania AGROPEZ</t>
  </si>
  <si>
    <t>Carne Ovino, San José del Guaviare ASOMUSEPAZ</t>
  </si>
  <si>
    <t>Cachama, Puerto Rico ASOPISCIRICO</t>
  </si>
  <si>
    <t>Leche Bovino, El Retorno ASOCOMIGAN</t>
  </si>
  <si>
    <t>Chontaduro, San José del Guaviare FENACHO</t>
  </si>
  <si>
    <t>Leche Bovino, Paujil AGROPAUJIL</t>
  </si>
  <si>
    <t>Chontaduro, San José del Guaviare ASOMUJERES</t>
  </si>
  <si>
    <t>Yuca Brava, Carurú ASMIPALMAR</t>
  </si>
  <si>
    <t>Cacao, El Retorno ASOPROCACAO</t>
  </si>
  <si>
    <t>Asaí, La Pedrera ASOMEPED</t>
  </si>
  <si>
    <t>Ají, Leticia APPAIAM</t>
  </si>
  <si>
    <t>alianza</t>
  </si>
  <si>
    <t>cantidad</t>
  </si>
  <si>
    <r>
      <t xml:space="preserve">% AVANCE TÉCNICO DEL POA </t>
    </r>
    <r>
      <rPr>
        <b/>
        <sz val="10"/>
        <color rgb="FFFF0000"/>
        <rFont val="Arial"/>
        <family val="2"/>
      </rPr>
      <t>(Ejecutado)</t>
    </r>
  </si>
  <si>
    <t>LECHE - PAEZ - APEGANCABI</t>
  </si>
  <si>
    <t>TEC</t>
  </si>
  <si>
    <t>AMBIE</t>
  </si>
  <si>
    <t>SOCIO</t>
  </si>
  <si>
    <t>AGRON</t>
  </si>
  <si>
    <t>%</t>
  </si>
  <si>
    <t>ASOPEZ III</t>
  </si>
  <si>
    <t>NÚMERO DE VISITAS PROYECTADAS EN EL PLAN DE MONITOREO</t>
  </si>
  <si>
    <t>INFORMES DE MONITOREO OGR</t>
  </si>
  <si>
    <t>AVANCE DE  VISITAS REALIZADAS VS VISITAS PROYECTADAS %</t>
  </si>
  <si>
    <t>INFORMES DE MONITOREO REPORTADOS VS VISITAS REALIZADAS %</t>
  </si>
  <si>
    <t>ACTAS CDA (Firmadas y en PDF)</t>
  </si>
  <si>
    <t>No.</t>
  </si>
  <si>
    <t>% AVANCE TÉCNICO DEL POA (Ejecutado) CALCULADO 0,95 CORTE 10-09-2022</t>
  </si>
  <si>
    <t>ESTADO DE LA ALIANZA</t>
  </si>
  <si>
    <t>EN LIQUIDACIÓN</t>
  </si>
  <si>
    <t>TOTAL SIN ALIANZA EN LIQUIDACIÓN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</si>
</sst>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_-* #,##0.00\ _€_-;\-* #,##0.00\ _€_-;_-* &quot;-&quot;??\ _€_-;_-@_-"/>
    <numFmt numFmtId="166" formatCode="0.0%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sz val="10"/>
      <name val="Tahoma"/>
      <family val="2"/>
    </font>
    <font>
      <sz val="10"/>
      <color rgb="FFFF0000"/>
      <name val="Tahoma"/>
      <family val="2"/>
    </font>
    <font>
      <b/>
      <sz val="10"/>
      <color theme="1"/>
      <name val="Verdana"/>
      <family val="2"/>
    </font>
    <font>
      <b/>
      <sz val="11"/>
      <color theme="1"/>
      <name val="Calibri"/>
      <family val="2"/>
      <scheme val="minor"/>
    </font>
    <font>
      <sz val="11"/>
      <color theme="1"/>
      <name val="Malgun Gothic"/>
      <family val="2"/>
    </font>
    <font>
      <b/>
      <sz val="10"/>
      <color rgb="FFFF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sz val="9"/>
      <name val="Arial"/>
      <family val="2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</font>
    <font>
      <sz val="14"/>
      <color theme="1"/>
      <name val="Calibri"/>
      <family val="2"/>
      <scheme val="minor"/>
    </font>
    <font>
      <sz val="14"/>
      <color theme="1"/>
      <name val="Malgun Gothic"/>
      <family val="2"/>
    </font>
    <font>
      <sz val="14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18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0" borderId="1" xfId="0" applyFont="1" applyBorder="1"/>
    <xf numFmtId="9" fontId="3" fillId="0" borderId="1" xfId="0" applyNumberFormat="1" applyFont="1" applyBorder="1"/>
    <xf numFmtId="10" fontId="3" fillId="0" borderId="1" xfId="0" applyNumberFormat="1" applyFont="1" applyBorder="1"/>
    <xf numFmtId="0" fontId="3" fillId="0" borderId="0" xfId="0" applyFont="1"/>
    <xf numFmtId="0" fontId="2" fillId="2" borderId="0" xfId="0" applyFont="1" applyFill="1" applyAlignment="1">
      <alignment horizontal="center" wrapText="1"/>
    </xf>
    <xf numFmtId="9" fontId="3" fillId="0" borderId="1" xfId="1" applyNumberFormat="1" applyFont="1" applyBorder="1"/>
    <xf numFmtId="10" fontId="3" fillId="0" borderId="1" xfId="1" applyNumberFormat="1" applyFont="1" applyBorder="1"/>
    <xf numFmtId="0" fontId="2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/>
    <xf numFmtId="10" fontId="2" fillId="2" borderId="1" xfId="0" applyNumberFormat="1" applyFont="1" applyFill="1" applyBorder="1"/>
    <xf numFmtId="0" fontId="2" fillId="0" borderId="0" xfId="0" applyFont="1"/>
    <xf numFmtId="9" fontId="2" fillId="2" borderId="1" xfId="0" applyNumberFormat="1" applyFont="1" applyFill="1" applyBorder="1"/>
    <xf numFmtId="0" fontId="2" fillId="2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10" fontId="2" fillId="2" borderId="1" xfId="1" applyNumberFormat="1" applyFont="1" applyFill="1" applyBorder="1"/>
    <xf numFmtId="9" fontId="2" fillId="2" borderId="1" xfId="1" applyNumberFormat="1" applyFont="1" applyFill="1" applyBorder="1"/>
    <xf numFmtId="10" fontId="0" fillId="0" borderId="0" xfId="1" applyNumberFormat="1" applyFont="1"/>
    <xf numFmtId="9" fontId="0" fillId="0" borderId="0" xfId="1" applyNumberFormat="1" applyFont="1"/>
    <xf numFmtId="0" fontId="0" fillId="3" borderId="0" xfId="0" applyFill="1"/>
    <xf numFmtId="9" fontId="0" fillId="3" borderId="0" xfId="1" applyNumberFormat="1" applyFont="1" applyFill="1"/>
    <xf numFmtId="9" fontId="0" fillId="0" borderId="0" xfId="0" applyNumberFormat="1"/>
    <xf numFmtId="9" fontId="0" fillId="3" borderId="0" xfId="1" applyNumberFormat="1" applyFont="1" applyFill="1" applyAlignment="1">
      <alignment horizontal="center"/>
    </xf>
    <xf numFmtId="10" fontId="0" fillId="3" borderId="0" xfId="1" applyNumberFormat="1" applyFont="1" applyFill="1"/>
    <xf numFmtId="0" fontId="0" fillId="4" borderId="0" xfId="0" applyFill="1"/>
    <xf numFmtId="0" fontId="4" fillId="3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wrapText="1"/>
    </xf>
    <xf numFmtId="0" fontId="5" fillId="0" borderId="0" xfId="0" applyFont="1"/>
    <xf numFmtId="9" fontId="5" fillId="3" borderId="1" xfId="0" applyNumberFormat="1" applyFont="1" applyFill="1" applyBorder="1" applyAlignment="1">
      <alignment horizontal="right"/>
    </xf>
    <xf numFmtId="0" fontId="5" fillId="3" borderId="1" xfId="0" applyFont="1" applyFill="1" applyBorder="1" applyAlignment="1">
      <alignment horizontal="right"/>
    </xf>
    <xf numFmtId="10" fontId="5" fillId="3" borderId="1" xfId="0" applyNumberFormat="1" applyFont="1" applyFill="1" applyBorder="1" applyAlignment="1">
      <alignment horizontal="right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vertical="top"/>
    </xf>
    <xf numFmtId="10" fontId="6" fillId="3" borderId="1" xfId="1" applyNumberFormat="1" applyFont="1" applyFill="1" applyBorder="1" applyAlignment="1">
      <alignment horizontal="right" vertical="top"/>
    </xf>
    <xf numFmtId="0" fontId="6" fillId="0" borderId="2" xfId="0" applyFont="1" applyFill="1" applyBorder="1" applyAlignment="1">
      <alignment horizontal="center" vertical="top"/>
    </xf>
    <xf numFmtId="9" fontId="6" fillId="3" borderId="1" xfId="1" applyNumberFormat="1" applyFont="1" applyFill="1" applyBorder="1" applyAlignment="1">
      <alignment horizontal="right" vertical="top"/>
    </xf>
    <xf numFmtId="9" fontId="6" fillId="3" borderId="1" xfId="0" applyNumberFormat="1" applyFont="1" applyFill="1" applyBorder="1" applyAlignment="1">
      <alignment horizontal="right" vertical="top"/>
    </xf>
    <xf numFmtId="10" fontId="6" fillId="3" borderId="1" xfId="0" applyNumberFormat="1" applyFont="1" applyFill="1" applyBorder="1" applyAlignment="1">
      <alignment horizontal="right" vertical="top"/>
    </xf>
    <xf numFmtId="0" fontId="5" fillId="0" borderId="0" xfId="0" applyFont="1" applyAlignment="1">
      <alignment horizontal="center"/>
    </xf>
    <xf numFmtId="10" fontId="6" fillId="3" borderId="1" xfId="0" applyNumberFormat="1" applyFont="1" applyFill="1" applyBorder="1" applyAlignment="1">
      <alignment horizontal="right" vertical="center"/>
    </xf>
    <xf numFmtId="9" fontId="6" fillId="3" borderId="1" xfId="0" applyNumberFormat="1" applyFont="1" applyFill="1" applyBorder="1" applyAlignment="1">
      <alignment horizontal="right"/>
    </xf>
    <xf numFmtId="9" fontId="6" fillId="3" borderId="1" xfId="0" applyNumberFormat="1" applyFont="1" applyFill="1" applyBorder="1" applyAlignment="1">
      <alignment horizontal="right" vertical="center"/>
    </xf>
    <xf numFmtId="10" fontId="6" fillId="3" borderId="1" xfId="0" applyNumberFormat="1" applyFont="1" applyFill="1" applyBorder="1" applyAlignment="1">
      <alignment horizontal="right"/>
    </xf>
    <xf numFmtId="10" fontId="6" fillId="3" borderId="3" xfId="1" applyNumberFormat="1" applyFont="1" applyFill="1" applyBorder="1" applyAlignment="1">
      <alignment horizontal="right" vertical="center"/>
    </xf>
    <xf numFmtId="0" fontId="7" fillId="3" borderId="3" xfId="0" applyFont="1" applyFill="1" applyBorder="1" applyAlignment="1">
      <alignment horizontal="right" vertical="center"/>
    </xf>
    <xf numFmtId="9" fontId="7" fillId="3" borderId="1" xfId="0" applyNumberFormat="1" applyFont="1" applyFill="1" applyBorder="1" applyAlignment="1">
      <alignment horizontal="right"/>
    </xf>
    <xf numFmtId="9" fontId="6" fillId="5" borderId="1" xfId="1" applyFont="1" applyFill="1" applyBorder="1" applyAlignment="1">
      <alignment horizontal="right" vertical="top"/>
    </xf>
    <xf numFmtId="9" fontId="6" fillId="5" borderId="1" xfId="0" applyNumberFormat="1" applyFont="1" applyFill="1" applyBorder="1" applyAlignment="1">
      <alignment horizontal="right" vertical="top"/>
    </xf>
    <xf numFmtId="9" fontId="6" fillId="6" borderId="1" xfId="0" applyNumberFormat="1" applyFont="1" applyFill="1" applyBorder="1" applyAlignment="1">
      <alignment horizontal="right" vertical="top"/>
    </xf>
    <xf numFmtId="10" fontId="6" fillId="5" borderId="1" xfId="0" applyNumberFormat="1" applyFont="1" applyFill="1" applyBorder="1" applyAlignment="1">
      <alignment horizontal="right" vertical="top"/>
    </xf>
    <xf numFmtId="9" fontId="6" fillId="3" borderId="1" xfId="1" applyFont="1" applyFill="1" applyBorder="1" applyAlignment="1">
      <alignment horizontal="right" vertical="top"/>
    </xf>
    <xf numFmtId="9" fontId="0" fillId="0" borderId="0" xfId="1" applyFont="1"/>
    <xf numFmtId="0" fontId="3" fillId="0" borderId="0" xfId="0" applyFont="1" applyFill="1"/>
    <xf numFmtId="0" fontId="3" fillId="0" borderId="0" xfId="0" applyFont="1" applyFill="1" applyAlignment="1">
      <alignment horizontal="center" wrapText="1"/>
    </xf>
    <xf numFmtId="0" fontId="2" fillId="0" borderId="0" xfId="0" applyFont="1" applyFill="1"/>
    <xf numFmtId="0" fontId="9" fillId="8" borderId="6" xfId="0" applyFont="1" applyFill="1" applyBorder="1"/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 applyAlignment="1"/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/>
    </xf>
    <xf numFmtId="10" fontId="3" fillId="0" borderId="0" xfId="0" applyNumberFormat="1" applyFont="1"/>
    <xf numFmtId="9" fontId="3" fillId="0" borderId="0" xfId="1" applyFont="1"/>
    <xf numFmtId="0" fontId="9" fillId="0" borderId="1" xfId="0" applyFont="1" applyBorder="1" applyAlignment="1">
      <alignment horizontal="center"/>
    </xf>
    <xf numFmtId="10" fontId="9" fillId="0" borderId="1" xfId="0" applyNumberFormat="1" applyFon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165" fontId="3" fillId="0" borderId="0" xfId="2" applyFont="1"/>
    <xf numFmtId="10" fontId="12" fillId="0" borderId="0" xfId="0" applyNumberFormat="1" applyFont="1" applyFill="1" applyAlignment="1">
      <alignment horizontal="center"/>
    </xf>
    <xf numFmtId="0" fontId="13" fillId="0" borderId="1" xfId="0" applyFon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9" fontId="12" fillId="0" borderId="0" xfId="1" applyFont="1" applyFill="1" applyAlignment="1">
      <alignment horizontal="center"/>
    </xf>
    <xf numFmtId="0" fontId="15" fillId="9" borderId="1" xfId="0" applyFont="1" applyFill="1" applyBorder="1" applyAlignment="1">
      <alignment horizontal="center" wrapText="1"/>
    </xf>
    <xf numFmtId="0" fontId="16" fillId="9" borderId="1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 vertical="center" wrapText="1"/>
    </xf>
    <xf numFmtId="0" fontId="14" fillId="10" borderId="3" xfId="0" applyFont="1" applyFill="1" applyBorder="1" applyAlignment="1">
      <alignment horizontal="center" vertical="center" wrapText="1"/>
    </xf>
    <xf numFmtId="0" fontId="9" fillId="11" borderId="5" xfId="0" applyFont="1" applyFill="1" applyBorder="1"/>
    <xf numFmtId="0" fontId="12" fillId="0" borderId="7" xfId="0" applyFont="1" applyFill="1" applyBorder="1" applyAlignment="1">
      <alignment wrapText="1"/>
    </xf>
    <xf numFmtId="0" fontId="12" fillId="0" borderId="0" xfId="0" applyFont="1" applyFill="1" applyBorder="1" applyAlignment="1">
      <alignment wrapText="1"/>
    </xf>
    <xf numFmtId="10" fontId="12" fillId="0" borderId="1" xfId="0" applyNumberFormat="1" applyFont="1" applyFill="1" applyBorder="1" applyAlignment="1">
      <alignment horizontal="center" vertical="center"/>
    </xf>
    <xf numFmtId="10" fontId="0" fillId="3" borderId="1" xfId="0" applyNumberFormat="1" applyFill="1" applyBorder="1" applyAlignment="1">
      <alignment horizontal="center" vertical="center"/>
    </xf>
    <xf numFmtId="0" fontId="15" fillId="12" borderId="1" xfId="0" applyFont="1" applyFill="1" applyBorder="1" applyAlignment="1">
      <alignment horizontal="center" wrapText="1"/>
    </xf>
    <xf numFmtId="2" fontId="17" fillId="0" borderId="1" xfId="0" applyNumberFormat="1" applyFont="1" applyFill="1" applyBorder="1" applyAlignment="1">
      <alignment horizontal="right"/>
    </xf>
    <xf numFmtId="2" fontId="9" fillId="11" borderId="5" xfId="1" applyNumberFormat="1" applyFont="1" applyFill="1" applyBorder="1" applyAlignment="1">
      <alignment horizontal="right"/>
    </xf>
    <xf numFmtId="0" fontId="0" fillId="0" borderId="1" xfId="0" applyFont="1" applyFill="1" applyBorder="1"/>
    <xf numFmtId="2" fontId="0" fillId="0" borderId="1" xfId="0" applyNumberFormat="1" applyFont="1" applyFill="1" applyBorder="1" applyAlignment="1">
      <alignment horizontal="right"/>
    </xf>
    <xf numFmtId="0" fontId="0" fillId="0" borderId="0" xfId="0" applyFont="1" applyFill="1"/>
    <xf numFmtId="2" fontId="0" fillId="0" borderId="2" xfId="0" applyNumberFormat="1" applyFont="1" applyFill="1" applyBorder="1" applyAlignment="1">
      <alignment horizontal="right"/>
    </xf>
    <xf numFmtId="2" fontId="0" fillId="0" borderId="1" xfId="1" applyNumberFormat="1" applyFont="1" applyFill="1" applyBorder="1" applyAlignment="1">
      <alignment horizontal="right"/>
    </xf>
    <xf numFmtId="0" fontId="0" fillId="0" borderId="0" xfId="0" applyFont="1"/>
    <xf numFmtId="0" fontId="0" fillId="0" borderId="5" xfId="0" applyFont="1" applyFill="1" applyBorder="1" applyAlignment="1"/>
    <xf numFmtId="0" fontId="0" fillId="0" borderId="5" xfId="0" applyFont="1" applyFill="1" applyBorder="1" applyAlignment="1">
      <alignment horizontal="left"/>
    </xf>
    <xf numFmtId="10" fontId="0" fillId="0" borderId="1" xfId="0" applyNumberFormat="1" applyFont="1" applyFill="1" applyBorder="1"/>
    <xf numFmtId="0" fontId="0" fillId="0" borderId="1" xfId="0" applyFont="1" applyFill="1" applyBorder="1" applyAlignment="1"/>
    <xf numFmtId="0" fontId="0" fillId="0" borderId="1" xfId="0" applyFont="1" applyFill="1" applyBorder="1" applyAlignment="1">
      <alignment horizontal="left"/>
    </xf>
    <xf numFmtId="0" fontId="17" fillId="0" borderId="1" xfId="0" applyFont="1" applyFill="1" applyBorder="1" applyAlignment="1"/>
    <xf numFmtId="0" fontId="9" fillId="7" borderId="8" xfId="0" applyFont="1" applyFill="1" applyBorder="1" applyAlignment="1">
      <alignment horizontal="center"/>
    </xf>
    <xf numFmtId="0" fontId="9" fillId="7" borderId="9" xfId="0" applyFont="1" applyFill="1" applyBorder="1" applyAlignment="1">
      <alignment horizontal="center"/>
    </xf>
    <xf numFmtId="10" fontId="9" fillId="11" borderId="5" xfId="0" applyNumberFormat="1" applyFont="1" applyFill="1" applyBorder="1"/>
    <xf numFmtId="0" fontId="19" fillId="13" borderId="0" xfId="0" applyFont="1" applyFill="1"/>
    <xf numFmtId="0" fontId="20" fillId="13" borderId="0" xfId="0" applyFont="1" applyFill="1" applyAlignment="1"/>
    <xf numFmtId="0" fontId="20" fillId="13" borderId="0" xfId="0" applyFont="1" applyFill="1" applyAlignment="1">
      <alignment horizontal="left"/>
    </xf>
    <xf numFmtId="10" fontId="21" fillId="13" borderId="0" xfId="0" applyNumberFormat="1" applyFont="1" applyFill="1" applyAlignment="1">
      <alignment horizontal="center"/>
    </xf>
    <xf numFmtId="0" fontId="8" fillId="13" borderId="1" xfId="0" applyFont="1" applyFill="1" applyBorder="1" applyAlignment="1">
      <alignment horizontal="center" wrapText="1"/>
    </xf>
    <xf numFmtId="2" fontId="0" fillId="0" borderId="0" xfId="0" applyNumberFormat="1"/>
    <xf numFmtId="0" fontId="9" fillId="14" borderId="6" xfId="0" applyFont="1" applyFill="1" applyBorder="1" applyAlignment="1">
      <alignment horizontal="left"/>
    </xf>
    <xf numFmtId="0" fontId="9" fillId="14" borderId="6" xfId="0" applyNumberFormat="1" applyFont="1" applyFill="1" applyBorder="1"/>
    <xf numFmtId="2" fontId="9" fillId="14" borderId="6" xfId="0" applyNumberFormat="1" applyFont="1" applyFill="1" applyBorder="1"/>
    <xf numFmtId="0" fontId="9" fillId="15" borderId="10" xfId="0" applyFont="1" applyFill="1" applyBorder="1" applyAlignment="1">
      <alignment horizontal="left"/>
    </xf>
    <xf numFmtId="0" fontId="9" fillId="15" borderId="10" xfId="0" applyNumberFormat="1" applyFont="1" applyFill="1" applyBorder="1"/>
    <xf numFmtId="2" fontId="9" fillId="15" borderId="10" xfId="0" applyNumberFormat="1" applyFont="1" applyFill="1" applyBorder="1"/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SOPORTES%20ENERO%20DE%202022\Formato%20Reporte%20Ejecutivo%20Monitoreo_27022022_VR_2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P-ProBook-440" refreshedDate="44515.684807638892" createdVersion="5" refreshedVersion="5" minRefreshableVersion="3" recordCount="178" xr:uid="{00000000-000A-0000-FFFF-FFFF00000000}">
  <cacheSource type="worksheet">
    <worksheetSource ref="B1:N179" sheet="Hoja6"/>
  </cacheSource>
  <cacheFields count="13">
    <cacheField name="CONVENIO" numFmtId="0">
      <sharedItems count="178">
        <s v="01-001-20"/>
        <s v="01-002-20"/>
        <s v="01-003-20"/>
        <s v="01-004-20"/>
        <s v="01-005-20"/>
        <s v="01-006-20"/>
        <s v="01-007-20"/>
        <s v="01-008-20"/>
        <s v="01-009-20"/>
        <s v="01-010-20"/>
        <s v="01-011-20"/>
        <s v="01-012-20"/>
        <s v="01-013-20"/>
        <s v="01-014-20"/>
        <s v="01-015-20"/>
        <s v="01-016-20"/>
        <s v="01-017-20"/>
        <s v="01-018-20"/>
        <s v="01-019-20"/>
        <s v="01-020-20"/>
        <s v="01-021-20"/>
        <s v="01-022-20"/>
        <s v="01-023-20"/>
        <s v="01-024-20"/>
        <s v="01-025-20"/>
        <s v="01-026-20"/>
        <s v="02-001-20"/>
        <s v="02-002-20"/>
        <s v="02-003-20"/>
        <s v="02-004-20"/>
        <s v="02-005-20"/>
        <s v="02-006-20"/>
        <s v="02-007-20"/>
        <s v="02-008-20"/>
        <s v="02-009-20"/>
        <s v="02-010-20"/>
        <s v="02-011-20"/>
        <s v="02-012-20"/>
        <s v="02-013-20"/>
        <s v="02-014-20"/>
        <s v="02-015-20"/>
        <s v="02-016-20"/>
        <s v="02-017-20"/>
        <s v="02-018-20"/>
        <s v="02-019-20"/>
        <s v="02-020-20"/>
        <s v="02-021-20"/>
        <s v="02-022-20"/>
        <s v="02-023-20"/>
        <s v="02-024-20"/>
        <s v="02-025-20"/>
        <s v="02-026-20"/>
        <s v="02-027-20"/>
        <s v="03-002-20"/>
        <s v="03-008-20"/>
        <s v="03-009-20"/>
        <s v="03-010-20"/>
        <s v="03-006-20"/>
        <s v="03-011-20"/>
        <s v="03-013-20"/>
        <s v="03-014-20"/>
        <s v="03-015-20"/>
        <s v="03-019-20"/>
        <s v="03-023-20"/>
        <s v="04-008-20"/>
        <s v="04-010-20"/>
        <s v="04-012-20"/>
        <s v="03-016-20"/>
        <s v="03-017-20"/>
        <s v="03-018-20"/>
        <s v="04-013-20"/>
        <s v="04-014-20"/>
        <s v="03-021-20"/>
        <s v="03-022-20"/>
        <s v="04-015-20"/>
        <s v="03-024-20"/>
        <s v="04-017-20"/>
        <s v="03-026-20"/>
        <s v="04-001-20"/>
        <s v="04-002-20"/>
        <s v="04-005-20"/>
        <s v="04-003-20"/>
        <s v="04-004-20"/>
        <s v="04-007-20"/>
        <s v="04-006-20"/>
        <s v="04-018-20"/>
        <s v="04-019-20"/>
        <s v="04-020-20"/>
        <s v="03-003-20"/>
        <s v="03-004-20"/>
        <s v="03-005-20"/>
        <s v="03-007-20"/>
        <s v="03-012-20"/>
        <s v="03-020-20"/>
        <s v="03-025-20"/>
        <s v="03-027-20"/>
        <s v="04-021-20"/>
        <s v="04-022-20"/>
        <s v="04-023-20"/>
        <s v="04-024-20"/>
        <s v="04-025-20"/>
        <s v="05-001-20"/>
        <s v="05-002-20"/>
        <s v="05-003-20"/>
        <s v="05-004-20"/>
        <s v="05-005-20"/>
        <s v="05-006-20"/>
        <s v="05-007-20"/>
        <s v="05-008-20"/>
        <s v="05-009-20"/>
        <s v="05-010-20"/>
        <s v="05-011-20"/>
        <s v="05-012-20"/>
        <s v="05-013-20"/>
        <s v="05-014-20"/>
        <s v="05-015-20"/>
        <s v="05-016-20"/>
        <s v="05-017-20"/>
        <s v="05-018-20"/>
        <s v="05-019-20"/>
        <s v="05-020-20"/>
        <s v="05-021-20"/>
        <s v="05-022-20"/>
        <s v="06-001-20"/>
        <s v="06-002-20"/>
        <s v="06-003-20"/>
        <s v="06-004-20"/>
        <s v="06-005-20"/>
        <s v="06-008-20"/>
        <s v="06-009-20"/>
        <s v="06-010-20"/>
        <s v="06-011-20"/>
        <s v="06-012-20"/>
        <s v="06-013-20"/>
        <s v="06-014-20"/>
        <s v="06-015-20"/>
        <s v="07-001-20"/>
        <s v="07-002-20"/>
        <s v="07-003-20"/>
        <s v="07-004-20"/>
        <s v="07-005-20"/>
        <s v="07-006-20"/>
        <s v="07-007-20"/>
        <s v="07-008-20"/>
        <s v="07-009-20"/>
        <s v="07-010-20"/>
        <s v="07-011-20"/>
        <s v="07-012-20"/>
        <s v="07-013-20"/>
        <s v="07-014-20"/>
        <s v="07-015-20"/>
        <s v="07-016-20"/>
        <s v="07-017-20"/>
        <s v="07-018-20"/>
        <s v="07-019-20"/>
        <s v="07-020-20"/>
        <s v="07-021-20"/>
        <s v="08-019-20"/>
        <s v="08-020-20"/>
        <s v="08-010-20"/>
        <s v="08-012-20"/>
        <s v="08-015-20"/>
        <s v="08-007-20"/>
        <s v="08-011-20"/>
        <s v="08-013-20"/>
        <s v="08-014-20"/>
        <s v="08-016-20"/>
        <s v="08-018-20"/>
        <s v="08-001-20"/>
        <s v="08-002-20"/>
        <s v="08-003-20"/>
        <s v="08-004-20"/>
        <s v="08-005-20"/>
        <s v="08-006-20"/>
        <s v="08-008-20"/>
        <s v="08-009-20"/>
        <s v="08-017-20"/>
        <s v="03-001-20"/>
      </sharedItems>
    </cacheField>
    <cacheField name="DEPARTAMENTO" numFmtId="0">
      <sharedItems count="32">
        <s v="CAUCA"/>
        <s v="VALLE  DEL CAUCA"/>
        <s v="CHOCÓ"/>
        <s v="NARIÑO"/>
        <s v="QUINDIO"/>
        <s v="RISARALDA"/>
        <s v="CALDAS"/>
        <s v="ANTIOQUIA"/>
        <s v="BOLIVAR"/>
        <s v="CORDOBA"/>
        <s v="LA GUAJIRA"/>
        <s v="ATLANTICO"/>
        <s v="MAGDALENA"/>
        <s v="CESAR"/>
        <s v="SUCRE"/>
        <s v="SAN ANDRES Y PROVIDENCIA"/>
        <s v="BOYACÁ"/>
        <s v="HUILA"/>
        <s v="CUNDINAMARCA"/>
        <s v="TOLIMA"/>
        <s v="SANTANDER "/>
        <s v="NORTE DE SANTANDER"/>
        <s v="META"/>
        <s v="CASANARE"/>
        <s v="ARAUCA"/>
        <s v="VICHADA"/>
        <s v="AMAZONAS "/>
        <s v="CAQUETA"/>
        <s v="GUAINIA"/>
        <s v="GUAVIARE"/>
        <s v="PUTUMAYO"/>
        <s v="VAUPES"/>
      </sharedItems>
    </cacheField>
    <cacheField name="REGIÓN" numFmtId="0">
      <sharedItems count="8">
        <s v="Reg. Pacífico (Cau,Nar,Val y Choc)."/>
        <s v="Reg. Eje Cafetero y Antio (Cal,Qui,Ris y Antio)."/>
        <s v="Region. Caribe 1. (Atl, Bol, Cord y Suc)."/>
        <s v="Reg. Caribe 2 (Magdal,Gua,SanAndr y Cesa )."/>
        <s v="Reg. Centro (Toli,Boy,Cun,Huil)."/>
        <s v="Reg. Santanderes (Sant y Nort de Sant)."/>
        <s v="Reg. Llanos y Orinoquia. (Arau,Casan,Met y Vicha)."/>
        <s v="Reg. Amozanía (Caq, Put, Guani, Amazo, Guav, Vaupe)."/>
      </sharedItems>
    </cacheField>
    <cacheField name="ALIANZA" numFmtId="0">
      <sharedItems/>
    </cacheField>
    <cacheField name="DESEMPEÑO TOTAL POA  %" numFmtId="0">
      <sharedItems containsNonDate="0" containsString="0" containsBlank="1"/>
    </cacheField>
    <cacheField name="Visitas Realizadas " numFmtId="0">
      <sharedItems containsSemiMixedTypes="0" containsString="0" containsNumber="1" containsInteger="1" minValue="0" maxValue="5"/>
    </cacheField>
    <cacheField name="Plan de Monitoreo " numFmtId="0">
      <sharedItems containsSemiMixedTypes="0" containsString="0" containsNumber="1" containsInteger="1" minValue="0" maxValue="6"/>
    </cacheField>
    <cacheField name="Informe de Monitoreo OGR" numFmtId="0">
      <sharedItems containsSemiMixedTypes="0" containsString="0" containsNumber="1" containsInteger="1" minValue="0" maxValue="4"/>
    </cacheField>
    <cacheField name="% DE EJECUCIÓN INCENTIVO MODULAR" numFmtId="0">
      <sharedItems containsNonDate="0" containsString="0" containsBlank="1"/>
    </cacheField>
    <cacheField name="No. VISITAS REALIZADAS VS VISITAS PROYECTADAS  -  13/11/2021 %" numFmtId="0">
      <sharedItems containsSemiMixedTypes="0" containsString="0" containsNumber="1" minValue="0" maxValue="1"/>
    </cacheField>
    <cacheField name="INFORME DE MONITOREO REPORTADOS VS VISITAS REALIZADAS" numFmtId="0">
      <sharedItems containsSemiMixedTypes="0" containsString="0" containsNumber="1" minValue="0" maxValue="1.5"/>
    </cacheField>
    <cacheField name="Actas de CDA (firmadas y en pdf)" numFmtId="0">
      <sharedItems containsSemiMixedTypes="0" containsString="0" containsNumber="1" containsInteger="1" minValue="0" maxValue="9" count="10">
        <n v="1"/>
        <n v="2"/>
        <n v="0"/>
        <n v="6"/>
        <n v="5"/>
        <n v="7"/>
        <n v="3"/>
        <n v="4"/>
        <n v="8"/>
        <n v="9"/>
      </sharedItems>
    </cacheField>
    <cacheField name="Documentos Cargados" numFmtId="0">
      <sharedItems containsSemiMixedTypes="0" containsString="0" containsNumber="1" containsInteger="1" minValue="0" maxValue="3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P-ProBook-440" refreshedDate="44533.601462037041" createdVersion="5" refreshedVersion="5" minRefreshableVersion="3" recordCount="178" xr:uid="{00000000-000A-0000-FFFF-FFFF01000000}">
  <cacheSource type="worksheet">
    <worksheetSource ref="B1:O178" sheet="FINAL" r:id="rId2"/>
  </cacheSource>
  <cacheFields count="13">
    <cacheField name="CONVENIO" numFmtId="0">
      <sharedItems/>
    </cacheField>
    <cacheField name="DEPARTAMENTO" numFmtId="0">
      <sharedItems count="32">
        <s v="CAUCA"/>
        <s v="VALLE  DEL CAUCA"/>
        <s v="CHOCÓ"/>
        <s v="NARIÑO"/>
        <s v="QUINDIO"/>
        <s v="RISARALDA"/>
        <s v="CALDAS"/>
        <s v="ANTIOQUIA"/>
        <s v="BOLIVAR"/>
        <s v="CORDOBA"/>
        <s v="LA GUAJIRA"/>
        <s v="ATLANTICO"/>
        <s v="MAGDALENA"/>
        <s v="CESAR"/>
        <s v="SUCRE"/>
        <s v="SAN ANDRES Y PROVIDENCIA"/>
        <s v="BOYACÁ"/>
        <s v="HUILA"/>
        <s v="CUNDINAMARCA"/>
        <s v="TOLIMA"/>
        <s v="SANTANDER "/>
        <s v="NORTE DE SANTANDER"/>
        <s v="META"/>
        <s v="CASANARE"/>
        <s v="ARAUCA"/>
        <s v="VICHADA"/>
        <s v="AMAZONAS "/>
        <s v="CAQUETA"/>
        <s v="GUAINIA"/>
        <s v="GUAVIARE"/>
        <s v="PUTUMAYO"/>
        <s v="VAUPES"/>
      </sharedItems>
    </cacheField>
    <cacheField name="REGIÓN" numFmtId="0">
      <sharedItems count="8">
        <s v="Reg. Pacífico (Cau,Nar,Val y Choc)."/>
        <s v="Reg. Eje Cafetero y Antio (Cal,Qui,Ris y Antio)."/>
        <s v="Region. Caribe 1. (Atl, Bol, Cord y Suc)."/>
        <s v="Reg. Caribe 2 (Magdal,Gua,SanAndr y Cesa )."/>
        <s v="Reg. Centro (Toli,Boy,Cun,Huil)."/>
        <s v="Reg. Santanderes (Sant y Nort de Sant)."/>
        <s v="Reg. Llanos y Orinoquia. (Arau,Casan,Met y Vicha)."/>
        <s v="Reg. Amozanía (Caq, Put, Guani, Amazo, Guav, Vaupe)."/>
      </sharedItems>
    </cacheField>
    <cacheField name="ALIANZA" numFmtId="0">
      <sharedItems/>
    </cacheField>
    <cacheField name="DESEMPEÑO TOTAL POA  %" numFmtId="0">
      <sharedItems containsSemiMixedTypes="0" containsString="0" containsNumber="1" minValue="0" maxValue="6.77"/>
    </cacheField>
    <cacheField name="Visitas Realizadas " numFmtId="0">
      <sharedItems containsSemiMixedTypes="0" containsString="0" containsNumber="1" containsInteger="1" minValue="0" maxValue="6"/>
    </cacheField>
    <cacheField name="Plan de Monitoreo " numFmtId="0">
      <sharedItems containsSemiMixedTypes="0" containsString="0" containsNumber="1" containsInteger="1" minValue="0" maxValue="10"/>
    </cacheField>
    <cacheField name="Informe de Monitoreo OGR" numFmtId="0">
      <sharedItems containsSemiMixedTypes="0" containsString="0" containsNumber="1" containsInteger="1" minValue="0" maxValue="5"/>
    </cacheField>
    <cacheField name="% DE EJECUCIÓN INCENTIVO MODULAR" numFmtId="0">
      <sharedItems containsSemiMixedTypes="0" containsString="0" containsNumber="1" minValue="0" maxValue="124815.1"/>
    </cacheField>
    <cacheField name="No. VISITAS REALIZADAS VS VISITAS PROYECTADAS  -  13/11/2021 %" numFmtId="0">
      <sharedItems containsSemiMixedTypes="0" containsString="0" containsNumber="1" minValue="0" maxValue="1"/>
    </cacheField>
    <cacheField name="INFORME DE MONITOREO REPORTADOS VS VISITAS REALIZADAS" numFmtId="0">
      <sharedItems containsSemiMixedTypes="0" containsString="0" containsNumber="1" minValue="0" maxValue="2"/>
    </cacheField>
    <cacheField name="Actas de CDA (firmadas y en pdf)" numFmtId="0">
      <sharedItems containsSemiMixedTypes="0" containsString="0" containsNumber="1" containsInteger="1" minValue="0" maxValue="10"/>
    </cacheField>
    <cacheField name="Documentos Cargados" numFmtId="0">
      <sharedItems containsSemiMixedTypes="0" containsString="0" containsNumber="1" containsInteger="1" minValue="0" maxValue="3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8">
  <r>
    <x v="0"/>
    <x v="0"/>
    <x v="0"/>
    <s v="ASMUPGRAMI"/>
    <m/>
    <n v="0"/>
    <n v="1"/>
    <n v="0"/>
    <m/>
    <n v="0"/>
    <n v="0"/>
    <x v="0"/>
    <n v="8"/>
  </r>
  <r>
    <x v="1"/>
    <x v="0"/>
    <x v="0"/>
    <s v="ASOMOREROS"/>
    <m/>
    <n v="0"/>
    <n v="1"/>
    <n v="0"/>
    <m/>
    <n v="0"/>
    <n v="0"/>
    <x v="0"/>
    <n v="5"/>
  </r>
  <r>
    <x v="2"/>
    <x v="0"/>
    <x v="0"/>
    <s v="ASPROBALBOA"/>
    <m/>
    <n v="0"/>
    <n v="1"/>
    <n v="0"/>
    <m/>
    <n v="0"/>
    <n v="0"/>
    <x v="0"/>
    <n v="5"/>
  </r>
  <r>
    <x v="3"/>
    <x v="0"/>
    <x v="0"/>
    <s v="ASPROPAPA TOTORO"/>
    <m/>
    <n v="0"/>
    <n v="1"/>
    <n v="0"/>
    <m/>
    <n v="0"/>
    <n v="0"/>
    <x v="0"/>
    <n v="4"/>
  </r>
  <r>
    <x v="4"/>
    <x v="0"/>
    <x v="0"/>
    <s v="APROPESCA"/>
    <m/>
    <n v="1"/>
    <n v="1"/>
    <n v="0"/>
    <m/>
    <n v="1"/>
    <n v="0"/>
    <x v="1"/>
    <n v="8"/>
  </r>
  <r>
    <x v="5"/>
    <x v="0"/>
    <x v="0"/>
    <s v="APEGANCABI"/>
    <m/>
    <n v="0"/>
    <n v="0"/>
    <n v="0"/>
    <m/>
    <n v="0"/>
    <n v="0"/>
    <x v="0"/>
    <n v="8"/>
  </r>
  <r>
    <x v="6"/>
    <x v="1"/>
    <x v="0"/>
    <s v="FUNMUFROT"/>
    <m/>
    <n v="1"/>
    <n v="1"/>
    <n v="0"/>
    <m/>
    <n v="1"/>
    <n v="0"/>
    <x v="0"/>
    <n v="7"/>
  </r>
  <r>
    <x v="7"/>
    <x v="1"/>
    <x v="0"/>
    <s v="ASOAPAZ"/>
    <m/>
    <n v="1"/>
    <n v="1"/>
    <n v="0"/>
    <m/>
    <n v="1"/>
    <n v="0"/>
    <x v="0"/>
    <n v="5"/>
  </r>
  <r>
    <x v="8"/>
    <x v="0"/>
    <x v="0"/>
    <s v="ASAGRAMPI"/>
    <m/>
    <n v="1"/>
    <n v="1"/>
    <n v="0"/>
    <m/>
    <n v="1"/>
    <n v="0"/>
    <x v="1"/>
    <n v="8"/>
  </r>
  <r>
    <x v="9"/>
    <x v="1"/>
    <x v="0"/>
    <s v="COONOGALES"/>
    <m/>
    <n v="1"/>
    <n v="1"/>
    <n v="0"/>
    <m/>
    <n v="1"/>
    <n v="0"/>
    <x v="0"/>
    <n v="7"/>
  </r>
  <r>
    <x v="10"/>
    <x v="1"/>
    <x v="0"/>
    <s v="NASAFRUT"/>
    <m/>
    <n v="1"/>
    <n v="1"/>
    <n v="0"/>
    <m/>
    <n v="1"/>
    <n v="0"/>
    <x v="0"/>
    <n v="6"/>
  </r>
  <r>
    <x v="11"/>
    <x v="2"/>
    <x v="0"/>
    <s v="ASOAGROTCH"/>
    <m/>
    <n v="1"/>
    <n v="1"/>
    <n v="1"/>
    <m/>
    <n v="1"/>
    <n v="0"/>
    <x v="2"/>
    <n v="2"/>
  </r>
  <r>
    <x v="12"/>
    <x v="3"/>
    <x v="0"/>
    <s v="ASOINAP"/>
    <m/>
    <n v="1"/>
    <n v="1"/>
    <n v="0"/>
    <m/>
    <n v="1"/>
    <n v="0"/>
    <x v="0"/>
    <n v="4"/>
  </r>
  <r>
    <x v="13"/>
    <x v="2"/>
    <x v="0"/>
    <s v="ASOMEAG"/>
    <m/>
    <n v="1"/>
    <n v="1"/>
    <n v="1"/>
    <m/>
    <n v="1"/>
    <n v="0"/>
    <x v="0"/>
    <n v="6"/>
  </r>
  <r>
    <x v="14"/>
    <x v="2"/>
    <x v="0"/>
    <s v="ASOVICOPAL"/>
    <m/>
    <n v="1"/>
    <n v="1"/>
    <n v="1"/>
    <m/>
    <n v="1"/>
    <n v="0"/>
    <x v="0"/>
    <n v="4"/>
  </r>
  <r>
    <x v="15"/>
    <x v="2"/>
    <x v="0"/>
    <s v="ASPROAGROPESQH"/>
    <m/>
    <n v="1"/>
    <n v="1"/>
    <n v="1"/>
    <m/>
    <n v="1"/>
    <n v="0"/>
    <x v="0"/>
    <n v="8"/>
  </r>
  <r>
    <x v="16"/>
    <x v="3"/>
    <x v="0"/>
    <s v="ASOPROPIÑALAU"/>
    <m/>
    <n v="1"/>
    <n v="1"/>
    <n v="0"/>
    <m/>
    <n v="1"/>
    <n v="0"/>
    <x v="0"/>
    <n v="7"/>
  </r>
  <r>
    <x v="17"/>
    <x v="3"/>
    <x v="0"/>
    <s v="FORJANDO FUTURO"/>
    <m/>
    <n v="1"/>
    <n v="1"/>
    <n v="0"/>
    <m/>
    <n v="1"/>
    <n v="0"/>
    <x v="0"/>
    <n v="6"/>
  </r>
  <r>
    <x v="18"/>
    <x v="3"/>
    <x v="0"/>
    <s v="SAN NICOLAS"/>
    <m/>
    <n v="1"/>
    <n v="1"/>
    <n v="0"/>
    <m/>
    <n v="1"/>
    <n v="0"/>
    <x v="0"/>
    <n v="6"/>
  </r>
  <r>
    <x v="19"/>
    <x v="3"/>
    <x v="0"/>
    <s v="EL CAMPAMENTO"/>
    <m/>
    <n v="1"/>
    <n v="1"/>
    <n v="0"/>
    <m/>
    <n v="1"/>
    <n v="0"/>
    <x v="0"/>
    <n v="4"/>
  </r>
  <r>
    <x v="20"/>
    <x v="3"/>
    <x v="0"/>
    <s v="AMFIPAR"/>
    <m/>
    <n v="1"/>
    <n v="1"/>
    <n v="1"/>
    <m/>
    <n v="1"/>
    <n v="0"/>
    <x v="0"/>
    <n v="7"/>
  </r>
  <r>
    <x v="21"/>
    <x v="2"/>
    <x v="0"/>
    <s v="CANTON DE SAN PABLO"/>
    <m/>
    <n v="1"/>
    <n v="1"/>
    <n v="1"/>
    <m/>
    <n v="1"/>
    <n v="0"/>
    <x v="0"/>
    <n v="3"/>
  </r>
  <r>
    <x v="22"/>
    <x v="3"/>
    <x v="0"/>
    <s v="EL MANZANO"/>
    <m/>
    <n v="1"/>
    <n v="1"/>
    <n v="0"/>
    <m/>
    <n v="1"/>
    <n v="0"/>
    <x v="0"/>
    <n v="9"/>
  </r>
  <r>
    <x v="23"/>
    <x v="2"/>
    <x v="0"/>
    <s v="ASOPPLAMUS"/>
    <m/>
    <n v="1"/>
    <n v="1"/>
    <n v="0"/>
    <m/>
    <n v="1"/>
    <n v="0"/>
    <x v="0"/>
    <n v="5"/>
  </r>
  <r>
    <x v="24"/>
    <x v="1"/>
    <x v="0"/>
    <s v="ASOFACASJO - CHOCOCITO"/>
    <m/>
    <n v="1"/>
    <n v="1"/>
    <n v="0"/>
    <m/>
    <n v="1"/>
    <n v="0"/>
    <x v="0"/>
    <n v="6"/>
  </r>
  <r>
    <x v="25"/>
    <x v="2"/>
    <x v="0"/>
    <s v="LOS ESPINELEROS"/>
    <m/>
    <n v="1"/>
    <n v="1"/>
    <n v="0"/>
    <m/>
    <n v="1"/>
    <n v="0"/>
    <x v="0"/>
    <n v="4"/>
  </r>
  <r>
    <x v="26"/>
    <x v="4"/>
    <x v="1"/>
    <s v="ASOPYCA"/>
    <m/>
    <n v="2"/>
    <n v="2"/>
    <n v="2"/>
    <m/>
    <n v="1"/>
    <n v="0.5"/>
    <x v="3"/>
    <n v="16"/>
  </r>
  <r>
    <x v="27"/>
    <x v="4"/>
    <x v="1"/>
    <s v="PROCORD"/>
    <m/>
    <n v="2"/>
    <n v="2"/>
    <n v="2"/>
    <m/>
    <n v="1"/>
    <n v="0.5"/>
    <x v="4"/>
    <n v="15"/>
  </r>
  <r>
    <x v="28"/>
    <x v="4"/>
    <x v="1"/>
    <s v="ASPROFIL"/>
    <m/>
    <n v="2"/>
    <n v="2"/>
    <n v="2"/>
    <m/>
    <n v="1"/>
    <n v="0.5"/>
    <x v="5"/>
    <n v="17"/>
  </r>
  <r>
    <x v="29"/>
    <x v="5"/>
    <x v="1"/>
    <s v="ASLUBEL"/>
    <m/>
    <n v="1"/>
    <n v="3"/>
    <n v="1"/>
    <m/>
    <n v="0.33333333333333331"/>
    <n v="0"/>
    <x v="3"/>
    <n v="16"/>
  </r>
  <r>
    <x v="30"/>
    <x v="5"/>
    <x v="1"/>
    <s v="AGROMUJER"/>
    <m/>
    <n v="1"/>
    <n v="2"/>
    <n v="1"/>
    <m/>
    <n v="0.5"/>
    <n v="1"/>
    <x v="3"/>
    <n v="16"/>
  </r>
  <r>
    <x v="31"/>
    <x v="5"/>
    <x v="1"/>
    <s v="ASOPLAD"/>
    <m/>
    <n v="1"/>
    <n v="2"/>
    <n v="1"/>
    <m/>
    <n v="0.5"/>
    <n v="1"/>
    <x v="3"/>
    <n v="16"/>
  </r>
  <r>
    <x v="32"/>
    <x v="5"/>
    <x v="1"/>
    <s v="AMMUCAMP"/>
    <m/>
    <n v="1"/>
    <n v="2"/>
    <n v="1"/>
    <m/>
    <n v="0.5"/>
    <n v="1"/>
    <x v="3"/>
    <n v="16"/>
  </r>
  <r>
    <x v="33"/>
    <x v="5"/>
    <x v="1"/>
    <s v="AMMUCID"/>
    <m/>
    <n v="1"/>
    <n v="2"/>
    <n v="1"/>
    <m/>
    <n v="0.5"/>
    <n v="1"/>
    <x v="3"/>
    <n v="16"/>
  </r>
  <r>
    <x v="34"/>
    <x v="5"/>
    <x v="1"/>
    <s v="ASPLABEL"/>
    <m/>
    <n v="1"/>
    <n v="2"/>
    <n v="1"/>
    <m/>
    <n v="0.5"/>
    <n v="1"/>
    <x v="3"/>
    <n v="16"/>
  </r>
  <r>
    <x v="35"/>
    <x v="6"/>
    <x v="1"/>
    <s v="ASOMUMA"/>
    <m/>
    <n v="2"/>
    <n v="2"/>
    <n v="2"/>
    <m/>
    <n v="1"/>
    <n v="0.5"/>
    <x v="6"/>
    <n v="14"/>
  </r>
  <r>
    <x v="36"/>
    <x v="6"/>
    <x v="1"/>
    <s v="ASGROCALMO"/>
    <m/>
    <n v="2"/>
    <n v="2"/>
    <n v="2"/>
    <m/>
    <n v="1"/>
    <n v="0.5"/>
    <x v="1"/>
    <n v="14"/>
  </r>
  <r>
    <x v="37"/>
    <x v="5"/>
    <x v="1"/>
    <s v="APITASA"/>
    <m/>
    <n v="1"/>
    <n v="2"/>
    <n v="1"/>
    <m/>
    <n v="0.5"/>
    <n v="1"/>
    <x v="5"/>
    <n v="17"/>
  </r>
  <r>
    <x v="38"/>
    <x v="6"/>
    <x v="1"/>
    <s v="FUNCOLAGRO"/>
    <m/>
    <n v="2"/>
    <n v="2"/>
    <n v="2"/>
    <m/>
    <n v="1"/>
    <n v="0.5"/>
    <x v="6"/>
    <n v="14"/>
  </r>
  <r>
    <x v="39"/>
    <x v="6"/>
    <x v="1"/>
    <s v="ASPANOR"/>
    <m/>
    <n v="2"/>
    <n v="2"/>
    <n v="2"/>
    <m/>
    <n v="1"/>
    <n v="0.5"/>
    <x v="6"/>
    <n v="14"/>
  </r>
  <r>
    <x v="40"/>
    <x v="6"/>
    <x v="1"/>
    <s v="ASOPROCHOER"/>
    <m/>
    <n v="2"/>
    <n v="2"/>
    <n v="2"/>
    <m/>
    <n v="1"/>
    <n v="0.5"/>
    <x v="6"/>
    <n v="13"/>
  </r>
  <r>
    <x v="41"/>
    <x v="6"/>
    <x v="1"/>
    <s v="ASPROPHACAL"/>
    <m/>
    <n v="2"/>
    <n v="2"/>
    <n v="1"/>
    <m/>
    <n v="1"/>
    <n v="0"/>
    <x v="6"/>
    <n v="11"/>
  </r>
  <r>
    <x v="42"/>
    <x v="6"/>
    <x v="1"/>
    <s v="ASOPROMAC"/>
    <m/>
    <n v="2"/>
    <n v="2"/>
    <n v="2"/>
    <m/>
    <n v="1"/>
    <n v="0.5"/>
    <x v="6"/>
    <n v="14"/>
  </r>
  <r>
    <x v="43"/>
    <x v="7"/>
    <x v="1"/>
    <s v="AFRICOLMENAS"/>
    <m/>
    <n v="2"/>
    <n v="2"/>
    <n v="2"/>
    <m/>
    <n v="1"/>
    <n v="0.5"/>
    <x v="6"/>
    <n v="15"/>
  </r>
  <r>
    <x v="44"/>
    <x v="7"/>
    <x v="1"/>
    <s v="ASOGRAB"/>
    <m/>
    <n v="2"/>
    <n v="2"/>
    <n v="2"/>
    <m/>
    <n v="1"/>
    <n v="0.5"/>
    <x v="3"/>
    <n v="20"/>
  </r>
  <r>
    <x v="45"/>
    <x v="7"/>
    <x v="1"/>
    <s v="ASOMUCHACHA"/>
    <m/>
    <n v="2"/>
    <n v="2"/>
    <n v="2"/>
    <m/>
    <n v="1"/>
    <n v="0.5"/>
    <x v="5"/>
    <n v="19"/>
  </r>
  <r>
    <x v="46"/>
    <x v="7"/>
    <x v="1"/>
    <s v="OCCF"/>
    <m/>
    <n v="2"/>
    <n v="3"/>
    <n v="2"/>
    <m/>
    <n v="0.66666666666666663"/>
    <n v="0.5"/>
    <x v="3"/>
    <n v="19"/>
  </r>
  <r>
    <x v="47"/>
    <x v="4"/>
    <x v="1"/>
    <s v="PARAISO DE MUJER"/>
    <m/>
    <n v="2"/>
    <n v="2"/>
    <n v="2"/>
    <m/>
    <n v="1"/>
    <n v="0.5"/>
    <x v="3"/>
    <n v="16"/>
  </r>
  <r>
    <x v="48"/>
    <x v="7"/>
    <x v="1"/>
    <s v="ASOPACO"/>
    <m/>
    <n v="2"/>
    <n v="3"/>
    <n v="2"/>
    <m/>
    <n v="0.66666666666666663"/>
    <n v="0.5"/>
    <x v="4"/>
    <n v="17"/>
  </r>
  <r>
    <x v="49"/>
    <x v="4"/>
    <x v="1"/>
    <s v="ASOAGROCORDILLERA"/>
    <m/>
    <n v="1"/>
    <n v="2"/>
    <n v="1"/>
    <m/>
    <n v="0.5"/>
    <n v="0"/>
    <x v="7"/>
    <n v="13"/>
  </r>
  <r>
    <x v="50"/>
    <x v="4"/>
    <x v="1"/>
    <s v="ASOHORTICAS"/>
    <m/>
    <n v="1"/>
    <n v="1"/>
    <n v="1"/>
    <m/>
    <n v="1"/>
    <n v="0"/>
    <x v="4"/>
    <n v="13"/>
  </r>
  <r>
    <x v="51"/>
    <x v="7"/>
    <x v="1"/>
    <s v="ASOPROAGROPAR"/>
    <m/>
    <n v="2"/>
    <n v="2"/>
    <n v="4"/>
    <m/>
    <n v="1"/>
    <n v="1.5"/>
    <x v="6"/>
    <n v="17"/>
  </r>
  <r>
    <x v="52"/>
    <x v="7"/>
    <x v="1"/>
    <s v="ASOPRODESPLA"/>
    <m/>
    <n v="2"/>
    <n v="2"/>
    <n v="2"/>
    <m/>
    <n v="1"/>
    <n v="0.5"/>
    <x v="7"/>
    <n v="15"/>
  </r>
  <r>
    <x v="53"/>
    <x v="8"/>
    <x v="2"/>
    <s v="AMUSI"/>
    <m/>
    <n v="3"/>
    <n v="3"/>
    <n v="3"/>
    <m/>
    <n v="1"/>
    <n v="0.66666666666666663"/>
    <x v="3"/>
    <n v="14"/>
  </r>
  <r>
    <x v="54"/>
    <x v="9"/>
    <x v="3"/>
    <s v="ASPAPUY"/>
    <m/>
    <n v="2"/>
    <n v="2"/>
    <n v="2"/>
    <m/>
    <n v="1"/>
    <n v="0"/>
    <x v="6"/>
    <n v="14"/>
  </r>
  <r>
    <x v="55"/>
    <x v="9"/>
    <x v="3"/>
    <s v="ASOJOPAZ"/>
    <m/>
    <n v="2"/>
    <n v="2"/>
    <n v="2"/>
    <m/>
    <n v="1"/>
    <n v="0"/>
    <x v="5"/>
    <n v="17"/>
  </r>
  <r>
    <x v="56"/>
    <x v="9"/>
    <x v="3"/>
    <s v="ASOCAMDEL"/>
    <m/>
    <n v="2"/>
    <n v="2"/>
    <n v="2"/>
    <m/>
    <n v="1"/>
    <n v="0"/>
    <x v="5"/>
    <n v="17"/>
  </r>
  <r>
    <x v="57"/>
    <x v="8"/>
    <x v="2"/>
    <s v="ASOMUVICA"/>
    <m/>
    <n v="3"/>
    <n v="3"/>
    <n v="3"/>
    <m/>
    <n v="1"/>
    <n v="0.66666666666666663"/>
    <x v="5"/>
    <n v="20"/>
  </r>
  <r>
    <x v="58"/>
    <x v="9"/>
    <x v="3"/>
    <s v="ASOPESAGRO"/>
    <m/>
    <n v="2"/>
    <n v="2"/>
    <n v="2"/>
    <m/>
    <n v="1"/>
    <n v="0"/>
    <x v="7"/>
    <n v="15"/>
  </r>
  <r>
    <x v="59"/>
    <x v="9"/>
    <x v="3"/>
    <s v="EL GUAMAL"/>
    <m/>
    <n v="2"/>
    <n v="2"/>
    <n v="2"/>
    <m/>
    <n v="1"/>
    <n v="0"/>
    <x v="3"/>
    <n v="16"/>
  </r>
  <r>
    <x v="60"/>
    <x v="9"/>
    <x v="3"/>
    <s v="ASOPLADEIN"/>
    <m/>
    <n v="2"/>
    <n v="2"/>
    <n v="2"/>
    <m/>
    <n v="1"/>
    <n v="0.5"/>
    <x v="5"/>
    <n v="18"/>
  </r>
  <r>
    <x v="61"/>
    <x v="9"/>
    <x v="3"/>
    <s v="SKAMBRA"/>
    <m/>
    <n v="2"/>
    <n v="2"/>
    <n v="2"/>
    <m/>
    <n v="1"/>
    <n v="0"/>
    <x v="5"/>
    <n v="18"/>
  </r>
  <r>
    <x v="62"/>
    <x v="9"/>
    <x v="3"/>
    <s v="ANUAGRA"/>
    <m/>
    <n v="2"/>
    <n v="2"/>
    <n v="2"/>
    <m/>
    <n v="1"/>
    <n v="0.5"/>
    <x v="6"/>
    <n v="14"/>
  </r>
  <r>
    <x v="63"/>
    <x v="9"/>
    <x v="3"/>
    <s v="ASEDECO"/>
    <m/>
    <n v="2"/>
    <n v="2"/>
    <n v="2"/>
    <m/>
    <n v="1"/>
    <n v="0"/>
    <x v="7"/>
    <n v="13"/>
  </r>
  <r>
    <x v="64"/>
    <x v="10"/>
    <x v="3"/>
    <s v="ASODESU"/>
    <m/>
    <n v="2"/>
    <n v="2"/>
    <n v="2"/>
    <m/>
    <n v="1"/>
    <n v="0.5"/>
    <x v="7"/>
    <n v="14"/>
  </r>
  <r>
    <x v="65"/>
    <x v="10"/>
    <x v="3"/>
    <s v="ASPESCAR"/>
    <m/>
    <n v="2"/>
    <n v="2"/>
    <n v="2"/>
    <m/>
    <n v="1"/>
    <n v="0"/>
    <x v="3"/>
    <n v="17"/>
  </r>
  <r>
    <x v="66"/>
    <x v="10"/>
    <x v="3"/>
    <s v="EL PEZ DORADO"/>
    <m/>
    <n v="2"/>
    <n v="2"/>
    <n v="2"/>
    <m/>
    <n v="1"/>
    <n v="0"/>
    <x v="7"/>
    <n v="14"/>
  </r>
  <r>
    <x v="67"/>
    <x v="11"/>
    <x v="2"/>
    <s v="FUNGACAM II"/>
    <m/>
    <n v="3"/>
    <n v="3"/>
    <n v="3"/>
    <m/>
    <n v="1"/>
    <n v="0"/>
    <x v="7"/>
    <n v="19"/>
  </r>
  <r>
    <x v="68"/>
    <x v="11"/>
    <x v="2"/>
    <s v="AMERPOL"/>
    <m/>
    <n v="3"/>
    <n v="3"/>
    <n v="4"/>
    <m/>
    <n v="1"/>
    <n v="1"/>
    <x v="3"/>
    <n v="21"/>
  </r>
  <r>
    <x v="69"/>
    <x v="11"/>
    <x v="2"/>
    <s v="ASOMUPEAUNISAL"/>
    <m/>
    <n v="3"/>
    <n v="3"/>
    <n v="3"/>
    <m/>
    <n v="1"/>
    <n v="0.66666666666666663"/>
    <x v="3"/>
    <n v="19"/>
  </r>
  <r>
    <x v="70"/>
    <x v="10"/>
    <x v="3"/>
    <s v="ASOPISCAGUAJ"/>
    <m/>
    <n v="2"/>
    <n v="2"/>
    <n v="2"/>
    <m/>
    <n v="1"/>
    <n v="0"/>
    <x v="4"/>
    <n v="16"/>
  </r>
  <r>
    <x v="71"/>
    <x v="10"/>
    <x v="3"/>
    <s v="ANUC"/>
    <m/>
    <n v="2"/>
    <n v="2"/>
    <n v="2"/>
    <m/>
    <n v="1"/>
    <n v="0"/>
    <x v="5"/>
    <n v="18"/>
  </r>
  <r>
    <x v="72"/>
    <x v="11"/>
    <x v="2"/>
    <s v="ASOPACAPEC"/>
    <m/>
    <n v="4"/>
    <n v="4"/>
    <n v="3"/>
    <m/>
    <n v="1"/>
    <n v="0.5"/>
    <x v="3"/>
    <n v="20"/>
  </r>
  <r>
    <x v="73"/>
    <x v="11"/>
    <x v="2"/>
    <s v="ASOMURACO"/>
    <m/>
    <n v="3"/>
    <n v="3"/>
    <n v="3"/>
    <m/>
    <n v="1"/>
    <n v="0.33333333333333331"/>
    <x v="8"/>
    <n v="21"/>
  </r>
  <r>
    <x v="74"/>
    <x v="10"/>
    <x v="3"/>
    <s v="ASOCAVELI"/>
    <m/>
    <n v="2"/>
    <n v="2"/>
    <n v="2"/>
    <m/>
    <n v="1"/>
    <n v="0"/>
    <x v="3"/>
    <n v="17"/>
  </r>
  <r>
    <x v="75"/>
    <x v="11"/>
    <x v="2"/>
    <s v="PECES DE SION"/>
    <m/>
    <n v="3"/>
    <n v="3"/>
    <n v="3"/>
    <m/>
    <n v="1"/>
    <n v="0.33333333333333331"/>
    <x v="5"/>
    <n v="18"/>
  </r>
  <r>
    <x v="76"/>
    <x v="10"/>
    <x v="3"/>
    <s v="SOMOS DEL MAR"/>
    <m/>
    <n v="2"/>
    <n v="2"/>
    <n v="2"/>
    <m/>
    <n v="1"/>
    <n v="0.5"/>
    <x v="7"/>
    <n v="14"/>
  </r>
  <r>
    <x v="77"/>
    <x v="11"/>
    <x v="2"/>
    <s v="PORKBARANOA"/>
    <m/>
    <n v="3"/>
    <n v="3"/>
    <n v="3"/>
    <m/>
    <n v="1"/>
    <n v="0.33333333333333331"/>
    <x v="1"/>
    <n v="13"/>
  </r>
  <r>
    <x v="78"/>
    <x v="12"/>
    <x v="3"/>
    <s v="ASOPROAVICE"/>
    <m/>
    <n v="2"/>
    <n v="2"/>
    <n v="2"/>
    <m/>
    <n v="1"/>
    <n v="0.5"/>
    <x v="4"/>
    <n v="14"/>
  </r>
  <r>
    <x v="79"/>
    <x v="12"/>
    <x v="3"/>
    <s v="ASOMUEM2020"/>
    <m/>
    <n v="2"/>
    <n v="2"/>
    <n v="2"/>
    <m/>
    <n v="1"/>
    <n v="0"/>
    <x v="6"/>
    <n v="10"/>
  </r>
  <r>
    <x v="80"/>
    <x v="12"/>
    <x v="3"/>
    <s v="APDPM"/>
    <m/>
    <n v="2"/>
    <n v="2"/>
    <n v="2"/>
    <m/>
    <n v="1"/>
    <n v="0.5"/>
    <x v="3"/>
    <n v="17"/>
  </r>
  <r>
    <x v="81"/>
    <x v="13"/>
    <x v="2"/>
    <s v="LA UNION DEL CAMPO"/>
    <m/>
    <n v="3"/>
    <n v="3"/>
    <n v="4"/>
    <m/>
    <n v="1"/>
    <n v="0.33333333333333331"/>
    <x v="5"/>
    <n v="20"/>
  </r>
  <r>
    <x v="82"/>
    <x v="13"/>
    <x v="2"/>
    <s v="ASOCITRICOS"/>
    <m/>
    <n v="3"/>
    <n v="3"/>
    <n v="3"/>
    <m/>
    <n v="1"/>
    <n v="0.33333333333333331"/>
    <x v="4"/>
    <n v="16"/>
  </r>
  <r>
    <x v="83"/>
    <x v="12"/>
    <x v="3"/>
    <s v="ASOMUPROAGRORI"/>
    <m/>
    <n v="2"/>
    <n v="2"/>
    <n v="2"/>
    <m/>
    <n v="1"/>
    <n v="0"/>
    <x v="4"/>
    <n v="15"/>
  </r>
  <r>
    <x v="84"/>
    <x v="13"/>
    <x v="2"/>
    <s v="ASODELTOCO"/>
    <m/>
    <n v="3"/>
    <n v="3"/>
    <n v="3"/>
    <m/>
    <n v="1"/>
    <n v="0.33333333333333331"/>
    <x v="6"/>
    <n v="14"/>
  </r>
  <r>
    <x v="85"/>
    <x v="12"/>
    <x v="3"/>
    <s v="ASOGANSAB"/>
    <m/>
    <n v="2"/>
    <n v="2"/>
    <n v="2"/>
    <m/>
    <n v="1"/>
    <n v="0"/>
    <x v="3"/>
    <n v="16"/>
  </r>
  <r>
    <x v="86"/>
    <x v="12"/>
    <x v="3"/>
    <s v="ASOPROBRILLANTE"/>
    <m/>
    <n v="2"/>
    <n v="2"/>
    <n v="2"/>
    <m/>
    <n v="1"/>
    <n v="0"/>
    <x v="3"/>
    <n v="16"/>
  </r>
  <r>
    <x v="87"/>
    <x v="12"/>
    <x v="3"/>
    <s v="ECOMASPASO"/>
    <m/>
    <n v="2"/>
    <n v="2"/>
    <n v="2"/>
    <m/>
    <n v="1"/>
    <n v="0.5"/>
    <x v="7"/>
    <n v="13"/>
  </r>
  <r>
    <x v="88"/>
    <x v="14"/>
    <x v="3"/>
    <s v="ASOPROLANA"/>
    <m/>
    <n v="2"/>
    <n v="2"/>
    <n v="2"/>
    <m/>
    <n v="1"/>
    <n v="0"/>
    <x v="5"/>
    <n v="17"/>
  </r>
  <r>
    <x v="89"/>
    <x v="14"/>
    <x v="3"/>
    <s v="ASOCUIVA"/>
    <m/>
    <n v="2"/>
    <n v="2"/>
    <n v="2"/>
    <m/>
    <n v="1"/>
    <n v="0"/>
    <x v="3"/>
    <n v="16"/>
  </r>
  <r>
    <x v="90"/>
    <x v="14"/>
    <x v="3"/>
    <s v="ANUC SINCE"/>
    <m/>
    <n v="2"/>
    <n v="2"/>
    <n v="2"/>
    <m/>
    <n v="1"/>
    <n v="0"/>
    <x v="9"/>
    <n v="20"/>
  </r>
  <r>
    <x v="91"/>
    <x v="14"/>
    <x v="3"/>
    <s v="NUEVA SANTA INES"/>
    <m/>
    <n v="2"/>
    <n v="2"/>
    <n v="2"/>
    <m/>
    <n v="1"/>
    <n v="0"/>
    <x v="3"/>
    <n v="13"/>
  </r>
  <r>
    <x v="92"/>
    <x v="14"/>
    <x v="3"/>
    <s v="ASOCIACION DEL CABILDO MENOR SAN ANTONIO"/>
    <m/>
    <n v="2"/>
    <n v="2"/>
    <n v="2"/>
    <m/>
    <n v="1"/>
    <n v="0"/>
    <x v="3"/>
    <n v="17"/>
  </r>
  <r>
    <x v="93"/>
    <x v="14"/>
    <x v="3"/>
    <s v="APUCAM"/>
    <m/>
    <n v="2"/>
    <n v="2"/>
    <n v="2"/>
    <m/>
    <n v="1"/>
    <n v="0"/>
    <x v="5"/>
    <n v="18"/>
  </r>
  <r>
    <x v="94"/>
    <x v="14"/>
    <x v="3"/>
    <s v="ASPPE"/>
    <m/>
    <n v="2"/>
    <n v="2"/>
    <n v="2"/>
    <m/>
    <n v="1"/>
    <n v="0"/>
    <x v="4"/>
    <n v="14"/>
  </r>
  <r>
    <x v="95"/>
    <x v="14"/>
    <x v="3"/>
    <s v="INNOVACAMP"/>
    <m/>
    <n v="2"/>
    <n v="2"/>
    <n v="2"/>
    <m/>
    <n v="1"/>
    <n v="0"/>
    <x v="3"/>
    <n v="15"/>
  </r>
  <r>
    <x v="96"/>
    <x v="15"/>
    <x v="2"/>
    <s v="RAIZAL YOUTH"/>
    <m/>
    <n v="2"/>
    <n v="5"/>
    <n v="2"/>
    <m/>
    <n v="0.4"/>
    <n v="0.5"/>
    <x v="6"/>
    <n v="11"/>
  </r>
  <r>
    <x v="97"/>
    <x v="15"/>
    <x v="2"/>
    <s v="NEW DAWN"/>
    <m/>
    <n v="2"/>
    <n v="2"/>
    <n v="2"/>
    <m/>
    <n v="1"/>
    <n v="0.5"/>
    <x v="1"/>
    <n v="13"/>
  </r>
  <r>
    <x v="98"/>
    <x v="15"/>
    <x v="2"/>
    <s v="ECOFARMERS"/>
    <m/>
    <n v="2"/>
    <n v="2"/>
    <n v="2"/>
    <m/>
    <n v="1"/>
    <n v="0.5"/>
    <x v="0"/>
    <n v="11"/>
  </r>
  <r>
    <x v="99"/>
    <x v="13"/>
    <x v="2"/>
    <s v="ASOPROAGRO"/>
    <m/>
    <n v="3"/>
    <n v="3"/>
    <n v="3"/>
    <m/>
    <n v="1"/>
    <n v="0.33333333333333331"/>
    <x v="6"/>
    <n v="14"/>
  </r>
  <r>
    <x v="100"/>
    <x v="13"/>
    <x v="2"/>
    <s v="GREA"/>
    <m/>
    <n v="3"/>
    <n v="3"/>
    <n v="3"/>
    <m/>
    <n v="1"/>
    <n v="0.66666666666666663"/>
    <x v="6"/>
    <n v="13"/>
  </r>
  <r>
    <x v="101"/>
    <x v="16"/>
    <x v="4"/>
    <s v="ASOAGROMOT"/>
    <m/>
    <n v="4"/>
    <n v="5"/>
    <n v="2"/>
    <m/>
    <n v="0.8"/>
    <n v="0"/>
    <x v="1"/>
    <n v="18"/>
  </r>
  <r>
    <x v="102"/>
    <x v="16"/>
    <x v="4"/>
    <s v="USOCHICAMOCHA"/>
    <m/>
    <n v="3"/>
    <n v="3"/>
    <n v="0"/>
    <m/>
    <n v="1"/>
    <n v="0"/>
    <x v="7"/>
    <n v="13"/>
  </r>
  <r>
    <x v="103"/>
    <x v="16"/>
    <x v="4"/>
    <s v="COOCAMPO"/>
    <m/>
    <n v="3"/>
    <n v="4"/>
    <n v="2"/>
    <m/>
    <n v="0.75"/>
    <n v="0"/>
    <x v="7"/>
    <n v="20"/>
  </r>
  <r>
    <x v="104"/>
    <x v="17"/>
    <x v="4"/>
    <s v="ASFRUHOBO"/>
    <m/>
    <n v="2"/>
    <n v="4"/>
    <n v="2"/>
    <m/>
    <n v="0.5"/>
    <n v="0"/>
    <x v="4"/>
    <n v="24"/>
  </r>
  <r>
    <x v="105"/>
    <x v="18"/>
    <x v="4"/>
    <s v="ASOHORTICULTORAS"/>
    <m/>
    <n v="4"/>
    <n v="4"/>
    <n v="1"/>
    <m/>
    <n v="1"/>
    <n v="0"/>
    <x v="3"/>
    <n v="25"/>
  </r>
  <r>
    <x v="106"/>
    <x v="17"/>
    <x v="4"/>
    <s v="ASOPRIACHIGUS"/>
    <m/>
    <n v="2"/>
    <n v="4"/>
    <n v="2"/>
    <m/>
    <n v="0.5"/>
    <n v="0"/>
    <x v="6"/>
    <n v="19"/>
  </r>
  <r>
    <x v="107"/>
    <x v="18"/>
    <x v="4"/>
    <s v="ASOAGROPEL"/>
    <m/>
    <n v="5"/>
    <n v="5"/>
    <n v="0"/>
    <m/>
    <n v="1"/>
    <n v="0"/>
    <x v="8"/>
    <n v="26"/>
  </r>
  <r>
    <x v="108"/>
    <x v="17"/>
    <x v="4"/>
    <s v="ASOPROPADI"/>
    <m/>
    <n v="2"/>
    <n v="4"/>
    <n v="2"/>
    <m/>
    <n v="0.5"/>
    <n v="0"/>
    <x v="4"/>
    <n v="20"/>
  </r>
  <r>
    <x v="109"/>
    <x v="17"/>
    <x v="4"/>
    <s v="CERRO CHIFLON"/>
    <m/>
    <n v="2"/>
    <n v="4"/>
    <n v="2"/>
    <m/>
    <n v="0.5"/>
    <n v="0"/>
    <x v="6"/>
    <n v="19"/>
  </r>
  <r>
    <x v="110"/>
    <x v="17"/>
    <x v="4"/>
    <s v="ASPROPLABAP"/>
    <m/>
    <n v="2"/>
    <n v="4"/>
    <n v="2"/>
    <m/>
    <n v="0.5"/>
    <n v="0"/>
    <x v="7"/>
    <n v="19"/>
  </r>
  <r>
    <x v="111"/>
    <x v="16"/>
    <x v="4"/>
    <s v="AGRO-SANTUARIO"/>
    <m/>
    <n v="4"/>
    <n v="5"/>
    <n v="2"/>
    <m/>
    <n v="0.8"/>
    <n v="0"/>
    <x v="6"/>
    <n v="13"/>
  </r>
  <r>
    <x v="112"/>
    <x v="19"/>
    <x v="4"/>
    <s v="ASOMUFRES"/>
    <m/>
    <n v="3"/>
    <n v="4"/>
    <n v="1"/>
    <m/>
    <n v="0.75"/>
    <n v="0"/>
    <x v="7"/>
    <n v="24"/>
  </r>
  <r>
    <x v="113"/>
    <x v="16"/>
    <x v="4"/>
    <s v="COOUMBIPAPA"/>
    <m/>
    <n v="3"/>
    <n v="3"/>
    <n v="2"/>
    <m/>
    <n v="1"/>
    <n v="0"/>
    <x v="3"/>
    <n v="21"/>
  </r>
  <r>
    <x v="114"/>
    <x v="19"/>
    <x v="4"/>
    <s v="ASFRUHER"/>
    <m/>
    <n v="2"/>
    <n v="4"/>
    <n v="1"/>
    <m/>
    <n v="0.5"/>
    <n v="0"/>
    <x v="6"/>
    <n v="24"/>
  </r>
  <r>
    <x v="115"/>
    <x v="19"/>
    <x v="4"/>
    <s v="AGROUNION VEGONEZ"/>
    <m/>
    <n v="3"/>
    <n v="4"/>
    <n v="1"/>
    <m/>
    <n v="0.75"/>
    <n v="0"/>
    <x v="4"/>
    <n v="25"/>
  </r>
  <r>
    <x v="116"/>
    <x v="19"/>
    <x v="4"/>
    <s v="ASOPROMECOL"/>
    <m/>
    <n v="3"/>
    <n v="4"/>
    <n v="0"/>
    <m/>
    <n v="0.75"/>
    <n v="0"/>
    <x v="4"/>
    <n v="21"/>
  </r>
  <r>
    <x v="117"/>
    <x v="17"/>
    <x v="4"/>
    <s v="COOPROCAFES"/>
    <m/>
    <n v="2"/>
    <n v="4"/>
    <n v="2"/>
    <m/>
    <n v="0.5"/>
    <n v="0"/>
    <x v="4"/>
    <n v="23"/>
  </r>
  <r>
    <x v="118"/>
    <x v="19"/>
    <x v="4"/>
    <s v="ASOGANALP"/>
    <m/>
    <n v="3"/>
    <n v="5"/>
    <n v="2"/>
    <m/>
    <n v="0.6"/>
    <n v="0"/>
    <x v="7"/>
    <n v="19"/>
  </r>
  <r>
    <x v="119"/>
    <x v="19"/>
    <x v="4"/>
    <s v="ADIMCOL"/>
    <m/>
    <n v="3"/>
    <n v="4"/>
    <n v="2"/>
    <m/>
    <n v="0.75"/>
    <n v="0"/>
    <x v="4"/>
    <n v="31"/>
  </r>
  <r>
    <x v="120"/>
    <x v="16"/>
    <x v="4"/>
    <s v="ASOHOFRUP"/>
    <m/>
    <n v="3"/>
    <n v="3"/>
    <n v="1"/>
    <m/>
    <n v="1"/>
    <n v="0"/>
    <x v="3"/>
    <n v="21"/>
  </r>
  <r>
    <x v="121"/>
    <x v="16"/>
    <x v="4"/>
    <s v="ECOHORTALIZAS"/>
    <m/>
    <n v="5"/>
    <n v="6"/>
    <n v="2"/>
    <m/>
    <n v="0.83333333333333337"/>
    <n v="0"/>
    <x v="5"/>
    <n v="20"/>
  </r>
  <r>
    <x v="122"/>
    <x v="19"/>
    <x v="4"/>
    <s v="APAACEGUTOL"/>
    <m/>
    <n v="4"/>
    <n v="5"/>
    <n v="2"/>
    <m/>
    <n v="0.8"/>
    <n v="0"/>
    <x v="7"/>
    <n v="29"/>
  </r>
  <r>
    <x v="123"/>
    <x v="20"/>
    <x v="5"/>
    <s v="ASOCAMC"/>
    <m/>
    <n v="2"/>
    <n v="2"/>
    <n v="2"/>
    <m/>
    <n v="1"/>
    <n v="0.5"/>
    <x v="8"/>
    <n v="20"/>
  </r>
  <r>
    <x v="124"/>
    <x v="21"/>
    <x v="5"/>
    <s v="ASOMURET"/>
    <m/>
    <n v="3"/>
    <n v="3"/>
    <n v="2"/>
    <m/>
    <n v="1"/>
    <n v="0.33333333333333331"/>
    <x v="3"/>
    <n v="19"/>
  </r>
  <r>
    <x v="125"/>
    <x v="20"/>
    <x v="5"/>
    <s v="AROMA DE PAZ"/>
    <m/>
    <n v="3"/>
    <n v="3"/>
    <n v="2"/>
    <m/>
    <n v="1"/>
    <n v="0.33333333333333331"/>
    <x v="8"/>
    <n v="20"/>
  </r>
  <r>
    <x v="126"/>
    <x v="20"/>
    <x v="5"/>
    <s v="ASOMUTRADER"/>
    <m/>
    <n v="2"/>
    <n v="2"/>
    <n v="2"/>
    <m/>
    <n v="1"/>
    <n v="0.5"/>
    <x v="3"/>
    <n v="16"/>
  </r>
  <r>
    <x v="127"/>
    <x v="21"/>
    <x v="5"/>
    <s v="ASOVIPLAYA"/>
    <m/>
    <n v="2"/>
    <n v="2"/>
    <n v="2"/>
    <m/>
    <n v="1"/>
    <n v="0.5"/>
    <x v="5"/>
    <n v="19"/>
  </r>
  <r>
    <x v="128"/>
    <x v="20"/>
    <x v="5"/>
    <s v="AMERO"/>
    <m/>
    <n v="2"/>
    <n v="2"/>
    <n v="2"/>
    <m/>
    <n v="1"/>
    <n v="0.5"/>
    <x v="4"/>
    <n v="16"/>
  </r>
  <r>
    <x v="129"/>
    <x v="21"/>
    <x v="5"/>
    <s v="COOPROCOSAR LTDA"/>
    <m/>
    <n v="2"/>
    <n v="2"/>
    <n v="2"/>
    <m/>
    <n v="1"/>
    <n v="0.5"/>
    <x v="3"/>
    <n v="18"/>
  </r>
  <r>
    <x v="130"/>
    <x v="21"/>
    <x v="5"/>
    <s v="ASPROCOMUNT"/>
    <m/>
    <n v="2"/>
    <n v="2"/>
    <n v="2"/>
    <m/>
    <n v="1"/>
    <n v="0.5"/>
    <x v="4"/>
    <n v="18"/>
  </r>
  <r>
    <x v="131"/>
    <x v="21"/>
    <x v="5"/>
    <s v="ASOFRUTAS"/>
    <m/>
    <n v="2"/>
    <n v="3"/>
    <n v="2"/>
    <m/>
    <n v="0.66666666666666663"/>
    <n v="0.5"/>
    <x v="8"/>
    <n v="21"/>
  </r>
  <r>
    <x v="132"/>
    <x v="21"/>
    <x v="5"/>
    <s v="ASVAGROG"/>
    <m/>
    <n v="2"/>
    <n v="2"/>
    <n v="2"/>
    <m/>
    <n v="1"/>
    <n v="0.5"/>
    <x v="8"/>
    <n v="20"/>
  </r>
  <r>
    <x v="133"/>
    <x v="20"/>
    <x v="5"/>
    <s v="APIMONGUATE"/>
    <m/>
    <n v="2"/>
    <n v="2"/>
    <n v="2"/>
    <m/>
    <n v="1"/>
    <n v="0.5"/>
    <x v="7"/>
    <n v="16"/>
  </r>
  <r>
    <x v="134"/>
    <x v="21"/>
    <x v="5"/>
    <s v="AGROSILOS"/>
    <m/>
    <n v="3"/>
    <n v="3"/>
    <n v="2"/>
    <m/>
    <n v="1"/>
    <n v="0.33333333333333331"/>
    <x v="5"/>
    <n v="20"/>
  </r>
  <r>
    <x v="135"/>
    <x v="20"/>
    <x v="5"/>
    <s v="ASOPACON"/>
    <m/>
    <n v="2"/>
    <n v="3"/>
    <n v="2"/>
    <m/>
    <n v="0.66666666666666663"/>
    <n v="0.5"/>
    <x v="6"/>
    <n v="14"/>
  </r>
  <r>
    <x v="136"/>
    <x v="22"/>
    <x v="6"/>
    <s v="ASMUCACD"/>
    <m/>
    <n v="3"/>
    <n v="3"/>
    <n v="2"/>
    <m/>
    <n v="1"/>
    <n v="0.33333333333333331"/>
    <x v="3"/>
    <n v="19"/>
  </r>
  <r>
    <x v="137"/>
    <x v="23"/>
    <x v="6"/>
    <s v="ASOEMPRENCA"/>
    <m/>
    <n v="3"/>
    <n v="3"/>
    <n v="3"/>
    <m/>
    <n v="1"/>
    <n v="0.66666666666666663"/>
    <x v="1"/>
    <n v="18"/>
  </r>
  <r>
    <x v="138"/>
    <x v="22"/>
    <x v="6"/>
    <s v="ASOPANEL"/>
    <m/>
    <n v="3"/>
    <n v="3"/>
    <n v="3"/>
    <m/>
    <n v="1"/>
    <n v="0.66666666666666663"/>
    <x v="6"/>
    <n v="16"/>
  </r>
  <r>
    <x v="139"/>
    <x v="24"/>
    <x v="6"/>
    <s v="CRGT"/>
    <m/>
    <n v="3"/>
    <n v="3"/>
    <n v="3"/>
    <m/>
    <n v="1"/>
    <n v="0.66666666666666663"/>
    <x v="5"/>
    <n v="20"/>
  </r>
  <r>
    <x v="140"/>
    <x v="24"/>
    <x v="6"/>
    <s v="ASAPAVBJ"/>
    <m/>
    <n v="3"/>
    <n v="3"/>
    <n v="3"/>
    <m/>
    <n v="1"/>
    <n v="0.66666666666666663"/>
    <x v="5"/>
    <n v="22"/>
  </r>
  <r>
    <x v="141"/>
    <x v="22"/>
    <x v="6"/>
    <s v="ASOPCARI"/>
    <m/>
    <n v="3"/>
    <n v="3"/>
    <n v="3"/>
    <m/>
    <n v="1"/>
    <n v="0.66666666666666663"/>
    <x v="6"/>
    <n v="16"/>
  </r>
  <r>
    <x v="142"/>
    <x v="23"/>
    <x v="6"/>
    <s v="ASOLESACAII"/>
    <m/>
    <n v="3"/>
    <n v="3"/>
    <n v="3"/>
    <m/>
    <n v="1"/>
    <n v="0.66666666666666663"/>
    <x v="4"/>
    <n v="19"/>
  </r>
  <r>
    <x v="143"/>
    <x v="22"/>
    <x v="6"/>
    <s v="ASOCAMET"/>
    <m/>
    <n v="3"/>
    <n v="3"/>
    <n v="3"/>
    <m/>
    <n v="1"/>
    <n v="0.66666666666666663"/>
    <x v="6"/>
    <n v="16"/>
  </r>
  <r>
    <x v="144"/>
    <x v="24"/>
    <x v="6"/>
    <s v="ASMUCULPAZCA"/>
    <m/>
    <n v="3"/>
    <n v="3"/>
    <n v="3"/>
    <m/>
    <n v="1"/>
    <n v="0.66666666666666663"/>
    <x v="4"/>
    <n v="19"/>
  </r>
  <r>
    <x v="145"/>
    <x v="24"/>
    <x v="6"/>
    <s v="ASOPROAGRO"/>
    <m/>
    <n v="3"/>
    <n v="3"/>
    <n v="3"/>
    <m/>
    <n v="1"/>
    <n v="0.66666666666666663"/>
    <x v="3"/>
    <n v="21"/>
  </r>
  <r>
    <x v="146"/>
    <x v="24"/>
    <x v="6"/>
    <s v="ASOCAÑA"/>
    <m/>
    <n v="3"/>
    <n v="3"/>
    <n v="3"/>
    <m/>
    <n v="1"/>
    <n v="0.66666666666666663"/>
    <x v="6"/>
    <n v="17"/>
  </r>
  <r>
    <x v="147"/>
    <x v="24"/>
    <x v="6"/>
    <s v="ASOCATARA"/>
    <m/>
    <n v="3"/>
    <n v="3"/>
    <n v="3"/>
    <m/>
    <n v="1"/>
    <n v="0.66666666666666663"/>
    <x v="6"/>
    <n v="17"/>
  </r>
  <r>
    <x v="148"/>
    <x v="22"/>
    <x v="6"/>
    <s v="ASMUCALE"/>
    <m/>
    <n v="3"/>
    <n v="3"/>
    <n v="3"/>
    <m/>
    <n v="1"/>
    <n v="0.66666666666666663"/>
    <x v="6"/>
    <n v="16"/>
  </r>
  <r>
    <x v="149"/>
    <x v="23"/>
    <x v="6"/>
    <s v="ASOPROLET"/>
    <m/>
    <n v="3"/>
    <n v="3"/>
    <n v="3"/>
    <m/>
    <n v="1"/>
    <n v="0.66666666666666663"/>
    <x v="4"/>
    <n v="18"/>
  </r>
  <r>
    <x v="150"/>
    <x v="24"/>
    <x v="6"/>
    <s v="APEGROBA"/>
    <m/>
    <n v="3"/>
    <n v="3"/>
    <n v="3"/>
    <m/>
    <n v="1"/>
    <n v="0.66666666666666663"/>
    <x v="6"/>
    <n v="17"/>
  </r>
  <r>
    <x v="151"/>
    <x v="24"/>
    <x v="6"/>
    <s v="APROFRUSA"/>
    <m/>
    <n v="3"/>
    <n v="3"/>
    <n v="3"/>
    <m/>
    <n v="1"/>
    <n v="0.66666666666666663"/>
    <x v="3"/>
    <n v="20"/>
  </r>
  <r>
    <x v="152"/>
    <x v="23"/>
    <x v="6"/>
    <s v="ASOLECT"/>
    <m/>
    <n v="3"/>
    <n v="3"/>
    <n v="3"/>
    <m/>
    <n v="1"/>
    <n v="0.66666666666666663"/>
    <x v="3"/>
    <n v="21"/>
  </r>
  <r>
    <x v="153"/>
    <x v="24"/>
    <x v="6"/>
    <s v="ASEGAVA"/>
    <m/>
    <n v="3"/>
    <n v="3"/>
    <n v="3"/>
    <m/>
    <n v="1"/>
    <n v="0.66666666666666663"/>
    <x v="4"/>
    <n v="18"/>
  </r>
  <r>
    <x v="154"/>
    <x v="23"/>
    <x v="6"/>
    <s v="ASOPROREC"/>
    <m/>
    <n v="2"/>
    <n v="2"/>
    <n v="2"/>
    <m/>
    <n v="1"/>
    <n v="0.5"/>
    <x v="7"/>
    <n v="14"/>
  </r>
  <r>
    <x v="155"/>
    <x v="25"/>
    <x v="6"/>
    <s v="ASOPAC"/>
    <m/>
    <n v="3"/>
    <n v="3"/>
    <n v="3"/>
    <m/>
    <n v="1"/>
    <n v="0.33333333333333331"/>
    <x v="7"/>
    <n v="17"/>
  </r>
  <r>
    <x v="156"/>
    <x v="23"/>
    <x v="6"/>
    <s v="ASOMUJEREC"/>
    <m/>
    <n v="3"/>
    <n v="3"/>
    <n v="2"/>
    <m/>
    <n v="1"/>
    <n v="0.33333333333333331"/>
    <x v="7"/>
    <n v="15"/>
  </r>
  <r>
    <x v="157"/>
    <x v="26"/>
    <x v="7"/>
    <s v="ASOMEPED"/>
    <m/>
    <n v="1"/>
    <n v="1"/>
    <n v="1"/>
    <m/>
    <n v="1"/>
    <n v="0"/>
    <x v="1"/>
    <n v="9"/>
  </r>
  <r>
    <x v="158"/>
    <x v="26"/>
    <x v="7"/>
    <s v="APPAIAM"/>
    <m/>
    <n v="1"/>
    <n v="1"/>
    <n v="1"/>
    <m/>
    <n v="1"/>
    <n v="0"/>
    <x v="1"/>
    <n v="8"/>
  </r>
  <r>
    <x v="159"/>
    <x v="27"/>
    <x v="7"/>
    <s v="AGROPEZ ALBANIA"/>
    <m/>
    <n v="1"/>
    <n v="2"/>
    <n v="1"/>
    <m/>
    <n v="0.5"/>
    <n v="0"/>
    <x v="4"/>
    <n v="13"/>
  </r>
  <r>
    <x v="160"/>
    <x v="27"/>
    <x v="7"/>
    <s v="ASOPISCIRICO"/>
    <m/>
    <n v="1"/>
    <n v="2"/>
    <n v="1"/>
    <m/>
    <n v="0.5"/>
    <n v="0"/>
    <x v="7"/>
    <n v="12"/>
  </r>
  <r>
    <x v="161"/>
    <x v="27"/>
    <x v="7"/>
    <s v="AGROPAUJIL"/>
    <m/>
    <n v="3"/>
    <n v="3"/>
    <n v="4"/>
    <m/>
    <n v="1"/>
    <n v="0"/>
    <x v="3"/>
    <n v="18"/>
  </r>
  <r>
    <x v="162"/>
    <x v="28"/>
    <x v="7"/>
    <s v="ASOPIG"/>
    <m/>
    <n v="1"/>
    <n v="3"/>
    <n v="1"/>
    <m/>
    <n v="0.33333333333333331"/>
    <n v="1"/>
    <x v="6"/>
    <n v="9"/>
  </r>
  <r>
    <x v="163"/>
    <x v="29"/>
    <x v="7"/>
    <s v="ASOMUSEPAZ"/>
    <m/>
    <n v="1"/>
    <n v="3"/>
    <n v="1"/>
    <m/>
    <n v="0.33333333333333331"/>
    <n v="1"/>
    <x v="9"/>
    <n v="20"/>
  </r>
  <r>
    <x v="164"/>
    <x v="29"/>
    <x v="7"/>
    <s v="ASOCOMIGAN"/>
    <m/>
    <n v="1"/>
    <n v="2"/>
    <n v="1"/>
    <m/>
    <n v="0.5"/>
    <n v="1"/>
    <x v="6"/>
    <n v="9"/>
  </r>
  <r>
    <x v="165"/>
    <x v="29"/>
    <x v="7"/>
    <s v="FENACHO"/>
    <m/>
    <n v="1"/>
    <n v="2"/>
    <n v="1"/>
    <m/>
    <n v="0.5"/>
    <n v="1"/>
    <x v="6"/>
    <n v="13"/>
  </r>
  <r>
    <x v="166"/>
    <x v="29"/>
    <x v="7"/>
    <s v="ASOMUJERES"/>
    <m/>
    <n v="2"/>
    <n v="2"/>
    <n v="1"/>
    <m/>
    <n v="1"/>
    <n v="0.5"/>
    <x v="7"/>
    <n v="14"/>
  </r>
  <r>
    <x v="167"/>
    <x v="29"/>
    <x v="7"/>
    <s v="ASOPROCACAO"/>
    <m/>
    <n v="1"/>
    <n v="2"/>
    <n v="1"/>
    <m/>
    <n v="0.5"/>
    <n v="1"/>
    <x v="6"/>
    <n v="9"/>
  </r>
  <r>
    <x v="168"/>
    <x v="30"/>
    <x v="7"/>
    <s v="PECES LA DORADA"/>
    <m/>
    <n v="1"/>
    <n v="3"/>
    <n v="1"/>
    <m/>
    <n v="0.33333333333333331"/>
    <n v="1"/>
    <x v="6"/>
    <n v="13"/>
  </r>
  <r>
    <x v="169"/>
    <x v="30"/>
    <x v="7"/>
    <s v="AGROALPUTUMAYO"/>
    <m/>
    <n v="2"/>
    <n v="3"/>
    <n v="2"/>
    <m/>
    <n v="0.66666666666666663"/>
    <n v="0.5"/>
    <x v="5"/>
    <n v="19"/>
  </r>
  <r>
    <x v="170"/>
    <x v="30"/>
    <x v="7"/>
    <s v="ASAV"/>
    <m/>
    <n v="2"/>
    <n v="3"/>
    <n v="2"/>
    <m/>
    <n v="0.66666666666666663"/>
    <n v="0.5"/>
    <x v="9"/>
    <n v="20"/>
  </r>
  <r>
    <x v="171"/>
    <x v="30"/>
    <x v="7"/>
    <s v="ASOPEZ"/>
    <m/>
    <n v="1"/>
    <n v="3"/>
    <n v="1"/>
    <m/>
    <n v="0.33333333333333331"/>
    <n v="1"/>
    <x v="7"/>
    <n v="14"/>
  </r>
  <r>
    <x v="172"/>
    <x v="30"/>
    <x v="7"/>
    <s v="SANAGROS"/>
    <m/>
    <n v="2"/>
    <n v="3"/>
    <n v="2"/>
    <m/>
    <n v="0.66666666666666663"/>
    <n v="0.5"/>
    <x v="8"/>
    <n v="19"/>
  </r>
  <r>
    <x v="173"/>
    <x v="30"/>
    <x v="7"/>
    <s v="ASOGASIB"/>
    <m/>
    <n v="2"/>
    <n v="3"/>
    <n v="2"/>
    <m/>
    <n v="0.66666666666666663"/>
    <n v="0.5"/>
    <x v="8"/>
    <n v="19"/>
  </r>
  <r>
    <x v="174"/>
    <x v="30"/>
    <x v="7"/>
    <s v="AJERV"/>
    <m/>
    <n v="1"/>
    <n v="3"/>
    <n v="1"/>
    <m/>
    <n v="0.33333333333333331"/>
    <n v="1"/>
    <x v="7"/>
    <n v="11"/>
  </r>
  <r>
    <x v="175"/>
    <x v="30"/>
    <x v="7"/>
    <s v="COMUCCOM"/>
    <m/>
    <n v="1"/>
    <n v="3"/>
    <n v="1"/>
    <m/>
    <n v="0.33333333333333331"/>
    <n v="1"/>
    <x v="6"/>
    <n v="13"/>
  </r>
  <r>
    <x v="176"/>
    <x v="31"/>
    <x v="7"/>
    <s v="ASMIPALMAR"/>
    <m/>
    <n v="1"/>
    <n v="2"/>
    <n v="1"/>
    <m/>
    <n v="0.5"/>
    <n v="0"/>
    <x v="7"/>
    <n v="13"/>
  </r>
  <r>
    <x v="177"/>
    <x v="8"/>
    <x v="2"/>
    <s v="ASOMUDEPAS"/>
    <m/>
    <n v="0"/>
    <n v="0"/>
    <n v="0"/>
    <m/>
    <n v="0"/>
    <n v="0"/>
    <x v="2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78">
  <r>
    <s v="01-001-20"/>
    <x v="0"/>
    <x v="0"/>
    <s v="ASMUPGRAMI"/>
    <n v="0"/>
    <n v="2"/>
    <n v="5"/>
    <n v="1"/>
    <n v="0.5"/>
    <n v="0.4"/>
    <n v="0.5"/>
    <n v="1"/>
    <n v="9"/>
  </r>
  <r>
    <s v="01-002-20"/>
    <x v="0"/>
    <x v="0"/>
    <s v="ASOMOREROS"/>
    <n v="0.3861"/>
    <n v="3"/>
    <n v="6"/>
    <n v="1"/>
    <n v="0"/>
    <n v="0.5"/>
    <n v="0.33333333333333331"/>
    <n v="1"/>
    <n v="7"/>
  </r>
  <r>
    <s v="01-003-20"/>
    <x v="0"/>
    <x v="0"/>
    <s v="ASPROBALBOA"/>
    <n v="0"/>
    <n v="2"/>
    <n v="5"/>
    <n v="2"/>
    <n v="0"/>
    <n v="0.4"/>
    <n v="1"/>
    <n v="1"/>
    <n v="7"/>
  </r>
  <r>
    <s v="01-004-20"/>
    <x v="0"/>
    <x v="0"/>
    <s v="ASPROPAPA TOTORO"/>
    <n v="0"/>
    <n v="3"/>
    <n v="7"/>
    <n v="2"/>
    <n v="0"/>
    <n v="0.42857142857142855"/>
    <n v="0.66666666666666663"/>
    <n v="1"/>
    <n v="6"/>
  </r>
  <r>
    <s v="01-005-20"/>
    <x v="0"/>
    <x v="0"/>
    <s v="APROPESCA"/>
    <n v="0.28599999999999998"/>
    <n v="2"/>
    <n v="6"/>
    <n v="0"/>
    <n v="0"/>
    <n v="0.33333333333333331"/>
    <n v="0"/>
    <n v="2"/>
    <n v="8"/>
  </r>
  <r>
    <s v="01-006-20"/>
    <x v="0"/>
    <x v="0"/>
    <s v="APEGANCABI"/>
    <n v="0"/>
    <n v="0"/>
    <n v="0"/>
    <n v="0"/>
    <n v="0.39"/>
    <n v="0"/>
    <n v="0"/>
    <n v="1"/>
    <n v="8"/>
  </r>
  <r>
    <s v="01-007-20"/>
    <x v="1"/>
    <x v="0"/>
    <s v="FUNMUFROT"/>
    <n v="0.17399999999999999"/>
    <n v="4"/>
    <n v="5"/>
    <n v="4"/>
    <n v="0.11"/>
    <n v="0.8"/>
    <n v="1"/>
    <n v="1"/>
    <n v="11"/>
  </r>
  <r>
    <s v="01-008-20"/>
    <x v="1"/>
    <x v="0"/>
    <s v="ASOAPAZ"/>
    <n v="0.48499999999999999"/>
    <n v="4"/>
    <n v="5"/>
    <n v="4"/>
    <n v="0"/>
    <n v="0.8"/>
    <n v="1"/>
    <n v="1"/>
    <n v="11"/>
  </r>
  <r>
    <s v="01-009-20"/>
    <x v="0"/>
    <x v="0"/>
    <s v="ASAGRAMPI"/>
    <n v="0"/>
    <n v="2"/>
    <n v="10"/>
    <n v="0"/>
    <n v="0"/>
    <n v="0.2"/>
    <n v="0"/>
    <n v="2"/>
    <n v="8"/>
  </r>
  <r>
    <s v="01-010-20"/>
    <x v="1"/>
    <x v="0"/>
    <s v="COONOGALES"/>
    <n v="0.16800000000000001"/>
    <n v="4"/>
    <n v="5"/>
    <n v="4"/>
    <n v="124815.1"/>
    <n v="0.8"/>
    <n v="1"/>
    <n v="1"/>
    <n v="11"/>
  </r>
  <r>
    <s v="01-011-20"/>
    <x v="1"/>
    <x v="0"/>
    <s v="NASAFRUT"/>
    <n v="0.14299999999999999"/>
    <n v="4"/>
    <n v="5"/>
    <n v="4"/>
    <n v="0"/>
    <n v="0.8"/>
    <n v="1"/>
    <n v="1"/>
    <n v="10"/>
  </r>
  <r>
    <s v="01-012-20"/>
    <x v="2"/>
    <x v="0"/>
    <s v="ASOAGROTCH"/>
    <n v="0"/>
    <n v="2"/>
    <n v="2"/>
    <n v="1"/>
    <n v="0"/>
    <n v="1"/>
    <n v="0.5"/>
    <n v="0"/>
    <n v="2"/>
  </r>
  <r>
    <s v="01-013-20"/>
    <x v="3"/>
    <x v="0"/>
    <s v="ASOINAP"/>
    <n v="0"/>
    <n v="5"/>
    <n v="6"/>
    <n v="5"/>
    <n v="0"/>
    <n v="0.83333333333333337"/>
    <n v="1"/>
    <n v="1"/>
    <n v="10"/>
  </r>
  <r>
    <s v="01-014-20"/>
    <x v="2"/>
    <x v="0"/>
    <s v="ASOMEAG"/>
    <n v="0.19439999999999999"/>
    <n v="3"/>
    <n v="7"/>
    <n v="1"/>
    <n v="0"/>
    <n v="0.42857142857142855"/>
    <n v="0.33333333333333331"/>
    <n v="1"/>
    <n v="6"/>
  </r>
  <r>
    <s v="01-015-20"/>
    <x v="2"/>
    <x v="0"/>
    <s v="ASOVICOPAL"/>
    <n v="0"/>
    <n v="3"/>
    <n v="7"/>
    <n v="1"/>
    <n v="0"/>
    <n v="0.42857142857142855"/>
    <n v="0.33333333333333331"/>
    <n v="1"/>
    <n v="4"/>
  </r>
  <r>
    <s v="01-016-20"/>
    <x v="2"/>
    <x v="0"/>
    <s v="ASPROAGROPESQH"/>
    <n v="0.19139999999999999"/>
    <n v="3"/>
    <n v="7"/>
    <n v="1"/>
    <n v="0.1"/>
    <n v="0.42857142857142855"/>
    <n v="0.33333333333333331"/>
    <n v="1"/>
    <n v="8"/>
  </r>
  <r>
    <s v="01-017-20"/>
    <x v="3"/>
    <x v="0"/>
    <s v="ASOPROPIÑALAU"/>
    <n v="0.27579999999999999"/>
    <n v="5"/>
    <n v="6"/>
    <n v="5"/>
    <n v="0"/>
    <n v="0.83333333333333337"/>
    <n v="1"/>
    <n v="1"/>
    <n v="13"/>
  </r>
  <r>
    <s v="01-018-20"/>
    <x v="3"/>
    <x v="0"/>
    <s v="FORJANDO FUTURO"/>
    <n v="0.17799999999999999"/>
    <n v="5"/>
    <n v="7"/>
    <n v="4"/>
    <n v="500"/>
    <n v="0.7142857142857143"/>
    <n v="0.8"/>
    <n v="1"/>
    <n v="12"/>
  </r>
  <r>
    <s v="01-019-20"/>
    <x v="3"/>
    <x v="0"/>
    <s v="SAN NICOLAS"/>
    <n v="0.64200000000000002"/>
    <n v="5"/>
    <n v="6"/>
    <n v="5"/>
    <n v="5"/>
    <n v="0.83333333333333337"/>
    <n v="1"/>
    <n v="1"/>
    <n v="12"/>
  </r>
  <r>
    <s v="01-020-20"/>
    <x v="3"/>
    <x v="0"/>
    <s v="EL CAMPAMENTO"/>
    <n v="0"/>
    <n v="5"/>
    <n v="7"/>
    <n v="4"/>
    <n v="0"/>
    <n v="0.7142857142857143"/>
    <n v="0.8"/>
    <n v="1"/>
    <n v="8"/>
  </r>
  <r>
    <s v="01-021-20"/>
    <x v="3"/>
    <x v="0"/>
    <s v="AMFIPAR"/>
    <n v="0.17"/>
    <n v="6"/>
    <n v="10"/>
    <n v="5"/>
    <n v="0.56000000000000005"/>
    <n v="0.6"/>
    <n v="0.83333333333333337"/>
    <n v="1"/>
    <n v="12"/>
  </r>
  <r>
    <s v="01-022-20"/>
    <x v="2"/>
    <x v="0"/>
    <s v="CANTON DE SAN PABLO"/>
    <n v="0"/>
    <n v="2"/>
    <n v="6"/>
    <n v="1"/>
    <n v="0"/>
    <n v="0.33333333333333331"/>
    <n v="0.5"/>
    <n v="1"/>
    <n v="3"/>
  </r>
  <r>
    <s v="01-023-20"/>
    <x v="3"/>
    <x v="0"/>
    <s v="EL MANZANO"/>
    <n v="0.39500000000000002"/>
    <n v="6"/>
    <n v="8"/>
    <n v="5"/>
    <n v="2335.66"/>
    <n v="0.75"/>
    <n v="0.83333333333333337"/>
    <n v="1"/>
    <n v="15"/>
  </r>
  <r>
    <s v="01-024-20"/>
    <x v="2"/>
    <x v="0"/>
    <s v="ASOPPLAMUS"/>
    <n v="0"/>
    <n v="5"/>
    <n v="6"/>
    <n v="4"/>
    <n v="0"/>
    <n v="0.83333333333333337"/>
    <n v="0.8"/>
    <n v="1"/>
    <n v="9"/>
  </r>
  <r>
    <s v="01-025-20"/>
    <x v="1"/>
    <x v="0"/>
    <s v="ASOFACASJO - CHOCOCITO"/>
    <n v="9.8000000000000004E-2"/>
    <n v="4"/>
    <n v="5"/>
    <n v="2"/>
    <n v="0"/>
    <n v="0.8"/>
    <n v="0.5"/>
    <n v="1"/>
    <n v="8"/>
  </r>
  <r>
    <s v="01-026-20"/>
    <x v="2"/>
    <x v="0"/>
    <s v="LOS ESPINELEROS"/>
    <n v="0"/>
    <n v="5"/>
    <n v="6"/>
    <n v="5"/>
    <n v="0"/>
    <n v="0.83333333333333337"/>
    <n v="1"/>
    <n v="1"/>
    <n v="9"/>
  </r>
  <r>
    <s v="02-001-20"/>
    <x v="4"/>
    <x v="1"/>
    <s v="ASOPYCA"/>
    <n v="8.2500000000000004E-2"/>
    <n v="2"/>
    <n v="2"/>
    <n v="2"/>
    <n v="0"/>
    <n v="1"/>
    <n v="1"/>
    <n v="6"/>
    <n v="16"/>
  </r>
  <r>
    <s v="02-002-20"/>
    <x v="4"/>
    <x v="1"/>
    <s v="PROCORD"/>
    <n v="9.7600000000000006E-2"/>
    <n v="2"/>
    <n v="2"/>
    <n v="2"/>
    <n v="0"/>
    <n v="1"/>
    <n v="1"/>
    <n v="5"/>
    <n v="15"/>
  </r>
  <r>
    <s v="02-003-20"/>
    <x v="4"/>
    <x v="1"/>
    <s v="ASPROFIL"/>
    <n v="0.99990000000000001"/>
    <n v="2"/>
    <n v="2"/>
    <n v="2"/>
    <n v="0"/>
    <n v="1"/>
    <n v="1"/>
    <n v="7"/>
    <n v="17"/>
  </r>
  <r>
    <s v="02-004-20"/>
    <x v="5"/>
    <x v="1"/>
    <s v="ASLUBEL"/>
    <n v="0.16450000000000001"/>
    <n v="2"/>
    <n v="3"/>
    <n v="2"/>
    <n v="5.9400000000000001E-2"/>
    <n v="0.66666666666666663"/>
    <n v="1"/>
    <n v="6"/>
    <n v="17"/>
  </r>
  <r>
    <s v="02-005-20"/>
    <x v="5"/>
    <x v="1"/>
    <s v="AGROMUJER"/>
    <n v="0.1628"/>
    <n v="2"/>
    <n v="2"/>
    <n v="2"/>
    <n v="0"/>
    <n v="1"/>
    <n v="1"/>
    <n v="6"/>
    <n v="17"/>
  </r>
  <r>
    <s v="02-006-20"/>
    <x v="5"/>
    <x v="1"/>
    <s v="ASOPLAD"/>
    <n v="0.31"/>
    <n v="2"/>
    <n v="2"/>
    <n v="1"/>
    <n v="5.7000000000000002E-2"/>
    <n v="1"/>
    <n v="0.5"/>
    <n v="6"/>
    <n v="16"/>
  </r>
  <r>
    <s v="02-007-20"/>
    <x v="5"/>
    <x v="1"/>
    <s v="AMMUCAMP"/>
    <n v="0.25169999999999998"/>
    <n v="2"/>
    <n v="2"/>
    <n v="2"/>
    <n v="5.3999999999999999E-2"/>
    <n v="1"/>
    <n v="1"/>
    <n v="8"/>
    <n v="19"/>
  </r>
  <r>
    <s v="02-008-20"/>
    <x v="5"/>
    <x v="1"/>
    <s v="AMMUCID"/>
    <n v="0.2752"/>
    <n v="1"/>
    <n v="2"/>
    <n v="1"/>
    <n v="6.1100000000000002E-2"/>
    <n v="0.5"/>
    <n v="1"/>
    <n v="8"/>
    <n v="18"/>
  </r>
  <r>
    <s v="02-009-20"/>
    <x v="5"/>
    <x v="1"/>
    <s v="ASPLABEL"/>
    <n v="0.2054"/>
    <n v="2"/>
    <n v="2"/>
    <n v="2"/>
    <n v="7.1300000000000002E-2"/>
    <n v="1"/>
    <n v="1"/>
    <n v="6"/>
    <n v="17"/>
  </r>
  <r>
    <s v="02-010-20"/>
    <x v="6"/>
    <x v="1"/>
    <s v="ASOMUMA"/>
    <n v="0.22259999999999999"/>
    <n v="2"/>
    <n v="2"/>
    <n v="2"/>
    <n v="0"/>
    <n v="1"/>
    <n v="1"/>
    <n v="3"/>
    <n v="14"/>
  </r>
  <r>
    <s v="02-011-20"/>
    <x v="6"/>
    <x v="1"/>
    <s v="ASGROCALMO"/>
    <n v="0.21"/>
    <n v="2"/>
    <n v="2"/>
    <n v="2"/>
    <n v="0"/>
    <n v="1"/>
    <n v="1"/>
    <n v="2"/>
    <n v="14"/>
  </r>
  <r>
    <s v="02-012-20"/>
    <x v="5"/>
    <x v="1"/>
    <s v="APITASA"/>
    <n v="0.35539999999999999"/>
    <n v="2"/>
    <n v="2"/>
    <n v="2"/>
    <n v="5.3499999999999999E-2"/>
    <n v="1"/>
    <n v="1"/>
    <n v="9"/>
    <n v="20"/>
  </r>
  <r>
    <s v="02-013-20"/>
    <x v="6"/>
    <x v="1"/>
    <s v="FUNCOLAGRO"/>
    <n v="0.4"/>
    <n v="2"/>
    <n v="2"/>
    <n v="2"/>
    <n v="0.10100000000000001"/>
    <n v="1"/>
    <n v="1"/>
    <n v="3"/>
    <n v="14"/>
  </r>
  <r>
    <s v="02-014-20"/>
    <x v="6"/>
    <x v="1"/>
    <s v="ASPANOR"/>
    <n v="0.23"/>
    <n v="2"/>
    <n v="2"/>
    <n v="2"/>
    <n v="0.1195"/>
    <n v="1"/>
    <n v="1"/>
    <n v="3"/>
    <n v="14"/>
  </r>
  <r>
    <s v="02-015-20"/>
    <x v="6"/>
    <x v="1"/>
    <s v="ASOPROCHOER"/>
    <n v="0.33729999999999999"/>
    <n v="2"/>
    <n v="2"/>
    <n v="2"/>
    <n v="6.5100000000000005E-2"/>
    <n v="1"/>
    <n v="1"/>
    <n v="3"/>
    <n v="14"/>
  </r>
  <r>
    <s v="02-016-20"/>
    <x v="6"/>
    <x v="1"/>
    <s v="ASPROPHACAL"/>
    <n v="0.03"/>
    <n v="2"/>
    <n v="2"/>
    <n v="1"/>
    <n v="6.4899999999999999E-2"/>
    <n v="1"/>
    <n v="0.5"/>
    <n v="4"/>
    <n v="12"/>
  </r>
  <r>
    <s v="02-017-20"/>
    <x v="6"/>
    <x v="1"/>
    <s v="ASOPROMAC"/>
    <n v="0.18049999999999999"/>
    <n v="2"/>
    <n v="3"/>
    <n v="2"/>
    <n v="8.5300000000000001E-2"/>
    <n v="0.66666666666666663"/>
    <n v="1"/>
    <n v="3"/>
    <n v="14"/>
  </r>
  <r>
    <s v="02-018-20"/>
    <x v="7"/>
    <x v="1"/>
    <s v="AFRICOLMENAS"/>
    <n v="0.14230000000000001"/>
    <n v="2"/>
    <n v="2"/>
    <n v="2"/>
    <n v="7.1300000000000002E-2"/>
    <n v="1"/>
    <n v="1"/>
    <n v="3"/>
    <n v="15"/>
  </r>
  <r>
    <s v="02-019-20"/>
    <x v="7"/>
    <x v="1"/>
    <s v="ASOGRAB"/>
    <n v="0.1051"/>
    <n v="2"/>
    <n v="2"/>
    <n v="2"/>
    <n v="0"/>
    <n v="1"/>
    <n v="1"/>
    <n v="7"/>
    <n v="21"/>
  </r>
  <r>
    <s v="02-020-20"/>
    <x v="7"/>
    <x v="1"/>
    <s v="ASOMUCHACHA"/>
    <n v="0.31280000000000002"/>
    <n v="2"/>
    <n v="2"/>
    <n v="2"/>
    <n v="0.22239999999999999"/>
    <n v="1"/>
    <n v="1"/>
    <n v="7"/>
    <n v="19"/>
  </r>
  <r>
    <s v="02-021-20"/>
    <x v="7"/>
    <x v="1"/>
    <s v="OCCF"/>
    <n v="0.1143"/>
    <n v="2"/>
    <n v="3"/>
    <n v="2"/>
    <n v="5.7799999999999997E-2"/>
    <n v="0.66666666666666663"/>
    <n v="1"/>
    <n v="6"/>
    <n v="19"/>
  </r>
  <r>
    <s v="02-022-20"/>
    <x v="4"/>
    <x v="1"/>
    <s v="PARAISO DE MUJER"/>
    <n v="9.3399999999999997E-2"/>
    <n v="2"/>
    <n v="2"/>
    <n v="2"/>
    <n v="0"/>
    <n v="1"/>
    <n v="1"/>
    <n v="6"/>
    <n v="16"/>
  </r>
  <r>
    <s v="02-023-20"/>
    <x v="7"/>
    <x v="1"/>
    <s v="ASOPACO"/>
    <n v="6.77"/>
    <n v="2"/>
    <n v="3"/>
    <n v="2"/>
    <n v="5.79E-2"/>
    <n v="0.66666666666666663"/>
    <n v="1"/>
    <n v="5"/>
    <n v="17"/>
  </r>
  <r>
    <s v="02-024-20"/>
    <x v="4"/>
    <x v="1"/>
    <s v="ASOAGROCORDILLERA"/>
    <n v="6.5199999999999994E-2"/>
    <n v="1"/>
    <n v="2"/>
    <n v="1"/>
    <n v="0"/>
    <n v="0.5"/>
    <n v="1"/>
    <n v="4"/>
    <n v="14"/>
  </r>
  <r>
    <s v="02-025-20"/>
    <x v="4"/>
    <x v="1"/>
    <s v="ASOHORTICAS"/>
    <n v="2.8000000000000001E-2"/>
    <n v="1"/>
    <n v="2"/>
    <n v="1"/>
    <n v="0"/>
    <n v="0.5"/>
    <n v="1"/>
    <n v="5"/>
    <n v="14"/>
  </r>
  <r>
    <s v="02-026-20"/>
    <x v="7"/>
    <x v="1"/>
    <s v="ASOPROAGROPAR"/>
    <n v="0.10050000000000001"/>
    <n v="2"/>
    <n v="2"/>
    <n v="4"/>
    <n v="6.6900000000000001E-2"/>
    <n v="1"/>
    <n v="2"/>
    <n v="3"/>
    <n v="17"/>
  </r>
  <r>
    <s v="02-027-20"/>
    <x v="7"/>
    <x v="1"/>
    <s v="ASOPRODESPLA"/>
    <n v="0.2167"/>
    <n v="2"/>
    <n v="2"/>
    <n v="2"/>
    <n v="0"/>
    <n v="1"/>
    <n v="1"/>
    <n v="4"/>
    <n v="15"/>
  </r>
  <r>
    <s v="03-002-20"/>
    <x v="8"/>
    <x v="2"/>
    <s v="AMUSI"/>
    <n v="0.31940000000000002"/>
    <n v="3"/>
    <n v="4"/>
    <n v="3"/>
    <n v="0"/>
    <n v="0.75"/>
    <n v="1"/>
    <n v="6"/>
    <n v="14"/>
  </r>
  <r>
    <s v="03-008-20"/>
    <x v="9"/>
    <x v="3"/>
    <s v="ASPAPUY"/>
    <n v="0.48900476190476194"/>
    <n v="2"/>
    <n v="3"/>
    <n v="2"/>
    <n v="0.06"/>
    <n v="0.66666666666666663"/>
    <n v="1"/>
    <n v="3"/>
    <n v="14"/>
  </r>
  <r>
    <s v="03-009-20"/>
    <x v="9"/>
    <x v="3"/>
    <s v="ASOJOPAZ"/>
    <n v="5.5797101449275403E-2"/>
    <n v="2"/>
    <n v="2"/>
    <n v="2"/>
    <n v="0"/>
    <n v="1"/>
    <n v="1"/>
    <n v="7"/>
    <n v="18"/>
  </r>
  <r>
    <s v="03-010-20"/>
    <x v="9"/>
    <x v="3"/>
    <s v="ASOCAMDEL"/>
    <n v="4.1379587732528908E-2"/>
    <n v="3"/>
    <n v="3"/>
    <n v="2"/>
    <n v="0"/>
    <n v="1"/>
    <n v="0.66666666666666663"/>
    <n v="7"/>
    <n v="18"/>
  </r>
  <r>
    <s v="03-006-20"/>
    <x v="8"/>
    <x v="2"/>
    <s v="ASOMUVICA"/>
    <n v="0.54269999999999996"/>
    <n v="3"/>
    <n v="4"/>
    <n v="3"/>
    <n v="0"/>
    <n v="0.75"/>
    <n v="1"/>
    <n v="7"/>
    <n v="20"/>
  </r>
  <r>
    <s v="03-011-20"/>
    <x v="9"/>
    <x v="3"/>
    <s v="ASOPESAGRO"/>
    <n v="0.24289979530273648"/>
    <n v="2"/>
    <n v="3"/>
    <n v="2"/>
    <n v="6.4711211511536249E-2"/>
    <n v="0.66666666666666663"/>
    <n v="1"/>
    <n v="4"/>
    <n v="15"/>
  </r>
  <r>
    <s v="03-013-20"/>
    <x v="9"/>
    <x v="3"/>
    <s v="EL GUAMAL"/>
    <n v="0.17349999999999999"/>
    <n v="2"/>
    <n v="2"/>
    <n v="2"/>
    <n v="0"/>
    <n v="1"/>
    <n v="1"/>
    <n v="6"/>
    <n v="16"/>
  </r>
  <r>
    <s v="03-014-20"/>
    <x v="9"/>
    <x v="3"/>
    <s v="ASOPLADEIN"/>
    <n v="0.12009696296296297"/>
    <n v="2"/>
    <n v="2"/>
    <n v="2"/>
    <n v="0"/>
    <n v="1"/>
    <n v="1"/>
    <n v="7"/>
    <n v="18"/>
  </r>
  <r>
    <s v="03-015-20"/>
    <x v="9"/>
    <x v="3"/>
    <s v="SKAMBRA"/>
    <n v="0.16570834670231699"/>
    <n v="2"/>
    <n v="3"/>
    <n v="2"/>
    <n v="0.05"/>
    <n v="0.66666666666666663"/>
    <n v="1"/>
    <n v="8"/>
    <n v="19"/>
  </r>
  <r>
    <s v="03-019-20"/>
    <x v="9"/>
    <x v="3"/>
    <s v="ANUAGRA"/>
    <n v="0.16966666666666666"/>
    <n v="2"/>
    <n v="3"/>
    <n v="2"/>
    <n v="6.5467449828683313E-2"/>
    <n v="0.66666666666666663"/>
    <n v="1"/>
    <n v="3"/>
    <n v="14"/>
  </r>
  <r>
    <s v="03-023-20"/>
    <x v="9"/>
    <x v="3"/>
    <s v="ASEDECO"/>
    <n v="0.25929249019607842"/>
    <n v="2"/>
    <n v="2"/>
    <n v="2"/>
    <n v="0"/>
    <n v="1"/>
    <n v="1"/>
    <n v="4"/>
    <n v="14"/>
  </r>
  <r>
    <s v="04-008-20"/>
    <x v="10"/>
    <x v="3"/>
    <s v="ASODESU"/>
    <n v="0.32952869352869357"/>
    <n v="3"/>
    <n v="3"/>
    <n v="2"/>
    <n v="5.3499999999999999E-2"/>
    <n v="1"/>
    <n v="0.66666666666666663"/>
    <n v="4"/>
    <n v="15"/>
  </r>
  <r>
    <s v="04-010-20"/>
    <x v="10"/>
    <x v="3"/>
    <s v="ASPESCAR"/>
    <n v="0.32907563025210101"/>
    <n v="2"/>
    <n v="2"/>
    <n v="2"/>
    <n v="5.3499999999999999E-2"/>
    <n v="1"/>
    <n v="1"/>
    <n v="6"/>
    <n v="17"/>
  </r>
  <r>
    <s v="04-012-20"/>
    <x v="10"/>
    <x v="3"/>
    <s v="EL PEZ DORADO"/>
    <n v="0.35730245098039221"/>
    <n v="3"/>
    <n v="3"/>
    <n v="2"/>
    <n v="5.3499999999999999E-2"/>
    <n v="1"/>
    <n v="0.66666666666666663"/>
    <n v="4"/>
    <n v="15"/>
  </r>
  <r>
    <s v="03-016-20"/>
    <x v="11"/>
    <x v="2"/>
    <s v="FUNGACAM II"/>
    <n v="0.46949999999999997"/>
    <n v="3"/>
    <n v="4"/>
    <n v="3"/>
    <n v="0.5"/>
    <n v="0.75"/>
    <n v="1"/>
    <n v="4"/>
    <n v="19"/>
  </r>
  <r>
    <s v="03-017-20"/>
    <x v="11"/>
    <x v="2"/>
    <s v="AMERPOL"/>
    <n v="0.18279999999999999"/>
    <n v="3"/>
    <n v="4"/>
    <n v="4"/>
    <n v="0"/>
    <n v="0.75"/>
    <n v="1.3333333333333333"/>
    <n v="6"/>
    <n v="21"/>
  </r>
  <r>
    <s v="03-018-20"/>
    <x v="11"/>
    <x v="2"/>
    <s v="ASOMUPEAUNISAL"/>
    <n v="0"/>
    <n v="3"/>
    <n v="4"/>
    <n v="3"/>
    <n v="0"/>
    <n v="0.75"/>
    <n v="1"/>
    <n v="6"/>
    <n v="19"/>
  </r>
  <r>
    <s v="04-013-20"/>
    <x v="10"/>
    <x v="3"/>
    <s v="ASOPISCAGUAJ"/>
    <n v="0.19892857142857143"/>
    <n v="2"/>
    <n v="2"/>
    <n v="2"/>
    <n v="5.3499999999999999E-2"/>
    <n v="1"/>
    <n v="1"/>
    <n v="5"/>
    <n v="16"/>
  </r>
  <r>
    <s v="04-014-20"/>
    <x v="10"/>
    <x v="3"/>
    <s v="ANUC"/>
    <n v="0.20733857142857143"/>
    <n v="2"/>
    <n v="3"/>
    <n v="2"/>
    <n v="5.3499999999999999E-2"/>
    <n v="0.66666666666666663"/>
    <n v="1"/>
    <n v="7"/>
    <n v="18"/>
  </r>
  <r>
    <s v="03-021-20"/>
    <x v="11"/>
    <x v="2"/>
    <s v="ASOPACAPEC"/>
    <n v="0.3029"/>
    <n v="4"/>
    <n v="5"/>
    <n v="3"/>
    <n v="6.4699999999999994E-2"/>
    <n v="0.8"/>
    <n v="0.75"/>
    <n v="6"/>
    <n v="20"/>
  </r>
  <r>
    <s v="03-022-20"/>
    <x v="11"/>
    <x v="2"/>
    <s v="ASOMURACO"/>
    <n v="0"/>
    <n v="3"/>
    <n v="4"/>
    <n v="3"/>
    <n v="0"/>
    <n v="0.75"/>
    <n v="1"/>
    <n v="8"/>
    <n v="21"/>
  </r>
  <r>
    <s v="04-015-20"/>
    <x v="10"/>
    <x v="3"/>
    <s v="ASOCAVELI"/>
    <n v="0.14996428571428572"/>
    <n v="2"/>
    <n v="3"/>
    <n v="2"/>
    <n v="4.1300000000000003E-2"/>
    <n v="0.66666666666666663"/>
    <n v="1"/>
    <n v="6"/>
    <n v="17"/>
  </r>
  <r>
    <s v="03-024-20"/>
    <x v="11"/>
    <x v="2"/>
    <s v="PECES DE SION"/>
    <n v="2.3300000000000001E-2"/>
    <n v="3"/>
    <n v="4"/>
    <n v="3"/>
    <n v="0"/>
    <n v="0.75"/>
    <n v="1"/>
    <n v="7"/>
    <n v="19"/>
  </r>
  <r>
    <s v="04-017-20"/>
    <x v="10"/>
    <x v="3"/>
    <s v="SOMOS DEL MAR"/>
    <n v="0.39173249299719887"/>
    <n v="3"/>
    <n v="3"/>
    <n v="2"/>
    <n v="5.3499999999999999E-2"/>
    <n v="1"/>
    <n v="0.66666666666666663"/>
    <n v="4"/>
    <n v="15"/>
  </r>
  <r>
    <s v="03-026-20"/>
    <x v="11"/>
    <x v="2"/>
    <s v="PORKBARANOA"/>
    <n v="0.17649999999999999"/>
    <n v="3"/>
    <n v="4"/>
    <n v="3"/>
    <n v="0"/>
    <n v="0.75"/>
    <n v="1"/>
    <n v="2"/>
    <n v="14"/>
  </r>
  <r>
    <s v="04-001-20"/>
    <x v="12"/>
    <x v="3"/>
    <s v="ASOPROAVICE"/>
    <n v="0.11056116758241759"/>
    <n v="2"/>
    <n v="2"/>
    <n v="2"/>
    <n v="5.3499999999999999E-2"/>
    <n v="1"/>
    <n v="1"/>
    <n v="5"/>
    <n v="15"/>
  </r>
  <r>
    <s v="04-002-20"/>
    <x v="12"/>
    <x v="3"/>
    <s v="ASOMUEM2020"/>
    <n v="0.10514678929765889"/>
    <n v="2"/>
    <n v="2"/>
    <n v="2"/>
    <n v="0"/>
    <n v="1"/>
    <n v="1"/>
    <n v="3"/>
    <n v="11"/>
  </r>
  <r>
    <s v="04-005-20"/>
    <x v="12"/>
    <x v="3"/>
    <s v="APDPM"/>
    <n v="0.22159171111111114"/>
    <n v="2"/>
    <n v="3"/>
    <n v="2"/>
    <n v="0"/>
    <n v="0.66666666666666663"/>
    <n v="1"/>
    <n v="6"/>
    <n v="17"/>
  </r>
  <r>
    <s v="04-003-20"/>
    <x v="13"/>
    <x v="2"/>
    <s v="LA UNION DEL CAMPO"/>
    <n v="0.2198"/>
    <n v="3"/>
    <n v="4"/>
    <n v="4"/>
    <n v="0"/>
    <n v="0.75"/>
    <n v="1.3333333333333333"/>
    <n v="7"/>
    <n v="20"/>
  </r>
  <r>
    <s v="04-004-20"/>
    <x v="13"/>
    <x v="2"/>
    <s v="ASOCITRICOS"/>
    <n v="0.31850000000000001"/>
    <n v="3"/>
    <n v="4"/>
    <n v="3"/>
    <n v="0"/>
    <n v="0.75"/>
    <n v="1"/>
    <n v="5"/>
    <n v="16"/>
  </r>
  <r>
    <s v="04-007-20"/>
    <x v="12"/>
    <x v="3"/>
    <s v="ASOMUPROAGRORI"/>
    <n v="0.16633478991596637"/>
    <n v="2"/>
    <n v="3"/>
    <n v="2"/>
    <n v="5.3499999999999999E-2"/>
    <n v="0.66666666666666663"/>
    <n v="1"/>
    <n v="5"/>
    <n v="15"/>
  </r>
  <r>
    <s v="04-006-20"/>
    <x v="13"/>
    <x v="2"/>
    <s v="ASODELTOCO"/>
    <n v="0.20349999999999999"/>
    <n v="3"/>
    <n v="4"/>
    <n v="3"/>
    <n v="0"/>
    <n v="0.75"/>
    <n v="1"/>
    <n v="3"/>
    <n v="14"/>
  </r>
  <r>
    <s v="04-018-20"/>
    <x v="12"/>
    <x v="3"/>
    <s v="ASOGANSAB"/>
    <n v="0.31969206954036677"/>
    <n v="2"/>
    <n v="3"/>
    <n v="2"/>
    <n v="0.05"/>
    <n v="0.66666666666666663"/>
    <n v="1"/>
    <n v="6"/>
    <n v="16"/>
  </r>
  <r>
    <s v="04-019-20"/>
    <x v="12"/>
    <x v="3"/>
    <s v="ASOPROBRILLANTE"/>
    <n v="0.33389807692307688"/>
    <n v="2"/>
    <n v="2"/>
    <n v="2"/>
    <n v="0"/>
    <n v="1"/>
    <n v="1"/>
    <n v="6"/>
    <n v="17"/>
  </r>
  <r>
    <s v="04-020-20"/>
    <x v="12"/>
    <x v="3"/>
    <s v="ECOMASPASO"/>
    <n v="0.1839101282051282"/>
    <n v="3"/>
    <n v="3"/>
    <n v="2"/>
    <n v="4.5699999999999998E-2"/>
    <n v="1"/>
    <n v="0.66666666666666663"/>
    <n v="4"/>
    <n v="14"/>
  </r>
  <r>
    <s v="03-003-20"/>
    <x v="14"/>
    <x v="3"/>
    <s v="ASOPROLANA"/>
    <n v="0.18174545454545454"/>
    <n v="3"/>
    <n v="3"/>
    <n v="2"/>
    <n v="5.3499999999999999E-2"/>
    <n v="1"/>
    <n v="0.66666666666666663"/>
    <n v="7"/>
    <n v="18"/>
  </r>
  <r>
    <s v="03-004-20"/>
    <x v="14"/>
    <x v="3"/>
    <s v="ASOCUIVA"/>
    <n v="0.15904001433349299"/>
    <n v="2"/>
    <n v="2"/>
    <n v="2"/>
    <n v="5.3499999999999999E-2"/>
    <n v="1"/>
    <n v="1"/>
    <n v="6"/>
    <n v="16"/>
  </r>
  <r>
    <s v="03-005-20"/>
    <x v="14"/>
    <x v="3"/>
    <s v="ANUC SINCE"/>
    <n v="0.36118741758241801"/>
    <n v="2"/>
    <n v="3"/>
    <n v="2"/>
    <n v="0.13519999999999999"/>
    <n v="0.66666666666666663"/>
    <n v="1"/>
    <n v="9"/>
    <n v="20"/>
  </r>
  <r>
    <s v="03-007-20"/>
    <x v="14"/>
    <x v="3"/>
    <s v="NUEVA SANTA INES"/>
    <n v="5.9384615384615397E-2"/>
    <n v="2"/>
    <n v="2"/>
    <n v="2"/>
    <n v="0"/>
    <n v="1"/>
    <n v="1"/>
    <n v="6"/>
    <n v="13"/>
  </r>
  <r>
    <s v="03-012-20"/>
    <x v="14"/>
    <x v="3"/>
    <s v="ASOCIACION DEL CABILDO MENOR SAN ANTONIO"/>
    <n v="8.1953125000000002E-2"/>
    <n v="3"/>
    <n v="3"/>
    <n v="2"/>
    <n v="5.2499999999999998E-2"/>
    <n v="1"/>
    <n v="0.66666666666666663"/>
    <n v="6"/>
    <n v="17"/>
  </r>
  <r>
    <s v="03-020-20"/>
    <x v="14"/>
    <x v="3"/>
    <s v="APUCAM"/>
    <n v="0.18307878787878787"/>
    <n v="2"/>
    <n v="2"/>
    <n v="2"/>
    <n v="5.2499999999999998E-2"/>
    <n v="1"/>
    <n v="1"/>
    <n v="7"/>
    <n v="18"/>
  </r>
  <r>
    <s v="03-025-20"/>
    <x v="14"/>
    <x v="3"/>
    <s v="ASPPE"/>
    <n v="4.2285714285714288E-2"/>
    <n v="3"/>
    <n v="3"/>
    <n v="2"/>
    <n v="0"/>
    <n v="1"/>
    <n v="0.66666666666666663"/>
    <n v="7"/>
    <n v="16"/>
  </r>
  <r>
    <s v="03-027-20"/>
    <x v="14"/>
    <x v="3"/>
    <s v="INNOVACAMP"/>
    <n v="5.705128205128205E-2"/>
    <n v="2"/>
    <n v="2"/>
    <n v="2"/>
    <n v="0"/>
    <n v="1"/>
    <n v="1"/>
    <n v="6"/>
    <n v="15"/>
  </r>
  <r>
    <s v="04-021-20"/>
    <x v="15"/>
    <x v="2"/>
    <s v="RAIZAL YOUTH"/>
    <n v="0.16700000000000001"/>
    <n v="2"/>
    <n v="5"/>
    <n v="2"/>
    <n v="0.56469999999999998"/>
    <n v="0.4"/>
    <n v="1"/>
    <n v="3"/>
    <n v="11"/>
  </r>
  <r>
    <s v="04-022-20"/>
    <x v="15"/>
    <x v="2"/>
    <s v="NEW DAWN"/>
    <n v="0.16889999999999999"/>
    <n v="2"/>
    <n v="2"/>
    <n v="2"/>
    <n v="0"/>
    <n v="1"/>
    <n v="1"/>
    <n v="2"/>
    <n v="14"/>
  </r>
  <r>
    <s v="04-023-20"/>
    <x v="15"/>
    <x v="2"/>
    <s v="ECOFARMERS"/>
    <n v="0.1905"/>
    <n v="2"/>
    <n v="2"/>
    <n v="2"/>
    <n v="0"/>
    <n v="1"/>
    <n v="1"/>
    <n v="1"/>
    <n v="11"/>
  </r>
  <r>
    <s v="04-024-20"/>
    <x v="13"/>
    <x v="2"/>
    <s v="ASOPROAGRO"/>
    <n v="0.2853"/>
    <n v="3"/>
    <n v="4"/>
    <n v="3"/>
    <n v="0"/>
    <n v="0.75"/>
    <n v="1"/>
    <n v="3"/>
    <n v="14"/>
  </r>
  <r>
    <s v="04-025-20"/>
    <x v="13"/>
    <x v="2"/>
    <s v="GREA"/>
    <n v="0.17319999999999999"/>
    <n v="3"/>
    <n v="4"/>
    <n v="3"/>
    <n v="0"/>
    <n v="0.75"/>
    <n v="1"/>
    <n v="3"/>
    <n v="13"/>
  </r>
  <r>
    <s v="05-001-20"/>
    <x v="16"/>
    <x v="4"/>
    <s v="ASOAGROMOT"/>
    <n v="0.31"/>
    <n v="5"/>
    <n v="6"/>
    <n v="3"/>
    <n v="0"/>
    <n v="0.83333333333333337"/>
    <n v="0.6"/>
    <n v="5"/>
    <n v="24"/>
  </r>
  <r>
    <s v="05-002-20"/>
    <x v="16"/>
    <x v="4"/>
    <s v="USOCHICAMOCHA"/>
    <n v="0"/>
    <n v="3"/>
    <n v="3"/>
    <n v="1"/>
    <n v="0"/>
    <n v="1"/>
    <n v="0.33333333333333331"/>
    <n v="7"/>
    <n v="18"/>
  </r>
  <r>
    <s v="05-003-20"/>
    <x v="16"/>
    <x v="4"/>
    <s v="COOCAMPO"/>
    <n v="0.15"/>
    <n v="4"/>
    <n v="5"/>
    <n v="3"/>
    <n v="0"/>
    <n v="0.8"/>
    <n v="0.75"/>
    <n v="6"/>
    <n v="25"/>
  </r>
  <r>
    <s v="05-004-20"/>
    <x v="17"/>
    <x v="4"/>
    <s v="ASFRUHOBO"/>
    <n v="7.0000000000000007E-2"/>
    <n v="3"/>
    <n v="5"/>
    <n v="3"/>
    <n v="0"/>
    <n v="0.6"/>
    <n v="1"/>
    <n v="5"/>
    <n v="28"/>
  </r>
  <r>
    <s v="05-005-20"/>
    <x v="18"/>
    <x v="4"/>
    <s v="ASOHORTICULTORAS"/>
    <n v="0.2162"/>
    <n v="0"/>
    <n v="4"/>
    <n v="1"/>
    <n v="7.7499999999999999E-2"/>
    <n v="0"/>
    <n v="0"/>
    <n v="6"/>
    <n v="27"/>
  </r>
  <r>
    <s v="05-006-20"/>
    <x v="17"/>
    <x v="4"/>
    <s v="ASOPRIACHIGUS"/>
    <n v="0"/>
    <n v="3"/>
    <n v="5"/>
    <n v="3"/>
    <n v="0"/>
    <n v="0.6"/>
    <n v="1"/>
    <n v="5"/>
    <n v="27"/>
  </r>
  <r>
    <s v="05-007-20"/>
    <x v="18"/>
    <x v="4"/>
    <s v="ASOAGROPEL"/>
    <n v="0.4"/>
    <n v="0"/>
    <n v="4"/>
    <n v="0"/>
    <n v="0.1104"/>
    <n v="0"/>
    <n v="0"/>
    <n v="8"/>
    <n v="29"/>
  </r>
  <r>
    <s v="05-008-20"/>
    <x v="17"/>
    <x v="4"/>
    <s v="ASOPROPADI"/>
    <n v="0.23619999999999999"/>
    <n v="3"/>
    <n v="5"/>
    <n v="3"/>
    <n v="0"/>
    <n v="0.6"/>
    <n v="1"/>
    <n v="6"/>
    <n v="27"/>
  </r>
  <r>
    <s v="05-009-20"/>
    <x v="17"/>
    <x v="4"/>
    <s v="CERRO CHIFLON"/>
    <n v="0"/>
    <n v="3"/>
    <n v="5"/>
    <n v="3"/>
    <n v="0"/>
    <n v="0.6"/>
    <n v="1"/>
    <n v="4"/>
    <n v="26"/>
  </r>
  <r>
    <s v="05-010-20"/>
    <x v="17"/>
    <x v="4"/>
    <s v="ASPROPLABAP"/>
    <n v="0"/>
    <n v="3"/>
    <n v="5"/>
    <n v="3"/>
    <n v="0"/>
    <n v="0.6"/>
    <n v="1"/>
    <n v="4"/>
    <n v="22"/>
  </r>
  <r>
    <s v="05-011-20"/>
    <x v="16"/>
    <x v="4"/>
    <s v="AGRO-SANTUARIO"/>
    <n v="0.1764"/>
    <n v="5"/>
    <n v="6"/>
    <n v="3"/>
    <n v="0.5"/>
    <n v="0.83333333333333337"/>
    <n v="0.6"/>
    <n v="6"/>
    <n v="24"/>
  </r>
  <r>
    <s v="05-012-20"/>
    <x v="19"/>
    <x v="4"/>
    <s v="ASOMUFRES"/>
    <n v="0.37809999999999999"/>
    <n v="4"/>
    <n v="5"/>
    <n v="1"/>
    <n v="5.4100000000000002E-2"/>
    <n v="0.8"/>
    <n v="0.25"/>
    <n v="5"/>
    <n v="29"/>
  </r>
  <r>
    <s v="05-013-20"/>
    <x v="16"/>
    <x v="4"/>
    <s v="COOUMBIPAPA"/>
    <n v="3.1099999999999999E-2"/>
    <n v="4"/>
    <n v="4"/>
    <n v="3"/>
    <n v="0"/>
    <n v="1"/>
    <n v="0.75"/>
    <n v="7"/>
    <n v="25"/>
  </r>
  <r>
    <s v="05-014-20"/>
    <x v="19"/>
    <x v="4"/>
    <s v="ASFRUHER"/>
    <n v="0.19"/>
    <n v="2"/>
    <n v="5"/>
    <n v="1"/>
    <n v="0"/>
    <n v="0.4"/>
    <n v="0.5"/>
    <n v="4"/>
    <n v="26"/>
  </r>
  <r>
    <s v="05-015-20"/>
    <x v="19"/>
    <x v="4"/>
    <s v="AGROUNION VEGONEZ"/>
    <n v="0.31419999999999998"/>
    <n v="4"/>
    <n v="5"/>
    <n v="1"/>
    <n v="0.22539999999999999"/>
    <n v="0.8"/>
    <n v="0.25"/>
    <n v="5"/>
    <n v="30"/>
  </r>
  <r>
    <s v="05-016-20"/>
    <x v="19"/>
    <x v="4"/>
    <s v="ASOPROMECOL"/>
    <n v="0.22919999999999999"/>
    <n v="3"/>
    <n v="5"/>
    <n v="0"/>
    <n v="0.27839999999999998"/>
    <n v="0.6"/>
    <n v="0"/>
    <n v="5"/>
    <n v="24"/>
  </r>
  <r>
    <s v="05-017-20"/>
    <x v="17"/>
    <x v="4"/>
    <s v="COOPROCAFES"/>
    <n v="0.2344"/>
    <n v="3"/>
    <n v="5"/>
    <n v="3"/>
    <n v="0.1198"/>
    <n v="0.6"/>
    <n v="1"/>
    <n v="5"/>
    <n v="27"/>
  </r>
  <r>
    <s v="05-018-20"/>
    <x v="19"/>
    <x v="4"/>
    <s v="ASOGANALP"/>
    <n v="0.31"/>
    <n v="4"/>
    <n v="6"/>
    <n v="2"/>
    <n v="5.3499999999999999E-2"/>
    <n v="0.66666666666666663"/>
    <n v="0.5"/>
    <n v="6"/>
    <n v="31"/>
  </r>
  <r>
    <s v="05-019-20"/>
    <x v="19"/>
    <x v="4"/>
    <s v="ADIMCOL"/>
    <n v="0.38500000000000001"/>
    <n v="3"/>
    <n v="5"/>
    <n v="2"/>
    <n v="0"/>
    <n v="0.6"/>
    <n v="0.66666666666666663"/>
    <n v="7"/>
    <n v="34"/>
  </r>
  <r>
    <s v="05-020-20"/>
    <x v="16"/>
    <x v="4"/>
    <s v="ASOHOFRUP"/>
    <n v="0.22420000000000001"/>
    <n v="4"/>
    <n v="4"/>
    <n v="2"/>
    <n v="0"/>
    <n v="1"/>
    <n v="0.5"/>
    <n v="8"/>
    <n v="25"/>
  </r>
  <r>
    <s v="05-021-20"/>
    <x v="16"/>
    <x v="4"/>
    <s v="ECOHORTALIZAS"/>
    <n v="0.31030000000000002"/>
    <n v="6"/>
    <n v="7"/>
    <n v="3"/>
    <n v="0"/>
    <n v="0.8571428571428571"/>
    <n v="0.5"/>
    <n v="7"/>
    <n v="21"/>
  </r>
  <r>
    <s v="05-022-20"/>
    <x v="19"/>
    <x v="4"/>
    <s v="APAACEGUTOL"/>
    <n v="0.39"/>
    <n v="5"/>
    <n v="6"/>
    <n v="2"/>
    <n v="0"/>
    <n v="0.83333333333333337"/>
    <n v="0.4"/>
    <n v="6"/>
    <n v="36"/>
  </r>
  <r>
    <s v="06-001-20"/>
    <x v="20"/>
    <x v="5"/>
    <s v="ASOCAMC"/>
    <n v="0.34799999999999998"/>
    <n v="2"/>
    <n v="2"/>
    <n v="2"/>
    <n v="0.43"/>
    <n v="1"/>
    <n v="1"/>
    <n v="8"/>
    <n v="20"/>
  </r>
  <r>
    <s v="06-002-20"/>
    <x v="21"/>
    <x v="5"/>
    <s v="ASOMURET"/>
    <n v="0.23400000000000001"/>
    <n v="3"/>
    <n v="3"/>
    <n v="3"/>
    <n v="0.06"/>
    <n v="1"/>
    <n v="1"/>
    <n v="6"/>
    <n v="20"/>
  </r>
  <r>
    <s v="06-003-20"/>
    <x v="20"/>
    <x v="5"/>
    <s v="AROMA DE PAZ"/>
    <n v="0.28499999999999998"/>
    <n v="3"/>
    <n v="3"/>
    <n v="2"/>
    <n v="61.142899999999997"/>
    <n v="1"/>
    <n v="0.66666666666666663"/>
    <n v="8"/>
    <n v="20"/>
  </r>
  <r>
    <s v="06-004-20"/>
    <x v="20"/>
    <x v="5"/>
    <s v="ASOMUTRADER"/>
    <n v="0.14000000000000001"/>
    <n v="2"/>
    <n v="2"/>
    <n v="2"/>
    <n v="0"/>
    <n v="1"/>
    <n v="1"/>
    <n v="6"/>
    <n v="16"/>
  </r>
  <r>
    <s v="06-005-20"/>
    <x v="21"/>
    <x v="5"/>
    <s v="ASOVIPLAYA"/>
    <n v="0.32600000000000001"/>
    <n v="2"/>
    <n v="2"/>
    <n v="2"/>
    <n v="0.83289999999999997"/>
    <n v="1"/>
    <n v="1"/>
    <n v="7"/>
    <n v="19"/>
  </r>
  <r>
    <s v="06-008-20"/>
    <x v="20"/>
    <x v="5"/>
    <s v="AMERO"/>
    <n v="0.13500000000000001"/>
    <n v="2"/>
    <n v="2"/>
    <n v="2"/>
    <n v="0"/>
    <n v="1"/>
    <n v="1"/>
    <n v="5"/>
    <n v="16"/>
  </r>
  <r>
    <s v="06-009-20"/>
    <x v="21"/>
    <x v="5"/>
    <s v="COOPROCOSAR LTDA"/>
    <n v="0.25700000000000001"/>
    <n v="2"/>
    <n v="2"/>
    <n v="2"/>
    <n v="0"/>
    <n v="1"/>
    <n v="1"/>
    <n v="6"/>
    <n v="18"/>
  </r>
  <r>
    <s v="06-010-20"/>
    <x v="21"/>
    <x v="5"/>
    <s v="ASPROCOMUNT"/>
    <n v="0.10199999999999999"/>
    <n v="3"/>
    <n v="3"/>
    <n v="2"/>
    <n v="0"/>
    <n v="1"/>
    <n v="0.66666666666666663"/>
    <n v="6"/>
    <n v="19"/>
  </r>
  <r>
    <s v="06-011-20"/>
    <x v="21"/>
    <x v="5"/>
    <s v="ASOFRUTAS"/>
    <n v="0.114"/>
    <n v="3"/>
    <n v="3"/>
    <n v="2"/>
    <n v="0"/>
    <n v="1"/>
    <n v="0.66666666666666663"/>
    <n v="8"/>
    <n v="21"/>
  </r>
  <r>
    <s v="06-012-20"/>
    <x v="21"/>
    <x v="5"/>
    <s v="ASVAGROG"/>
    <n v="0.2"/>
    <n v="2"/>
    <n v="2"/>
    <n v="2"/>
    <n v="0.51"/>
    <n v="1"/>
    <n v="1"/>
    <n v="8"/>
    <n v="20"/>
  </r>
  <r>
    <s v="06-013-20"/>
    <x v="20"/>
    <x v="5"/>
    <s v="APIMONGUATE"/>
    <n v="0.13"/>
    <n v="2"/>
    <n v="2"/>
    <n v="2"/>
    <n v="0"/>
    <n v="1"/>
    <n v="1"/>
    <n v="4"/>
    <n v="16"/>
  </r>
  <r>
    <s v="06-014-20"/>
    <x v="21"/>
    <x v="5"/>
    <s v="AGROSILOS"/>
    <n v="0.17"/>
    <n v="3"/>
    <n v="3"/>
    <n v="3"/>
    <n v="0"/>
    <n v="1"/>
    <n v="1"/>
    <n v="7"/>
    <n v="21"/>
  </r>
  <r>
    <s v="06-015-20"/>
    <x v="20"/>
    <x v="5"/>
    <s v="ASOPACON"/>
    <n v="0.2"/>
    <n v="3"/>
    <n v="3"/>
    <n v="2"/>
    <n v="0.68"/>
    <n v="1"/>
    <n v="0.66666666666666663"/>
    <n v="3"/>
    <n v="15"/>
  </r>
  <r>
    <s v="07-001-20"/>
    <x v="22"/>
    <x v="6"/>
    <s v="ASMUCACD"/>
    <n v="0.39133007905138345"/>
    <n v="3"/>
    <n v="3"/>
    <n v="3"/>
    <n v="5.3499999999999999E-2"/>
    <n v="1"/>
    <n v="1"/>
    <n v="6"/>
    <n v="20"/>
  </r>
  <r>
    <s v="07-002-20"/>
    <x v="23"/>
    <x v="6"/>
    <s v="ASOEMPRENCA"/>
    <n v="0.44858386034255593"/>
    <n v="3"/>
    <n v="3"/>
    <n v="3"/>
    <n v="7.1300000000000002E-2"/>
    <n v="1"/>
    <n v="1"/>
    <n v="2"/>
    <n v="18"/>
  </r>
  <r>
    <s v="07-003-20"/>
    <x v="22"/>
    <x v="6"/>
    <s v="ASOPANEL"/>
    <n v="0.48704358197358194"/>
    <n v="3"/>
    <n v="3"/>
    <n v="3"/>
    <n v="5.3499999999999999E-2"/>
    <n v="1"/>
    <n v="1"/>
    <n v="3"/>
    <n v="16"/>
  </r>
  <r>
    <s v="07-004-20"/>
    <x v="24"/>
    <x v="6"/>
    <s v="CRGT"/>
    <n v="0.37658570426065163"/>
    <n v="3"/>
    <n v="3"/>
    <n v="3"/>
    <n v="5.3499999999999999E-2"/>
    <n v="1"/>
    <n v="1"/>
    <n v="7"/>
    <n v="21"/>
  </r>
  <r>
    <s v="07-005-20"/>
    <x v="24"/>
    <x v="6"/>
    <s v="ASAPAVBJ"/>
    <n v="0.40135762515262507"/>
    <n v="3"/>
    <n v="3"/>
    <n v="3"/>
    <n v="0"/>
    <n v="1"/>
    <n v="1"/>
    <n v="8"/>
    <n v="24"/>
  </r>
  <r>
    <s v="07-006-20"/>
    <x v="22"/>
    <x v="6"/>
    <s v="ASOPCARI"/>
    <n v="0.35609411764705884"/>
    <n v="3"/>
    <n v="3"/>
    <n v="3"/>
    <n v="5.3600000000000002E-2"/>
    <n v="1"/>
    <n v="1"/>
    <n v="3"/>
    <n v="16"/>
  </r>
  <r>
    <s v="07-007-20"/>
    <x v="23"/>
    <x v="6"/>
    <s v="ASOLESACAII"/>
    <n v="0.52986459627329197"/>
    <n v="3"/>
    <n v="3"/>
    <n v="3"/>
    <n v="7.0499999999999993E-2"/>
    <n v="1"/>
    <n v="1"/>
    <n v="10"/>
    <n v="24"/>
  </r>
  <r>
    <s v="07-008-20"/>
    <x v="22"/>
    <x v="6"/>
    <s v="ASOCAMET"/>
    <n v="0.46527836080586082"/>
    <n v="3"/>
    <n v="3"/>
    <n v="3"/>
    <n v="5.3499999999999999E-2"/>
    <n v="1"/>
    <n v="1"/>
    <n v="3"/>
    <n v="16"/>
  </r>
  <r>
    <s v="07-009-20"/>
    <x v="24"/>
    <x v="6"/>
    <s v="ASMUCULPAZCA"/>
    <n v="0.17284575395868501"/>
    <n v="3"/>
    <n v="3"/>
    <n v="3"/>
    <n v="3.78E-2"/>
    <n v="1"/>
    <n v="1"/>
    <n v="5"/>
    <n v="19"/>
  </r>
  <r>
    <s v="07-010-20"/>
    <x v="24"/>
    <x v="6"/>
    <s v="ASOPROAGRO"/>
    <n v="0.48609473193473196"/>
    <n v="3"/>
    <n v="3"/>
    <n v="3"/>
    <n v="6.2899999999999998E-2"/>
    <n v="1"/>
    <n v="1"/>
    <n v="9"/>
    <n v="24"/>
  </r>
  <r>
    <s v="07-011-20"/>
    <x v="24"/>
    <x v="6"/>
    <s v="ASOCAÑA"/>
    <n v="0.34584547783251229"/>
    <n v="3"/>
    <n v="3"/>
    <n v="3"/>
    <n v="0"/>
    <n v="1"/>
    <n v="1"/>
    <n v="3"/>
    <n v="17"/>
  </r>
  <r>
    <s v="07-012-20"/>
    <x v="24"/>
    <x v="6"/>
    <s v="ASOCATARA"/>
    <n v="0.50028868673660432"/>
    <n v="3"/>
    <n v="3"/>
    <n v="3"/>
    <n v="6.1142857142857145E-2"/>
    <n v="1"/>
    <n v="1"/>
    <n v="4"/>
    <n v="18"/>
  </r>
  <r>
    <s v="07-013-20"/>
    <x v="22"/>
    <x v="6"/>
    <s v="ASMUCALE"/>
    <n v="0.52206321428571434"/>
    <n v="3"/>
    <n v="3"/>
    <n v="3"/>
    <n v="0"/>
    <n v="1"/>
    <n v="1"/>
    <n v="3"/>
    <n v="16"/>
  </r>
  <r>
    <s v="07-014-20"/>
    <x v="23"/>
    <x v="6"/>
    <s v="ASOPROLET"/>
    <n v="0.43416845893237194"/>
    <n v="3"/>
    <n v="3"/>
    <n v="3"/>
    <n v="0"/>
    <n v="1"/>
    <n v="1"/>
    <n v="5"/>
    <n v="18"/>
  </r>
  <r>
    <s v="07-015-20"/>
    <x v="24"/>
    <x v="6"/>
    <s v="APEGROBA"/>
    <n v="0.25403278170105759"/>
    <n v="3"/>
    <n v="3"/>
    <n v="3"/>
    <n v="9.2299999999999993E-2"/>
    <n v="1"/>
    <n v="1"/>
    <n v="3"/>
    <n v="17"/>
  </r>
  <r>
    <s v="07-016-20"/>
    <x v="24"/>
    <x v="6"/>
    <s v="APROFRUSA"/>
    <n v="0.37350341628959272"/>
    <n v="3"/>
    <n v="3"/>
    <n v="3"/>
    <n v="5.4800000000000001E-2"/>
    <n v="1"/>
    <n v="1"/>
    <n v="6"/>
    <n v="20"/>
  </r>
  <r>
    <s v="07-017-20"/>
    <x v="23"/>
    <x v="6"/>
    <s v="ASOLECT"/>
    <n v="0.47813604682274241"/>
    <n v="3"/>
    <n v="3"/>
    <n v="3"/>
    <n v="5.4899999999999997E-2"/>
    <n v="1"/>
    <n v="1"/>
    <n v="9"/>
    <n v="24"/>
  </r>
  <r>
    <s v="07-018-20"/>
    <x v="24"/>
    <x v="6"/>
    <s v="ASEGAVA"/>
    <n v="0.20776100529100533"/>
    <n v="3"/>
    <n v="3"/>
    <n v="3"/>
    <n v="0"/>
    <n v="1"/>
    <n v="1"/>
    <n v="5"/>
    <n v="19"/>
  </r>
  <r>
    <s v="07-019-20"/>
    <x v="23"/>
    <x v="6"/>
    <s v="ASOPROREC"/>
    <n v="0.35259010869565216"/>
    <n v="2"/>
    <n v="2"/>
    <n v="2"/>
    <n v="5.9999999999999995E-4"/>
    <n v="1"/>
    <n v="1"/>
    <n v="4"/>
    <n v="14"/>
  </r>
  <r>
    <s v="07-020-20"/>
    <x v="25"/>
    <x v="6"/>
    <s v="ASOPAC"/>
    <n v="0.34646242611877287"/>
    <n v="3"/>
    <n v="3"/>
    <n v="3"/>
    <n v="5.3499999999999999E-2"/>
    <n v="1"/>
    <n v="1"/>
    <n v="9"/>
    <n v="22"/>
  </r>
  <r>
    <s v="07-021-20"/>
    <x v="23"/>
    <x v="6"/>
    <s v="ASOMUJEREC"/>
    <n v="0.3151755183413078"/>
    <n v="3"/>
    <n v="3"/>
    <n v="2"/>
    <n v="6.484848484848485E-2"/>
    <n v="1"/>
    <n v="0.66666666666666663"/>
    <n v="4"/>
    <n v="15"/>
  </r>
  <r>
    <s v="08-019-20"/>
    <x v="26"/>
    <x v="7"/>
    <s v="ASOMEPED"/>
    <n v="0"/>
    <n v="1"/>
    <n v="1"/>
    <n v="1"/>
    <n v="0"/>
    <n v="1"/>
    <n v="1"/>
    <n v="2"/>
    <n v="9"/>
  </r>
  <r>
    <s v="08-020-20"/>
    <x v="26"/>
    <x v="7"/>
    <s v="APPAIAM"/>
    <n v="5.11E-2"/>
    <n v="1"/>
    <n v="1"/>
    <n v="1"/>
    <n v="0"/>
    <n v="1"/>
    <n v="1"/>
    <n v="2"/>
    <n v="8"/>
  </r>
  <r>
    <s v="08-010-20"/>
    <x v="27"/>
    <x v="7"/>
    <s v="AGROPEZ ALBANIA"/>
    <n v="0.71450000000000002"/>
    <n v="2"/>
    <n v="3"/>
    <n v="1"/>
    <n v="0"/>
    <n v="0.66666666666666663"/>
    <n v="0.5"/>
    <n v="5"/>
    <n v="14"/>
  </r>
  <r>
    <s v="08-012-20"/>
    <x v="27"/>
    <x v="7"/>
    <s v="ASOPISCIRICO"/>
    <n v="0.31919999999999998"/>
    <n v="1"/>
    <n v="3"/>
    <n v="1"/>
    <n v="1"/>
    <n v="0.33333333333333331"/>
    <n v="1"/>
    <n v="4"/>
    <n v="13"/>
  </r>
  <r>
    <s v="08-015-20"/>
    <x v="27"/>
    <x v="7"/>
    <s v="AGROPAUJIL"/>
    <n v="0.4708"/>
    <n v="3"/>
    <n v="3"/>
    <n v="4"/>
    <n v="0"/>
    <n v="1"/>
    <n v="1.3333333333333333"/>
    <n v="6"/>
    <n v="19"/>
  </r>
  <r>
    <s v="08-007-20"/>
    <x v="28"/>
    <x v="7"/>
    <s v="ASOPIG"/>
    <n v="0"/>
    <n v="1"/>
    <n v="3"/>
    <n v="1"/>
    <n v="0"/>
    <n v="0.33333333333333331"/>
    <n v="1"/>
    <n v="6"/>
    <n v="15"/>
  </r>
  <r>
    <s v="08-011-20"/>
    <x v="29"/>
    <x v="7"/>
    <s v="ASOMUSEPAZ"/>
    <n v="0.38109999999999999"/>
    <n v="2"/>
    <n v="3"/>
    <n v="2"/>
    <n v="7.3899999999999993E-2"/>
    <n v="0.66666666666666663"/>
    <n v="1"/>
    <n v="10"/>
    <n v="22"/>
  </r>
  <r>
    <s v="08-013-20"/>
    <x v="29"/>
    <x v="7"/>
    <s v="ASOCOMIGAN"/>
    <n v="0"/>
    <n v="2"/>
    <n v="2"/>
    <n v="2"/>
    <n v="0"/>
    <n v="1"/>
    <n v="1"/>
    <n v="3"/>
    <n v="10"/>
  </r>
  <r>
    <s v="08-014-20"/>
    <x v="29"/>
    <x v="7"/>
    <s v="FENACHO"/>
    <n v="0.17649999999999999"/>
    <n v="2"/>
    <n v="3"/>
    <n v="2"/>
    <n v="0.25"/>
    <n v="0.66666666666666663"/>
    <n v="1"/>
    <n v="5"/>
    <n v="16"/>
  </r>
  <r>
    <s v="08-016-20"/>
    <x v="29"/>
    <x v="7"/>
    <s v="ASOMUJERES"/>
    <n v="0.12540000000000001"/>
    <n v="2"/>
    <n v="3"/>
    <n v="2"/>
    <n v="0"/>
    <n v="0.66666666666666663"/>
    <n v="1"/>
    <n v="4"/>
    <n v="15"/>
  </r>
  <r>
    <s v="08-018-20"/>
    <x v="29"/>
    <x v="7"/>
    <s v="ASOPROCACAO"/>
    <n v="9.1499999999999998E-2"/>
    <n v="2"/>
    <n v="2"/>
    <n v="2"/>
    <n v="0"/>
    <n v="1"/>
    <n v="1"/>
    <n v="3"/>
    <n v="10"/>
  </r>
  <r>
    <s v="08-001-20"/>
    <x v="30"/>
    <x v="7"/>
    <s v="PECES LA DORADA"/>
    <n v="0.32890000000000003"/>
    <n v="2"/>
    <n v="3"/>
    <n v="1"/>
    <n v="0"/>
    <n v="0.66666666666666663"/>
    <n v="0.5"/>
    <n v="3"/>
    <n v="13"/>
  </r>
  <r>
    <s v="08-002-20"/>
    <x v="30"/>
    <x v="7"/>
    <s v="AGROALPUTUMAYO"/>
    <n v="0.38479999999999998"/>
    <n v="2"/>
    <n v="3"/>
    <n v="2"/>
    <n v="0"/>
    <n v="0.66666666666666663"/>
    <n v="1"/>
    <n v="7"/>
    <n v="19"/>
  </r>
  <r>
    <s v="08-003-20"/>
    <x v="30"/>
    <x v="7"/>
    <s v="ASAV"/>
    <n v="0.35570000000000002"/>
    <n v="2"/>
    <n v="3"/>
    <n v="2"/>
    <n v="0.16320000000000001"/>
    <n v="0.66666666666666663"/>
    <n v="1"/>
    <n v="9"/>
    <n v="20"/>
  </r>
  <r>
    <s v="08-004-20"/>
    <x v="30"/>
    <x v="7"/>
    <s v="ASOPEZ"/>
    <n v="0.36699999999999999"/>
    <n v="2"/>
    <n v="3"/>
    <n v="1"/>
    <n v="5.2499999999999998E-2"/>
    <n v="0.66666666666666663"/>
    <n v="0.5"/>
    <n v="4"/>
    <n v="14"/>
  </r>
  <r>
    <s v="08-005-20"/>
    <x v="30"/>
    <x v="7"/>
    <s v="SANAGROS"/>
    <n v="0.35899999999999999"/>
    <n v="2"/>
    <n v="3"/>
    <n v="2"/>
    <n v="0"/>
    <n v="0.66666666666666663"/>
    <n v="1"/>
    <n v="8"/>
    <n v="19"/>
  </r>
  <r>
    <s v="08-006-20"/>
    <x v="30"/>
    <x v="7"/>
    <s v="ASOGASIB"/>
    <n v="0.34920000000000001"/>
    <n v="2"/>
    <n v="3"/>
    <n v="2"/>
    <n v="0.12529999999999999"/>
    <n v="0.66666666666666663"/>
    <n v="1"/>
    <n v="8"/>
    <n v="19"/>
  </r>
  <r>
    <s v="08-008-20"/>
    <x v="30"/>
    <x v="7"/>
    <s v="AJERV"/>
    <n v="0.36230000000000001"/>
    <n v="2"/>
    <n v="3"/>
    <n v="1"/>
    <n v="0"/>
    <n v="0.66666666666666663"/>
    <n v="0.5"/>
    <n v="4"/>
    <n v="14"/>
  </r>
  <r>
    <s v="08-009-20"/>
    <x v="30"/>
    <x v="7"/>
    <s v="COMUCCOM"/>
    <n v="0.31469999999999998"/>
    <n v="2"/>
    <n v="3"/>
    <n v="1"/>
    <n v="0"/>
    <n v="0.66666666666666663"/>
    <n v="0.5"/>
    <n v="3"/>
    <n v="13"/>
  </r>
  <r>
    <s v="08-017-20"/>
    <x v="31"/>
    <x v="7"/>
    <s v="ASMIPALMAR"/>
    <n v="4.1599999999999998E-2"/>
    <n v="1"/>
    <n v="2"/>
    <n v="1"/>
    <n v="0"/>
    <n v="0.5"/>
    <n v="1"/>
    <n v="4"/>
    <n v="13"/>
  </r>
  <r>
    <s v="03-001-20"/>
    <x v="8"/>
    <x v="2"/>
    <s v="ASOMUDEPAS"/>
    <n v="0"/>
    <n v="0"/>
    <n v="0"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a dinámica3" cacheId="49" applyNumberFormats="0" applyBorderFormats="0" applyFontFormats="0" applyPatternFormats="0" applyAlignmentFormats="0" applyWidthHeightFormats="1" dataCaption="Valores" updatedVersion="5" minRefreshableVersion="3" useAutoFormatting="1" itemPrintTitles="1" createdVersion="5" indent="0" outline="1" outlineData="1" multipleFieldFilters="0">
  <location ref="A3:C44" firstHeaderRow="0" firstDataRow="1" firstDataCol="1"/>
  <pivotFields count="13">
    <pivotField showAll="0"/>
    <pivotField axis="axisRow" showAll="0">
      <items count="33">
        <item x="26"/>
        <item x="7"/>
        <item x="24"/>
        <item x="11"/>
        <item x="8"/>
        <item x="16"/>
        <item x="6"/>
        <item x="27"/>
        <item x="23"/>
        <item x="0"/>
        <item x="13"/>
        <item x="2"/>
        <item x="9"/>
        <item x="18"/>
        <item x="28"/>
        <item x="29"/>
        <item x="17"/>
        <item x="10"/>
        <item x="12"/>
        <item x="22"/>
        <item x="3"/>
        <item x="21"/>
        <item x="30"/>
        <item x="4"/>
        <item x="5"/>
        <item x="15"/>
        <item x="20"/>
        <item x="14"/>
        <item x="19"/>
        <item x="1"/>
        <item x="31"/>
        <item x="25"/>
        <item t="default"/>
      </items>
    </pivotField>
    <pivotField axis="axisRow" showAll="0">
      <items count="9">
        <item x="7"/>
        <item x="3"/>
        <item x="4"/>
        <item x="1"/>
        <item x="6"/>
        <item x="0"/>
        <item x="5"/>
        <item x="2"/>
        <item t="default"/>
      </items>
    </pivotField>
    <pivotField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showAll="0"/>
  </pivotFields>
  <rowFields count="2">
    <field x="2"/>
    <field x="1"/>
  </rowFields>
  <rowItems count="41">
    <i>
      <x/>
    </i>
    <i r="1">
      <x/>
    </i>
    <i r="1">
      <x v="7"/>
    </i>
    <i r="1">
      <x v="14"/>
    </i>
    <i r="1">
      <x v="15"/>
    </i>
    <i r="1">
      <x v="22"/>
    </i>
    <i r="1">
      <x v="30"/>
    </i>
    <i>
      <x v="1"/>
    </i>
    <i r="1">
      <x v="12"/>
    </i>
    <i r="1">
      <x v="17"/>
    </i>
    <i r="1">
      <x v="18"/>
    </i>
    <i r="1">
      <x v="27"/>
    </i>
    <i>
      <x v="2"/>
    </i>
    <i r="1">
      <x v="5"/>
    </i>
    <i r="1">
      <x v="13"/>
    </i>
    <i r="1">
      <x v="16"/>
    </i>
    <i r="1">
      <x v="28"/>
    </i>
    <i>
      <x v="3"/>
    </i>
    <i r="1">
      <x v="1"/>
    </i>
    <i r="1">
      <x v="6"/>
    </i>
    <i r="1">
      <x v="23"/>
    </i>
    <i r="1">
      <x v="24"/>
    </i>
    <i>
      <x v="4"/>
    </i>
    <i r="1">
      <x v="2"/>
    </i>
    <i r="1">
      <x v="8"/>
    </i>
    <i r="1">
      <x v="19"/>
    </i>
    <i r="1">
      <x v="31"/>
    </i>
    <i>
      <x v="5"/>
    </i>
    <i r="1">
      <x v="9"/>
    </i>
    <i r="1">
      <x v="11"/>
    </i>
    <i r="1">
      <x v="20"/>
    </i>
    <i r="1">
      <x v="29"/>
    </i>
    <i>
      <x v="6"/>
    </i>
    <i r="1">
      <x v="21"/>
    </i>
    <i r="1">
      <x v="26"/>
    </i>
    <i>
      <x v="7"/>
    </i>
    <i r="1">
      <x v="3"/>
    </i>
    <i r="1">
      <x v="4"/>
    </i>
    <i r="1">
      <x v="10"/>
    </i>
    <i r="1">
      <x v="25"/>
    </i>
    <i t="grand">
      <x/>
    </i>
  </rowItems>
  <colFields count="1">
    <field x="-2"/>
  </colFields>
  <colItems count="2">
    <i>
      <x/>
    </i>
    <i i="1">
      <x v="1"/>
    </i>
  </colItems>
  <dataFields count="2">
    <dataField name="Promedio de DESEMPEÑO TOTAL POA  %" fld="4" subtotal="average" baseField="1" baseItem="7"/>
    <dataField name="Promedio de % DE EJECUCIÓN INCENTIVO MODULAR" fld="8" subtotal="average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900-000000000000}" name="Tabla dinámica2" cacheId="48" applyNumberFormats="0" applyBorderFormats="0" applyFontFormats="0" applyPatternFormats="0" applyAlignmentFormats="0" applyWidthHeightFormats="1" dataCaption="Valores" updatedVersion="5" minRefreshableVersion="3" useAutoFormatting="1" itemPrintTitles="1" createdVersion="5" indent="0" outline="1" outlineData="1" multipleFieldFilters="0">
  <location ref="A3:C44" firstHeaderRow="0" firstDataRow="1" firstDataCol="1"/>
  <pivotFields count="13">
    <pivotField showAll="0">
      <items count="17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177"/>
        <item x="53"/>
        <item x="88"/>
        <item x="89"/>
        <item x="90"/>
        <item x="57"/>
        <item x="91"/>
        <item x="54"/>
        <item x="55"/>
        <item x="56"/>
        <item x="58"/>
        <item x="92"/>
        <item x="59"/>
        <item x="60"/>
        <item x="61"/>
        <item x="67"/>
        <item x="68"/>
        <item x="69"/>
        <item x="62"/>
        <item x="93"/>
        <item x="72"/>
        <item x="73"/>
        <item x="63"/>
        <item x="75"/>
        <item x="94"/>
        <item x="77"/>
        <item x="95"/>
        <item x="78"/>
        <item x="79"/>
        <item x="81"/>
        <item x="82"/>
        <item x="80"/>
        <item x="84"/>
        <item x="83"/>
        <item x="64"/>
        <item x="65"/>
        <item x="66"/>
        <item x="70"/>
        <item x="71"/>
        <item x="74"/>
        <item x="76"/>
        <item x="85"/>
        <item x="86"/>
        <item x="87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68"/>
        <item x="169"/>
        <item x="170"/>
        <item x="171"/>
        <item x="172"/>
        <item x="173"/>
        <item x="162"/>
        <item x="174"/>
        <item x="175"/>
        <item x="159"/>
        <item x="163"/>
        <item x="160"/>
        <item x="164"/>
        <item x="165"/>
        <item x="161"/>
        <item x="166"/>
        <item x="176"/>
        <item x="167"/>
        <item x="157"/>
        <item x="158"/>
        <item t="default"/>
      </items>
    </pivotField>
    <pivotField axis="axisRow" showAll="0">
      <items count="33">
        <item x="26"/>
        <item x="7"/>
        <item x="24"/>
        <item x="11"/>
        <item x="8"/>
        <item x="16"/>
        <item x="6"/>
        <item x="27"/>
        <item x="23"/>
        <item x="0"/>
        <item x="13"/>
        <item x="2"/>
        <item x="9"/>
        <item x="18"/>
        <item x="28"/>
        <item x="29"/>
        <item x="17"/>
        <item x="10"/>
        <item x="12"/>
        <item x="22"/>
        <item x="3"/>
        <item x="21"/>
        <item x="30"/>
        <item x="4"/>
        <item x="5"/>
        <item x="15"/>
        <item x="20"/>
        <item x="14"/>
        <item x="19"/>
        <item x="1"/>
        <item x="31"/>
        <item x="25"/>
        <item t="default"/>
      </items>
    </pivotField>
    <pivotField axis="axisRow" showAll="0">
      <items count="9">
        <item x="7"/>
        <item x="3"/>
        <item x="4"/>
        <item x="1"/>
        <item x="6"/>
        <item x="0"/>
        <item x="5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>
      <items count="11">
        <item x="2"/>
        <item x="0"/>
        <item x="1"/>
        <item x="6"/>
        <item x="7"/>
        <item x="4"/>
        <item x="3"/>
        <item x="5"/>
        <item x="8"/>
        <item x="9"/>
        <item t="default"/>
      </items>
    </pivotField>
    <pivotField dataField="1" showAll="0"/>
  </pivotFields>
  <rowFields count="2">
    <field x="2"/>
    <field x="1"/>
  </rowFields>
  <rowItems count="41">
    <i>
      <x/>
    </i>
    <i r="1">
      <x/>
    </i>
    <i r="1">
      <x v="7"/>
    </i>
    <i r="1">
      <x v="14"/>
    </i>
    <i r="1">
      <x v="15"/>
    </i>
    <i r="1">
      <x v="22"/>
    </i>
    <i r="1">
      <x v="30"/>
    </i>
    <i>
      <x v="1"/>
    </i>
    <i r="1">
      <x v="12"/>
    </i>
    <i r="1">
      <x v="17"/>
    </i>
    <i r="1">
      <x v="18"/>
    </i>
    <i r="1">
      <x v="27"/>
    </i>
    <i>
      <x v="2"/>
    </i>
    <i r="1">
      <x v="5"/>
    </i>
    <i r="1">
      <x v="13"/>
    </i>
    <i r="1">
      <x v="16"/>
    </i>
    <i r="1">
      <x v="28"/>
    </i>
    <i>
      <x v="3"/>
    </i>
    <i r="1">
      <x v="1"/>
    </i>
    <i r="1">
      <x v="6"/>
    </i>
    <i r="1">
      <x v="23"/>
    </i>
    <i r="1">
      <x v="24"/>
    </i>
    <i>
      <x v="4"/>
    </i>
    <i r="1">
      <x v="2"/>
    </i>
    <i r="1">
      <x v="8"/>
    </i>
    <i r="1">
      <x v="19"/>
    </i>
    <i r="1">
      <x v="31"/>
    </i>
    <i>
      <x v="5"/>
    </i>
    <i r="1">
      <x v="9"/>
    </i>
    <i r="1">
      <x v="11"/>
    </i>
    <i r="1">
      <x v="20"/>
    </i>
    <i r="1">
      <x v="29"/>
    </i>
    <i>
      <x v="6"/>
    </i>
    <i r="1">
      <x v="21"/>
    </i>
    <i r="1">
      <x v="26"/>
    </i>
    <i>
      <x v="7"/>
    </i>
    <i r="1">
      <x v="3"/>
    </i>
    <i r="1">
      <x v="4"/>
    </i>
    <i r="1">
      <x v="10"/>
    </i>
    <i r="1">
      <x v="25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Actas de CDA (firmadas y en pdf)" fld="11" baseField="0" baseItem="0"/>
    <dataField name="Suma de Documentos Cargados" fld="1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44"/>
  <sheetViews>
    <sheetView workbookViewId="0">
      <selection activeCell="C4" sqref="C4"/>
    </sheetView>
  </sheetViews>
  <sheetFormatPr baseColWidth="10" defaultRowHeight="14.4" x14ac:dyDescent="0.3"/>
  <cols>
    <col min="1" max="1" width="52.109375" bestFit="1" customWidth="1"/>
    <col min="2" max="2" width="37.44140625" bestFit="1" customWidth="1"/>
    <col min="3" max="3" width="48.44140625" style="22" bestFit="1" customWidth="1"/>
    <col min="4" max="4" width="20.5546875" style="59" customWidth="1"/>
    <col min="5" max="5" width="70.5546875" bestFit="1" customWidth="1"/>
    <col min="6" max="26" width="3" bestFit="1" customWidth="1"/>
    <col min="27" max="27" width="12.5546875" bestFit="1" customWidth="1"/>
  </cols>
  <sheetData>
    <row r="3" spans="1:4" x14ac:dyDescent="0.3">
      <c r="A3" s="16" t="s">
        <v>415</v>
      </c>
      <c r="B3" t="s">
        <v>426</v>
      </c>
      <c r="C3" t="s">
        <v>427</v>
      </c>
      <c r="D3"/>
    </row>
    <row r="4" spans="1:4" x14ac:dyDescent="0.3">
      <c r="A4" s="17" t="s">
        <v>381</v>
      </c>
      <c r="B4" s="19">
        <v>0.25966499999999998</v>
      </c>
      <c r="C4" s="19">
        <v>8.3245E-2</v>
      </c>
      <c r="D4" s="22"/>
    </row>
    <row r="5" spans="1:4" x14ac:dyDescent="0.3">
      <c r="A5" s="18" t="s">
        <v>404</v>
      </c>
      <c r="B5" s="19">
        <v>2.555E-2</v>
      </c>
      <c r="C5" s="19">
        <v>0</v>
      </c>
      <c r="D5" s="22">
        <v>0</v>
      </c>
    </row>
    <row r="6" spans="1:4" x14ac:dyDescent="0.3">
      <c r="A6" s="18" t="s">
        <v>392</v>
      </c>
      <c r="B6" s="19">
        <v>0.50150000000000006</v>
      </c>
      <c r="C6" s="19">
        <v>0.33333333333333331</v>
      </c>
      <c r="D6" s="22">
        <v>0.33333333333333331</v>
      </c>
    </row>
    <row r="7" spans="1:4" x14ac:dyDescent="0.3">
      <c r="A7" s="18" t="s">
        <v>388</v>
      </c>
      <c r="B7" s="19">
        <v>0</v>
      </c>
      <c r="C7" s="19">
        <v>0</v>
      </c>
      <c r="D7" s="22">
        <v>0</v>
      </c>
    </row>
    <row r="8" spans="1:4" x14ac:dyDescent="0.3">
      <c r="A8" s="18" t="s">
        <v>394</v>
      </c>
      <c r="B8" s="19">
        <v>0.15490000000000001</v>
      </c>
      <c r="C8" s="19">
        <v>6.477999999999999E-2</v>
      </c>
      <c r="D8" s="22">
        <v>6.477999999999999E-2</v>
      </c>
    </row>
    <row r="9" spans="1:4" x14ac:dyDescent="0.3">
      <c r="A9" s="18" t="s">
        <v>380</v>
      </c>
      <c r="B9" s="19">
        <v>0.35270000000000001</v>
      </c>
      <c r="C9" s="19">
        <v>4.2624999999999996E-2</v>
      </c>
      <c r="D9" s="22">
        <v>4.2624999999999996E-2</v>
      </c>
    </row>
    <row r="10" spans="1:4" x14ac:dyDescent="0.3">
      <c r="A10" s="18" t="s">
        <v>401</v>
      </c>
      <c r="B10" s="19">
        <v>4.1599999999999998E-2</v>
      </c>
      <c r="C10" s="19">
        <v>0</v>
      </c>
      <c r="D10" s="22">
        <v>0</v>
      </c>
    </row>
    <row r="11" spans="1:4" x14ac:dyDescent="0.3">
      <c r="A11" s="17" t="s">
        <v>258</v>
      </c>
      <c r="B11" s="19">
        <v>0.20155088880273017</v>
      </c>
      <c r="C11" s="19">
        <v>3.7173505204523213E-2</v>
      </c>
      <c r="D11" s="22"/>
    </row>
    <row r="12" spans="1:4" x14ac:dyDescent="0.3">
      <c r="A12" s="18" t="s">
        <v>257</v>
      </c>
      <c r="B12" s="19">
        <v>0.19081619032414754</v>
      </c>
      <c r="C12" s="19">
        <v>2.6686517926691061E-2</v>
      </c>
      <c r="D12" s="22">
        <v>2.6686517926691061E-2</v>
      </c>
    </row>
    <row r="13" spans="1:4" x14ac:dyDescent="0.3">
      <c r="A13" s="18" t="s">
        <v>269</v>
      </c>
      <c r="B13" s="19">
        <v>0.28055295661854485</v>
      </c>
      <c r="C13" s="19">
        <v>5.1757142857142856E-2</v>
      </c>
      <c r="D13" s="22">
        <v>5.1757142857142856E-2</v>
      </c>
    </row>
    <row r="14" spans="1:4" x14ac:dyDescent="0.3">
      <c r="A14" s="18" t="s">
        <v>285</v>
      </c>
      <c r="B14" s="19">
        <v>0.20587639036796082</v>
      </c>
      <c r="C14" s="19">
        <v>2.8957142857142855E-2</v>
      </c>
      <c r="D14" s="22">
        <v>2.8957142857142855E-2</v>
      </c>
    </row>
    <row r="15" spans="1:4" x14ac:dyDescent="0.3">
      <c r="A15" s="18" t="s">
        <v>297</v>
      </c>
      <c r="B15" s="19">
        <v>0.14071580138272063</v>
      </c>
      <c r="C15" s="19">
        <v>4.3399999999999994E-2</v>
      </c>
      <c r="D15" s="22">
        <v>4.3399999999999994E-2</v>
      </c>
    </row>
    <row r="16" spans="1:4" x14ac:dyDescent="0.3">
      <c r="A16" s="17" t="s">
        <v>313</v>
      </c>
      <c r="B16" s="19">
        <v>0.20705909090909091</v>
      </c>
      <c r="C16" s="19">
        <v>6.4504545454545453E-2</v>
      </c>
      <c r="D16" s="22"/>
    </row>
    <row r="17" spans="1:4" x14ac:dyDescent="0.3">
      <c r="A17" s="18" t="s">
        <v>312</v>
      </c>
      <c r="B17" s="19">
        <v>0.17171428571428571</v>
      </c>
      <c r="C17" s="19">
        <v>7.1428571428571425E-2</v>
      </c>
      <c r="D17" s="22">
        <v>7.1428571428571425E-2</v>
      </c>
    </row>
    <row r="18" spans="1:4" x14ac:dyDescent="0.3">
      <c r="A18" s="18" t="s">
        <v>319</v>
      </c>
      <c r="B18" s="19">
        <v>0.30810000000000004</v>
      </c>
      <c r="C18" s="19">
        <v>9.3950000000000006E-2</v>
      </c>
      <c r="D18" s="22">
        <v>9.3950000000000006E-2</v>
      </c>
    </row>
    <row r="19" spans="1:4" x14ac:dyDescent="0.3">
      <c r="A19" s="18" t="s">
        <v>317</v>
      </c>
      <c r="B19" s="19">
        <v>9.01E-2</v>
      </c>
      <c r="C19" s="19">
        <v>1.9966666666666667E-2</v>
      </c>
      <c r="D19" s="22">
        <v>1.9966666666666667E-2</v>
      </c>
    </row>
    <row r="20" spans="1:4" x14ac:dyDescent="0.3">
      <c r="A20" s="18" t="s">
        <v>327</v>
      </c>
      <c r="B20" s="19">
        <v>0.31378571428571433</v>
      </c>
      <c r="C20" s="19">
        <v>8.7342857142857139E-2</v>
      </c>
      <c r="D20" s="22">
        <v>8.7342857142857139E-2</v>
      </c>
    </row>
    <row r="21" spans="1:4" x14ac:dyDescent="0.3">
      <c r="A21" s="17" t="s">
        <v>225</v>
      </c>
      <c r="B21" s="19">
        <v>0.46161851851851865</v>
      </c>
      <c r="C21" s="19">
        <v>4.6977777777777785E-2</v>
      </c>
      <c r="D21" s="22"/>
    </row>
    <row r="22" spans="1:4" x14ac:dyDescent="0.3">
      <c r="A22" s="18" t="s">
        <v>245</v>
      </c>
      <c r="B22" s="19">
        <v>1.1088142857142858</v>
      </c>
      <c r="C22" s="19">
        <v>6.8042857142857141E-2</v>
      </c>
      <c r="D22" s="22">
        <v>6.8042857142857141E-2</v>
      </c>
    </row>
    <row r="23" spans="1:4" x14ac:dyDescent="0.3">
      <c r="A23" s="18" t="s">
        <v>236</v>
      </c>
      <c r="B23" s="19">
        <v>0.23005714285714282</v>
      </c>
      <c r="C23" s="19">
        <v>6.2257142857142858E-2</v>
      </c>
      <c r="D23" s="22">
        <v>6.2257142857142858E-2</v>
      </c>
    </row>
    <row r="24" spans="1:4" x14ac:dyDescent="0.3">
      <c r="A24" s="18" t="s">
        <v>224</v>
      </c>
      <c r="B24" s="19">
        <v>0.22776666666666665</v>
      </c>
      <c r="C24" s="19">
        <v>0</v>
      </c>
      <c r="D24" s="22">
        <v>0</v>
      </c>
    </row>
    <row r="25" spans="1:4" x14ac:dyDescent="0.3">
      <c r="A25" s="18" t="s">
        <v>229</v>
      </c>
      <c r="B25" s="19">
        <v>0.24642857142857144</v>
      </c>
      <c r="C25" s="19">
        <v>5.0899999999999994E-2</v>
      </c>
      <c r="D25" s="22">
        <v>5.0899999999999994E-2</v>
      </c>
    </row>
    <row r="26" spans="1:4" x14ac:dyDescent="0.3">
      <c r="A26" s="17" t="s">
        <v>356</v>
      </c>
      <c r="B26" s="19">
        <v>0.39262407392608378</v>
      </c>
      <c r="C26" s="19">
        <v>4.2485301999587707E-2</v>
      </c>
      <c r="D26" s="22"/>
    </row>
    <row r="27" spans="1:4" x14ac:dyDescent="0.3">
      <c r="A27" s="18" t="s">
        <v>361</v>
      </c>
      <c r="B27" s="19">
        <v>0.34647946479527403</v>
      </c>
      <c r="C27" s="19">
        <v>4.0271428571428569E-2</v>
      </c>
      <c r="D27" s="22">
        <v>4.0271428571428569E-2</v>
      </c>
    </row>
    <row r="28" spans="1:4" x14ac:dyDescent="0.3">
      <c r="A28" s="18" t="s">
        <v>358</v>
      </c>
      <c r="B28" s="19">
        <v>0.42641976490132033</v>
      </c>
      <c r="C28" s="19">
        <v>4.3691414141414142E-2</v>
      </c>
      <c r="D28" s="22">
        <v>4.3691414141414142E-2</v>
      </c>
    </row>
    <row r="29" spans="1:4" x14ac:dyDescent="0.3">
      <c r="A29" s="18" t="s">
        <v>355</v>
      </c>
      <c r="B29" s="19">
        <v>0.44436187075271982</v>
      </c>
      <c r="C29" s="19">
        <v>4.2819999999999997E-2</v>
      </c>
      <c r="D29" s="22">
        <v>4.2819999999999997E-2</v>
      </c>
    </row>
    <row r="30" spans="1:4" x14ac:dyDescent="0.3">
      <c r="A30" s="18" t="s">
        <v>377</v>
      </c>
      <c r="B30" s="19">
        <v>0.34646242611877287</v>
      </c>
      <c r="C30" s="19">
        <v>5.3499999999999999E-2</v>
      </c>
      <c r="D30" s="22">
        <v>5.3499999999999999E-2</v>
      </c>
    </row>
    <row r="31" spans="1:4" x14ac:dyDescent="0.3">
      <c r="A31" s="17" t="s">
        <v>194</v>
      </c>
      <c r="B31" s="19">
        <v>0.14564230769230765</v>
      </c>
      <c r="C31" s="19">
        <v>4909.9007692307696</v>
      </c>
      <c r="D31" s="22"/>
    </row>
    <row r="32" spans="1:4" x14ac:dyDescent="0.3">
      <c r="A32" s="18" t="s">
        <v>193</v>
      </c>
      <c r="B32" s="19">
        <v>9.6014285714285705E-2</v>
      </c>
      <c r="C32" s="19">
        <v>0.12714285714285714</v>
      </c>
      <c r="D32" s="22">
        <v>0.12714285714285714</v>
      </c>
    </row>
    <row r="33" spans="1:4" x14ac:dyDescent="0.3">
      <c r="A33" s="18" t="s">
        <v>207</v>
      </c>
      <c r="B33" s="19">
        <v>5.5114285714285713E-2</v>
      </c>
      <c r="C33" s="19">
        <v>1.4285714285714287E-2</v>
      </c>
      <c r="D33" s="22">
        <v>1.4285714285714287E-2</v>
      </c>
    </row>
    <row r="34" spans="1:4" x14ac:dyDescent="0.3">
      <c r="A34" s="18" t="s">
        <v>209</v>
      </c>
      <c r="B34" s="19">
        <v>0.23725714285714286</v>
      </c>
      <c r="C34" s="19">
        <v>405.88857142857142</v>
      </c>
      <c r="D34" s="22">
        <v>405.88857142857142</v>
      </c>
    </row>
    <row r="35" spans="1:4" x14ac:dyDescent="0.3">
      <c r="A35" s="18" t="s">
        <v>201</v>
      </c>
      <c r="B35" s="19">
        <v>0.21360000000000001</v>
      </c>
      <c r="C35" s="19">
        <v>24963.042000000001</v>
      </c>
      <c r="D35" s="22">
        <v>24963.042000000001</v>
      </c>
    </row>
    <row r="36" spans="1:4" x14ac:dyDescent="0.3">
      <c r="A36" s="17" t="s">
        <v>340</v>
      </c>
      <c r="B36" s="19">
        <v>0.20315384615384616</v>
      </c>
      <c r="C36" s="19">
        <v>4.8966000000000003</v>
      </c>
      <c r="D36" s="22"/>
    </row>
    <row r="37" spans="1:4" x14ac:dyDescent="0.3">
      <c r="A37" s="18" t="s">
        <v>342</v>
      </c>
      <c r="B37" s="19">
        <v>0.20042857142857143</v>
      </c>
      <c r="C37" s="19">
        <v>0.20041428571428571</v>
      </c>
      <c r="D37" s="22">
        <v>0.20041428571428571</v>
      </c>
    </row>
    <row r="38" spans="1:4" x14ac:dyDescent="0.3">
      <c r="A38" s="18" t="s">
        <v>339</v>
      </c>
      <c r="B38" s="19">
        <v>0.20633333333333334</v>
      </c>
      <c r="C38" s="19">
        <v>10.375483333333333</v>
      </c>
      <c r="D38" s="22">
        <v>10.375483333333333</v>
      </c>
    </row>
    <row r="39" spans="1:4" x14ac:dyDescent="0.3">
      <c r="A39" s="17" t="s">
        <v>183</v>
      </c>
      <c r="B39" s="19">
        <v>0.20798888888888889</v>
      </c>
      <c r="C39" s="19">
        <v>6.2744444444444436E-2</v>
      </c>
      <c r="D39" s="22"/>
    </row>
    <row r="40" spans="1:4" x14ac:dyDescent="0.3">
      <c r="A40" s="18" t="s">
        <v>273</v>
      </c>
      <c r="B40" s="19">
        <v>0.16500000000000001</v>
      </c>
      <c r="C40" s="19">
        <v>8.0671428571428574E-2</v>
      </c>
      <c r="D40" s="22">
        <v>8.0671428571428574E-2</v>
      </c>
    </row>
    <row r="41" spans="1:4" x14ac:dyDescent="0.3">
      <c r="A41" s="18" t="s">
        <v>182</v>
      </c>
      <c r="B41" s="19">
        <v>0.28736666666666666</v>
      </c>
      <c r="C41" s="19">
        <v>0</v>
      </c>
      <c r="D41" s="22">
        <v>0</v>
      </c>
    </row>
    <row r="42" spans="1:4" x14ac:dyDescent="0.3">
      <c r="A42" s="18" t="s">
        <v>289</v>
      </c>
      <c r="B42" s="19">
        <v>0.24006</v>
      </c>
      <c r="C42" s="19">
        <v>0</v>
      </c>
      <c r="D42" s="22">
        <v>0</v>
      </c>
    </row>
    <row r="43" spans="1:4" x14ac:dyDescent="0.3">
      <c r="A43" s="18" t="s">
        <v>306</v>
      </c>
      <c r="B43" s="19">
        <v>0.17546666666666666</v>
      </c>
      <c r="C43" s="19">
        <v>0.18823333333333334</v>
      </c>
      <c r="D43" s="22">
        <v>0.18823333333333334</v>
      </c>
    </row>
    <row r="44" spans="1:4" x14ac:dyDescent="0.3">
      <c r="A44" s="17" t="s">
        <v>407</v>
      </c>
      <c r="B44" s="19">
        <v>0.2633538376704066</v>
      </c>
      <c r="C44" s="19">
        <v>717.57641668541191</v>
      </c>
      <c r="D44" s="2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23"/>
  <sheetViews>
    <sheetView workbookViewId="0">
      <selection activeCell="D9" sqref="D9"/>
    </sheetView>
  </sheetViews>
  <sheetFormatPr baseColWidth="10" defaultRowHeight="14.4" x14ac:dyDescent="0.3"/>
  <sheetData>
    <row r="1" spans="1:2" x14ac:dyDescent="0.3">
      <c r="A1" t="s">
        <v>609</v>
      </c>
      <c r="B1" t="s">
        <v>610</v>
      </c>
    </row>
    <row r="2" spans="1:2" x14ac:dyDescent="0.3">
      <c r="A2" s="17" t="s">
        <v>4</v>
      </c>
      <c r="B2" s="19">
        <v>3</v>
      </c>
    </row>
    <row r="3" spans="1:2" x14ac:dyDescent="0.3">
      <c r="A3" s="17" t="s">
        <v>8</v>
      </c>
      <c r="B3" s="19">
        <v>1</v>
      </c>
    </row>
    <row r="4" spans="1:2" x14ac:dyDescent="0.3">
      <c r="A4" s="17" t="s">
        <v>12</v>
      </c>
      <c r="B4" s="19">
        <v>7</v>
      </c>
    </row>
    <row r="5" spans="1:2" x14ac:dyDescent="0.3">
      <c r="A5" s="17" t="s">
        <v>31</v>
      </c>
      <c r="B5" s="19">
        <v>5</v>
      </c>
    </row>
    <row r="6" spans="1:2" x14ac:dyDescent="0.3">
      <c r="A6" s="17" t="s">
        <v>32</v>
      </c>
      <c r="B6" s="19">
        <v>5</v>
      </c>
    </row>
    <row r="7" spans="1:2" x14ac:dyDescent="0.3">
      <c r="A7" s="17" t="s">
        <v>35</v>
      </c>
      <c r="B7" s="19">
        <v>3</v>
      </c>
    </row>
    <row r="8" spans="1:2" x14ac:dyDescent="0.3">
      <c r="A8" s="17" t="s">
        <v>37</v>
      </c>
      <c r="B8" s="19">
        <v>3</v>
      </c>
    </row>
    <row r="9" spans="1:2" x14ac:dyDescent="0.3">
      <c r="A9" s="17" t="s">
        <v>39</v>
      </c>
      <c r="B9" s="19">
        <v>1</v>
      </c>
    </row>
    <row r="10" spans="1:2" x14ac:dyDescent="0.3">
      <c r="A10" s="17" t="s">
        <v>40</v>
      </c>
      <c r="B10" s="19">
        <v>1</v>
      </c>
    </row>
    <row r="11" spans="1:2" x14ac:dyDescent="0.3">
      <c r="A11" s="17" t="s">
        <v>41</v>
      </c>
      <c r="B11" s="19">
        <v>2</v>
      </c>
    </row>
    <row r="12" spans="1:2" x14ac:dyDescent="0.3">
      <c r="A12" s="17" t="s">
        <v>43</v>
      </c>
      <c r="B12" s="19">
        <v>2</v>
      </c>
    </row>
    <row r="13" spans="1:2" x14ac:dyDescent="0.3">
      <c r="A13" s="17" t="s">
        <v>44</v>
      </c>
      <c r="B13" s="19">
        <v>1</v>
      </c>
    </row>
    <row r="14" spans="1:2" x14ac:dyDescent="0.3">
      <c r="A14" s="17" t="s">
        <v>45</v>
      </c>
      <c r="B14" s="19">
        <v>2</v>
      </c>
    </row>
    <row r="15" spans="1:2" x14ac:dyDescent="0.3">
      <c r="A15" s="17" t="s">
        <v>46</v>
      </c>
      <c r="B15" s="19">
        <v>2</v>
      </c>
    </row>
    <row r="16" spans="1:2" x14ac:dyDescent="0.3">
      <c r="A16" s="17" t="s">
        <v>47</v>
      </c>
      <c r="B16" s="19">
        <v>2</v>
      </c>
    </row>
    <row r="17" spans="1:2" x14ac:dyDescent="0.3">
      <c r="A17" s="17" t="s">
        <v>51</v>
      </c>
      <c r="B17" s="19">
        <v>4</v>
      </c>
    </row>
    <row r="18" spans="1:2" x14ac:dyDescent="0.3">
      <c r="A18" s="17" t="s">
        <v>53</v>
      </c>
      <c r="B18" s="19">
        <v>5</v>
      </c>
    </row>
    <row r="19" spans="1:2" x14ac:dyDescent="0.3">
      <c r="A19" s="17" t="s">
        <v>54</v>
      </c>
      <c r="B19" s="19">
        <v>3</v>
      </c>
    </row>
    <row r="20" spans="1:2" x14ac:dyDescent="0.3">
      <c r="A20" s="17" t="s">
        <v>92</v>
      </c>
      <c r="B20" s="19">
        <v>3</v>
      </c>
    </row>
    <row r="21" spans="1:2" x14ac:dyDescent="0.3">
      <c r="A21" s="17" t="s">
        <v>93</v>
      </c>
      <c r="B21" s="19">
        <v>2</v>
      </c>
    </row>
    <row r="22" spans="1:2" x14ac:dyDescent="0.3">
      <c r="A22" s="17" t="s">
        <v>95</v>
      </c>
      <c r="B22" s="19">
        <v>2</v>
      </c>
    </row>
    <row r="23" spans="1:2" x14ac:dyDescent="0.3">
      <c r="A23" s="17" t="s">
        <v>58</v>
      </c>
      <c r="B23" s="19">
        <v>4</v>
      </c>
    </row>
    <row r="24" spans="1:2" x14ac:dyDescent="0.3">
      <c r="A24" s="17" t="s">
        <v>59</v>
      </c>
      <c r="B24" s="19">
        <v>9</v>
      </c>
    </row>
    <row r="25" spans="1:2" x14ac:dyDescent="0.3">
      <c r="A25" s="17" t="s">
        <v>60</v>
      </c>
      <c r="B25" s="19">
        <v>5</v>
      </c>
    </row>
    <row r="26" spans="1:2" x14ac:dyDescent="0.3">
      <c r="A26" s="17" t="s">
        <v>64</v>
      </c>
      <c r="B26" s="19">
        <v>6</v>
      </c>
    </row>
    <row r="27" spans="1:2" x14ac:dyDescent="0.3">
      <c r="A27" s="17" t="s">
        <v>65</v>
      </c>
      <c r="B27" s="19">
        <v>4</v>
      </c>
    </row>
    <row r="28" spans="1:2" x14ac:dyDescent="0.3">
      <c r="A28" s="17" t="s">
        <v>72</v>
      </c>
      <c r="B28" s="19">
        <v>1</v>
      </c>
    </row>
    <row r="29" spans="1:2" x14ac:dyDescent="0.3">
      <c r="A29" s="17" t="s">
        <v>66</v>
      </c>
      <c r="B29" s="19">
        <v>3</v>
      </c>
    </row>
    <row r="30" spans="1:2" x14ac:dyDescent="0.3">
      <c r="A30" s="17" t="s">
        <v>77</v>
      </c>
      <c r="B30" s="19">
        <v>1</v>
      </c>
    </row>
    <row r="31" spans="1:2" x14ac:dyDescent="0.3">
      <c r="A31" s="17" t="s">
        <v>67</v>
      </c>
      <c r="B31" s="19">
        <v>5</v>
      </c>
    </row>
    <row r="32" spans="1:2" x14ac:dyDescent="0.3">
      <c r="A32" s="17" t="s">
        <v>79</v>
      </c>
      <c r="B32" s="19">
        <v>1</v>
      </c>
    </row>
    <row r="33" spans="1:2" x14ac:dyDescent="0.3">
      <c r="A33" s="17" t="s">
        <v>81</v>
      </c>
      <c r="B33" s="19">
        <v>4</v>
      </c>
    </row>
    <row r="34" spans="1:2" x14ac:dyDescent="0.3">
      <c r="A34" s="17" t="s">
        <v>99</v>
      </c>
      <c r="B34" s="19">
        <v>8</v>
      </c>
    </row>
    <row r="35" spans="1:2" x14ac:dyDescent="0.3">
      <c r="A35" s="17" t="s">
        <v>82</v>
      </c>
      <c r="B35" s="19">
        <v>6</v>
      </c>
    </row>
    <row r="36" spans="1:2" x14ac:dyDescent="0.3">
      <c r="A36" s="17" t="s">
        <v>83</v>
      </c>
      <c r="B36" s="19">
        <v>9</v>
      </c>
    </row>
    <row r="37" spans="1:2" x14ac:dyDescent="0.3">
      <c r="A37" s="17" t="s">
        <v>85</v>
      </c>
      <c r="B37" s="19">
        <v>1</v>
      </c>
    </row>
    <row r="38" spans="1:2" x14ac:dyDescent="0.3">
      <c r="A38" s="17" t="s">
        <v>84</v>
      </c>
      <c r="B38" s="19">
        <v>3</v>
      </c>
    </row>
    <row r="39" spans="1:2" x14ac:dyDescent="0.3">
      <c r="A39" s="17" t="s">
        <v>88</v>
      </c>
      <c r="B39" s="19">
        <v>1</v>
      </c>
    </row>
    <row r="40" spans="1:2" x14ac:dyDescent="0.3">
      <c r="A40" s="17" t="s">
        <v>87</v>
      </c>
      <c r="B40" s="19">
        <v>8</v>
      </c>
    </row>
    <row r="41" spans="1:2" x14ac:dyDescent="0.3">
      <c r="A41" s="17" t="s">
        <v>68</v>
      </c>
      <c r="B41" s="19">
        <v>4</v>
      </c>
    </row>
    <row r="42" spans="1:2" x14ac:dyDescent="0.3">
      <c r="A42" s="17" t="s">
        <v>69</v>
      </c>
      <c r="B42" s="19">
        <v>5</v>
      </c>
    </row>
    <row r="43" spans="1:2" x14ac:dyDescent="0.3">
      <c r="A43" s="17" t="s">
        <v>70</v>
      </c>
      <c r="B43" s="19">
        <v>5</v>
      </c>
    </row>
    <row r="44" spans="1:2" x14ac:dyDescent="0.3">
      <c r="A44" s="17" t="s">
        <v>74</v>
      </c>
      <c r="B44" s="19">
        <v>5</v>
      </c>
    </row>
    <row r="45" spans="1:2" x14ac:dyDescent="0.3">
      <c r="A45" s="17" t="s">
        <v>75</v>
      </c>
      <c r="B45" s="19">
        <v>4</v>
      </c>
    </row>
    <row r="46" spans="1:2" x14ac:dyDescent="0.3">
      <c r="A46" s="17" t="s">
        <v>78</v>
      </c>
      <c r="B46" s="19">
        <v>6</v>
      </c>
    </row>
    <row r="47" spans="1:2" x14ac:dyDescent="0.3">
      <c r="A47" s="17" t="s">
        <v>80</v>
      </c>
      <c r="B47" s="19">
        <v>4</v>
      </c>
    </row>
    <row r="48" spans="1:2" x14ac:dyDescent="0.3">
      <c r="A48" s="17" t="s">
        <v>89</v>
      </c>
      <c r="B48" s="19">
        <v>5</v>
      </c>
    </row>
    <row r="49" spans="1:2" x14ac:dyDescent="0.3">
      <c r="A49" s="17" t="s">
        <v>90</v>
      </c>
      <c r="B49" s="19">
        <v>8</v>
      </c>
    </row>
    <row r="50" spans="1:2" x14ac:dyDescent="0.3">
      <c r="A50" s="17" t="s">
        <v>91</v>
      </c>
      <c r="B50" s="19">
        <v>4</v>
      </c>
    </row>
    <row r="51" spans="1:2" x14ac:dyDescent="0.3">
      <c r="A51" s="17" t="s">
        <v>104</v>
      </c>
      <c r="B51" s="19">
        <v>1</v>
      </c>
    </row>
    <row r="52" spans="1:2" x14ac:dyDescent="0.3">
      <c r="A52" s="17" t="s">
        <v>105</v>
      </c>
      <c r="B52" s="19">
        <v>13</v>
      </c>
    </row>
    <row r="53" spans="1:2" x14ac:dyDescent="0.3">
      <c r="A53" s="17" t="s">
        <v>107</v>
      </c>
      <c r="B53" s="19">
        <v>6</v>
      </c>
    </row>
    <row r="54" spans="1:2" x14ac:dyDescent="0.3">
      <c r="A54" s="17" t="s">
        <v>109</v>
      </c>
      <c r="B54" s="19">
        <v>1</v>
      </c>
    </row>
    <row r="55" spans="1:2" x14ac:dyDescent="0.3">
      <c r="A55" s="17" t="s">
        <v>115</v>
      </c>
      <c r="B55" s="19">
        <v>6</v>
      </c>
    </row>
    <row r="56" spans="1:2" x14ac:dyDescent="0.3">
      <c r="A56" s="17" t="s">
        <v>117</v>
      </c>
      <c r="B56" s="19">
        <v>5</v>
      </c>
    </row>
    <row r="57" spans="1:2" x14ac:dyDescent="0.3">
      <c r="A57" s="17" t="s">
        <v>122</v>
      </c>
      <c r="B57" s="19">
        <v>5</v>
      </c>
    </row>
    <row r="58" spans="1:2" x14ac:dyDescent="0.3">
      <c r="A58" s="17" t="s">
        <v>123</v>
      </c>
      <c r="B58" s="19">
        <v>6</v>
      </c>
    </row>
    <row r="59" spans="1:2" x14ac:dyDescent="0.3">
      <c r="A59" s="17" t="s">
        <v>124</v>
      </c>
      <c r="B59" s="19">
        <v>2</v>
      </c>
    </row>
    <row r="60" spans="1:2" x14ac:dyDescent="0.3">
      <c r="A60" s="17" t="s">
        <v>125</v>
      </c>
      <c r="B60" s="19">
        <v>4</v>
      </c>
    </row>
    <row r="61" spans="1:2" x14ac:dyDescent="0.3">
      <c r="A61" s="17" t="s">
        <v>126</v>
      </c>
      <c r="B61" s="19">
        <v>10</v>
      </c>
    </row>
    <row r="62" spans="1:2" x14ac:dyDescent="0.3">
      <c r="A62" s="17" t="s">
        <v>128</v>
      </c>
      <c r="B62" s="19">
        <v>1</v>
      </c>
    </row>
    <row r="63" spans="1:2" x14ac:dyDescent="0.3">
      <c r="A63" s="17" t="s">
        <v>129</v>
      </c>
      <c r="B63" s="19">
        <v>2</v>
      </c>
    </row>
    <row r="64" spans="1:2" x14ac:dyDescent="0.3">
      <c r="A64" s="17" t="s">
        <v>133</v>
      </c>
      <c r="B64" s="19">
        <v>2</v>
      </c>
    </row>
    <row r="65" spans="1:2" x14ac:dyDescent="0.3">
      <c r="A65" s="17" t="s">
        <v>134</v>
      </c>
      <c r="B65" s="19">
        <v>4</v>
      </c>
    </row>
    <row r="66" spans="1:2" x14ac:dyDescent="0.3">
      <c r="A66" s="17" t="s">
        <v>135</v>
      </c>
      <c r="B66" s="19">
        <v>4</v>
      </c>
    </row>
    <row r="67" spans="1:2" x14ac:dyDescent="0.3">
      <c r="A67" s="17" t="s">
        <v>136</v>
      </c>
      <c r="B67" s="19">
        <v>3</v>
      </c>
    </row>
    <row r="68" spans="1:2" x14ac:dyDescent="0.3">
      <c r="A68" s="17" t="s">
        <v>137</v>
      </c>
      <c r="B68" s="19">
        <v>5</v>
      </c>
    </row>
    <row r="69" spans="1:2" x14ac:dyDescent="0.3">
      <c r="A69" s="17" t="s">
        <v>138</v>
      </c>
      <c r="B69" s="19">
        <v>1</v>
      </c>
    </row>
    <row r="70" spans="1:2" x14ac:dyDescent="0.3">
      <c r="A70" s="17" t="s">
        <v>139</v>
      </c>
      <c r="B70" s="19">
        <v>12</v>
      </c>
    </row>
    <row r="71" spans="1:2" x14ac:dyDescent="0.3">
      <c r="A71" s="17" t="s">
        <v>140</v>
      </c>
      <c r="B71" s="19">
        <v>2</v>
      </c>
    </row>
    <row r="72" spans="1:2" x14ac:dyDescent="0.3">
      <c r="A72" s="17" t="s">
        <v>141</v>
      </c>
      <c r="B72" s="19">
        <v>1</v>
      </c>
    </row>
    <row r="73" spans="1:2" x14ac:dyDescent="0.3">
      <c r="A73" s="17" t="s">
        <v>142</v>
      </c>
      <c r="B73" s="19">
        <v>4</v>
      </c>
    </row>
    <row r="74" spans="1:2" x14ac:dyDescent="0.3">
      <c r="A74" s="17" t="s">
        <v>143</v>
      </c>
      <c r="B74" s="19">
        <v>6</v>
      </c>
    </row>
    <row r="75" spans="1:2" x14ac:dyDescent="0.3">
      <c r="A75" s="17" t="s">
        <v>144</v>
      </c>
      <c r="B75" s="19">
        <v>5</v>
      </c>
    </row>
    <row r="76" spans="1:2" x14ac:dyDescent="0.3">
      <c r="A76" s="17" t="s">
        <v>145</v>
      </c>
      <c r="B76" s="19">
        <v>4</v>
      </c>
    </row>
    <row r="77" spans="1:2" x14ac:dyDescent="0.3">
      <c r="A77" s="17" t="s">
        <v>146</v>
      </c>
      <c r="B77" s="19">
        <v>1</v>
      </c>
    </row>
    <row r="78" spans="1:2" x14ac:dyDescent="0.3">
      <c r="A78" s="17" t="s">
        <v>147</v>
      </c>
      <c r="B78" s="19">
        <v>1</v>
      </c>
    </row>
    <row r="79" spans="1:2" x14ac:dyDescent="0.3">
      <c r="A79" s="17" t="s">
        <v>148</v>
      </c>
      <c r="B79" s="19">
        <v>8</v>
      </c>
    </row>
    <row r="80" spans="1:2" x14ac:dyDescent="0.3">
      <c r="A80" s="17" t="s">
        <v>149</v>
      </c>
      <c r="B80" s="19">
        <v>5</v>
      </c>
    </row>
    <row r="81" spans="1:2" x14ac:dyDescent="0.3">
      <c r="A81" s="17" t="s">
        <v>150</v>
      </c>
      <c r="B81" s="19">
        <v>7</v>
      </c>
    </row>
    <row r="82" spans="1:2" x14ac:dyDescent="0.3">
      <c r="A82" s="17" t="s">
        <v>151</v>
      </c>
      <c r="B82" s="19">
        <v>3</v>
      </c>
    </row>
    <row r="83" spans="1:2" x14ac:dyDescent="0.3">
      <c r="A83" s="17" t="s">
        <v>152</v>
      </c>
      <c r="B83" s="19">
        <v>7</v>
      </c>
    </row>
    <row r="84" spans="1:2" x14ac:dyDescent="0.3">
      <c r="A84" s="17" t="s">
        <v>153</v>
      </c>
      <c r="B84" s="19">
        <v>7</v>
      </c>
    </row>
    <row r="85" spans="1:2" x14ac:dyDescent="0.3">
      <c r="A85" s="17" t="s">
        <v>154</v>
      </c>
      <c r="B85" s="19">
        <v>1</v>
      </c>
    </row>
    <row r="86" spans="1:2" x14ac:dyDescent="0.3">
      <c r="A86" s="17" t="s">
        <v>155</v>
      </c>
      <c r="B86" s="19">
        <v>7</v>
      </c>
    </row>
    <row r="87" spans="1:2" x14ac:dyDescent="0.3">
      <c r="A87" s="17" t="s">
        <v>156</v>
      </c>
      <c r="B87" s="19">
        <v>2</v>
      </c>
    </row>
    <row r="88" spans="1:2" x14ac:dyDescent="0.3">
      <c r="A88" s="17" t="s">
        <v>157</v>
      </c>
      <c r="B88" s="19">
        <v>4</v>
      </c>
    </row>
    <row r="89" spans="1:2" x14ac:dyDescent="0.3">
      <c r="A89" s="17" t="s">
        <v>158</v>
      </c>
      <c r="B89" s="19">
        <v>10</v>
      </c>
    </row>
    <row r="90" spans="1:2" x14ac:dyDescent="0.3">
      <c r="A90" s="17" t="s">
        <v>159</v>
      </c>
      <c r="B90" s="19">
        <v>3</v>
      </c>
    </row>
    <row r="91" spans="1:2" x14ac:dyDescent="0.3">
      <c r="A91" s="17" t="s">
        <v>160</v>
      </c>
      <c r="B91" s="19">
        <v>2</v>
      </c>
    </row>
    <row r="92" spans="1:2" x14ac:dyDescent="0.3">
      <c r="A92" s="17" t="s">
        <v>170</v>
      </c>
      <c r="B92" s="19">
        <v>2</v>
      </c>
    </row>
    <row r="93" spans="1:2" x14ac:dyDescent="0.3">
      <c r="A93" s="17" t="s">
        <v>172</v>
      </c>
      <c r="B93" s="19">
        <v>1</v>
      </c>
    </row>
    <row r="94" spans="1:2" x14ac:dyDescent="0.3">
      <c r="A94" s="17" t="s">
        <v>175</v>
      </c>
      <c r="B94" s="19">
        <v>4</v>
      </c>
    </row>
    <row r="95" spans="1:2" x14ac:dyDescent="0.3">
      <c r="A95" s="17"/>
      <c r="B95" s="19"/>
    </row>
    <row r="96" spans="1:2" x14ac:dyDescent="0.3">
      <c r="A96" s="17"/>
      <c r="B96" s="19"/>
    </row>
    <row r="97" spans="1:2" x14ac:dyDescent="0.3">
      <c r="A97" s="17"/>
      <c r="B97" s="19"/>
    </row>
    <row r="98" spans="1:2" x14ac:dyDescent="0.3">
      <c r="A98" s="17"/>
      <c r="B98" s="19"/>
    </row>
    <row r="99" spans="1:2" x14ac:dyDescent="0.3">
      <c r="A99" s="17"/>
      <c r="B99" s="19"/>
    </row>
    <row r="100" spans="1:2" x14ac:dyDescent="0.3">
      <c r="A100" s="17"/>
      <c r="B100" s="19"/>
    </row>
    <row r="101" spans="1:2" x14ac:dyDescent="0.3">
      <c r="A101" s="17"/>
      <c r="B101" s="19"/>
    </row>
    <row r="102" spans="1:2" x14ac:dyDescent="0.3">
      <c r="A102" s="17"/>
      <c r="B102" s="19"/>
    </row>
    <row r="103" spans="1:2" x14ac:dyDescent="0.3">
      <c r="A103" s="17"/>
      <c r="B103" s="19"/>
    </row>
    <row r="104" spans="1:2" x14ac:dyDescent="0.3">
      <c r="A104" s="17"/>
      <c r="B104" s="19"/>
    </row>
    <row r="105" spans="1:2" x14ac:dyDescent="0.3">
      <c r="A105" s="17"/>
      <c r="B105" s="19"/>
    </row>
    <row r="106" spans="1:2" x14ac:dyDescent="0.3">
      <c r="A106" s="17"/>
      <c r="B106" s="19"/>
    </row>
    <row r="107" spans="1:2" x14ac:dyDescent="0.3">
      <c r="A107" s="17"/>
      <c r="B107" s="19"/>
    </row>
    <row r="108" spans="1:2" x14ac:dyDescent="0.3">
      <c r="A108" s="17"/>
      <c r="B108" s="19"/>
    </row>
    <row r="109" spans="1:2" x14ac:dyDescent="0.3">
      <c r="A109" s="17"/>
      <c r="B109" s="19"/>
    </row>
    <row r="110" spans="1:2" x14ac:dyDescent="0.3">
      <c r="A110" s="17"/>
      <c r="B110" s="19"/>
    </row>
    <row r="111" spans="1:2" x14ac:dyDescent="0.3">
      <c r="A111" s="17"/>
      <c r="B111" s="19"/>
    </row>
    <row r="112" spans="1:2" x14ac:dyDescent="0.3">
      <c r="A112" s="17"/>
      <c r="B112" s="19"/>
    </row>
    <row r="113" spans="1:2" x14ac:dyDescent="0.3">
      <c r="A113" s="17"/>
      <c r="B113" s="19"/>
    </row>
    <row r="114" spans="1:2" x14ac:dyDescent="0.3">
      <c r="A114" s="17"/>
      <c r="B114" s="19"/>
    </row>
    <row r="115" spans="1:2" x14ac:dyDescent="0.3">
      <c r="A115" s="17"/>
      <c r="B115" s="19"/>
    </row>
    <row r="116" spans="1:2" x14ac:dyDescent="0.3">
      <c r="A116" s="17"/>
      <c r="B116" s="19"/>
    </row>
    <row r="117" spans="1:2" x14ac:dyDescent="0.3">
      <c r="A117" s="17"/>
      <c r="B117" s="19"/>
    </row>
    <row r="118" spans="1:2" x14ac:dyDescent="0.3">
      <c r="A118" s="17"/>
      <c r="B118" s="19"/>
    </row>
    <row r="119" spans="1:2" x14ac:dyDescent="0.3">
      <c r="A119" s="17"/>
      <c r="B119" s="19"/>
    </row>
    <row r="120" spans="1:2" x14ac:dyDescent="0.3">
      <c r="A120" s="17"/>
      <c r="B120" s="19"/>
    </row>
    <row r="121" spans="1:2" x14ac:dyDescent="0.3">
      <c r="A121" s="17"/>
      <c r="B121" s="19"/>
    </row>
    <row r="122" spans="1:2" x14ac:dyDescent="0.3">
      <c r="A122" s="17"/>
      <c r="B122" s="19"/>
    </row>
    <row r="123" spans="1:2" x14ac:dyDescent="0.3">
      <c r="A123" s="17"/>
      <c r="B123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76"/>
  <sheetViews>
    <sheetView workbookViewId="0">
      <selection activeCell="B91" sqref="B91"/>
    </sheetView>
  </sheetViews>
  <sheetFormatPr baseColWidth="10" defaultRowHeight="14.4" x14ac:dyDescent="0.3"/>
  <cols>
    <col min="1" max="1" width="15.33203125" bestFit="1" customWidth="1"/>
    <col min="2" max="2" width="47.6640625" bestFit="1" customWidth="1"/>
    <col min="3" max="3" width="24.6640625" bestFit="1" customWidth="1"/>
  </cols>
  <sheetData>
    <row r="1" spans="1:3" x14ac:dyDescent="0.3">
      <c r="A1" s="63" t="s">
        <v>415</v>
      </c>
      <c r="B1" s="63" t="s">
        <v>424</v>
      </c>
      <c r="C1" s="63" t="s">
        <v>425</v>
      </c>
    </row>
    <row r="2" spans="1:3" x14ac:dyDescent="0.3">
      <c r="A2" s="17" t="s">
        <v>4</v>
      </c>
      <c r="B2" s="19">
        <v>6</v>
      </c>
      <c r="C2" s="19">
        <v>3</v>
      </c>
    </row>
    <row r="3" spans="1:3" x14ac:dyDescent="0.3">
      <c r="A3" s="17" t="s">
        <v>5</v>
      </c>
      <c r="B3" s="19">
        <v>6</v>
      </c>
      <c r="C3" s="19">
        <v>4</v>
      </c>
    </row>
    <row r="4" spans="1:3" x14ac:dyDescent="0.3">
      <c r="A4" s="17" t="s">
        <v>6</v>
      </c>
      <c r="B4" s="19">
        <v>5</v>
      </c>
      <c r="C4" s="19">
        <v>2</v>
      </c>
    </row>
    <row r="5" spans="1:3" x14ac:dyDescent="0.3">
      <c r="A5" s="17" t="s">
        <v>7</v>
      </c>
      <c r="B5" s="19">
        <v>9</v>
      </c>
      <c r="C5" s="19">
        <v>6</v>
      </c>
    </row>
    <row r="6" spans="1:3" x14ac:dyDescent="0.3">
      <c r="A6" s="17" t="s">
        <v>8</v>
      </c>
      <c r="B6" s="19">
        <v>7</v>
      </c>
      <c r="C6" s="19">
        <v>3</v>
      </c>
    </row>
    <row r="7" spans="1:3" x14ac:dyDescent="0.3">
      <c r="A7" s="17" t="s">
        <v>10</v>
      </c>
      <c r="B7" s="19">
        <v>5</v>
      </c>
      <c r="C7" s="19">
        <v>4</v>
      </c>
    </row>
    <row r="8" spans="1:3" x14ac:dyDescent="0.3">
      <c r="A8" s="17" t="s">
        <v>11</v>
      </c>
      <c r="B8" s="19">
        <v>5</v>
      </c>
      <c r="C8" s="19">
        <v>5</v>
      </c>
    </row>
    <row r="9" spans="1:3" x14ac:dyDescent="0.3">
      <c r="A9" s="17" t="s">
        <v>12</v>
      </c>
      <c r="B9" s="19">
        <v>13</v>
      </c>
      <c r="C9" s="19">
        <v>6</v>
      </c>
    </row>
    <row r="10" spans="1:3" x14ac:dyDescent="0.3">
      <c r="A10" s="17" t="s">
        <v>13</v>
      </c>
      <c r="B10" s="19">
        <v>5</v>
      </c>
      <c r="C10" s="19">
        <v>5</v>
      </c>
    </row>
    <row r="11" spans="1:3" x14ac:dyDescent="0.3">
      <c r="A11" s="17" t="s">
        <v>14</v>
      </c>
      <c r="B11" s="19">
        <v>5</v>
      </c>
      <c r="C11" s="19">
        <v>5</v>
      </c>
    </row>
    <row r="12" spans="1:3" x14ac:dyDescent="0.3">
      <c r="A12" s="17" t="s">
        <v>15</v>
      </c>
      <c r="B12" s="19">
        <v>3</v>
      </c>
      <c r="C12" s="19">
        <v>3</v>
      </c>
    </row>
    <row r="13" spans="1:3" x14ac:dyDescent="0.3">
      <c r="A13" s="17" t="s">
        <v>16</v>
      </c>
      <c r="B13" s="19">
        <v>7</v>
      </c>
      <c r="C13" s="19">
        <v>7</v>
      </c>
    </row>
    <row r="14" spans="1:3" x14ac:dyDescent="0.3">
      <c r="A14" s="17" t="s">
        <v>17</v>
      </c>
      <c r="B14" s="19">
        <v>7</v>
      </c>
      <c r="C14" s="19">
        <v>3</v>
      </c>
    </row>
    <row r="15" spans="1:3" x14ac:dyDescent="0.3">
      <c r="A15" s="17" t="s">
        <v>18</v>
      </c>
      <c r="B15" s="19">
        <v>7</v>
      </c>
      <c r="C15" s="19">
        <v>3</v>
      </c>
    </row>
    <row r="16" spans="1:3" x14ac:dyDescent="0.3">
      <c r="A16" s="17" t="s">
        <v>19</v>
      </c>
      <c r="B16" s="19">
        <v>7</v>
      </c>
      <c r="C16" s="19">
        <v>3</v>
      </c>
    </row>
    <row r="17" spans="1:3" x14ac:dyDescent="0.3">
      <c r="A17" s="17" t="s">
        <v>20</v>
      </c>
      <c r="B17" s="19">
        <v>7</v>
      </c>
      <c r="C17" s="19">
        <v>7</v>
      </c>
    </row>
    <row r="18" spans="1:3" x14ac:dyDescent="0.3">
      <c r="A18" s="17" t="s">
        <v>21</v>
      </c>
      <c r="B18" s="19">
        <v>9</v>
      </c>
      <c r="C18" s="19">
        <v>8</v>
      </c>
    </row>
    <row r="19" spans="1:3" x14ac:dyDescent="0.3">
      <c r="A19" s="17" t="s">
        <v>22</v>
      </c>
      <c r="B19" s="19">
        <v>7</v>
      </c>
      <c r="C19" s="19">
        <v>7</v>
      </c>
    </row>
    <row r="20" spans="1:3" x14ac:dyDescent="0.3">
      <c r="A20" s="17" t="s">
        <v>23</v>
      </c>
      <c r="B20" s="19">
        <v>9</v>
      </c>
      <c r="C20" s="19">
        <v>7</v>
      </c>
    </row>
    <row r="21" spans="1:3" x14ac:dyDescent="0.3">
      <c r="A21" s="17" t="s">
        <v>24</v>
      </c>
      <c r="B21" s="19">
        <v>11</v>
      </c>
      <c r="C21" s="19">
        <v>8</v>
      </c>
    </row>
    <row r="22" spans="1:3" x14ac:dyDescent="0.3">
      <c r="A22" s="17" t="s">
        <v>25</v>
      </c>
      <c r="B22" s="19">
        <v>7</v>
      </c>
      <c r="C22" s="19">
        <v>3</v>
      </c>
    </row>
    <row r="23" spans="1:3" x14ac:dyDescent="0.3">
      <c r="A23" s="17" t="s">
        <v>26</v>
      </c>
      <c r="B23" s="19">
        <v>8</v>
      </c>
      <c r="C23" s="19">
        <v>6</v>
      </c>
    </row>
    <row r="24" spans="1:3" x14ac:dyDescent="0.3">
      <c r="A24" s="17" t="s">
        <v>27</v>
      </c>
      <c r="B24" s="19">
        <v>6</v>
      </c>
      <c r="C24" s="19">
        <v>6</v>
      </c>
    </row>
    <row r="25" spans="1:3" x14ac:dyDescent="0.3">
      <c r="A25" s="17" t="s">
        <v>28</v>
      </c>
      <c r="B25" s="19">
        <v>5</v>
      </c>
      <c r="C25" s="19">
        <v>5</v>
      </c>
    </row>
    <row r="26" spans="1:3" x14ac:dyDescent="0.3">
      <c r="A26" s="17" t="s">
        <v>29</v>
      </c>
      <c r="B26" s="19">
        <v>6</v>
      </c>
      <c r="C26" s="19">
        <v>6</v>
      </c>
    </row>
    <row r="27" spans="1:3" x14ac:dyDescent="0.3">
      <c r="A27" s="17" t="s">
        <v>31</v>
      </c>
      <c r="B27" s="19">
        <v>4</v>
      </c>
      <c r="C27" s="19">
        <v>3</v>
      </c>
    </row>
    <row r="28" spans="1:3" x14ac:dyDescent="0.3">
      <c r="A28" s="17" t="s">
        <v>32</v>
      </c>
      <c r="B28" s="19">
        <v>4</v>
      </c>
      <c r="C28" s="19">
        <v>3</v>
      </c>
    </row>
    <row r="29" spans="1:3" x14ac:dyDescent="0.3">
      <c r="A29" s="17" t="s">
        <v>33</v>
      </c>
      <c r="B29" s="19">
        <v>4</v>
      </c>
      <c r="C29" s="19">
        <v>3</v>
      </c>
    </row>
    <row r="30" spans="1:3" x14ac:dyDescent="0.3">
      <c r="A30" s="17" t="s">
        <v>34</v>
      </c>
      <c r="B30" s="19">
        <v>4</v>
      </c>
      <c r="C30" s="19">
        <v>3</v>
      </c>
    </row>
    <row r="31" spans="1:3" x14ac:dyDescent="0.3">
      <c r="A31" s="17" t="s">
        <v>35</v>
      </c>
      <c r="B31" s="19">
        <v>5</v>
      </c>
      <c r="C31" s="19">
        <v>4</v>
      </c>
    </row>
    <row r="32" spans="1:3" x14ac:dyDescent="0.3">
      <c r="A32" s="17" t="s">
        <v>36</v>
      </c>
      <c r="B32" s="19">
        <v>4</v>
      </c>
      <c r="C32" s="19">
        <v>4</v>
      </c>
    </row>
    <row r="33" spans="1:3" x14ac:dyDescent="0.3">
      <c r="A33" s="17" t="s">
        <v>37</v>
      </c>
      <c r="B33" s="19">
        <v>4</v>
      </c>
      <c r="C33" s="19">
        <v>4</v>
      </c>
    </row>
    <row r="34" spans="1:3" x14ac:dyDescent="0.3">
      <c r="A34" s="17" t="s">
        <v>38</v>
      </c>
      <c r="B34" s="19">
        <v>4</v>
      </c>
      <c r="C34" s="19">
        <v>4</v>
      </c>
    </row>
    <row r="35" spans="1:3" x14ac:dyDescent="0.3">
      <c r="A35" s="17" t="s">
        <v>39</v>
      </c>
      <c r="B35" s="19">
        <v>4</v>
      </c>
      <c r="C35" s="19">
        <v>3</v>
      </c>
    </row>
    <row r="36" spans="1:3" x14ac:dyDescent="0.3">
      <c r="A36" s="17" t="s">
        <v>40</v>
      </c>
      <c r="B36" s="19">
        <v>4</v>
      </c>
      <c r="C36" s="19">
        <v>3</v>
      </c>
    </row>
    <row r="37" spans="1:3" x14ac:dyDescent="0.3">
      <c r="A37" s="17" t="s">
        <v>41</v>
      </c>
      <c r="B37" s="19">
        <v>4</v>
      </c>
      <c r="C37" s="19">
        <v>4</v>
      </c>
    </row>
    <row r="38" spans="1:3" x14ac:dyDescent="0.3">
      <c r="A38" s="17" t="s">
        <v>42</v>
      </c>
      <c r="B38" s="19">
        <v>4</v>
      </c>
      <c r="C38" s="19">
        <v>3</v>
      </c>
    </row>
    <row r="39" spans="1:3" x14ac:dyDescent="0.3">
      <c r="A39" s="17" t="s">
        <v>43</v>
      </c>
      <c r="B39" s="19">
        <v>4</v>
      </c>
      <c r="C39" s="19">
        <v>3</v>
      </c>
    </row>
    <row r="40" spans="1:3" x14ac:dyDescent="0.3">
      <c r="A40" s="17" t="s">
        <v>44</v>
      </c>
      <c r="B40" s="19">
        <v>5</v>
      </c>
      <c r="C40" s="19">
        <v>4</v>
      </c>
    </row>
    <row r="41" spans="1:3" x14ac:dyDescent="0.3">
      <c r="A41" s="17" t="s">
        <v>45</v>
      </c>
      <c r="B41" s="19">
        <v>4</v>
      </c>
      <c r="C41" s="19">
        <v>2</v>
      </c>
    </row>
    <row r="42" spans="1:3" x14ac:dyDescent="0.3">
      <c r="A42" s="17" t="s">
        <v>46</v>
      </c>
      <c r="B42" s="19">
        <v>4</v>
      </c>
      <c r="C42" s="19">
        <v>3</v>
      </c>
    </row>
    <row r="43" spans="1:3" x14ac:dyDescent="0.3">
      <c r="A43" s="17" t="s">
        <v>47</v>
      </c>
      <c r="B43" s="19">
        <v>4</v>
      </c>
      <c r="C43" s="19">
        <v>4</v>
      </c>
    </row>
    <row r="44" spans="1:3" x14ac:dyDescent="0.3">
      <c r="A44" s="17" t="s">
        <v>48</v>
      </c>
      <c r="B44" s="19">
        <v>4</v>
      </c>
      <c r="C44" s="19">
        <v>2</v>
      </c>
    </row>
    <row r="45" spans="1:3" x14ac:dyDescent="0.3">
      <c r="A45" s="17" t="s">
        <v>49</v>
      </c>
      <c r="B45" s="19">
        <v>4</v>
      </c>
      <c r="C45" s="19">
        <v>3</v>
      </c>
    </row>
    <row r="46" spans="1:3" x14ac:dyDescent="0.3">
      <c r="A46" s="17" t="s">
        <v>50</v>
      </c>
      <c r="B46" s="19">
        <v>5</v>
      </c>
      <c r="C46" s="19">
        <v>3</v>
      </c>
    </row>
    <row r="47" spans="1:3" x14ac:dyDescent="0.3">
      <c r="A47" s="17" t="s">
        <v>51</v>
      </c>
      <c r="B47" s="19">
        <v>4</v>
      </c>
      <c r="C47" s="19">
        <v>3</v>
      </c>
    </row>
    <row r="48" spans="1:3" x14ac:dyDescent="0.3">
      <c r="A48" s="17" t="s">
        <v>52</v>
      </c>
      <c r="B48" s="19">
        <v>5</v>
      </c>
      <c r="C48" s="19">
        <v>3</v>
      </c>
    </row>
    <row r="49" spans="1:3" x14ac:dyDescent="0.3">
      <c r="A49" s="17" t="s">
        <v>53</v>
      </c>
      <c r="B49" s="19">
        <v>4</v>
      </c>
      <c r="C49" s="19">
        <v>3</v>
      </c>
    </row>
    <row r="50" spans="1:3" x14ac:dyDescent="0.3">
      <c r="A50" s="17" t="s">
        <v>54</v>
      </c>
      <c r="B50" s="19">
        <v>4</v>
      </c>
      <c r="C50" s="19">
        <v>3</v>
      </c>
    </row>
    <row r="51" spans="1:3" x14ac:dyDescent="0.3">
      <c r="A51" s="17" t="s">
        <v>55</v>
      </c>
      <c r="B51" s="19">
        <v>4</v>
      </c>
      <c r="C51" s="19">
        <v>3</v>
      </c>
    </row>
    <row r="52" spans="1:3" x14ac:dyDescent="0.3">
      <c r="A52" s="17" t="s">
        <v>56</v>
      </c>
      <c r="B52" s="19">
        <v>4</v>
      </c>
      <c r="C52" s="19">
        <v>3</v>
      </c>
    </row>
    <row r="53" spans="1:3" x14ac:dyDescent="0.3">
      <c r="A53" s="17" t="s">
        <v>57</v>
      </c>
      <c r="B53" s="19">
        <v>5</v>
      </c>
      <c r="C53" s="19">
        <v>5</v>
      </c>
    </row>
    <row r="54" spans="1:3" x14ac:dyDescent="0.3">
      <c r="A54" s="17" t="s">
        <v>92</v>
      </c>
      <c r="B54" s="19">
        <v>4</v>
      </c>
      <c r="C54" s="19">
        <v>3</v>
      </c>
    </row>
    <row r="55" spans="1:3" x14ac:dyDescent="0.3">
      <c r="A55" s="17" t="s">
        <v>93</v>
      </c>
      <c r="B55" s="19">
        <v>4</v>
      </c>
      <c r="C55" s="19">
        <v>3</v>
      </c>
    </row>
    <row r="56" spans="1:3" x14ac:dyDescent="0.3">
      <c r="A56" s="17" t="s">
        <v>94</v>
      </c>
      <c r="B56" s="19">
        <v>4</v>
      </c>
      <c r="C56" s="19">
        <v>3</v>
      </c>
    </row>
    <row r="57" spans="1:3" x14ac:dyDescent="0.3">
      <c r="A57" s="17" t="s">
        <v>61</v>
      </c>
      <c r="B57" s="19">
        <v>5</v>
      </c>
      <c r="C57" s="19">
        <v>5</v>
      </c>
    </row>
    <row r="58" spans="1:3" x14ac:dyDescent="0.3">
      <c r="A58" s="17" t="s">
        <v>95</v>
      </c>
      <c r="B58" s="19">
        <v>4</v>
      </c>
      <c r="C58" s="19">
        <v>3</v>
      </c>
    </row>
    <row r="59" spans="1:3" x14ac:dyDescent="0.3">
      <c r="A59" s="17" t="s">
        <v>58</v>
      </c>
      <c r="B59" s="19">
        <v>4</v>
      </c>
      <c r="C59" s="19">
        <v>4</v>
      </c>
    </row>
    <row r="60" spans="1:3" x14ac:dyDescent="0.3">
      <c r="A60" s="17" t="s">
        <v>59</v>
      </c>
      <c r="B60" s="19">
        <v>4</v>
      </c>
      <c r="C60" s="19">
        <v>4</v>
      </c>
    </row>
    <row r="61" spans="1:3" x14ac:dyDescent="0.3">
      <c r="A61" s="17" t="s">
        <v>60</v>
      </c>
      <c r="B61" s="19">
        <v>4</v>
      </c>
      <c r="C61" s="19">
        <v>4</v>
      </c>
    </row>
    <row r="62" spans="1:3" x14ac:dyDescent="0.3">
      <c r="A62" s="17" t="s">
        <v>62</v>
      </c>
      <c r="B62" s="19">
        <v>4</v>
      </c>
      <c r="C62" s="19">
        <v>3</v>
      </c>
    </row>
    <row r="63" spans="1:3" x14ac:dyDescent="0.3">
      <c r="A63" s="17" t="s">
        <v>96</v>
      </c>
      <c r="B63" s="19">
        <v>4</v>
      </c>
      <c r="C63" s="19">
        <v>3</v>
      </c>
    </row>
    <row r="64" spans="1:3" x14ac:dyDescent="0.3">
      <c r="A64" s="17" t="s">
        <v>63</v>
      </c>
      <c r="B64" s="19">
        <v>4</v>
      </c>
      <c r="C64" s="19">
        <v>3</v>
      </c>
    </row>
    <row r="65" spans="1:3" x14ac:dyDescent="0.3">
      <c r="A65" s="17" t="s">
        <v>64</v>
      </c>
      <c r="B65" s="19">
        <v>4</v>
      </c>
      <c r="C65" s="19">
        <v>3</v>
      </c>
    </row>
    <row r="66" spans="1:3" x14ac:dyDescent="0.3">
      <c r="A66" s="17" t="s">
        <v>65</v>
      </c>
      <c r="B66" s="19">
        <v>4</v>
      </c>
      <c r="C66" s="19">
        <v>4</v>
      </c>
    </row>
    <row r="67" spans="1:3" x14ac:dyDescent="0.3">
      <c r="A67" s="17" t="s">
        <v>71</v>
      </c>
      <c r="B67" s="19">
        <v>5</v>
      </c>
      <c r="C67" s="19">
        <v>5</v>
      </c>
    </row>
    <row r="68" spans="1:3" x14ac:dyDescent="0.3">
      <c r="A68" s="17" t="s">
        <v>72</v>
      </c>
      <c r="B68" s="19">
        <v>5</v>
      </c>
      <c r="C68" s="19">
        <v>5</v>
      </c>
    </row>
    <row r="69" spans="1:3" x14ac:dyDescent="0.3">
      <c r="A69" s="17" t="s">
        <v>73</v>
      </c>
      <c r="B69" s="19">
        <v>5</v>
      </c>
      <c r="C69" s="19">
        <v>5</v>
      </c>
    </row>
    <row r="70" spans="1:3" x14ac:dyDescent="0.3">
      <c r="A70" s="17" t="s">
        <v>66</v>
      </c>
      <c r="B70" s="19">
        <v>4</v>
      </c>
      <c r="C70" s="19">
        <v>4</v>
      </c>
    </row>
    <row r="71" spans="1:3" x14ac:dyDescent="0.3">
      <c r="A71" s="17" t="s">
        <v>97</v>
      </c>
      <c r="B71" s="19">
        <v>4</v>
      </c>
      <c r="C71" s="19">
        <v>3</v>
      </c>
    </row>
    <row r="72" spans="1:3" x14ac:dyDescent="0.3">
      <c r="A72" s="17" t="s">
        <v>76</v>
      </c>
      <c r="B72" s="19">
        <v>6</v>
      </c>
      <c r="C72" s="19">
        <v>6</v>
      </c>
    </row>
    <row r="73" spans="1:3" x14ac:dyDescent="0.3">
      <c r="A73" s="17" t="s">
        <v>77</v>
      </c>
      <c r="B73" s="19">
        <v>5</v>
      </c>
      <c r="C73" s="19">
        <v>5</v>
      </c>
    </row>
    <row r="74" spans="1:3" x14ac:dyDescent="0.3">
      <c r="A74" s="17" t="s">
        <v>67</v>
      </c>
      <c r="B74" s="19">
        <v>4</v>
      </c>
      <c r="C74" s="19">
        <v>3</v>
      </c>
    </row>
    <row r="75" spans="1:3" x14ac:dyDescent="0.3">
      <c r="A75" s="17" t="s">
        <v>79</v>
      </c>
      <c r="B75" s="19">
        <v>5</v>
      </c>
      <c r="C75" s="19">
        <v>5</v>
      </c>
    </row>
    <row r="76" spans="1:3" x14ac:dyDescent="0.3">
      <c r="A76" s="17" t="s">
        <v>98</v>
      </c>
      <c r="B76" s="19">
        <v>4</v>
      </c>
      <c r="C76" s="19">
        <v>3</v>
      </c>
    </row>
    <row r="77" spans="1:3" x14ac:dyDescent="0.3">
      <c r="A77" s="17" t="s">
        <v>81</v>
      </c>
      <c r="B77" s="19">
        <v>5</v>
      </c>
      <c r="C77" s="19">
        <v>5</v>
      </c>
    </row>
    <row r="78" spans="1:3" x14ac:dyDescent="0.3">
      <c r="A78" s="17" t="s">
        <v>99</v>
      </c>
      <c r="B78" s="19">
        <v>4</v>
      </c>
      <c r="C78" s="19">
        <v>3</v>
      </c>
    </row>
    <row r="79" spans="1:3" x14ac:dyDescent="0.3">
      <c r="A79" s="17" t="s">
        <v>82</v>
      </c>
      <c r="B79" s="19">
        <v>4</v>
      </c>
      <c r="C79" s="19">
        <v>3</v>
      </c>
    </row>
    <row r="80" spans="1:3" x14ac:dyDescent="0.3">
      <c r="A80" s="17" t="s">
        <v>83</v>
      </c>
      <c r="B80" s="19">
        <v>4</v>
      </c>
      <c r="C80" s="19">
        <v>3</v>
      </c>
    </row>
    <row r="81" spans="1:3" x14ac:dyDescent="0.3">
      <c r="A81" s="17" t="s">
        <v>85</v>
      </c>
      <c r="B81" s="19">
        <v>5</v>
      </c>
      <c r="C81" s="19">
        <v>5</v>
      </c>
    </row>
    <row r="82" spans="1:3" x14ac:dyDescent="0.3">
      <c r="A82" s="17" t="s">
        <v>86</v>
      </c>
      <c r="B82" s="19">
        <v>5</v>
      </c>
      <c r="C82" s="19">
        <v>5</v>
      </c>
    </row>
    <row r="83" spans="1:3" x14ac:dyDescent="0.3">
      <c r="A83" s="17" t="s">
        <v>84</v>
      </c>
      <c r="B83" s="19">
        <v>4</v>
      </c>
      <c r="C83" s="19">
        <v>4</v>
      </c>
    </row>
    <row r="84" spans="1:3" x14ac:dyDescent="0.3">
      <c r="A84" s="17" t="s">
        <v>88</v>
      </c>
      <c r="B84" s="19">
        <v>5</v>
      </c>
      <c r="C84" s="19">
        <v>5</v>
      </c>
    </row>
    <row r="85" spans="1:3" x14ac:dyDescent="0.3">
      <c r="A85" s="17" t="s">
        <v>87</v>
      </c>
      <c r="B85" s="19">
        <v>4</v>
      </c>
      <c r="C85" s="19">
        <v>4</v>
      </c>
    </row>
    <row r="86" spans="1:3" x14ac:dyDescent="0.3">
      <c r="A86" s="17" t="s">
        <v>68</v>
      </c>
      <c r="B86" s="19">
        <v>4</v>
      </c>
      <c r="C86" s="19">
        <v>3</v>
      </c>
    </row>
    <row r="87" spans="1:3" x14ac:dyDescent="0.3">
      <c r="A87" s="17" t="s">
        <v>69</v>
      </c>
      <c r="B87" s="19">
        <v>4</v>
      </c>
      <c r="C87" s="19">
        <v>3</v>
      </c>
    </row>
    <row r="88" spans="1:3" x14ac:dyDescent="0.3">
      <c r="A88" s="17" t="s">
        <v>70</v>
      </c>
      <c r="B88" s="19">
        <v>4</v>
      </c>
      <c r="C88" s="19">
        <v>3</v>
      </c>
    </row>
    <row r="89" spans="1:3" x14ac:dyDescent="0.3">
      <c r="A89" s="17" t="s">
        <v>74</v>
      </c>
      <c r="B89" s="19">
        <v>4</v>
      </c>
      <c r="C89" s="19">
        <v>4</v>
      </c>
    </row>
    <row r="90" spans="1:3" x14ac:dyDescent="0.3">
      <c r="A90" s="17" t="s">
        <v>75</v>
      </c>
      <c r="B90" s="19">
        <v>4</v>
      </c>
      <c r="C90" s="19">
        <v>4</v>
      </c>
    </row>
    <row r="91" spans="1:3" x14ac:dyDescent="0.3">
      <c r="A91" s="17" t="s">
        <v>78</v>
      </c>
      <c r="B91" s="19">
        <v>4</v>
      </c>
      <c r="C91" s="19">
        <v>4</v>
      </c>
    </row>
    <row r="92" spans="1:3" x14ac:dyDescent="0.3">
      <c r="A92" s="17" t="s">
        <v>80</v>
      </c>
      <c r="B92" s="19">
        <v>4</v>
      </c>
      <c r="C92" s="19">
        <v>3</v>
      </c>
    </row>
    <row r="93" spans="1:3" x14ac:dyDescent="0.3">
      <c r="A93" s="17" t="s">
        <v>89</v>
      </c>
      <c r="B93" s="19">
        <v>4</v>
      </c>
      <c r="C93" s="19">
        <v>4</v>
      </c>
    </row>
    <row r="94" spans="1:3" x14ac:dyDescent="0.3">
      <c r="A94" s="17" t="s">
        <v>90</v>
      </c>
      <c r="B94" s="19">
        <v>4</v>
      </c>
      <c r="C94" s="19">
        <v>4</v>
      </c>
    </row>
    <row r="95" spans="1:3" x14ac:dyDescent="0.3">
      <c r="A95" s="17" t="s">
        <v>91</v>
      </c>
      <c r="B95" s="19">
        <v>4</v>
      </c>
      <c r="C95" s="19">
        <v>3</v>
      </c>
    </row>
    <row r="96" spans="1:3" x14ac:dyDescent="0.3">
      <c r="A96" s="17" t="s">
        <v>100</v>
      </c>
      <c r="B96" s="19">
        <v>7</v>
      </c>
      <c r="C96" s="19">
        <v>3</v>
      </c>
    </row>
    <row r="97" spans="1:3" x14ac:dyDescent="0.3">
      <c r="A97" s="17" t="s">
        <v>101</v>
      </c>
      <c r="B97" s="19">
        <v>4</v>
      </c>
      <c r="C97" s="19">
        <v>3</v>
      </c>
    </row>
    <row r="98" spans="1:3" x14ac:dyDescent="0.3">
      <c r="A98" s="17" t="s">
        <v>102</v>
      </c>
      <c r="B98" s="19">
        <v>4</v>
      </c>
      <c r="C98" s="19">
        <v>3</v>
      </c>
    </row>
    <row r="99" spans="1:3" x14ac:dyDescent="0.3">
      <c r="A99" s="17" t="s">
        <v>103</v>
      </c>
      <c r="B99" s="19">
        <v>5</v>
      </c>
      <c r="C99" s="19">
        <v>5</v>
      </c>
    </row>
    <row r="100" spans="1:3" x14ac:dyDescent="0.3">
      <c r="A100" s="17" t="s">
        <v>104</v>
      </c>
      <c r="B100" s="19">
        <v>5</v>
      </c>
      <c r="C100" s="19">
        <v>5</v>
      </c>
    </row>
    <row r="101" spans="1:3" x14ac:dyDescent="0.3">
      <c r="A101" s="17" t="s">
        <v>105</v>
      </c>
      <c r="B101" s="19">
        <v>6</v>
      </c>
      <c r="C101" s="19">
        <v>5</v>
      </c>
    </row>
    <row r="102" spans="1:3" x14ac:dyDescent="0.3">
      <c r="A102" s="17" t="s">
        <v>106</v>
      </c>
      <c r="B102" s="19">
        <v>3</v>
      </c>
      <c r="C102" s="19">
        <v>3</v>
      </c>
    </row>
    <row r="103" spans="1:3" x14ac:dyDescent="0.3">
      <c r="A103" s="17" t="s">
        <v>107</v>
      </c>
      <c r="B103" s="19">
        <v>5</v>
      </c>
      <c r="C103" s="19">
        <v>4</v>
      </c>
    </row>
    <row r="104" spans="1:3" x14ac:dyDescent="0.3">
      <c r="A104" s="17" t="s">
        <v>108</v>
      </c>
      <c r="B104" s="19">
        <v>6</v>
      </c>
      <c r="C104" s="19">
        <v>5</v>
      </c>
    </row>
    <row r="105" spans="1:3" x14ac:dyDescent="0.3">
      <c r="A105" s="17" t="s">
        <v>109</v>
      </c>
      <c r="B105" s="19">
        <v>4</v>
      </c>
      <c r="C105" s="19">
        <v>3</v>
      </c>
    </row>
    <row r="106" spans="1:3" x14ac:dyDescent="0.3">
      <c r="A106" s="17" t="s">
        <v>110</v>
      </c>
      <c r="B106" s="19">
        <v>6</v>
      </c>
      <c r="C106" s="19">
        <v>5</v>
      </c>
    </row>
    <row r="107" spans="1:3" x14ac:dyDescent="0.3">
      <c r="A107" s="17" t="s">
        <v>111</v>
      </c>
      <c r="B107" s="19">
        <v>5</v>
      </c>
      <c r="C107" s="19">
        <v>4</v>
      </c>
    </row>
    <row r="108" spans="1:3" x14ac:dyDescent="0.3">
      <c r="A108" s="17" t="s">
        <v>112</v>
      </c>
      <c r="B108" s="19">
        <v>6</v>
      </c>
      <c r="C108" s="19">
        <v>5</v>
      </c>
    </row>
    <row r="109" spans="1:3" x14ac:dyDescent="0.3">
      <c r="A109" s="17" t="s">
        <v>113</v>
      </c>
      <c r="B109" s="19">
        <v>6</v>
      </c>
      <c r="C109" s="19">
        <v>5</v>
      </c>
    </row>
    <row r="110" spans="1:3" x14ac:dyDescent="0.3">
      <c r="A110" s="17" t="s">
        <v>114</v>
      </c>
      <c r="B110" s="19">
        <v>6</v>
      </c>
      <c r="C110" s="19">
        <v>5</v>
      </c>
    </row>
    <row r="111" spans="1:3" x14ac:dyDescent="0.3">
      <c r="A111" s="17" t="s">
        <v>115</v>
      </c>
      <c r="B111" s="19">
        <v>6</v>
      </c>
      <c r="C111" s="19">
        <v>5</v>
      </c>
    </row>
    <row r="112" spans="1:3" x14ac:dyDescent="0.3">
      <c r="A112" s="17" t="s">
        <v>116</v>
      </c>
      <c r="B112" s="19">
        <v>5</v>
      </c>
      <c r="C112" s="19">
        <v>5</v>
      </c>
    </row>
    <row r="113" spans="1:3" x14ac:dyDescent="0.3">
      <c r="A113" s="17" t="s">
        <v>117</v>
      </c>
      <c r="B113" s="19">
        <v>4</v>
      </c>
      <c r="C113" s="19">
        <v>4</v>
      </c>
    </row>
    <row r="114" spans="1:3" x14ac:dyDescent="0.3">
      <c r="A114" s="17" t="s">
        <v>118</v>
      </c>
      <c r="B114" s="19">
        <v>5</v>
      </c>
      <c r="C114" s="19">
        <v>3</v>
      </c>
    </row>
    <row r="115" spans="1:3" x14ac:dyDescent="0.3">
      <c r="A115" s="17" t="s">
        <v>119</v>
      </c>
      <c r="B115" s="19">
        <v>5</v>
      </c>
      <c r="C115" s="19">
        <v>4</v>
      </c>
    </row>
    <row r="116" spans="1:3" x14ac:dyDescent="0.3">
      <c r="A116" s="17" t="s">
        <v>120</v>
      </c>
      <c r="B116" s="19">
        <v>5</v>
      </c>
      <c r="C116" s="19">
        <v>3</v>
      </c>
    </row>
    <row r="117" spans="1:3" x14ac:dyDescent="0.3">
      <c r="A117" s="17" t="s">
        <v>121</v>
      </c>
      <c r="B117" s="19">
        <v>6</v>
      </c>
      <c r="C117" s="19">
        <v>5</v>
      </c>
    </row>
    <row r="118" spans="1:3" x14ac:dyDescent="0.3">
      <c r="A118" s="17" t="s">
        <v>122</v>
      </c>
      <c r="B118" s="19">
        <v>6</v>
      </c>
      <c r="C118" s="19">
        <v>5</v>
      </c>
    </row>
    <row r="119" spans="1:3" x14ac:dyDescent="0.3">
      <c r="A119" s="17" t="s">
        <v>123</v>
      </c>
      <c r="B119" s="19">
        <v>5</v>
      </c>
      <c r="C119" s="19">
        <v>4</v>
      </c>
    </row>
    <row r="120" spans="1:3" x14ac:dyDescent="0.3">
      <c r="A120" s="17" t="s">
        <v>124</v>
      </c>
      <c r="B120" s="19">
        <v>4</v>
      </c>
      <c r="C120" s="19">
        <v>4</v>
      </c>
    </row>
    <row r="121" spans="1:3" x14ac:dyDescent="0.3">
      <c r="A121" s="17" t="s">
        <v>125</v>
      </c>
      <c r="B121" s="19">
        <v>7</v>
      </c>
      <c r="C121" s="19">
        <v>6</v>
      </c>
    </row>
    <row r="122" spans="1:3" x14ac:dyDescent="0.3">
      <c r="A122" s="17" t="s">
        <v>126</v>
      </c>
      <c r="B122" s="19">
        <v>6</v>
      </c>
      <c r="C122" s="19">
        <v>5</v>
      </c>
    </row>
    <row r="123" spans="1:3" x14ac:dyDescent="0.3">
      <c r="A123" s="17" t="s">
        <v>127</v>
      </c>
      <c r="B123" s="19">
        <v>4</v>
      </c>
      <c r="C123" s="19">
        <v>4</v>
      </c>
    </row>
    <row r="124" spans="1:3" x14ac:dyDescent="0.3">
      <c r="A124" s="17" t="s">
        <v>128</v>
      </c>
      <c r="B124" s="19">
        <v>4</v>
      </c>
      <c r="C124" s="19">
        <v>4</v>
      </c>
    </row>
    <row r="125" spans="1:3" x14ac:dyDescent="0.3">
      <c r="A125" s="17" t="s">
        <v>129</v>
      </c>
      <c r="B125" s="19">
        <v>4</v>
      </c>
      <c r="C125" s="19">
        <v>4</v>
      </c>
    </row>
    <row r="126" spans="1:3" x14ac:dyDescent="0.3">
      <c r="A126" s="17" t="s">
        <v>130</v>
      </c>
      <c r="B126" s="19">
        <v>2</v>
      </c>
      <c r="C126" s="19">
        <v>2</v>
      </c>
    </row>
    <row r="127" spans="1:3" x14ac:dyDescent="0.3">
      <c r="A127" s="17" t="s">
        <v>131</v>
      </c>
      <c r="B127" s="19">
        <v>5</v>
      </c>
      <c r="C127" s="19">
        <v>5</v>
      </c>
    </row>
    <row r="128" spans="1:3" x14ac:dyDescent="0.3">
      <c r="A128" s="17" t="s">
        <v>132</v>
      </c>
      <c r="B128" s="19">
        <v>2</v>
      </c>
      <c r="C128" s="19">
        <v>2</v>
      </c>
    </row>
    <row r="129" spans="1:3" x14ac:dyDescent="0.3">
      <c r="A129" s="17" t="s">
        <v>133</v>
      </c>
      <c r="B129" s="19">
        <v>4</v>
      </c>
      <c r="C129" s="19">
        <v>4</v>
      </c>
    </row>
    <row r="130" spans="1:3" x14ac:dyDescent="0.3">
      <c r="A130" s="17" t="s">
        <v>134</v>
      </c>
      <c r="B130" s="19">
        <v>4</v>
      </c>
      <c r="C130" s="19">
        <v>4</v>
      </c>
    </row>
    <row r="131" spans="1:3" x14ac:dyDescent="0.3">
      <c r="A131" s="17" t="s">
        <v>135</v>
      </c>
      <c r="B131" s="19">
        <v>4</v>
      </c>
      <c r="C131" s="19">
        <v>4</v>
      </c>
    </row>
    <row r="132" spans="1:3" x14ac:dyDescent="0.3">
      <c r="A132" s="17" t="s">
        <v>136</v>
      </c>
      <c r="B132" s="19">
        <v>4</v>
      </c>
      <c r="C132" s="19">
        <v>4</v>
      </c>
    </row>
    <row r="133" spans="1:3" x14ac:dyDescent="0.3">
      <c r="A133" s="17" t="s">
        <v>137</v>
      </c>
      <c r="B133" s="19">
        <v>3</v>
      </c>
      <c r="C133" s="19">
        <v>3</v>
      </c>
    </row>
    <row r="134" spans="1:3" x14ac:dyDescent="0.3">
      <c r="A134" s="17" t="s">
        <v>138</v>
      </c>
      <c r="B134" s="19">
        <v>4</v>
      </c>
      <c r="C134" s="19">
        <v>4</v>
      </c>
    </row>
    <row r="135" spans="1:3" x14ac:dyDescent="0.3">
      <c r="A135" s="17" t="s">
        <v>139</v>
      </c>
      <c r="B135" s="19">
        <v>4</v>
      </c>
      <c r="C135" s="19">
        <v>4</v>
      </c>
    </row>
    <row r="136" spans="1:3" x14ac:dyDescent="0.3">
      <c r="A136" s="17" t="s">
        <v>140</v>
      </c>
      <c r="B136" s="19">
        <v>4</v>
      </c>
      <c r="C136" s="19">
        <v>3</v>
      </c>
    </row>
    <row r="137" spans="1:3" x14ac:dyDescent="0.3">
      <c r="A137" s="17" t="s">
        <v>141</v>
      </c>
      <c r="B137" s="19">
        <v>4</v>
      </c>
      <c r="C137" s="19">
        <v>4</v>
      </c>
    </row>
    <row r="138" spans="1:3" x14ac:dyDescent="0.3">
      <c r="A138" s="17" t="s">
        <v>142</v>
      </c>
      <c r="B138" s="19">
        <v>5</v>
      </c>
      <c r="C138" s="19">
        <v>5</v>
      </c>
    </row>
    <row r="139" spans="1:3" x14ac:dyDescent="0.3">
      <c r="A139" s="17" t="s">
        <v>143</v>
      </c>
      <c r="B139" s="19">
        <v>4</v>
      </c>
      <c r="C139" s="19">
        <v>4</v>
      </c>
    </row>
    <row r="140" spans="1:3" x14ac:dyDescent="0.3">
      <c r="A140" s="17" t="s">
        <v>144</v>
      </c>
      <c r="B140" s="19">
        <v>4</v>
      </c>
      <c r="C140" s="19">
        <v>4</v>
      </c>
    </row>
    <row r="141" spans="1:3" x14ac:dyDescent="0.3">
      <c r="A141" s="17" t="s">
        <v>145</v>
      </c>
      <c r="B141" s="19">
        <v>5</v>
      </c>
      <c r="C141" s="19">
        <v>5</v>
      </c>
    </row>
    <row r="142" spans="1:3" x14ac:dyDescent="0.3">
      <c r="A142" s="17" t="s">
        <v>146</v>
      </c>
      <c r="B142" s="19">
        <v>5</v>
      </c>
      <c r="C142" s="19">
        <v>4</v>
      </c>
    </row>
    <row r="143" spans="1:3" x14ac:dyDescent="0.3">
      <c r="A143" s="17" t="s">
        <v>147</v>
      </c>
      <c r="B143" s="19">
        <v>5</v>
      </c>
      <c r="C143" s="19">
        <v>4</v>
      </c>
    </row>
    <row r="144" spans="1:3" x14ac:dyDescent="0.3">
      <c r="A144" s="17" t="s">
        <v>148</v>
      </c>
      <c r="B144" s="19">
        <v>4</v>
      </c>
      <c r="C144" s="19">
        <v>4</v>
      </c>
    </row>
    <row r="145" spans="1:3" x14ac:dyDescent="0.3">
      <c r="A145" s="17" t="s">
        <v>149</v>
      </c>
      <c r="B145" s="19">
        <v>4</v>
      </c>
      <c r="C145" s="19">
        <v>4</v>
      </c>
    </row>
    <row r="146" spans="1:3" x14ac:dyDescent="0.3">
      <c r="A146" s="17" t="s">
        <v>150</v>
      </c>
      <c r="B146" s="19">
        <v>4</v>
      </c>
      <c r="C146" s="19">
        <v>4</v>
      </c>
    </row>
    <row r="147" spans="1:3" x14ac:dyDescent="0.3">
      <c r="A147" s="17" t="s">
        <v>151</v>
      </c>
      <c r="B147" s="19">
        <v>4</v>
      </c>
      <c r="C147" s="19">
        <v>4</v>
      </c>
    </row>
    <row r="148" spans="1:3" x14ac:dyDescent="0.3">
      <c r="A148" s="17" t="s">
        <v>152</v>
      </c>
      <c r="B148" s="19">
        <v>5</v>
      </c>
      <c r="C148" s="19">
        <v>5</v>
      </c>
    </row>
    <row r="149" spans="1:3" x14ac:dyDescent="0.3">
      <c r="A149" s="17" t="s">
        <v>153</v>
      </c>
      <c r="B149" s="19">
        <v>4</v>
      </c>
      <c r="C149" s="19">
        <v>4</v>
      </c>
    </row>
    <row r="150" spans="1:3" x14ac:dyDescent="0.3">
      <c r="A150" s="17" t="s">
        <v>154</v>
      </c>
      <c r="B150" s="19">
        <v>4</v>
      </c>
      <c r="C150" s="19">
        <v>4</v>
      </c>
    </row>
    <row r="151" spans="1:3" x14ac:dyDescent="0.3">
      <c r="A151" s="17" t="s">
        <v>155</v>
      </c>
      <c r="B151" s="19">
        <v>4</v>
      </c>
      <c r="C151" s="19">
        <v>4</v>
      </c>
    </row>
    <row r="152" spans="1:3" x14ac:dyDescent="0.3">
      <c r="A152" s="17" t="s">
        <v>156</v>
      </c>
      <c r="B152" s="19">
        <v>4</v>
      </c>
      <c r="C152" s="19">
        <v>4</v>
      </c>
    </row>
    <row r="153" spans="1:3" x14ac:dyDescent="0.3">
      <c r="A153" s="17" t="s">
        <v>157</v>
      </c>
      <c r="B153" s="19">
        <v>3</v>
      </c>
      <c r="C153" s="19">
        <v>3</v>
      </c>
    </row>
    <row r="154" spans="1:3" x14ac:dyDescent="0.3">
      <c r="A154" s="17" t="s">
        <v>158</v>
      </c>
      <c r="B154" s="19">
        <v>3</v>
      </c>
      <c r="C154" s="19">
        <v>3</v>
      </c>
    </row>
    <row r="155" spans="1:3" x14ac:dyDescent="0.3">
      <c r="A155" s="17" t="s">
        <v>159</v>
      </c>
      <c r="B155" s="19">
        <v>4</v>
      </c>
      <c r="C155" s="19">
        <v>4</v>
      </c>
    </row>
    <row r="156" spans="1:3" x14ac:dyDescent="0.3">
      <c r="A156" s="17" t="s">
        <v>160</v>
      </c>
      <c r="B156" s="19">
        <v>4</v>
      </c>
      <c r="C156" s="19">
        <v>4</v>
      </c>
    </row>
    <row r="157" spans="1:3" x14ac:dyDescent="0.3">
      <c r="A157" s="17" t="s">
        <v>161</v>
      </c>
      <c r="B157" s="19">
        <v>3</v>
      </c>
      <c r="C157" s="19">
        <v>2</v>
      </c>
    </row>
    <row r="158" spans="1:3" x14ac:dyDescent="0.3">
      <c r="A158" s="17" t="s">
        <v>162</v>
      </c>
      <c r="B158" s="19">
        <v>4</v>
      </c>
      <c r="C158" s="19">
        <v>4</v>
      </c>
    </row>
    <row r="159" spans="1:3" x14ac:dyDescent="0.3">
      <c r="A159" s="17" t="s">
        <v>163</v>
      </c>
      <c r="B159" s="19">
        <v>4</v>
      </c>
      <c r="C159" s="19">
        <v>4</v>
      </c>
    </row>
    <row r="160" spans="1:3" x14ac:dyDescent="0.3">
      <c r="A160" s="17" t="s">
        <v>164</v>
      </c>
      <c r="B160" s="19">
        <v>3</v>
      </c>
      <c r="C160" s="19">
        <v>2</v>
      </c>
    </row>
    <row r="161" spans="1:3" x14ac:dyDescent="0.3">
      <c r="A161" s="17" t="s">
        <v>165</v>
      </c>
      <c r="B161" s="19">
        <v>4</v>
      </c>
      <c r="C161" s="19">
        <v>4</v>
      </c>
    </row>
    <row r="162" spans="1:3" x14ac:dyDescent="0.3">
      <c r="A162" s="17" t="s">
        <v>166</v>
      </c>
      <c r="B162" s="19">
        <v>4</v>
      </c>
      <c r="C162" s="19">
        <v>4</v>
      </c>
    </row>
    <row r="163" spans="1:3" x14ac:dyDescent="0.3">
      <c r="A163" s="17" t="s">
        <v>167</v>
      </c>
      <c r="B163" s="19">
        <v>2</v>
      </c>
      <c r="C163" s="19">
        <v>1</v>
      </c>
    </row>
    <row r="164" spans="1:3" x14ac:dyDescent="0.3">
      <c r="A164" s="17" t="s">
        <v>168</v>
      </c>
      <c r="B164" s="19">
        <v>3</v>
      </c>
      <c r="C164" s="19">
        <v>2</v>
      </c>
    </row>
    <row r="165" spans="1:3" x14ac:dyDescent="0.3">
      <c r="A165" s="17" t="s">
        <v>169</v>
      </c>
      <c r="B165" s="19">
        <v>3</v>
      </c>
      <c r="C165" s="19">
        <v>2</v>
      </c>
    </row>
    <row r="166" spans="1:3" x14ac:dyDescent="0.3">
      <c r="A166" s="17" t="s">
        <v>170</v>
      </c>
      <c r="B166" s="19">
        <v>3</v>
      </c>
      <c r="C166" s="19">
        <v>3</v>
      </c>
    </row>
    <row r="167" spans="1:3" x14ac:dyDescent="0.3">
      <c r="A167" s="17" t="s">
        <v>171</v>
      </c>
      <c r="B167" s="19">
        <v>4</v>
      </c>
      <c r="C167" s="19">
        <v>3</v>
      </c>
    </row>
    <row r="168" spans="1:3" x14ac:dyDescent="0.3">
      <c r="A168" s="17" t="s">
        <v>172</v>
      </c>
      <c r="B168" s="19">
        <v>3</v>
      </c>
      <c r="C168" s="19">
        <v>3</v>
      </c>
    </row>
    <row r="169" spans="1:3" x14ac:dyDescent="0.3">
      <c r="A169" s="17" t="s">
        <v>173</v>
      </c>
      <c r="B169" s="19">
        <v>4</v>
      </c>
      <c r="C169" s="19">
        <v>3</v>
      </c>
    </row>
    <row r="170" spans="1:3" x14ac:dyDescent="0.3">
      <c r="A170" s="17" t="s">
        <v>174</v>
      </c>
      <c r="B170" s="19">
        <v>4</v>
      </c>
      <c r="C170" s="19">
        <v>4</v>
      </c>
    </row>
    <row r="171" spans="1:3" x14ac:dyDescent="0.3">
      <c r="A171" s="17" t="s">
        <v>175</v>
      </c>
      <c r="B171" s="19">
        <v>4</v>
      </c>
      <c r="C171" s="19">
        <v>3</v>
      </c>
    </row>
    <row r="172" spans="1:3" x14ac:dyDescent="0.3">
      <c r="A172" s="17" t="s">
        <v>176</v>
      </c>
      <c r="B172" s="19">
        <v>4</v>
      </c>
      <c r="C172" s="19">
        <v>4</v>
      </c>
    </row>
    <row r="173" spans="1:3" x14ac:dyDescent="0.3">
      <c r="A173" s="17" t="s">
        <v>177</v>
      </c>
      <c r="B173" s="19">
        <v>1</v>
      </c>
      <c r="C173" s="19">
        <v>1</v>
      </c>
    </row>
    <row r="174" spans="1:3" x14ac:dyDescent="0.3">
      <c r="A174" s="17" t="s">
        <v>178</v>
      </c>
      <c r="B174" s="19">
        <v>4</v>
      </c>
      <c r="C174" s="19">
        <v>3</v>
      </c>
    </row>
    <row r="175" spans="1:3" x14ac:dyDescent="0.3">
      <c r="A175" s="17" t="s">
        <v>179</v>
      </c>
      <c r="B175" s="19">
        <v>1</v>
      </c>
      <c r="C175" s="19">
        <v>1</v>
      </c>
    </row>
    <row r="176" spans="1:3" x14ac:dyDescent="0.3">
      <c r="A176" s="17" t="s">
        <v>180</v>
      </c>
      <c r="B176" s="19">
        <v>3</v>
      </c>
      <c r="C176" s="19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77"/>
  <sheetViews>
    <sheetView workbookViewId="0">
      <selection activeCell="B2" sqref="B2"/>
    </sheetView>
  </sheetViews>
  <sheetFormatPr baseColWidth="10" defaultRowHeight="14.4" x14ac:dyDescent="0.3"/>
  <cols>
    <col min="1" max="1" width="15.33203125" bestFit="1" customWidth="1"/>
    <col min="2" max="2" width="30.109375" bestFit="1" customWidth="1"/>
    <col min="3" max="3" width="25.5546875" bestFit="1" customWidth="1"/>
  </cols>
  <sheetData>
    <row r="1" spans="1:3" x14ac:dyDescent="0.3">
      <c r="A1" s="63" t="s">
        <v>415</v>
      </c>
      <c r="B1" s="63" t="s">
        <v>191</v>
      </c>
      <c r="C1" s="63" t="s">
        <v>188</v>
      </c>
    </row>
    <row r="2" spans="1:3" x14ac:dyDescent="0.3">
      <c r="A2" s="17" t="s">
        <v>4</v>
      </c>
      <c r="B2" s="19">
        <v>5</v>
      </c>
      <c r="C2" s="19">
        <v>4</v>
      </c>
    </row>
    <row r="3" spans="1:3" x14ac:dyDescent="0.3">
      <c r="A3" s="17" t="s">
        <v>5</v>
      </c>
      <c r="B3" s="19">
        <v>5</v>
      </c>
      <c r="C3" s="19">
        <v>4</v>
      </c>
    </row>
    <row r="4" spans="1:3" x14ac:dyDescent="0.3">
      <c r="A4" s="17" t="s">
        <v>6</v>
      </c>
      <c r="B4" s="19">
        <v>4</v>
      </c>
      <c r="C4" s="19">
        <v>4</v>
      </c>
    </row>
    <row r="5" spans="1:3" x14ac:dyDescent="0.3">
      <c r="A5" s="17" t="s">
        <v>7</v>
      </c>
      <c r="B5" s="19">
        <v>3</v>
      </c>
      <c r="C5" s="19">
        <v>3</v>
      </c>
    </row>
    <row r="6" spans="1:3" x14ac:dyDescent="0.3">
      <c r="A6" s="17" t="s">
        <v>8</v>
      </c>
      <c r="B6" s="19">
        <v>9</v>
      </c>
      <c r="C6" s="19">
        <v>3</v>
      </c>
    </row>
    <row r="7" spans="1:3" x14ac:dyDescent="0.3">
      <c r="A7" s="17" t="s">
        <v>9</v>
      </c>
      <c r="B7" s="19">
        <v>2</v>
      </c>
      <c r="C7" s="19"/>
    </row>
    <row r="8" spans="1:3" x14ac:dyDescent="0.3">
      <c r="A8" s="17" t="s">
        <v>10</v>
      </c>
      <c r="B8" s="19">
        <v>8</v>
      </c>
      <c r="C8" s="19">
        <v>5</v>
      </c>
    </row>
    <row r="9" spans="1:3" x14ac:dyDescent="0.3">
      <c r="A9" s="17" t="s">
        <v>11</v>
      </c>
      <c r="B9" s="19">
        <v>6</v>
      </c>
      <c r="C9" s="19">
        <v>5</v>
      </c>
    </row>
    <row r="10" spans="1:3" x14ac:dyDescent="0.3">
      <c r="A10" s="17" t="s">
        <v>12</v>
      </c>
      <c r="B10" s="19">
        <v>11</v>
      </c>
      <c r="C10" s="19">
        <v>7</v>
      </c>
    </row>
    <row r="11" spans="1:3" x14ac:dyDescent="0.3">
      <c r="A11" s="17" t="s">
        <v>13</v>
      </c>
      <c r="B11" s="19">
        <v>6</v>
      </c>
      <c r="C11" s="19">
        <v>5</v>
      </c>
    </row>
    <row r="12" spans="1:3" x14ac:dyDescent="0.3">
      <c r="A12" s="17" t="s">
        <v>14</v>
      </c>
      <c r="B12" s="19">
        <v>1</v>
      </c>
      <c r="C12" s="19">
        <v>5</v>
      </c>
    </row>
    <row r="13" spans="1:3" x14ac:dyDescent="0.3">
      <c r="A13" s="17" t="s">
        <v>15</v>
      </c>
      <c r="B13" s="19">
        <v>3</v>
      </c>
      <c r="C13" s="19">
        <v>2</v>
      </c>
    </row>
    <row r="14" spans="1:3" x14ac:dyDescent="0.3">
      <c r="A14" s="17" t="s">
        <v>16</v>
      </c>
      <c r="B14" s="19">
        <v>1</v>
      </c>
      <c r="C14" s="19">
        <v>7</v>
      </c>
    </row>
    <row r="15" spans="1:3" x14ac:dyDescent="0.3">
      <c r="A15" s="17" t="s">
        <v>17</v>
      </c>
      <c r="B15" s="19">
        <v>8</v>
      </c>
      <c r="C15" s="19">
        <v>3</v>
      </c>
    </row>
    <row r="16" spans="1:3" x14ac:dyDescent="0.3">
      <c r="A16" s="17" t="s">
        <v>18</v>
      </c>
      <c r="B16" s="19">
        <v>6</v>
      </c>
      <c r="C16" s="19">
        <v>3</v>
      </c>
    </row>
    <row r="17" spans="1:3" x14ac:dyDescent="0.3">
      <c r="A17" s="17" t="s">
        <v>19</v>
      </c>
      <c r="B17" s="19">
        <v>1</v>
      </c>
      <c r="C17" s="19">
        <v>3</v>
      </c>
    </row>
    <row r="18" spans="1:3" x14ac:dyDescent="0.3">
      <c r="A18" s="17" t="s">
        <v>20</v>
      </c>
      <c r="B18" s="19">
        <v>3</v>
      </c>
      <c r="C18" s="19">
        <v>7</v>
      </c>
    </row>
    <row r="19" spans="1:3" x14ac:dyDescent="0.3">
      <c r="A19" s="17" t="s">
        <v>21</v>
      </c>
      <c r="B19" s="19">
        <v>1</v>
      </c>
      <c r="C19" s="19">
        <v>5</v>
      </c>
    </row>
    <row r="20" spans="1:3" x14ac:dyDescent="0.3">
      <c r="A20" s="17" t="s">
        <v>22</v>
      </c>
      <c r="B20" s="19">
        <v>1</v>
      </c>
      <c r="C20" s="19">
        <v>7</v>
      </c>
    </row>
    <row r="21" spans="1:3" x14ac:dyDescent="0.3">
      <c r="A21" s="17" t="s">
        <v>23</v>
      </c>
      <c r="B21" s="19">
        <v>1</v>
      </c>
      <c r="C21" s="19">
        <v>6</v>
      </c>
    </row>
    <row r="22" spans="1:3" x14ac:dyDescent="0.3">
      <c r="A22" s="17" t="s">
        <v>24</v>
      </c>
      <c r="B22" s="19">
        <v>1</v>
      </c>
      <c r="C22" s="19">
        <v>7</v>
      </c>
    </row>
    <row r="23" spans="1:3" x14ac:dyDescent="0.3">
      <c r="A23" s="17" t="s">
        <v>25</v>
      </c>
      <c r="B23" s="19">
        <v>4</v>
      </c>
      <c r="C23" s="19">
        <v>2</v>
      </c>
    </row>
    <row r="24" spans="1:3" x14ac:dyDescent="0.3">
      <c r="A24" s="17" t="s">
        <v>26</v>
      </c>
      <c r="B24" s="19">
        <v>2</v>
      </c>
      <c r="C24" s="19">
        <v>7</v>
      </c>
    </row>
    <row r="25" spans="1:3" x14ac:dyDescent="0.3">
      <c r="A25" s="17" t="s">
        <v>27</v>
      </c>
      <c r="B25" s="19">
        <v>1</v>
      </c>
      <c r="C25" s="19">
        <v>4</v>
      </c>
    </row>
    <row r="26" spans="1:3" x14ac:dyDescent="0.3">
      <c r="A26" s="17" t="s">
        <v>28</v>
      </c>
      <c r="B26" s="19">
        <v>3</v>
      </c>
      <c r="C26" s="19">
        <v>5</v>
      </c>
    </row>
    <row r="27" spans="1:3" x14ac:dyDescent="0.3">
      <c r="A27" s="17" t="s">
        <v>29</v>
      </c>
      <c r="B27" s="19">
        <v>1</v>
      </c>
      <c r="C27" s="19">
        <v>6</v>
      </c>
    </row>
    <row r="28" spans="1:3" x14ac:dyDescent="0.3">
      <c r="A28" s="17" t="s">
        <v>31</v>
      </c>
      <c r="B28" s="19">
        <v>7</v>
      </c>
      <c r="C28" s="19">
        <v>3</v>
      </c>
    </row>
    <row r="29" spans="1:3" x14ac:dyDescent="0.3">
      <c r="A29" s="17" t="s">
        <v>32</v>
      </c>
      <c r="B29" s="19">
        <v>8</v>
      </c>
      <c r="C29" s="19">
        <v>3</v>
      </c>
    </row>
    <row r="30" spans="1:3" x14ac:dyDescent="0.3">
      <c r="A30" s="17" t="s">
        <v>33</v>
      </c>
      <c r="B30" s="19">
        <v>9</v>
      </c>
      <c r="C30" s="19">
        <v>3</v>
      </c>
    </row>
    <row r="31" spans="1:3" x14ac:dyDescent="0.3">
      <c r="A31" s="17" t="s">
        <v>34</v>
      </c>
      <c r="B31" s="19">
        <v>9</v>
      </c>
      <c r="C31" s="19">
        <v>3</v>
      </c>
    </row>
    <row r="32" spans="1:3" x14ac:dyDescent="0.3">
      <c r="A32" s="17" t="s">
        <v>35</v>
      </c>
      <c r="B32" s="19">
        <v>13</v>
      </c>
      <c r="C32" s="19">
        <v>3</v>
      </c>
    </row>
    <row r="33" spans="1:3" x14ac:dyDescent="0.3">
      <c r="A33" s="17" t="s">
        <v>36</v>
      </c>
      <c r="B33" s="19">
        <v>13</v>
      </c>
      <c r="C33" s="19">
        <v>3</v>
      </c>
    </row>
    <row r="34" spans="1:3" x14ac:dyDescent="0.3">
      <c r="A34" s="17" t="s">
        <v>37</v>
      </c>
      <c r="B34" s="19">
        <v>12</v>
      </c>
      <c r="C34" s="19">
        <v>4</v>
      </c>
    </row>
    <row r="35" spans="1:3" x14ac:dyDescent="0.3">
      <c r="A35" s="17" t="s">
        <v>38</v>
      </c>
      <c r="B35" s="19">
        <v>9</v>
      </c>
      <c r="C35" s="19">
        <v>3</v>
      </c>
    </row>
    <row r="36" spans="1:3" x14ac:dyDescent="0.3">
      <c r="A36" s="17" t="s">
        <v>39</v>
      </c>
      <c r="B36" s="19">
        <v>9</v>
      </c>
      <c r="C36" s="19">
        <v>3</v>
      </c>
    </row>
    <row r="37" spans="1:3" x14ac:dyDescent="0.3">
      <c r="A37" s="17" t="s">
        <v>40</v>
      </c>
      <c r="B37" s="19">
        <v>8</v>
      </c>
      <c r="C37" s="19">
        <v>3</v>
      </c>
    </row>
    <row r="38" spans="1:3" x14ac:dyDescent="0.3">
      <c r="A38" s="17" t="s">
        <v>41</v>
      </c>
      <c r="B38" s="19">
        <v>13</v>
      </c>
      <c r="C38" s="19">
        <v>4</v>
      </c>
    </row>
    <row r="39" spans="1:3" x14ac:dyDescent="0.3">
      <c r="A39" s="17" t="s">
        <v>42</v>
      </c>
      <c r="B39" s="19">
        <v>11</v>
      </c>
      <c r="C39" s="19">
        <v>3</v>
      </c>
    </row>
    <row r="40" spans="1:3" x14ac:dyDescent="0.3">
      <c r="A40" s="17" t="s">
        <v>43</v>
      </c>
      <c r="B40" s="19">
        <v>12</v>
      </c>
      <c r="C40" s="19">
        <v>3</v>
      </c>
    </row>
    <row r="41" spans="1:3" x14ac:dyDescent="0.3">
      <c r="A41" s="17" t="s">
        <v>44</v>
      </c>
      <c r="B41" s="19">
        <v>10</v>
      </c>
      <c r="C41" s="19">
        <v>2</v>
      </c>
    </row>
    <row r="42" spans="1:3" x14ac:dyDescent="0.3">
      <c r="A42" s="17" t="s">
        <v>45</v>
      </c>
      <c r="B42" s="19">
        <v>4</v>
      </c>
      <c r="C42" s="19">
        <v>1</v>
      </c>
    </row>
    <row r="43" spans="1:3" x14ac:dyDescent="0.3">
      <c r="A43" s="17" t="s">
        <v>46</v>
      </c>
      <c r="B43" s="19">
        <v>10</v>
      </c>
      <c r="C43" s="19">
        <v>3</v>
      </c>
    </row>
    <row r="44" spans="1:3" x14ac:dyDescent="0.3">
      <c r="A44" s="17" t="s">
        <v>47</v>
      </c>
      <c r="B44" s="19">
        <v>10</v>
      </c>
      <c r="C44" s="19">
        <v>4</v>
      </c>
    </row>
    <row r="45" spans="1:3" x14ac:dyDescent="0.3">
      <c r="A45" s="17" t="s">
        <v>48</v>
      </c>
      <c r="B45" s="19">
        <v>10</v>
      </c>
      <c r="C45" s="19">
        <v>3</v>
      </c>
    </row>
    <row r="46" spans="1:3" x14ac:dyDescent="0.3">
      <c r="A46" s="17" t="s">
        <v>49</v>
      </c>
      <c r="B46" s="19">
        <v>15</v>
      </c>
      <c r="C46" s="19">
        <v>4</v>
      </c>
    </row>
    <row r="47" spans="1:3" x14ac:dyDescent="0.3">
      <c r="A47" s="17" t="s">
        <v>50</v>
      </c>
      <c r="B47" s="19">
        <v>10</v>
      </c>
      <c r="C47" s="19">
        <v>3</v>
      </c>
    </row>
    <row r="48" spans="1:3" x14ac:dyDescent="0.3">
      <c r="A48" s="17" t="s">
        <v>51</v>
      </c>
      <c r="B48" s="19">
        <v>8</v>
      </c>
      <c r="C48" s="19">
        <v>3</v>
      </c>
    </row>
    <row r="49" spans="1:3" x14ac:dyDescent="0.3">
      <c r="A49" s="17" t="s">
        <v>52</v>
      </c>
      <c r="B49" s="19">
        <v>11</v>
      </c>
      <c r="C49" s="19">
        <v>3</v>
      </c>
    </row>
    <row r="50" spans="1:3" x14ac:dyDescent="0.3">
      <c r="A50" s="17" t="s">
        <v>53</v>
      </c>
      <c r="B50" s="19">
        <v>10</v>
      </c>
      <c r="C50" s="19">
        <v>3</v>
      </c>
    </row>
    <row r="51" spans="1:3" x14ac:dyDescent="0.3">
      <c r="A51" s="17" t="s">
        <v>54</v>
      </c>
      <c r="B51" s="19">
        <v>9</v>
      </c>
      <c r="C51" s="19">
        <v>3</v>
      </c>
    </row>
    <row r="52" spans="1:3" x14ac:dyDescent="0.3">
      <c r="A52" s="17" t="s">
        <v>55</v>
      </c>
      <c r="B52" s="19">
        <v>9</v>
      </c>
      <c r="C52" s="19">
        <v>5</v>
      </c>
    </row>
    <row r="53" spans="1:3" x14ac:dyDescent="0.3">
      <c r="A53" s="17" t="s">
        <v>56</v>
      </c>
      <c r="B53" s="19">
        <v>13</v>
      </c>
      <c r="C53" s="19">
        <v>3</v>
      </c>
    </row>
    <row r="54" spans="1:3" x14ac:dyDescent="0.3">
      <c r="A54" s="17" t="s">
        <v>57</v>
      </c>
      <c r="B54" s="19">
        <v>11</v>
      </c>
      <c r="C54" s="19">
        <v>5</v>
      </c>
    </row>
    <row r="55" spans="1:3" x14ac:dyDescent="0.3">
      <c r="A55" s="17" t="s">
        <v>92</v>
      </c>
      <c r="B55" s="19">
        <v>10</v>
      </c>
      <c r="C55" s="19">
        <v>3</v>
      </c>
    </row>
    <row r="56" spans="1:3" x14ac:dyDescent="0.3">
      <c r="A56" s="17" t="s">
        <v>93</v>
      </c>
      <c r="B56" s="19">
        <v>8</v>
      </c>
      <c r="C56" s="19">
        <v>3</v>
      </c>
    </row>
    <row r="57" spans="1:3" x14ac:dyDescent="0.3">
      <c r="A57" s="17" t="s">
        <v>94</v>
      </c>
      <c r="B57" s="19">
        <v>12</v>
      </c>
      <c r="C57" s="19">
        <v>3</v>
      </c>
    </row>
    <row r="58" spans="1:3" x14ac:dyDescent="0.3">
      <c r="A58" s="17" t="s">
        <v>61</v>
      </c>
      <c r="B58" s="19">
        <v>14</v>
      </c>
      <c r="C58" s="19">
        <v>5</v>
      </c>
    </row>
    <row r="59" spans="1:3" x14ac:dyDescent="0.3">
      <c r="A59" s="17" t="s">
        <v>95</v>
      </c>
      <c r="B59" s="19">
        <v>9</v>
      </c>
      <c r="C59" s="19">
        <v>3</v>
      </c>
    </row>
    <row r="60" spans="1:3" x14ac:dyDescent="0.3">
      <c r="A60" s="17" t="s">
        <v>58</v>
      </c>
      <c r="B60" s="19">
        <v>9</v>
      </c>
      <c r="C60" s="19">
        <v>3</v>
      </c>
    </row>
    <row r="61" spans="1:3" x14ac:dyDescent="0.3">
      <c r="A61" s="17" t="s">
        <v>59</v>
      </c>
      <c r="B61" s="19">
        <v>11</v>
      </c>
      <c r="C61" s="19">
        <v>3</v>
      </c>
    </row>
    <row r="62" spans="1:3" x14ac:dyDescent="0.3">
      <c r="A62" s="17" t="s">
        <v>60</v>
      </c>
      <c r="B62" s="19">
        <v>10</v>
      </c>
      <c r="C62" s="19">
        <v>3</v>
      </c>
    </row>
    <row r="63" spans="1:3" x14ac:dyDescent="0.3">
      <c r="A63" s="17" t="s">
        <v>62</v>
      </c>
      <c r="B63" s="19">
        <v>9</v>
      </c>
      <c r="C63" s="19">
        <v>3</v>
      </c>
    </row>
    <row r="64" spans="1:3" x14ac:dyDescent="0.3">
      <c r="A64" s="17" t="s">
        <v>96</v>
      </c>
      <c r="B64" s="19">
        <v>8</v>
      </c>
      <c r="C64" s="19">
        <v>3</v>
      </c>
    </row>
    <row r="65" spans="1:3" x14ac:dyDescent="0.3">
      <c r="A65" s="17" t="s">
        <v>63</v>
      </c>
      <c r="B65" s="19">
        <v>9</v>
      </c>
      <c r="C65" s="19">
        <v>3</v>
      </c>
    </row>
    <row r="66" spans="1:3" x14ac:dyDescent="0.3">
      <c r="A66" s="17" t="s">
        <v>64</v>
      </c>
      <c r="B66" s="19">
        <v>10</v>
      </c>
      <c r="C66" s="19">
        <v>3</v>
      </c>
    </row>
    <row r="67" spans="1:3" x14ac:dyDescent="0.3">
      <c r="A67" s="17" t="s">
        <v>65</v>
      </c>
      <c r="B67" s="19">
        <v>11</v>
      </c>
      <c r="C67" s="19">
        <v>3</v>
      </c>
    </row>
    <row r="68" spans="1:3" x14ac:dyDescent="0.3">
      <c r="A68" s="17" t="s">
        <v>71</v>
      </c>
      <c r="B68" s="19">
        <v>8</v>
      </c>
      <c r="C68" s="19">
        <v>5</v>
      </c>
    </row>
    <row r="69" spans="1:3" x14ac:dyDescent="0.3">
      <c r="A69" s="17" t="s">
        <v>72</v>
      </c>
      <c r="B69" s="19">
        <v>12</v>
      </c>
      <c r="C69" s="19">
        <v>6</v>
      </c>
    </row>
    <row r="70" spans="1:3" x14ac:dyDescent="0.3">
      <c r="A70" s="17" t="s">
        <v>73</v>
      </c>
      <c r="B70" s="19">
        <v>13</v>
      </c>
      <c r="C70" s="19">
        <v>5</v>
      </c>
    </row>
    <row r="71" spans="1:3" x14ac:dyDescent="0.3">
      <c r="A71" s="17" t="s">
        <v>66</v>
      </c>
      <c r="B71" s="19">
        <v>8</v>
      </c>
      <c r="C71" s="19">
        <v>3</v>
      </c>
    </row>
    <row r="72" spans="1:3" x14ac:dyDescent="0.3">
      <c r="A72" s="17" t="s">
        <v>97</v>
      </c>
      <c r="B72" s="19">
        <v>10</v>
      </c>
      <c r="C72" s="19">
        <v>3</v>
      </c>
    </row>
    <row r="73" spans="1:3" x14ac:dyDescent="0.3">
      <c r="A73" s="17" t="s">
        <v>76</v>
      </c>
      <c r="B73" s="19">
        <v>10</v>
      </c>
      <c r="C73" s="19">
        <v>5</v>
      </c>
    </row>
    <row r="74" spans="1:3" x14ac:dyDescent="0.3">
      <c r="A74" s="17" t="s">
        <v>77</v>
      </c>
      <c r="B74" s="19">
        <v>13</v>
      </c>
      <c r="C74" s="19">
        <v>5</v>
      </c>
    </row>
    <row r="75" spans="1:3" x14ac:dyDescent="0.3">
      <c r="A75" s="17" t="s">
        <v>67</v>
      </c>
      <c r="B75" s="19">
        <v>9</v>
      </c>
      <c r="C75" s="19">
        <v>3</v>
      </c>
    </row>
    <row r="76" spans="1:3" x14ac:dyDescent="0.3">
      <c r="A76" s="17" t="s">
        <v>79</v>
      </c>
      <c r="B76" s="19">
        <v>10</v>
      </c>
      <c r="C76" s="19">
        <v>5</v>
      </c>
    </row>
    <row r="77" spans="1:3" x14ac:dyDescent="0.3">
      <c r="A77" s="17" t="s">
        <v>98</v>
      </c>
      <c r="B77" s="19">
        <v>9</v>
      </c>
      <c r="C77" s="19">
        <v>3</v>
      </c>
    </row>
    <row r="78" spans="1:3" x14ac:dyDescent="0.3">
      <c r="A78" s="17" t="s">
        <v>81</v>
      </c>
      <c r="B78" s="19">
        <v>7</v>
      </c>
      <c r="C78" s="19">
        <v>5</v>
      </c>
    </row>
    <row r="79" spans="1:3" x14ac:dyDescent="0.3">
      <c r="A79" s="17" t="s">
        <v>99</v>
      </c>
      <c r="B79" s="19">
        <v>11</v>
      </c>
      <c r="C79" s="19">
        <v>3</v>
      </c>
    </row>
    <row r="80" spans="1:3" x14ac:dyDescent="0.3">
      <c r="A80" s="17" t="s">
        <v>82</v>
      </c>
      <c r="B80" s="19">
        <v>10</v>
      </c>
      <c r="C80" s="19">
        <v>3</v>
      </c>
    </row>
    <row r="81" spans="1:3" x14ac:dyDescent="0.3">
      <c r="A81" s="17" t="s">
        <v>83</v>
      </c>
      <c r="B81" s="19">
        <v>11</v>
      </c>
      <c r="C81" s="19">
        <v>3</v>
      </c>
    </row>
    <row r="82" spans="1:3" x14ac:dyDescent="0.3">
      <c r="A82" s="17" t="s">
        <v>85</v>
      </c>
      <c r="B82" s="19">
        <v>11</v>
      </c>
      <c r="C82" s="19">
        <v>6</v>
      </c>
    </row>
    <row r="83" spans="1:3" x14ac:dyDescent="0.3">
      <c r="A83" s="17" t="s">
        <v>86</v>
      </c>
      <c r="B83" s="19">
        <v>7</v>
      </c>
      <c r="C83" s="19">
        <v>5</v>
      </c>
    </row>
    <row r="84" spans="1:3" x14ac:dyDescent="0.3">
      <c r="A84" s="17" t="s">
        <v>84</v>
      </c>
      <c r="B84" s="19">
        <v>11</v>
      </c>
      <c r="C84" s="19">
        <v>4</v>
      </c>
    </row>
    <row r="85" spans="1:3" x14ac:dyDescent="0.3">
      <c r="A85" s="17" t="s">
        <v>88</v>
      </c>
      <c r="B85" s="19">
        <v>11</v>
      </c>
      <c r="C85" s="19">
        <v>5</v>
      </c>
    </row>
    <row r="86" spans="1:3" x14ac:dyDescent="0.3">
      <c r="A86" s="17" t="s">
        <v>87</v>
      </c>
      <c r="B86" s="19">
        <v>10</v>
      </c>
      <c r="C86" s="19">
        <v>4</v>
      </c>
    </row>
    <row r="87" spans="1:3" x14ac:dyDescent="0.3">
      <c r="A87" s="17" t="s">
        <v>68</v>
      </c>
      <c r="B87" s="19">
        <v>8</v>
      </c>
      <c r="C87" s="19">
        <v>3</v>
      </c>
    </row>
    <row r="88" spans="1:3" x14ac:dyDescent="0.3">
      <c r="A88" s="17" t="s">
        <v>69</v>
      </c>
      <c r="B88" s="19">
        <v>10</v>
      </c>
      <c r="C88" s="19">
        <v>3</v>
      </c>
    </row>
    <row r="89" spans="1:3" x14ac:dyDescent="0.3">
      <c r="A89" s="17" t="s">
        <v>70</v>
      </c>
      <c r="B89" s="19">
        <v>8</v>
      </c>
      <c r="C89" s="19">
        <v>3</v>
      </c>
    </row>
    <row r="90" spans="1:3" x14ac:dyDescent="0.3">
      <c r="A90" s="17" t="s">
        <v>74</v>
      </c>
      <c r="B90" s="19">
        <v>9</v>
      </c>
      <c r="C90" s="19">
        <v>4</v>
      </c>
    </row>
    <row r="91" spans="1:3" x14ac:dyDescent="0.3">
      <c r="A91" s="17" t="s">
        <v>75</v>
      </c>
      <c r="B91" s="19">
        <v>12</v>
      </c>
      <c r="C91" s="19">
        <v>4</v>
      </c>
    </row>
    <row r="92" spans="1:3" x14ac:dyDescent="0.3">
      <c r="A92" s="17" t="s">
        <v>78</v>
      </c>
      <c r="B92" s="19">
        <v>9</v>
      </c>
      <c r="C92" s="19">
        <v>4</v>
      </c>
    </row>
    <row r="93" spans="1:3" x14ac:dyDescent="0.3">
      <c r="A93" s="17" t="s">
        <v>80</v>
      </c>
      <c r="B93" s="19">
        <v>8</v>
      </c>
      <c r="C93" s="19">
        <v>3</v>
      </c>
    </row>
    <row r="94" spans="1:3" x14ac:dyDescent="0.3">
      <c r="A94" s="17" t="s">
        <v>89</v>
      </c>
      <c r="B94" s="19">
        <v>11</v>
      </c>
      <c r="C94" s="19">
        <v>4</v>
      </c>
    </row>
    <row r="95" spans="1:3" x14ac:dyDescent="0.3">
      <c r="A95" s="17" t="s">
        <v>90</v>
      </c>
      <c r="B95" s="19">
        <v>10</v>
      </c>
      <c r="C95" s="19">
        <v>4</v>
      </c>
    </row>
    <row r="96" spans="1:3" x14ac:dyDescent="0.3">
      <c r="A96" s="17" t="s">
        <v>91</v>
      </c>
      <c r="B96" s="19">
        <v>10</v>
      </c>
      <c r="C96" s="19">
        <v>3</v>
      </c>
    </row>
    <row r="97" spans="1:3" x14ac:dyDescent="0.3">
      <c r="A97" s="17" t="s">
        <v>100</v>
      </c>
      <c r="B97" s="19">
        <v>7</v>
      </c>
      <c r="C97" s="19">
        <v>3</v>
      </c>
    </row>
    <row r="98" spans="1:3" x14ac:dyDescent="0.3">
      <c r="A98" s="17" t="s">
        <v>101</v>
      </c>
      <c r="B98" s="19">
        <v>6</v>
      </c>
      <c r="C98" s="19">
        <v>3</v>
      </c>
    </row>
    <row r="99" spans="1:3" x14ac:dyDescent="0.3">
      <c r="A99" s="17" t="s">
        <v>102</v>
      </c>
      <c r="B99" s="19">
        <v>2</v>
      </c>
      <c r="C99" s="19">
        <v>3</v>
      </c>
    </row>
    <row r="100" spans="1:3" x14ac:dyDescent="0.3">
      <c r="A100" s="17" t="s">
        <v>103</v>
      </c>
      <c r="B100" s="19">
        <v>7</v>
      </c>
      <c r="C100" s="19">
        <v>5</v>
      </c>
    </row>
    <row r="101" spans="1:3" x14ac:dyDescent="0.3">
      <c r="A101" s="17" t="s">
        <v>104</v>
      </c>
      <c r="B101" s="19">
        <v>12</v>
      </c>
      <c r="C101" s="19">
        <v>5</v>
      </c>
    </row>
    <row r="102" spans="1:3" x14ac:dyDescent="0.3">
      <c r="A102" s="17" t="s">
        <v>105</v>
      </c>
      <c r="B102" s="19">
        <v>6</v>
      </c>
      <c r="C102" s="19">
        <v>4</v>
      </c>
    </row>
    <row r="103" spans="1:3" x14ac:dyDescent="0.3">
      <c r="A103" s="17" t="s">
        <v>106</v>
      </c>
      <c r="B103" s="19">
        <v>7</v>
      </c>
      <c r="C103" s="19">
        <v>1</v>
      </c>
    </row>
    <row r="104" spans="1:3" x14ac:dyDescent="0.3">
      <c r="A104" s="17" t="s">
        <v>107</v>
      </c>
      <c r="B104" s="19">
        <v>6</v>
      </c>
      <c r="C104" s="19">
        <v>4</v>
      </c>
    </row>
    <row r="105" spans="1:3" x14ac:dyDescent="0.3">
      <c r="A105" s="17" t="s">
        <v>108</v>
      </c>
      <c r="B105" s="19">
        <v>7</v>
      </c>
      <c r="C105" s="19">
        <v>4</v>
      </c>
    </row>
    <row r="106" spans="1:3" x14ac:dyDescent="0.3">
      <c r="A106" s="17" t="s">
        <v>109</v>
      </c>
      <c r="B106" s="19">
        <v>12</v>
      </c>
      <c r="C106" s="19">
        <v>4</v>
      </c>
    </row>
    <row r="107" spans="1:3" x14ac:dyDescent="0.3">
      <c r="A107" s="17" t="s">
        <v>110</v>
      </c>
      <c r="B107" s="19">
        <v>8</v>
      </c>
      <c r="C107" s="19">
        <v>4</v>
      </c>
    </row>
    <row r="108" spans="1:3" x14ac:dyDescent="0.3">
      <c r="A108" s="17" t="s">
        <v>111</v>
      </c>
      <c r="B108" s="19">
        <v>15</v>
      </c>
      <c r="C108" s="19">
        <v>4</v>
      </c>
    </row>
    <row r="109" spans="1:3" x14ac:dyDescent="0.3">
      <c r="A109" s="17" t="s">
        <v>112</v>
      </c>
      <c r="B109" s="19">
        <v>7</v>
      </c>
      <c r="C109" s="19">
        <v>4</v>
      </c>
    </row>
    <row r="110" spans="1:3" x14ac:dyDescent="0.3">
      <c r="A110" s="17" t="s">
        <v>113</v>
      </c>
      <c r="B110" s="19">
        <v>5</v>
      </c>
      <c r="C110" s="19">
        <v>4</v>
      </c>
    </row>
    <row r="111" spans="1:3" x14ac:dyDescent="0.3">
      <c r="A111" s="17" t="s">
        <v>114</v>
      </c>
      <c r="B111" s="19">
        <v>4</v>
      </c>
      <c r="C111" s="19">
        <v>4</v>
      </c>
    </row>
    <row r="112" spans="1:3" x14ac:dyDescent="0.3">
      <c r="A112" s="17" t="s">
        <v>115</v>
      </c>
      <c r="B112" s="19">
        <v>7</v>
      </c>
      <c r="C112" s="19">
        <v>4</v>
      </c>
    </row>
    <row r="113" spans="1:3" x14ac:dyDescent="0.3">
      <c r="A113" s="17" t="s">
        <v>116</v>
      </c>
      <c r="B113" s="19">
        <v>6</v>
      </c>
      <c r="C113" s="19">
        <v>1</v>
      </c>
    </row>
    <row r="114" spans="1:3" x14ac:dyDescent="0.3">
      <c r="A114" s="17" t="s">
        <v>117</v>
      </c>
      <c r="B114" s="19">
        <v>7</v>
      </c>
      <c r="C114" s="19">
        <v>4</v>
      </c>
    </row>
    <row r="115" spans="1:3" x14ac:dyDescent="0.3">
      <c r="A115" s="17" t="s">
        <v>118</v>
      </c>
      <c r="B115" s="19">
        <v>6</v>
      </c>
      <c r="C115" s="19">
        <v>1</v>
      </c>
    </row>
    <row r="116" spans="1:3" x14ac:dyDescent="0.3">
      <c r="A116" s="17" t="s">
        <v>119</v>
      </c>
      <c r="B116" s="19">
        <v>6</v>
      </c>
      <c r="C116" s="19">
        <v>1</v>
      </c>
    </row>
    <row r="117" spans="1:3" x14ac:dyDescent="0.3">
      <c r="A117" s="17" t="s">
        <v>120</v>
      </c>
      <c r="B117" s="19">
        <v>7</v>
      </c>
      <c r="C117" s="19"/>
    </row>
    <row r="118" spans="1:3" x14ac:dyDescent="0.3">
      <c r="A118" s="17" t="s">
        <v>121</v>
      </c>
      <c r="B118" s="19">
        <v>7</v>
      </c>
      <c r="C118" s="19">
        <v>4</v>
      </c>
    </row>
    <row r="119" spans="1:3" x14ac:dyDescent="0.3">
      <c r="A119" s="17" t="s">
        <v>122</v>
      </c>
      <c r="B119" s="19">
        <v>7</v>
      </c>
      <c r="C119" s="19">
        <v>2</v>
      </c>
    </row>
    <row r="120" spans="1:3" x14ac:dyDescent="0.3">
      <c r="A120" s="17" t="s">
        <v>123</v>
      </c>
      <c r="B120" s="19">
        <v>10</v>
      </c>
      <c r="C120" s="19">
        <v>2</v>
      </c>
    </row>
    <row r="121" spans="1:3" x14ac:dyDescent="0.3">
      <c r="A121" s="17" t="s">
        <v>124</v>
      </c>
      <c r="B121" s="19">
        <v>10</v>
      </c>
      <c r="C121" s="19">
        <v>3</v>
      </c>
    </row>
    <row r="122" spans="1:3" x14ac:dyDescent="0.3">
      <c r="A122" s="17" t="s">
        <v>125</v>
      </c>
      <c r="B122" s="19">
        <v>9</v>
      </c>
      <c r="C122" s="19">
        <v>4</v>
      </c>
    </row>
    <row r="123" spans="1:3" x14ac:dyDescent="0.3">
      <c r="A123" s="17" t="s">
        <v>126</v>
      </c>
      <c r="B123" s="19">
        <v>8</v>
      </c>
      <c r="C123" s="19">
        <v>2</v>
      </c>
    </row>
    <row r="124" spans="1:3" x14ac:dyDescent="0.3">
      <c r="A124" s="17" t="s">
        <v>127</v>
      </c>
      <c r="B124" s="19">
        <v>13</v>
      </c>
      <c r="C124" s="19">
        <v>3</v>
      </c>
    </row>
    <row r="125" spans="1:3" x14ac:dyDescent="0.3">
      <c r="A125" s="17" t="s">
        <v>128</v>
      </c>
      <c r="B125" s="19">
        <v>11</v>
      </c>
      <c r="C125" s="19">
        <v>3</v>
      </c>
    </row>
    <row r="126" spans="1:3" x14ac:dyDescent="0.3">
      <c r="A126" s="17" t="s">
        <v>129</v>
      </c>
      <c r="B126" s="19">
        <v>13</v>
      </c>
      <c r="C126" s="19">
        <v>3</v>
      </c>
    </row>
    <row r="127" spans="1:3" x14ac:dyDescent="0.3">
      <c r="A127" s="17" t="s">
        <v>130</v>
      </c>
      <c r="B127" s="19">
        <v>6</v>
      </c>
      <c r="C127" s="19">
        <v>2</v>
      </c>
    </row>
    <row r="128" spans="1:3" x14ac:dyDescent="0.3">
      <c r="A128" s="17" t="s">
        <v>131</v>
      </c>
      <c r="B128" s="19">
        <v>11</v>
      </c>
      <c r="C128" s="19">
        <v>3</v>
      </c>
    </row>
    <row r="129" spans="1:3" x14ac:dyDescent="0.3">
      <c r="A129" s="17" t="s">
        <v>132</v>
      </c>
      <c r="B129" s="19">
        <v>10</v>
      </c>
      <c r="C129" s="19">
        <v>2</v>
      </c>
    </row>
    <row r="130" spans="1:3" x14ac:dyDescent="0.3">
      <c r="A130" s="17" t="s">
        <v>133</v>
      </c>
      <c r="B130" s="19">
        <v>11</v>
      </c>
      <c r="C130" s="19">
        <v>3</v>
      </c>
    </row>
    <row r="131" spans="1:3" x14ac:dyDescent="0.3">
      <c r="A131" s="17" t="s">
        <v>134</v>
      </c>
      <c r="B131" s="19">
        <v>12</v>
      </c>
      <c r="C131" s="19">
        <v>4</v>
      </c>
    </row>
    <row r="132" spans="1:3" x14ac:dyDescent="0.3">
      <c r="A132" s="17" t="s">
        <v>135</v>
      </c>
      <c r="B132" s="19">
        <v>16</v>
      </c>
      <c r="C132" s="19">
        <v>4</v>
      </c>
    </row>
    <row r="133" spans="1:3" x14ac:dyDescent="0.3">
      <c r="A133" s="17" t="s">
        <v>136</v>
      </c>
      <c r="B133" s="19">
        <v>12</v>
      </c>
      <c r="C133" s="19">
        <v>3</v>
      </c>
    </row>
    <row r="134" spans="1:3" x14ac:dyDescent="0.3">
      <c r="A134" s="17" t="s">
        <v>137</v>
      </c>
      <c r="B134" s="19">
        <v>10</v>
      </c>
      <c r="C134" s="19">
        <v>3</v>
      </c>
    </row>
    <row r="135" spans="1:3" x14ac:dyDescent="0.3">
      <c r="A135" s="17" t="s">
        <v>138</v>
      </c>
      <c r="B135" s="19">
        <v>15</v>
      </c>
      <c r="C135" s="19">
        <v>4</v>
      </c>
    </row>
    <row r="136" spans="1:3" x14ac:dyDescent="0.3">
      <c r="A136" s="17" t="s">
        <v>139</v>
      </c>
      <c r="B136" s="19">
        <v>10</v>
      </c>
      <c r="C136" s="19">
        <v>4</v>
      </c>
    </row>
    <row r="137" spans="1:3" x14ac:dyDescent="0.3">
      <c r="A137" s="17" t="s">
        <v>140</v>
      </c>
      <c r="B137" s="19">
        <v>12</v>
      </c>
      <c r="C137" s="19">
        <v>4</v>
      </c>
    </row>
    <row r="138" spans="1:3" x14ac:dyDescent="0.3">
      <c r="A138" s="17" t="s">
        <v>141</v>
      </c>
      <c r="B138" s="19">
        <v>5</v>
      </c>
      <c r="C138" s="19">
        <v>4</v>
      </c>
    </row>
    <row r="139" spans="1:3" x14ac:dyDescent="0.3">
      <c r="A139" s="17" t="s">
        <v>142</v>
      </c>
      <c r="B139" s="19">
        <v>12</v>
      </c>
      <c r="C139" s="19">
        <v>5</v>
      </c>
    </row>
    <row r="140" spans="1:3" x14ac:dyDescent="0.3">
      <c r="A140" s="17" t="s">
        <v>143</v>
      </c>
      <c r="B140" s="19">
        <v>13</v>
      </c>
      <c r="C140" s="19">
        <v>4</v>
      </c>
    </row>
    <row r="141" spans="1:3" x14ac:dyDescent="0.3">
      <c r="A141" s="17" t="s">
        <v>144</v>
      </c>
      <c r="B141" s="19">
        <v>10</v>
      </c>
      <c r="C141" s="19">
        <v>4</v>
      </c>
    </row>
    <row r="142" spans="1:3" x14ac:dyDescent="0.3">
      <c r="A142" s="17" t="s">
        <v>145</v>
      </c>
      <c r="B142" s="19">
        <v>15</v>
      </c>
      <c r="C142" s="19">
        <v>5</v>
      </c>
    </row>
    <row r="143" spans="1:3" x14ac:dyDescent="0.3">
      <c r="A143" s="17" t="s">
        <v>146</v>
      </c>
      <c r="B143" s="19">
        <v>16</v>
      </c>
      <c r="C143" s="19">
        <v>4</v>
      </c>
    </row>
    <row r="144" spans="1:3" x14ac:dyDescent="0.3">
      <c r="A144" s="17" t="s">
        <v>147</v>
      </c>
      <c r="B144" s="19">
        <v>12</v>
      </c>
      <c r="C144" s="19">
        <v>4</v>
      </c>
    </row>
    <row r="145" spans="1:3" x14ac:dyDescent="0.3">
      <c r="A145" s="17" t="s">
        <v>148</v>
      </c>
      <c r="B145" s="19">
        <v>9</v>
      </c>
      <c r="C145" s="19">
        <v>4</v>
      </c>
    </row>
    <row r="146" spans="1:3" x14ac:dyDescent="0.3">
      <c r="A146" s="17" t="s">
        <v>149</v>
      </c>
      <c r="B146" s="19">
        <v>11</v>
      </c>
      <c r="C146" s="19">
        <v>4</v>
      </c>
    </row>
    <row r="147" spans="1:3" x14ac:dyDescent="0.3">
      <c r="A147" s="17" t="s">
        <v>150</v>
      </c>
      <c r="B147" s="19">
        <v>11</v>
      </c>
      <c r="C147" s="19">
        <v>4</v>
      </c>
    </row>
    <row r="148" spans="1:3" x14ac:dyDescent="0.3">
      <c r="A148" s="17" t="s">
        <v>151</v>
      </c>
      <c r="B148" s="19">
        <v>10</v>
      </c>
      <c r="C148" s="19">
        <v>4</v>
      </c>
    </row>
    <row r="149" spans="1:3" x14ac:dyDescent="0.3">
      <c r="A149" s="17" t="s">
        <v>152</v>
      </c>
      <c r="B149" s="19">
        <v>12</v>
      </c>
      <c r="C149" s="19">
        <v>5</v>
      </c>
    </row>
    <row r="150" spans="1:3" x14ac:dyDescent="0.3">
      <c r="A150" s="17" t="s">
        <v>153</v>
      </c>
      <c r="B150" s="19">
        <v>10</v>
      </c>
      <c r="C150" s="19">
        <v>4</v>
      </c>
    </row>
    <row r="151" spans="1:3" x14ac:dyDescent="0.3">
      <c r="A151" s="17" t="s">
        <v>154</v>
      </c>
      <c r="B151" s="19">
        <v>10</v>
      </c>
      <c r="C151" s="19">
        <v>4</v>
      </c>
    </row>
    <row r="152" spans="1:3" x14ac:dyDescent="0.3">
      <c r="A152" s="17" t="s">
        <v>155</v>
      </c>
      <c r="B152" s="19">
        <v>9</v>
      </c>
      <c r="C152" s="19">
        <v>4</v>
      </c>
    </row>
    <row r="153" spans="1:3" x14ac:dyDescent="0.3">
      <c r="A153" s="17" t="s">
        <v>156</v>
      </c>
      <c r="B153" s="19">
        <v>13</v>
      </c>
      <c r="C153" s="19">
        <v>4</v>
      </c>
    </row>
    <row r="154" spans="1:3" x14ac:dyDescent="0.3">
      <c r="A154" s="17" t="s">
        <v>157</v>
      </c>
      <c r="B154" s="19">
        <v>15</v>
      </c>
      <c r="C154" s="19">
        <v>3</v>
      </c>
    </row>
    <row r="155" spans="1:3" x14ac:dyDescent="0.3">
      <c r="A155" s="17" t="s">
        <v>158</v>
      </c>
      <c r="B155" s="19">
        <v>9</v>
      </c>
      <c r="C155" s="19">
        <v>3</v>
      </c>
    </row>
    <row r="156" spans="1:3" x14ac:dyDescent="0.3">
      <c r="A156" s="17" t="s">
        <v>159</v>
      </c>
      <c r="B156" s="19">
        <v>13</v>
      </c>
      <c r="C156" s="19">
        <v>4</v>
      </c>
    </row>
    <row r="157" spans="1:3" x14ac:dyDescent="0.3">
      <c r="A157" s="17" t="s">
        <v>160</v>
      </c>
      <c r="B157" s="19">
        <v>9</v>
      </c>
      <c r="C157" s="19">
        <v>2</v>
      </c>
    </row>
    <row r="158" spans="1:3" x14ac:dyDescent="0.3">
      <c r="A158" s="17" t="s">
        <v>161</v>
      </c>
      <c r="B158" s="19">
        <v>7</v>
      </c>
      <c r="C158" s="19">
        <v>2</v>
      </c>
    </row>
    <row r="159" spans="1:3" x14ac:dyDescent="0.3">
      <c r="A159" s="17" t="s">
        <v>162</v>
      </c>
      <c r="B159" s="19">
        <v>9</v>
      </c>
      <c r="C159" s="19">
        <v>4</v>
      </c>
    </row>
    <row r="160" spans="1:3" x14ac:dyDescent="0.3">
      <c r="A160" s="17" t="s">
        <v>163</v>
      </c>
      <c r="B160" s="19">
        <v>11</v>
      </c>
      <c r="C160" s="19">
        <v>4</v>
      </c>
    </row>
    <row r="161" spans="1:3" x14ac:dyDescent="0.3">
      <c r="A161" s="17" t="s">
        <v>164</v>
      </c>
      <c r="B161" s="19">
        <v>10</v>
      </c>
      <c r="C161" s="19">
        <v>2</v>
      </c>
    </row>
    <row r="162" spans="1:3" x14ac:dyDescent="0.3">
      <c r="A162" s="17" t="s">
        <v>165</v>
      </c>
      <c r="B162" s="19">
        <v>10</v>
      </c>
      <c r="C162" s="19">
        <v>4</v>
      </c>
    </row>
    <row r="163" spans="1:3" x14ac:dyDescent="0.3">
      <c r="A163" s="17" t="s">
        <v>166</v>
      </c>
      <c r="B163" s="19">
        <v>12</v>
      </c>
      <c r="C163" s="19">
        <v>4</v>
      </c>
    </row>
    <row r="164" spans="1:3" x14ac:dyDescent="0.3">
      <c r="A164" s="17" t="s">
        <v>167</v>
      </c>
      <c r="B164" s="19">
        <v>9</v>
      </c>
      <c r="C164" s="19">
        <v>1</v>
      </c>
    </row>
    <row r="165" spans="1:3" x14ac:dyDescent="0.3">
      <c r="A165" s="17" t="s">
        <v>168</v>
      </c>
      <c r="B165" s="19">
        <v>8</v>
      </c>
      <c r="C165" s="19">
        <v>2</v>
      </c>
    </row>
    <row r="166" spans="1:3" x14ac:dyDescent="0.3">
      <c r="A166" s="17" t="s">
        <v>169</v>
      </c>
      <c r="B166" s="19">
        <v>8</v>
      </c>
      <c r="C166" s="19">
        <v>2</v>
      </c>
    </row>
    <row r="167" spans="1:3" x14ac:dyDescent="0.3">
      <c r="A167" s="17" t="s">
        <v>170</v>
      </c>
      <c r="B167" s="19">
        <v>10</v>
      </c>
      <c r="C167" s="19">
        <v>2</v>
      </c>
    </row>
    <row r="168" spans="1:3" x14ac:dyDescent="0.3">
      <c r="A168" s="17" t="s">
        <v>171</v>
      </c>
      <c r="B168" s="19">
        <v>15</v>
      </c>
      <c r="C168" s="19">
        <v>3</v>
      </c>
    </row>
    <row r="169" spans="1:3" x14ac:dyDescent="0.3">
      <c r="A169" s="17" t="s">
        <v>172</v>
      </c>
      <c r="B169" s="19">
        <v>10</v>
      </c>
      <c r="C169" s="19">
        <v>2</v>
      </c>
    </row>
    <row r="170" spans="1:3" x14ac:dyDescent="0.3">
      <c r="A170" s="17" t="s">
        <v>173</v>
      </c>
      <c r="B170" s="19">
        <v>8</v>
      </c>
      <c r="C170" s="19">
        <v>3</v>
      </c>
    </row>
    <row r="171" spans="1:3" x14ac:dyDescent="0.3">
      <c r="A171" s="17" t="s">
        <v>174</v>
      </c>
      <c r="B171" s="19">
        <v>8</v>
      </c>
      <c r="C171" s="19">
        <v>3</v>
      </c>
    </row>
    <row r="172" spans="1:3" x14ac:dyDescent="0.3">
      <c r="A172" s="17" t="s">
        <v>175</v>
      </c>
      <c r="B172" s="19">
        <v>11</v>
      </c>
      <c r="C172" s="19">
        <v>5</v>
      </c>
    </row>
    <row r="173" spans="1:3" x14ac:dyDescent="0.3">
      <c r="A173" s="17" t="s">
        <v>176</v>
      </c>
      <c r="B173" s="19">
        <v>8</v>
      </c>
      <c r="C173" s="19">
        <v>3</v>
      </c>
    </row>
    <row r="174" spans="1:3" x14ac:dyDescent="0.3">
      <c r="A174" s="17" t="s">
        <v>177</v>
      </c>
      <c r="B174" s="19">
        <v>9</v>
      </c>
      <c r="C174" s="19">
        <v>1</v>
      </c>
    </row>
    <row r="175" spans="1:3" x14ac:dyDescent="0.3">
      <c r="A175" s="17" t="s">
        <v>178</v>
      </c>
      <c r="B175" s="19">
        <v>7</v>
      </c>
      <c r="C175" s="19">
        <v>3</v>
      </c>
    </row>
    <row r="176" spans="1:3" x14ac:dyDescent="0.3">
      <c r="A176" s="17" t="s">
        <v>179</v>
      </c>
      <c r="B176" s="19">
        <v>6</v>
      </c>
      <c r="C176" s="19">
        <v>1</v>
      </c>
    </row>
    <row r="177" spans="1:3" x14ac:dyDescent="0.3">
      <c r="A177" s="17" t="s">
        <v>180</v>
      </c>
      <c r="B177" s="19">
        <v>6</v>
      </c>
      <c r="C177" s="19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</sheetPr>
  <dimension ref="B2:I46"/>
  <sheetViews>
    <sheetView tabSelected="1" zoomScale="85" zoomScaleNormal="85" workbookViewId="0">
      <selection activeCell="M19" sqref="M19"/>
    </sheetView>
  </sheetViews>
  <sheetFormatPr baseColWidth="10" defaultColWidth="11.44140625" defaultRowHeight="13.8" x14ac:dyDescent="0.25"/>
  <cols>
    <col min="1" max="1" width="3.88671875" style="60" customWidth="1"/>
    <col min="2" max="2" width="60" style="5" bestFit="1" customWidth="1"/>
    <col min="3" max="3" width="18.44140625" style="5" customWidth="1"/>
    <col min="4" max="4" width="23.33203125" style="5" customWidth="1"/>
    <col min="5" max="16384" width="11.44140625" style="60"/>
  </cols>
  <sheetData>
    <row r="2" spans="2:4" s="61" customFormat="1" ht="25.8" x14ac:dyDescent="0.25">
      <c r="B2" s="110" t="s">
        <v>408</v>
      </c>
      <c r="C2" s="110" t="s">
        <v>429</v>
      </c>
      <c r="D2" s="110" t="s">
        <v>611</v>
      </c>
    </row>
    <row r="3" spans="2:4" s="62" customFormat="1" ht="14.4" x14ac:dyDescent="0.3">
      <c r="B3" s="112" t="s">
        <v>381</v>
      </c>
      <c r="C3" s="113">
        <v>20</v>
      </c>
      <c r="D3" s="114">
        <v>89.354000000000013</v>
      </c>
    </row>
    <row r="4" spans="2:4" ht="14.4" x14ac:dyDescent="0.3">
      <c r="B4" s="18" t="s">
        <v>404</v>
      </c>
      <c r="C4" s="19">
        <v>2</v>
      </c>
      <c r="D4" s="111">
        <v>75.574999999999989</v>
      </c>
    </row>
    <row r="5" spans="2:4" ht="14.4" x14ac:dyDescent="0.3">
      <c r="B5" s="18" t="s">
        <v>392</v>
      </c>
      <c r="C5" s="19">
        <v>3</v>
      </c>
      <c r="D5" s="111">
        <v>78.073333333333338</v>
      </c>
    </row>
    <row r="6" spans="2:4" ht="14.4" x14ac:dyDescent="0.3">
      <c r="B6" s="18" t="s">
        <v>388</v>
      </c>
      <c r="C6" s="19">
        <v>1</v>
      </c>
      <c r="D6" s="111">
        <v>99.9</v>
      </c>
    </row>
    <row r="7" spans="2:4" ht="14.4" x14ac:dyDescent="0.3">
      <c r="B7" s="18" t="s">
        <v>394</v>
      </c>
      <c r="C7" s="19">
        <v>5</v>
      </c>
      <c r="D7" s="111">
        <v>86.762</v>
      </c>
    </row>
    <row r="8" spans="2:4" ht="14.4" x14ac:dyDescent="0.3">
      <c r="B8" s="18" t="s">
        <v>380</v>
      </c>
      <c r="C8" s="19">
        <v>8</v>
      </c>
      <c r="D8" s="111">
        <v>99</v>
      </c>
    </row>
    <row r="9" spans="2:4" ht="14.4" x14ac:dyDescent="0.3">
      <c r="B9" s="18" t="s">
        <v>401</v>
      </c>
      <c r="C9" s="19">
        <v>1</v>
      </c>
      <c r="D9" s="111">
        <v>76</v>
      </c>
    </row>
    <row r="10" spans="2:4" s="62" customFormat="1" ht="14.4" x14ac:dyDescent="0.3">
      <c r="B10" s="112" t="s">
        <v>431</v>
      </c>
      <c r="C10" s="113">
        <v>27</v>
      </c>
      <c r="D10" s="114">
        <v>58.528888888888893</v>
      </c>
    </row>
    <row r="11" spans="2:4" ht="14.4" x14ac:dyDescent="0.3">
      <c r="B11" s="18" t="s">
        <v>257</v>
      </c>
      <c r="C11" s="19">
        <v>8</v>
      </c>
      <c r="D11" s="111">
        <v>60.763750000000009</v>
      </c>
    </row>
    <row r="12" spans="2:4" ht="14.4" x14ac:dyDescent="0.3">
      <c r="B12" s="18" t="s">
        <v>269</v>
      </c>
      <c r="C12" s="19">
        <v>6</v>
      </c>
      <c r="D12" s="111">
        <v>67.555000000000007</v>
      </c>
    </row>
    <row r="13" spans="2:4" ht="14.4" x14ac:dyDescent="0.3">
      <c r="B13" s="18" t="s">
        <v>285</v>
      </c>
      <c r="C13" s="19">
        <v>7</v>
      </c>
      <c r="D13" s="111">
        <v>55.089999999999996</v>
      </c>
    </row>
    <row r="14" spans="2:4" ht="14.4" x14ac:dyDescent="0.3">
      <c r="B14" s="18" t="s">
        <v>297</v>
      </c>
      <c r="C14" s="19">
        <v>6</v>
      </c>
      <c r="D14" s="111">
        <v>50.535000000000004</v>
      </c>
    </row>
    <row r="15" spans="2:4" s="62" customFormat="1" ht="14.4" x14ac:dyDescent="0.3">
      <c r="B15" s="112" t="s">
        <v>313</v>
      </c>
      <c r="C15" s="113">
        <v>21</v>
      </c>
      <c r="D15" s="114">
        <v>72.453333333333333</v>
      </c>
    </row>
    <row r="16" spans="2:4" ht="14.4" x14ac:dyDescent="0.3">
      <c r="B16" s="18" t="s">
        <v>312</v>
      </c>
      <c r="C16" s="19">
        <v>6</v>
      </c>
      <c r="D16" s="111">
        <v>74.375</v>
      </c>
    </row>
    <row r="17" spans="2:4" ht="14.4" x14ac:dyDescent="0.3">
      <c r="B17" s="18" t="s">
        <v>319</v>
      </c>
      <c r="C17" s="19">
        <v>2</v>
      </c>
      <c r="D17" s="111">
        <v>73.555000000000007</v>
      </c>
    </row>
    <row r="18" spans="2:4" ht="14.4" x14ac:dyDescent="0.3">
      <c r="B18" s="18" t="s">
        <v>317</v>
      </c>
      <c r="C18" s="19">
        <v>6</v>
      </c>
      <c r="D18" s="111">
        <v>68.224999999999994</v>
      </c>
    </row>
    <row r="19" spans="2:4" ht="14.4" x14ac:dyDescent="0.3">
      <c r="B19" s="18" t="s">
        <v>327</v>
      </c>
      <c r="C19" s="19">
        <v>7</v>
      </c>
      <c r="D19" s="111">
        <v>74.115714285714276</v>
      </c>
    </row>
    <row r="20" spans="2:4" s="62" customFormat="1" ht="14.4" x14ac:dyDescent="0.3">
      <c r="B20" s="112" t="s">
        <v>225</v>
      </c>
      <c r="C20" s="113">
        <v>25</v>
      </c>
      <c r="D20" s="114">
        <v>80.812399999999997</v>
      </c>
    </row>
    <row r="21" spans="2:4" ht="14.4" x14ac:dyDescent="0.3">
      <c r="B21" s="18" t="s">
        <v>245</v>
      </c>
      <c r="C21" s="19">
        <v>7</v>
      </c>
      <c r="D21" s="111">
        <v>87.815714285714279</v>
      </c>
    </row>
    <row r="22" spans="2:4" ht="14.4" x14ac:dyDescent="0.3">
      <c r="B22" s="18" t="s">
        <v>236</v>
      </c>
      <c r="C22" s="19">
        <v>6</v>
      </c>
      <c r="D22" s="111">
        <v>74.458333333333329</v>
      </c>
    </row>
    <row r="23" spans="2:4" ht="14.4" x14ac:dyDescent="0.3">
      <c r="B23" s="18" t="s">
        <v>224</v>
      </c>
      <c r="C23" s="19">
        <v>5</v>
      </c>
      <c r="D23" s="111">
        <v>82.554000000000002</v>
      </c>
    </row>
    <row r="24" spans="2:4" ht="14.4" x14ac:dyDescent="0.3">
      <c r="B24" s="18" t="s">
        <v>229</v>
      </c>
      <c r="C24" s="19">
        <v>7</v>
      </c>
      <c r="D24" s="111">
        <v>78.011428571428581</v>
      </c>
    </row>
    <row r="25" spans="2:4" s="62" customFormat="1" ht="14.4" x14ac:dyDescent="0.3">
      <c r="B25" s="112" t="s">
        <v>356</v>
      </c>
      <c r="C25" s="113">
        <v>20</v>
      </c>
      <c r="D25" s="114">
        <v>82.222999999999999</v>
      </c>
    </row>
    <row r="26" spans="2:4" ht="14.4" x14ac:dyDescent="0.3">
      <c r="B26" s="18" t="s">
        <v>361</v>
      </c>
      <c r="C26" s="19">
        <v>9</v>
      </c>
      <c r="D26" s="111">
        <v>74.351111111111123</v>
      </c>
    </row>
    <row r="27" spans="2:4" ht="14.4" x14ac:dyDescent="0.3">
      <c r="B27" s="18" t="s">
        <v>358</v>
      </c>
      <c r="C27" s="19">
        <v>6</v>
      </c>
      <c r="D27" s="111">
        <v>84.791666666666671</v>
      </c>
    </row>
    <row r="28" spans="2:4" ht="14.4" x14ac:dyDescent="0.3">
      <c r="B28" s="18" t="s">
        <v>355</v>
      </c>
      <c r="C28" s="19">
        <v>5</v>
      </c>
      <c r="D28" s="111">
        <v>93.309999999999988</v>
      </c>
    </row>
    <row r="29" spans="2:4" ht="14.4" x14ac:dyDescent="0.3">
      <c r="B29" s="112" t="s">
        <v>194</v>
      </c>
      <c r="C29" s="113">
        <v>25</v>
      </c>
      <c r="D29" s="114">
        <v>77.605999999999995</v>
      </c>
    </row>
    <row r="30" spans="2:4" s="62" customFormat="1" ht="14.4" x14ac:dyDescent="0.3">
      <c r="B30" s="18" t="s">
        <v>193</v>
      </c>
      <c r="C30" s="19">
        <v>7</v>
      </c>
      <c r="D30" s="111">
        <v>84.882857142857134</v>
      </c>
    </row>
    <row r="31" spans="2:4" ht="14.4" x14ac:dyDescent="0.3">
      <c r="B31" s="18" t="s">
        <v>207</v>
      </c>
      <c r="C31" s="19">
        <v>6</v>
      </c>
      <c r="D31" s="111">
        <v>56.508333333333333</v>
      </c>
    </row>
    <row r="32" spans="2:4" ht="14.4" x14ac:dyDescent="0.3">
      <c r="B32" s="18" t="s">
        <v>209</v>
      </c>
      <c r="C32" s="19">
        <v>7</v>
      </c>
      <c r="D32" s="111">
        <v>89.20714285714287</v>
      </c>
    </row>
    <row r="33" spans="2:4" ht="14.4" x14ac:dyDescent="0.3">
      <c r="B33" s="18" t="s">
        <v>201</v>
      </c>
      <c r="C33" s="19">
        <v>5</v>
      </c>
      <c r="D33" s="111">
        <v>76.494</v>
      </c>
    </row>
    <row r="34" spans="2:4" ht="14.4" x14ac:dyDescent="0.3">
      <c r="B34" s="112" t="s">
        <v>340</v>
      </c>
      <c r="C34" s="113">
        <v>13</v>
      </c>
      <c r="D34" s="114">
        <v>74.738461538461536</v>
      </c>
    </row>
    <row r="35" spans="2:4" s="62" customFormat="1" ht="14.4" x14ac:dyDescent="0.3">
      <c r="B35" s="18" t="s">
        <v>342</v>
      </c>
      <c r="C35" s="19">
        <v>7</v>
      </c>
      <c r="D35" s="111">
        <v>84.271428571428572</v>
      </c>
    </row>
    <row r="36" spans="2:4" ht="14.4" x14ac:dyDescent="0.3">
      <c r="B36" s="18" t="s">
        <v>339</v>
      </c>
      <c r="C36" s="19">
        <v>6</v>
      </c>
      <c r="D36" s="111">
        <v>63.616666666666674</v>
      </c>
    </row>
    <row r="37" spans="2:4" ht="14.4" x14ac:dyDescent="0.3">
      <c r="B37" s="112" t="s">
        <v>432</v>
      </c>
      <c r="C37" s="113">
        <v>14</v>
      </c>
      <c r="D37" s="114">
        <v>63.891428571428584</v>
      </c>
    </row>
    <row r="38" spans="2:4" s="62" customFormat="1" ht="14.4" x14ac:dyDescent="0.3">
      <c r="B38" s="18" t="s">
        <v>273</v>
      </c>
      <c r="C38" s="19">
        <v>7</v>
      </c>
      <c r="D38" s="111">
        <v>61.184285714285714</v>
      </c>
    </row>
    <row r="39" spans="2:4" ht="14.4" x14ac:dyDescent="0.3">
      <c r="B39" s="18" t="s">
        <v>182</v>
      </c>
      <c r="C39" s="19">
        <v>2</v>
      </c>
      <c r="D39" s="111">
        <v>85.965000000000003</v>
      </c>
    </row>
    <row r="40" spans="2:4" ht="14.4" x14ac:dyDescent="0.3">
      <c r="B40" s="18" t="s">
        <v>289</v>
      </c>
      <c r="C40" s="19">
        <v>5</v>
      </c>
      <c r="D40" s="111">
        <v>58.851999999999997</v>
      </c>
    </row>
    <row r="41" spans="2:4" ht="14.4" x14ac:dyDescent="0.3">
      <c r="B41" s="115" t="s">
        <v>407</v>
      </c>
      <c r="C41" s="116">
        <v>165</v>
      </c>
      <c r="D41" s="117">
        <v>74.908363636363617</v>
      </c>
    </row>
    <row r="43" spans="2:4" x14ac:dyDescent="0.25">
      <c r="D43" s="69"/>
    </row>
    <row r="45" spans="2:4" x14ac:dyDescent="0.25">
      <c r="D45" s="74"/>
    </row>
    <row r="46" spans="2:4" x14ac:dyDescent="0.25">
      <c r="D46" s="70"/>
    </row>
  </sheetData>
  <autoFilter ref="B2:D41" xr:uid="{00000000-0009-0000-0000-000004000000}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</sheetPr>
  <dimension ref="A1:N194"/>
  <sheetViews>
    <sheetView zoomScale="85" zoomScaleNormal="85" workbookViewId="0">
      <pane ySplit="2" topLeftCell="A3" activePane="bottomLeft" state="frozen"/>
      <selection pane="bottomLeft" activeCell="M3" sqref="M3"/>
    </sheetView>
  </sheetViews>
  <sheetFormatPr baseColWidth="10" defaultColWidth="11.44140625" defaultRowHeight="17.399999999999999" x14ac:dyDescent="0.4"/>
  <cols>
    <col min="1" max="1" width="5" style="65" customWidth="1"/>
    <col min="2" max="2" width="10.33203125" style="66" customWidth="1"/>
    <col min="3" max="3" width="13.33203125" style="67" customWidth="1"/>
    <col min="4" max="4" width="15.109375" style="66" customWidth="1"/>
    <col min="5" max="5" width="12.6640625" style="66" customWidth="1"/>
    <col min="6" max="6" width="15.109375" style="66" customWidth="1"/>
    <col min="7" max="7" width="16.33203125" style="68" customWidth="1"/>
    <col min="8" max="13" width="11.44140625" style="65" customWidth="1"/>
    <col min="14" max="14" width="20.33203125" style="65" customWidth="1"/>
    <col min="15" max="16384" width="11.44140625" style="65"/>
  </cols>
  <sheetData>
    <row r="1" spans="1:14" ht="16.5" customHeight="1" x14ac:dyDescent="0.4">
      <c r="E1" s="84"/>
      <c r="F1" s="84"/>
      <c r="G1" s="85"/>
    </row>
    <row r="2" spans="1:14" s="64" customFormat="1" ht="102.75" customHeight="1" x14ac:dyDescent="0.3">
      <c r="A2" s="80" t="s">
        <v>624</v>
      </c>
      <c r="B2" s="79" t="s">
        <v>0</v>
      </c>
      <c r="C2" s="79" t="s">
        <v>1</v>
      </c>
      <c r="D2" s="79" t="s">
        <v>2</v>
      </c>
      <c r="E2" s="79" t="s">
        <v>428</v>
      </c>
      <c r="F2" s="79" t="s">
        <v>3</v>
      </c>
      <c r="G2" s="88" t="s">
        <v>625</v>
      </c>
      <c r="H2" s="82" t="s">
        <v>420</v>
      </c>
      <c r="I2" s="82" t="s">
        <v>619</v>
      </c>
      <c r="J2" s="82" t="s">
        <v>620</v>
      </c>
      <c r="K2" s="82" t="s">
        <v>621</v>
      </c>
      <c r="L2" s="82" t="s">
        <v>622</v>
      </c>
      <c r="M2" s="82" t="s">
        <v>623</v>
      </c>
      <c r="N2" s="82" t="s">
        <v>626</v>
      </c>
    </row>
    <row r="3" spans="1:14" customFormat="1" ht="17.25" customHeight="1" x14ac:dyDescent="0.3">
      <c r="A3" s="91">
        <v>1</v>
      </c>
      <c r="B3" s="97" t="s">
        <v>4</v>
      </c>
      <c r="C3" s="98" t="s">
        <v>193</v>
      </c>
      <c r="D3" s="97" t="s">
        <v>194</v>
      </c>
      <c r="E3" s="97" t="s">
        <v>433</v>
      </c>
      <c r="F3" s="97" t="s">
        <v>195</v>
      </c>
      <c r="G3" s="92">
        <v>82.65</v>
      </c>
      <c r="H3" s="91">
        <v>3</v>
      </c>
      <c r="I3" s="91">
        <v>5</v>
      </c>
      <c r="J3" s="91">
        <v>3</v>
      </c>
      <c r="K3" s="99">
        <f t="shared" ref="K3:K66" si="0">(H3/I3)</f>
        <v>0.6</v>
      </c>
      <c r="L3" s="99">
        <f t="shared" ref="L3:L66" si="1">(J3/H3)</f>
        <v>1</v>
      </c>
      <c r="M3" s="91">
        <v>13</v>
      </c>
      <c r="N3" s="93"/>
    </row>
    <row r="4" spans="1:14" customFormat="1" ht="17.25" customHeight="1" x14ac:dyDescent="0.3">
      <c r="A4" s="91">
        <v>2</v>
      </c>
      <c r="B4" s="100" t="s">
        <v>5</v>
      </c>
      <c r="C4" s="101" t="s">
        <v>193</v>
      </c>
      <c r="D4" s="100" t="s">
        <v>194</v>
      </c>
      <c r="E4" s="100" t="s">
        <v>434</v>
      </c>
      <c r="F4" s="100" t="s">
        <v>196</v>
      </c>
      <c r="G4" s="92">
        <v>80.75</v>
      </c>
      <c r="H4" s="91">
        <v>3</v>
      </c>
      <c r="I4" s="91">
        <v>5</v>
      </c>
      <c r="J4" s="91">
        <v>3</v>
      </c>
      <c r="K4" s="99">
        <f t="shared" si="0"/>
        <v>0.6</v>
      </c>
      <c r="L4" s="99">
        <f t="shared" si="1"/>
        <v>1</v>
      </c>
      <c r="M4" s="91">
        <v>9</v>
      </c>
      <c r="N4" s="93"/>
    </row>
    <row r="5" spans="1:14" customFormat="1" ht="17.25" customHeight="1" x14ac:dyDescent="0.3">
      <c r="A5" s="91">
        <v>3</v>
      </c>
      <c r="B5" s="100" t="s">
        <v>6</v>
      </c>
      <c r="C5" s="101" t="s">
        <v>193</v>
      </c>
      <c r="D5" s="100" t="s">
        <v>194</v>
      </c>
      <c r="E5" s="100" t="s">
        <v>435</v>
      </c>
      <c r="F5" s="100" t="s">
        <v>197</v>
      </c>
      <c r="G5" s="94">
        <v>81.180000000000007</v>
      </c>
      <c r="H5" s="91">
        <v>3</v>
      </c>
      <c r="I5" s="91">
        <v>5</v>
      </c>
      <c r="J5" s="91">
        <v>3</v>
      </c>
      <c r="K5" s="99">
        <f t="shared" si="0"/>
        <v>0.6</v>
      </c>
      <c r="L5" s="99">
        <f t="shared" si="1"/>
        <v>1</v>
      </c>
      <c r="M5" s="91">
        <v>15</v>
      </c>
      <c r="N5" s="93"/>
    </row>
    <row r="6" spans="1:14" customFormat="1" ht="17.25" customHeight="1" x14ac:dyDescent="0.3">
      <c r="A6" s="91">
        <v>4</v>
      </c>
      <c r="B6" s="100" t="s">
        <v>7</v>
      </c>
      <c r="C6" s="101" t="s">
        <v>193</v>
      </c>
      <c r="D6" s="100" t="s">
        <v>194</v>
      </c>
      <c r="E6" s="100" t="s">
        <v>436</v>
      </c>
      <c r="F6" s="100" t="s">
        <v>198</v>
      </c>
      <c r="G6" s="92">
        <v>93.1</v>
      </c>
      <c r="H6" s="91">
        <v>6</v>
      </c>
      <c r="I6" s="91">
        <v>6</v>
      </c>
      <c r="J6" s="91">
        <v>6</v>
      </c>
      <c r="K6" s="99">
        <f t="shared" si="0"/>
        <v>1</v>
      </c>
      <c r="L6" s="99">
        <f t="shared" si="1"/>
        <v>1</v>
      </c>
      <c r="M6" s="91">
        <v>13</v>
      </c>
      <c r="N6" s="93"/>
    </row>
    <row r="7" spans="1:14" customFormat="1" ht="17.25" customHeight="1" x14ac:dyDescent="0.3">
      <c r="A7" s="91">
        <v>5</v>
      </c>
      <c r="B7" s="100" t="s">
        <v>8</v>
      </c>
      <c r="C7" s="101" t="s">
        <v>193</v>
      </c>
      <c r="D7" s="100" t="s">
        <v>194</v>
      </c>
      <c r="E7" s="100" t="s">
        <v>437</v>
      </c>
      <c r="F7" s="100" t="s">
        <v>199</v>
      </c>
      <c r="G7" s="92">
        <v>91.2</v>
      </c>
      <c r="H7" s="91">
        <v>4</v>
      </c>
      <c r="I7" s="91">
        <v>5</v>
      </c>
      <c r="J7" s="91">
        <v>4</v>
      </c>
      <c r="K7" s="99">
        <f t="shared" si="0"/>
        <v>0.8</v>
      </c>
      <c r="L7" s="99">
        <f t="shared" si="1"/>
        <v>1</v>
      </c>
      <c r="M7" s="91">
        <v>21</v>
      </c>
      <c r="N7" s="93"/>
    </row>
    <row r="8" spans="1:14" customFormat="1" ht="17.25" customHeight="1" x14ac:dyDescent="0.3">
      <c r="A8" s="91">
        <v>6</v>
      </c>
      <c r="B8" s="100" t="s">
        <v>9</v>
      </c>
      <c r="C8" s="101" t="s">
        <v>193</v>
      </c>
      <c r="D8" s="100" t="s">
        <v>194</v>
      </c>
      <c r="E8" s="100" t="s">
        <v>612</v>
      </c>
      <c r="F8" s="100" t="s">
        <v>200</v>
      </c>
      <c r="G8" s="92">
        <v>76.95</v>
      </c>
      <c r="H8" s="91">
        <v>4</v>
      </c>
      <c r="I8" s="91">
        <v>5</v>
      </c>
      <c r="J8" s="91">
        <v>0</v>
      </c>
      <c r="K8" s="99">
        <f t="shared" si="0"/>
        <v>0.8</v>
      </c>
      <c r="L8" s="99">
        <f t="shared" si="1"/>
        <v>0</v>
      </c>
      <c r="M8" s="91">
        <v>12</v>
      </c>
      <c r="N8" s="93"/>
    </row>
    <row r="9" spans="1:14" customFormat="1" ht="17.25" customHeight="1" x14ac:dyDescent="0.3">
      <c r="A9" s="91">
        <v>7</v>
      </c>
      <c r="B9" s="100" t="s">
        <v>10</v>
      </c>
      <c r="C9" s="101" t="s">
        <v>201</v>
      </c>
      <c r="D9" s="100" t="s">
        <v>194</v>
      </c>
      <c r="E9" s="100" t="s">
        <v>438</v>
      </c>
      <c r="F9" s="100" t="s">
        <v>202</v>
      </c>
      <c r="G9" s="94">
        <v>86.35</v>
      </c>
      <c r="H9" s="91">
        <v>9</v>
      </c>
      <c r="I9" s="91">
        <v>10</v>
      </c>
      <c r="J9" s="91">
        <v>9</v>
      </c>
      <c r="K9" s="99">
        <f t="shared" si="0"/>
        <v>0.9</v>
      </c>
      <c r="L9" s="99">
        <f t="shared" si="1"/>
        <v>1</v>
      </c>
      <c r="M9" s="91">
        <v>16</v>
      </c>
      <c r="N9" s="93"/>
    </row>
    <row r="10" spans="1:14" customFormat="1" ht="17.25" customHeight="1" x14ac:dyDescent="0.3">
      <c r="A10" s="91">
        <v>8</v>
      </c>
      <c r="B10" s="100" t="s">
        <v>11</v>
      </c>
      <c r="C10" s="101" t="s">
        <v>201</v>
      </c>
      <c r="D10" s="100" t="s">
        <v>194</v>
      </c>
      <c r="E10" s="100" t="s">
        <v>439</v>
      </c>
      <c r="F10" s="100" t="s">
        <v>203</v>
      </c>
      <c r="G10" s="92">
        <v>72.87</v>
      </c>
      <c r="H10" s="91">
        <v>9</v>
      </c>
      <c r="I10" s="91">
        <v>10</v>
      </c>
      <c r="J10" s="91">
        <v>9</v>
      </c>
      <c r="K10" s="99">
        <f t="shared" si="0"/>
        <v>0.9</v>
      </c>
      <c r="L10" s="99">
        <f t="shared" si="1"/>
        <v>1</v>
      </c>
      <c r="M10" s="91">
        <v>14</v>
      </c>
      <c r="N10" s="93"/>
    </row>
    <row r="11" spans="1:14" customFormat="1" ht="17.25" customHeight="1" x14ac:dyDescent="0.3">
      <c r="A11" s="91">
        <v>9</v>
      </c>
      <c r="B11" s="100" t="s">
        <v>12</v>
      </c>
      <c r="C11" s="101" t="s">
        <v>193</v>
      </c>
      <c r="D11" s="100" t="s">
        <v>194</v>
      </c>
      <c r="E11" s="100" t="s">
        <v>440</v>
      </c>
      <c r="F11" s="100" t="s">
        <v>204</v>
      </c>
      <c r="G11" s="92">
        <v>88.35</v>
      </c>
      <c r="H11" s="91">
        <v>8</v>
      </c>
      <c r="I11" s="91">
        <v>8</v>
      </c>
      <c r="J11" s="91">
        <v>8</v>
      </c>
      <c r="K11" s="99">
        <f t="shared" si="0"/>
        <v>1</v>
      </c>
      <c r="L11" s="99">
        <f t="shared" si="1"/>
        <v>1</v>
      </c>
      <c r="M11" s="91">
        <v>24</v>
      </c>
      <c r="N11" s="93"/>
    </row>
    <row r="12" spans="1:14" customFormat="1" ht="17.25" customHeight="1" x14ac:dyDescent="0.3">
      <c r="A12" s="91">
        <v>10</v>
      </c>
      <c r="B12" s="100" t="s">
        <v>13</v>
      </c>
      <c r="C12" s="101" t="s">
        <v>201</v>
      </c>
      <c r="D12" s="100" t="s">
        <v>194</v>
      </c>
      <c r="E12" s="100" t="s">
        <v>441</v>
      </c>
      <c r="F12" s="100" t="s">
        <v>205</v>
      </c>
      <c r="G12" s="92">
        <v>83.6</v>
      </c>
      <c r="H12" s="91">
        <v>10</v>
      </c>
      <c r="I12" s="91">
        <v>10</v>
      </c>
      <c r="J12" s="91">
        <v>10</v>
      </c>
      <c r="K12" s="99">
        <f t="shared" si="0"/>
        <v>1</v>
      </c>
      <c r="L12" s="99">
        <f t="shared" si="1"/>
        <v>1</v>
      </c>
      <c r="M12" s="91">
        <v>12</v>
      </c>
      <c r="N12" s="93"/>
    </row>
    <row r="13" spans="1:14" customFormat="1" ht="17.25" customHeight="1" x14ac:dyDescent="0.3">
      <c r="A13" s="91">
        <v>11</v>
      </c>
      <c r="B13" s="100" t="s">
        <v>14</v>
      </c>
      <c r="C13" s="101" t="s">
        <v>201</v>
      </c>
      <c r="D13" s="100" t="s">
        <v>194</v>
      </c>
      <c r="E13" s="100" t="s">
        <v>442</v>
      </c>
      <c r="F13" s="100" t="s">
        <v>206</v>
      </c>
      <c r="G13" s="92">
        <v>74.099999999999994</v>
      </c>
      <c r="H13" s="91">
        <v>10</v>
      </c>
      <c r="I13" s="91">
        <v>10</v>
      </c>
      <c r="J13" s="91">
        <v>10</v>
      </c>
      <c r="K13" s="99">
        <f t="shared" si="0"/>
        <v>1</v>
      </c>
      <c r="L13" s="99">
        <f t="shared" si="1"/>
        <v>1</v>
      </c>
      <c r="M13" s="91">
        <v>8</v>
      </c>
      <c r="N13" s="93"/>
    </row>
    <row r="14" spans="1:14" customFormat="1" ht="17.25" customHeight="1" x14ac:dyDescent="0.3">
      <c r="A14" s="91">
        <v>12</v>
      </c>
      <c r="B14" s="100" t="s">
        <v>15</v>
      </c>
      <c r="C14" s="101" t="s">
        <v>207</v>
      </c>
      <c r="D14" s="100" t="s">
        <v>194</v>
      </c>
      <c r="E14" s="100" t="s">
        <v>443</v>
      </c>
      <c r="F14" s="100" t="s">
        <v>208</v>
      </c>
      <c r="G14" s="92">
        <v>66.5</v>
      </c>
      <c r="H14" s="91">
        <v>5</v>
      </c>
      <c r="I14" s="91">
        <v>5</v>
      </c>
      <c r="J14" s="91">
        <v>5</v>
      </c>
      <c r="K14" s="99">
        <f t="shared" si="0"/>
        <v>1</v>
      </c>
      <c r="L14" s="99">
        <f t="shared" si="1"/>
        <v>1</v>
      </c>
      <c r="M14" s="91">
        <v>12</v>
      </c>
      <c r="N14" s="93"/>
    </row>
    <row r="15" spans="1:14" customFormat="1" ht="17.25" customHeight="1" x14ac:dyDescent="0.3">
      <c r="A15" s="91">
        <v>13</v>
      </c>
      <c r="B15" s="100" t="s">
        <v>16</v>
      </c>
      <c r="C15" s="101" t="s">
        <v>209</v>
      </c>
      <c r="D15" s="100" t="s">
        <v>194</v>
      </c>
      <c r="E15" s="100" t="s">
        <v>444</v>
      </c>
      <c r="F15" s="100" t="s">
        <v>210</v>
      </c>
      <c r="G15" s="92">
        <v>92.25</v>
      </c>
      <c r="H15" s="91">
        <v>11</v>
      </c>
      <c r="I15" s="91">
        <v>11</v>
      </c>
      <c r="J15" s="91">
        <v>11</v>
      </c>
      <c r="K15" s="99">
        <f t="shared" si="0"/>
        <v>1</v>
      </c>
      <c r="L15" s="99">
        <f t="shared" si="1"/>
        <v>1</v>
      </c>
      <c r="M15" s="91">
        <v>9</v>
      </c>
      <c r="N15" s="93"/>
    </row>
    <row r="16" spans="1:14" customFormat="1" ht="17.25" customHeight="1" x14ac:dyDescent="0.3">
      <c r="A16" s="91">
        <v>14</v>
      </c>
      <c r="B16" s="100" t="s">
        <v>17</v>
      </c>
      <c r="C16" s="101" t="s">
        <v>207</v>
      </c>
      <c r="D16" s="100" t="s">
        <v>194</v>
      </c>
      <c r="E16" s="100" t="s">
        <v>445</v>
      </c>
      <c r="F16" s="100" t="s">
        <v>211</v>
      </c>
      <c r="G16" s="92">
        <v>57</v>
      </c>
      <c r="H16" s="91">
        <v>6</v>
      </c>
      <c r="I16" s="91">
        <v>7</v>
      </c>
      <c r="J16" s="91">
        <v>7</v>
      </c>
      <c r="K16" s="99">
        <f t="shared" si="0"/>
        <v>0.8571428571428571</v>
      </c>
      <c r="L16" s="99">
        <f t="shared" si="1"/>
        <v>1.1666666666666667</v>
      </c>
      <c r="M16" s="91">
        <v>13</v>
      </c>
      <c r="N16" s="93"/>
    </row>
    <row r="17" spans="1:14" customFormat="1" ht="17.25" customHeight="1" x14ac:dyDescent="0.3">
      <c r="A17" s="91">
        <v>15</v>
      </c>
      <c r="B17" s="100" t="s">
        <v>18</v>
      </c>
      <c r="C17" s="101" t="s">
        <v>207</v>
      </c>
      <c r="D17" s="100" t="s">
        <v>194</v>
      </c>
      <c r="E17" s="100" t="s">
        <v>446</v>
      </c>
      <c r="F17" s="100" t="s">
        <v>212</v>
      </c>
      <c r="G17" s="92">
        <v>13.02</v>
      </c>
      <c r="H17" s="91">
        <v>3</v>
      </c>
      <c r="I17" s="91">
        <v>6</v>
      </c>
      <c r="J17" s="91">
        <v>3</v>
      </c>
      <c r="K17" s="99">
        <f t="shared" si="0"/>
        <v>0.5</v>
      </c>
      <c r="L17" s="99">
        <f t="shared" si="1"/>
        <v>1</v>
      </c>
      <c r="M17" s="91">
        <v>10</v>
      </c>
      <c r="N17" s="93" t="s">
        <v>627</v>
      </c>
    </row>
    <row r="18" spans="1:14" customFormat="1" ht="17.25" customHeight="1" x14ac:dyDescent="0.3">
      <c r="A18" s="91">
        <v>16</v>
      </c>
      <c r="B18" s="100" t="s">
        <v>19</v>
      </c>
      <c r="C18" s="101" t="s">
        <v>207</v>
      </c>
      <c r="D18" s="100" t="s">
        <v>194</v>
      </c>
      <c r="E18" s="100" t="s">
        <v>447</v>
      </c>
      <c r="F18" s="100" t="s">
        <v>213</v>
      </c>
      <c r="G18" s="92">
        <v>43.6</v>
      </c>
      <c r="H18" s="91">
        <v>6</v>
      </c>
      <c r="I18" s="91">
        <v>6</v>
      </c>
      <c r="J18" s="91">
        <v>6</v>
      </c>
      <c r="K18" s="99">
        <f t="shared" si="0"/>
        <v>1</v>
      </c>
      <c r="L18" s="99">
        <f t="shared" si="1"/>
        <v>1</v>
      </c>
      <c r="M18" s="91">
        <v>13</v>
      </c>
      <c r="N18" s="93"/>
    </row>
    <row r="19" spans="1:14" customFormat="1" ht="17.25" customHeight="1" x14ac:dyDescent="0.3">
      <c r="A19" s="91">
        <v>17</v>
      </c>
      <c r="B19" s="100" t="s">
        <v>20</v>
      </c>
      <c r="C19" s="101" t="s">
        <v>209</v>
      </c>
      <c r="D19" s="100" t="s">
        <v>194</v>
      </c>
      <c r="E19" s="100" t="s">
        <v>448</v>
      </c>
      <c r="F19" s="100" t="s">
        <v>214</v>
      </c>
      <c r="G19" s="94">
        <v>88.27</v>
      </c>
      <c r="H19" s="91">
        <v>11</v>
      </c>
      <c r="I19" s="91">
        <v>11</v>
      </c>
      <c r="J19" s="91">
        <v>10</v>
      </c>
      <c r="K19" s="99">
        <f t="shared" si="0"/>
        <v>1</v>
      </c>
      <c r="L19" s="99">
        <f t="shared" si="1"/>
        <v>0.90909090909090906</v>
      </c>
      <c r="M19" s="91">
        <v>17</v>
      </c>
      <c r="N19" s="93"/>
    </row>
    <row r="20" spans="1:14" customFormat="1" ht="17.25" customHeight="1" x14ac:dyDescent="0.3">
      <c r="A20" s="91">
        <v>18</v>
      </c>
      <c r="B20" s="100" t="s">
        <v>21</v>
      </c>
      <c r="C20" s="101" t="s">
        <v>209</v>
      </c>
      <c r="D20" s="100" t="s">
        <v>194</v>
      </c>
      <c r="E20" s="100" t="s">
        <v>449</v>
      </c>
      <c r="F20" s="100" t="s">
        <v>215</v>
      </c>
      <c r="G20" s="92">
        <v>68.400000000000006</v>
      </c>
      <c r="H20" s="91">
        <v>6</v>
      </c>
      <c r="I20" s="91">
        <v>7</v>
      </c>
      <c r="J20" s="91">
        <v>6</v>
      </c>
      <c r="K20" s="99">
        <f t="shared" si="0"/>
        <v>0.8571428571428571</v>
      </c>
      <c r="L20" s="99">
        <f t="shared" si="1"/>
        <v>1</v>
      </c>
      <c r="M20" s="91">
        <v>10</v>
      </c>
      <c r="N20" s="93"/>
    </row>
    <row r="21" spans="1:14" customFormat="1" ht="17.25" customHeight="1" x14ac:dyDescent="0.3">
      <c r="A21" s="91">
        <v>19</v>
      </c>
      <c r="B21" s="100" t="s">
        <v>22</v>
      </c>
      <c r="C21" s="101" t="s">
        <v>209</v>
      </c>
      <c r="D21" s="100" t="s">
        <v>194</v>
      </c>
      <c r="E21" s="100" t="s">
        <v>450</v>
      </c>
      <c r="F21" s="100" t="s">
        <v>216</v>
      </c>
      <c r="G21" s="92">
        <v>93.1</v>
      </c>
      <c r="H21" s="91">
        <v>13</v>
      </c>
      <c r="I21" s="91">
        <v>13</v>
      </c>
      <c r="J21" s="91">
        <v>13</v>
      </c>
      <c r="K21" s="99">
        <f t="shared" si="0"/>
        <v>1</v>
      </c>
      <c r="L21" s="99">
        <f t="shared" si="1"/>
        <v>1</v>
      </c>
      <c r="M21" s="91">
        <v>12</v>
      </c>
      <c r="N21" s="93"/>
    </row>
    <row r="22" spans="1:14" customFormat="1" ht="17.25" customHeight="1" x14ac:dyDescent="0.3">
      <c r="A22" s="91">
        <v>20</v>
      </c>
      <c r="B22" s="100" t="s">
        <v>23</v>
      </c>
      <c r="C22" s="101" t="s">
        <v>209</v>
      </c>
      <c r="D22" s="100" t="s">
        <v>194</v>
      </c>
      <c r="E22" s="100" t="s">
        <v>451</v>
      </c>
      <c r="F22" s="100" t="s">
        <v>217</v>
      </c>
      <c r="G22" s="94">
        <v>93.51</v>
      </c>
      <c r="H22" s="91">
        <v>12</v>
      </c>
      <c r="I22" s="91">
        <v>12</v>
      </c>
      <c r="J22" s="91">
        <v>12</v>
      </c>
      <c r="K22" s="99">
        <f t="shared" si="0"/>
        <v>1</v>
      </c>
      <c r="L22" s="99">
        <f t="shared" si="1"/>
        <v>1</v>
      </c>
      <c r="M22" s="91">
        <v>8</v>
      </c>
      <c r="N22" s="93"/>
    </row>
    <row r="23" spans="1:14" customFormat="1" ht="17.25" customHeight="1" x14ac:dyDescent="0.3">
      <c r="A23" s="91">
        <v>21</v>
      </c>
      <c r="B23" s="100" t="s">
        <v>24</v>
      </c>
      <c r="C23" s="101" t="s">
        <v>209</v>
      </c>
      <c r="D23" s="100" t="s">
        <v>194</v>
      </c>
      <c r="E23" s="100" t="s">
        <v>452</v>
      </c>
      <c r="F23" s="100" t="s">
        <v>218</v>
      </c>
      <c r="G23" s="92">
        <v>94.2</v>
      </c>
      <c r="H23" s="91">
        <v>11</v>
      </c>
      <c r="I23" s="91">
        <v>11</v>
      </c>
      <c r="J23" s="91">
        <v>11</v>
      </c>
      <c r="K23" s="99">
        <f t="shared" si="0"/>
        <v>1</v>
      </c>
      <c r="L23" s="99">
        <f t="shared" si="1"/>
        <v>1</v>
      </c>
      <c r="M23" s="91">
        <v>13</v>
      </c>
      <c r="N23" s="93"/>
    </row>
    <row r="24" spans="1:14" customFormat="1" ht="17.25" customHeight="1" x14ac:dyDescent="0.3">
      <c r="A24" s="91">
        <v>22</v>
      </c>
      <c r="B24" s="100" t="s">
        <v>25</v>
      </c>
      <c r="C24" s="101" t="s">
        <v>207</v>
      </c>
      <c r="D24" s="100" t="s">
        <v>194</v>
      </c>
      <c r="E24" s="100" t="s">
        <v>453</v>
      </c>
      <c r="F24" s="100" t="s">
        <v>219</v>
      </c>
      <c r="G24" s="92">
        <v>44.65</v>
      </c>
      <c r="H24" s="91">
        <v>5</v>
      </c>
      <c r="I24" s="91">
        <v>6</v>
      </c>
      <c r="J24" s="91">
        <v>6</v>
      </c>
      <c r="K24" s="99">
        <f t="shared" si="0"/>
        <v>0.83333333333333337</v>
      </c>
      <c r="L24" s="99">
        <f t="shared" si="1"/>
        <v>1.2</v>
      </c>
      <c r="M24" s="91">
        <v>11</v>
      </c>
      <c r="N24" s="93"/>
    </row>
    <row r="25" spans="1:14" customFormat="1" ht="17.25" customHeight="1" x14ac:dyDescent="0.3">
      <c r="A25" s="91">
        <v>23</v>
      </c>
      <c r="B25" s="100" t="s">
        <v>26</v>
      </c>
      <c r="C25" s="101" t="s">
        <v>209</v>
      </c>
      <c r="D25" s="100" t="s">
        <v>194</v>
      </c>
      <c r="E25" s="100" t="s">
        <v>454</v>
      </c>
      <c r="F25" s="100" t="s">
        <v>220</v>
      </c>
      <c r="G25" s="92">
        <v>94.72</v>
      </c>
      <c r="H25" s="91">
        <v>11</v>
      </c>
      <c r="I25" s="91">
        <v>11</v>
      </c>
      <c r="J25" s="91">
        <v>11</v>
      </c>
      <c r="K25" s="99">
        <f t="shared" si="0"/>
        <v>1</v>
      </c>
      <c r="L25" s="99">
        <f t="shared" si="1"/>
        <v>1</v>
      </c>
      <c r="M25" s="91">
        <v>13</v>
      </c>
      <c r="N25" s="93"/>
    </row>
    <row r="26" spans="1:14" customFormat="1" ht="17.25" customHeight="1" x14ac:dyDescent="0.3">
      <c r="A26" s="91">
        <v>24</v>
      </c>
      <c r="B26" s="100" t="s">
        <v>27</v>
      </c>
      <c r="C26" s="101" t="s">
        <v>207</v>
      </c>
      <c r="D26" s="100" t="s">
        <v>194</v>
      </c>
      <c r="E26" s="100" t="s">
        <v>455</v>
      </c>
      <c r="F26" s="100" t="s">
        <v>221</v>
      </c>
      <c r="G26" s="94">
        <v>65.55</v>
      </c>
      <c r="H26" s="91">
        <v>7</v>
      </c>
      <c r="I26" s="91">
        <v>7</v>
      </c>
      <c r="J26" s="91">
        <v>7</v>
      </c>
      <c r="K26" s="99">
        <f t="shared" si="0"/>
        <v>1</v>
      </c>
      <c r="L26" s="99">
        <f t="shared" si="1"/>
        <v>1</v>
      </c>
      <c r="M26" s="91">
        <v>3</v>
      </c>
      <c r="N26" s="93"/>
    </row>
    <row r="27" spans="1:14" customFormat="1" ht="17.25" customHeight="1" x14ac:dyDescent="0.3">
      <c r="A27" s="91">
        <v>25</v>
      </c>
      <c r="B27" s="100" t="s">
        <v>28</v>
      </c>
      <c r="C27" s="101" t="s">
        <v>201</v>
      </c>
      <c r="D27" s="100" t="s">
        <v>194</v>
      </c>
      <c r="E27" s="100" t="s">
        <v>456</v>
      </c>
      <c r="F27" s="100" t="s">
        <v>222</v>
      </c>
      <c r="G27" s="92">
        <v>65.55</v>
      </c>
      <c r="H27" s="91">
        <v>10</v>
      </c>
      <c r="I27" s="91">
        <v>10</v>
      </c>
      <c r="J27" s="91">
        <v>10</v>
      </c>
      <c r="K27" s="99">
        <f t="shared" si="0"/>
        <v>1</v>
      </c>
      <c r="L27" s="99">
        <f t="shared" si="1"/>
        <v>1</v>
      </c>
      <c r="M27" s="91">
        <v>10</v>
      </c>
      <c r="N27" s="93"/>
    </row>
    <row r="28" spans="1:14" customFormat="1" ht="17.25" customHeight="1" x14ac:dyDescent="0.3">
      <c r="A28" s="91">
        <v>26</v>
      </c>
      <c r="B28" s="100" t="s">
        <v>29</v>
      </c>
      <c r="C28" s="101" t="s">
        <v>207</v>
      </c>
      <c r="D28" s="100" t="s">
        <v>194</v>
      </c>
      <c r="E28" s="100" t="s">
        <v>457</v>
      </c>
      <c r="F28" s="100" t="s">
        <v>223</v>
      </c>
      <c r="G28" s="92">
        <v>61.75</v>
      </c>
      <c r="H28" s="91">
        <v>8</v>
      </c>
      <c r="I28" s="91">
        <v>8</v>
      </c>
      <c r="J28" s="91">
        <v>8</v>
      </c>
      <c r="K28" s="99">
        <f t="shared" si="0"/>
        <v>1</v>
      </c>
      <c r="L28" s="99">
        <f t="shared" si="1"/>
        <v>1</v>
      </c>
      <c r="M28" s="91">
        <v>2</v>
      </c>
      <c r="N28" s="93"/>
    </row>
    <row r="29" spans="1:14" customFormat="1" ht="17.25" customHeight="1" x14ac:dyDescent="0.3">
      <c r="A29" s="91">
        <v>27</v>
      </c>
      <c r="B29" s="100" t="s">
        <v>30</v>
      </c>
      <c r="C29" s="101" t="s">
        <v>224</v>
      </c>
      <c r="D29" s="100" t="s">
        <v>225</v>
      </c>
      <c r="E29" s="100" t="s">
        <v>458</v>
      </c>
      <c r="F29" s="100" t="s">
        <v>226</v>
      </c>
      <c r="G29" s="92">
        <v>75.52</v>
      </c>
      <c r="H29" s="91">
        <v>6</v>
      </c>
      <c r="I29" s="91">
        <v>6</v>
      </c>
      <c r="J29" s="91">
        <v>6</v>
      </c>
      <c r="K29" s="99">
        <f t="shared" si="0"/>
        <v>1</v>
      </c>
      <c r="L29" s="99">
        <f t="shared" si="1"/>
        <v>1</v>
      </c>
      <c r="M29" s="91">
        <v>14</v>
      </c>
      <c r="N29" s="93"/>
    </row>
    <row r="30" spans="1:14" customFormat="1" ht="17.25" customHeight="1" x14ac:dyDescent="0.3">
      <c r="A30" s="91">
        <v>28</v>
      </c>
      <c r="B30" s="100" t="s">
        <v>31</v>
      </c>
      <c r="C30" s="101" t="s">
        <v>224</v>
      </c>
      <c r="D30" s="100" t="s">
        <v>225</v>
      </c>
      <c r="E30" s="100" t="s">
        <v>459</v>
      </c>
      <c r="F30" s="100" t="s">
        <v>227</v>
      </c>
      <c r="G30" s="92">
        <v>87.4</v>
      </c>
      <c r="H30" s="91">
        <v>6</v>
      </c>
      <c r="I30" s="91">
        <v>6</v>
      </c>
      <c r="J30" s="91">
        <v>6</v>
      </c>
      <c r="K30" s="99">
        <f t="shared" si="0"/>
        <v>1</v>
      </c>
      <c r="L30" s="99">
        <f t="shared" si="1"/>
        <v>1</v>
      </c>
      <c r="M30" s="91">
        <v>13</v>
      </c>
      <c r="N30" s="93"/>
    </row>
    <row r="31" spans="1:14" customFormat="1" ht="17.25" customHeight="1" x14ac:dyDescent="0.3">
      <c r="A31" s="91">
        <v>29</v>
      </c>
      <c r="B31" s="100" t="s">
        <v>32</v>
      </c>
      <c r="C31" s="101" t="s">
        <v>224</v>
      </c>
      <c r="D31" s="100" t="s">
        <v>225</v>
      </c>
      <c r="E31" s="100" t="s">
        <v>460</v>
      </c>
      <c r="F31" s="100" t="s">
        <v>228</v>
      </c>
      <c r="G31" s="92">
        <v>85.5</v>
      </c>
      <c r="H31" s="91">
        <v>6</v>
      </c>
      <c r="I31" s="91">
        <v>6</v>
      </c>
      <c r="J31" s="91">
        <v>6</v>
      </c>
      <c r="K31" s="99">
        <f t="shared" si="0"/>
        <v>1</v>
      </c>
      <c r="L31" s="99">
        <f t="shared" si="1"/>
        <v>1</v>
      </c>
      <c r="M31" s="91">
        <v>12</v>
      </c>
      <c r="N31" s="93"/>
    </row>
    <row r="32" spans="1:14" customFormat="1" ht="17.25" customHeight="1" x14ac:dyDescent="0.3">
      <c r="A32" s="91">
        <v>30</v>
      </c>
      <c r="B32" s="100" t="s">
        <v>33</v>
      </c>
      <c r="C32" s="101" t="s">
        <v>229</v>
      </c>
      <c r="D32" s="100" t="s">
        <v>225</v>
      </c>
      <c r="E32" s="100" t="s">
        <v>461</v>
      </c>
      <c r="F32" s="100" t="s">
        <v>230</v>
      </c>
      <c r="G32" s="94">
        <v>74.33</v>
      </c>
      <c r="H32" s="91">
        <v>5</v>
      </c>
      <c r="I32" s="91">
        <v>6</v>
      </c>
      <c r="J32" s="91">
        <v>5</v>
      </c>
      <c r="K32" s="99">
        <f t="shared" si="0"/>
        <v>0.83333333333333337</v>
      </c>
      <c r="L32" s="99">
        <f t="shared" si="1"/>
        <v>1</v>
      </c>
      <c r="M32" s="91">
        <v>14</v>
      </c>
      <c r="N32" s="93"/>
    </row>
    <row r="33" spans="1:14" customFormat="1" ht="17.25" customHeight="1" x14ac:dyDescent="0.3">
      <c r="A33" s="91">
        <v>31</v>
      </c>
      <c r="B33" s="100" t="s">
        <v>34</v>
      </c>
      <c r="C33" s="101" t="s">
        <v>229</v>
      </c>
      <c r="D33" s="100" t="s">
        <v>225</v>
      </c>
      <c r="E33" s="100" t="s">
        <v>462</v>
      </c>
      <c r="F33" s="100" t="s">
        <v>231</v>
      </c>
      <c r="G33" s="92">
        <v>60.8</v>
      </c>
      <c r="H33" s="91">
        <v>6</v>
      </c>
      <c r="I33" s="91">
        <v>6</v>
      </c>
      <c r="J33" s="91">
        <v>5</v>
      </c>
      <c r="K33" s="99">
        <f t="shared" si="0"/>
        <v>1</v>
      </c>
      <c r="L33" s="99">
        <f t="shared" si="1"/>
        <v>0.83333333333333337</v>
      </c>
      <c r="M33" s="91">
        <v>12</v>
      </c>
      <c r="N33" s="93"/>
    </row>
    <row r="34" spans="1:14" customFormat="1" ht="17.25" customHeight="1" x14ac:dyDescent="0.3">
      <c r="A34" s="91">
        <v>32</v>
      </c>
      <c r="B34" s="100" t="s">
        <v>35</v>
      </c>
      <c r="C34" s="101" t="s">
        <v>229</v>
      </c>
      <c r="D34" s="100" t="s">
        <v>225</v>
      </c>
      <c r="E34" s="100" t="s">
        <v>463</v>
      </c>
      <c r="F34" s="100" t="s">
        <v>232</v>
      </c>
      <c r="G34" s="92">
        <v>75</v>
      </c>
      <c r="H34" s="91">
        <v>6</v>
      </c>
      <c r="I34" s="91">
        <v>6</v>
      </c>
      <c r="J34" s="91">
        <v>5</v>
      </c>
      <c r="K34" s="99">
        <f t="shared" si="0"/>
        <v>1</v>
      </c>
      <c r="L34" s="99">
        <f t="shared" si="1"/>
        <v>0.83333333333333337</v>
      </c>
      <c r="M34" s="91">
        <v>17</v>
      </c>
      <c r="N34" s="93"/>
    </row>
    <row r="35" spans="1:14" customFormat="1" ht="17.25" customHeight="1" x14ac:dyDescent="0.3">
      <c r="A35" s="91">
        <v>33</v>
      </c>
      <c r="B35" s="100" t="s">
        <v>36</v>
      </c>
      <c r="C35" s="101" t="s">
        <v>229</v>
      </c>
      <c r="D35" s="100" t="s">
        <v>225</v>
      </c>
      <c r="E35" s="100" t="s">
        <v>464</v>
      </c>
      <c r="F35" s="100" t="s">
        <v>233</v>
      </c>
      <c r="G35" s="92">
        <v>87</v>
      </c>
      <c r="H35" s="91">
        <v>6</v>
      </c>
      <c r="I35" s="91">
        <v>6</v>
      </c>
      <c r="J35" s="91">
        <v>5</v>
      </c>
      <c r="K35" s="99">
        <f t="shared" si="0"/>
        <v>1</v>
      </c>
      <c r="L35" s="99">
        <f t="shared" si="1"/>
        <v>0.83333333333333337</v>
      </c>
      <c r="M35" s="91">
        <v>17</v>
      </c>
      <c r="N35" s="93"/>
    </row>
    <row r="36" spans="1:14" customFormat="1" ht="17.25" customHeight="1" x14ac:dyDescent="0.3">
      <c r="A36" s="91">
        <v>34</v>
      </c>
      <c r="B36" s="100" t="s">
        <v>37</v>
      </c>
      <c r="C36" s="101" t="s">
        <v>229</v>
      </c>
      <c r="D36" s="100" t="s">
        <v>225</v>
      </c>
      <c r="E36" s="100" t="s">
        <v>465</v>
      </c>
      <c r="F36" s="100" t="s">
        <v>234</v>
      </c>
      <c r="G36" s="92">
        <v>89.3</v>
      </c>
      <c r="H36" s="91">
        <v>5</v>
      </c>
      <c r="I36" s="91">
        <v>6</v>
      </c>
      <c r="J36" s="91">
        <v>5</v>
      </c>
      <c r="K36" s="99">
        <f t="shared" si="0"/>
        <v>0.83333333333333337</v>
      </c>
      <c r="L36" s="99">
        <f t="shared" si="1"/>
        <v>1</v>
      </c>
      <c r="M36" s="91">
        <v>15</v>
      </c>
      <c r="N36" s="93"/>
    </row>
    <row r="37" spans="1:14" customFormat="1" ht="17.25" customHeight="1" x14ac:dyDescent="0.3">
      <c r="A37" s="91">
        <v>35</v>
      </c>
      <c r="B37" s="100" t="s">
        <v>38</v>
      </c>
      <c r="C37" s="101" t="s">
        <v>229</v>
      </c>
      <c r="D37" s="100" t="s">
        <v>225</v>
      </c>
      <c r="E37" s="100" t="s">
        <v>466</v>
      </c>
      <c r="F37" s="100" t="s">
        <v>235</v>
      </c>
      <c r="G37" s="92">
        <v>77</v>
      </c>
      <c r="H37" s="91">
        <v>5</v>
      </c>
      <c r="I37" s="91">
        <v>6</v>
      </c>
      <c r="J37" s="91">
        <v>5</v>
      </c>
      <c r="K37" s="99">
        <f t="shared" si="0"/>
        <v>0.83333333333333337</v>
      </c>
      <c r="L37" s="99">
        <f t="shared" si="1"/>
        <v>1</v>
      </c>
      <c r="M37" s="91">
        <v>14</v>
      </c>
      <c r="N37" s="93"/>
    </row>
    <row r="38" spans="1:14" customFormat="1" ht="17.25" customHeight="1" x14ac:dyDescent="0.3">
      <c r="A38" s="91">
        <v>36</v>
      </c>
      <c r="B38" s="100" t="s">
        <v>39</v>
      </c>
      <c r="C38" s="101" t="s">
        <v>236</v>
      </c>
      <c r="D38" s="100" t="s">
        <v>225</v>
      </c>
      <c r="E38" s="100" t="s">
        <v>467</v>
      </c>
      <c r="F38" s="100" t="s">
        <v>237</v>
      </c>
      <c r="G38" s="94">
        <v>76</v>
      </c>
      <c r="H38" s="91">
        <v>6</v>
      </c>
      <c r="I38" s="91">
        <v>6</v>
      </c>
      <c r="J38" s="91">
        <v>6</v>
      </c>
      <c r="K38" s="99">
        <f t="shared" si="0"/>
        <v>1</v>
      </c>
      <c r="L38" s="99">
        <f t="shared" si="1"/>
        <v>1</v>
      </c>
      <c r="M38" s="91">
        <v>6</v>
      </c>
      <c r="N38" s="93"/>
    </row>
    <row r="39" spans="1:14" customFormat="1" ht="17.25" customHeight="1" x14ac:dyDescent="0.3">
      <c r="A39" s="91">
        <v>37</v>
      </c>
      <c r="B39" s="100" t="s">
        <v>40</v>
      </c>
      <c r="C39" s="101" t="s">
        <v>236</v>
      </c>
      <c r="D39" s="100" t="s">
        <v>225</v>
      </c>
      <c r="E39" s="100" t="s">
        <v>468</v>
      </c>
      <c r="F39" s="100" t="s">
        <v>238</v>
      </c>
      <c r="G39" s="94">
        <v>71</v>
      </c>
      <c r="H39" s="91">
        <v>6</v>
      </c>
      <c r="I39" s="91">
        <v>6</v>
      </c>
      <c r="J39" s="91">
        <v>6</v>
      </c>
      <c r="K39" s="99">
        <f t="shared" si="0"/>
        <v>1</v>
      </c>
      <c r="L39" s="99">
        <f t="shared" si="1"/>
        <v>1</v>
      </c>
      <c r="M39" s="91">
        <v>17</v>
      </c>
      <c r="N39" s="93"/>
    </row>
    <row r="40" spans="1:14" customFormat="1" ht="17.25" customHeight="1" x14ac:dyDescent="0.3">
      <c r="A40" s="91">
        <v>38</v>
      </c>
      <c r="B40" s="100" t="s">
        <v>41</v>
      </c>
      <c r="C40" s="101" t="s">
        <v>229</v>
      </c>
      <c r="D40" s="100" t="s">
        <v>225</v>
      </c>
      <c r="E40" s="100" t="s">
        <v>469</v>
      </c>
      <c r="F40" s="100" t="s">
        <v>239</v>
      </c>
      <c r="G40" s="92">
        <v>82.65</v>
      </c>
      <c r="H40" s="91">
        <v>5</v>
      </c>
      <c r="I40" s="91">
        <v>6</v>
      </c>
      <c r="J40" s="91">
        <v>5</v>
      </c>
      <c r="K40" s="99">
        <f t="shared" si="0"/>
        <v>0.83333333333333337</v>
      </c>
      <c r="L40" s="99">
        <f t="shared" si="1"/>
        <v>1</v>
      </c>
      <c r="M40" s="91">
        <v>19</v>
      </c>
      <c r="N40" s="93"/>
    </row>
    <row r="41" spans="1:14" customFormat="1" ht="17.25" customHeight="1" x14ac:dyDescent="0.3">
      <c r="A41" s="91">
        <v>39</v>
      </c>
      <c r="B41" s="100" t="s">
        <v>42</v>
      </c>
      <c r="C41" s="101" t="s">
        <v>236</v>
      </c>
      <c r="D41" s="100" t="s">
        <v>225</v>
      </c>
      <c r="E41" s="100" t="s">
        <v>470</v>
      </c>
      <c r="F41" s="100" t="s">
        <v>240</v>
      </c>
      <c r="G41" s="92">
        <v>74.099999999999994</v>
      </c>
      <c r="H41" s="91">
        <v>6</v>
      </c>
      <c r="I41" s="91">
        <v>6</v>
      </c>
      <c r="J41" s="91">
        <v>6</v>
      </c>
      <c r="K41" s="99">
        <f t="shared" si="0"/>
        <v>1</v>
      </c>
      <c r="L41" s="99">
        <f t="shared" si="1"/>
        <v>1</v>
      </c>
      <c r="M41" s="91">
        <v>19</v>
      </c>
      <c r="N41" s="93"/>
    </row>
    <row r="42" spans="1:14" customFormat="1" ht="17.25" customHeight="1" x14ac:dyDescent="0.3">
      <c r="A42" s="91">
        <v>40</v>
      </c>
      <c r="B42" s="100" t="s">
        <v>43</v>
      </c>
      <c r="C42" s="101" t="s">
        <v>236</v>
      </c>
      <c r="D42" s="100" t="s">
        <v>225</v>
      </c>
      <c r="E42" s="100" t="s">
        <v>471</v>
      </c>
      <c r="F42" s="100" t="s">
        <v>241</v>
      </c>
      <c r="G42" s="92">
        <v>65.55</v>
      </c>
      <c r="H42" s="91">
        <v>5</v>
      </c>
      <c r="I42" s="91">
        <v>6</v>
      </c>
      <c r="J42" s="91">
        <v>5</v>
      </c>
      <c r="K42" s="99">
        <f t="shared" si="0"/>
        <v>0.83333333333333337</v>
      </c>
      <c r="L42" s="99">
        <f t="shared" si="1"/>
        <v>1</v>
      </c>
      <c r="M42" s="91">
        <v>21</v>
      </c>
      <c r="N42" s="93"/>
    </row>
    <row r="43" spans="1:14" customFormat="1" ht="17.25" customHeight="1" x14ac:dyDescent="0.3">
      <c r="A43" s="91">
        <v>41</v>
      </c>
      <c r="B43" s="100" t="s">
        <v>44</v>
      </c>
      <c r="C43" s="101" t="s">
        <v>236</v>
      </c>
      <c r="D43" s="100" t="s">
        <v>225</v>
      </c>
      <c r="E43" s="100" t="s">
        <v>472</v>
      </c>
      <c r="F43" s="100" t="s">
        <v>242</v>
      </c>
      <c r="G43" s="92">
        <v>93.1</v>
      </c>
      <c r="H43" s="91">
        <v>6</v>
      </c>
      <c r="I43" s="91">
        <v>6</v>
      </c>
      <c r="J43" s="91">
        <v>5</v>
      </c>
      <c r="K43" s="99">
        <f t="shared" si="0"/>
        <v>1</v>
      </c>
      <c r="L43" s="99">
        <f t="shared" si="1"/>
        <v>0.83333333333333337</v>
      </c>
      <c r="M43" s="91">
        <v>13</v>
      </c>
      <c r="N43" s="93"/>
    </row>
    <row r="44" spans="1:14" customFormat="1" ht="17.25" customHeight="1" x14ac:dyDescent="0.3">
      <c r="A44" s="91">
        <v>42</v>
      </c>
      <c r="B44" s="100" t="s">
        <v>45</v>
      </c>
      <c r="C44" s="101" t="s">
        <v>236</v>
      </c>
      <c r="D44" s="100" t="s">
        <v>225</v>
      </c>
      <c r="E44" s="100" t="s">
        <v>473</v>
      </c>
      <c r="F44" s="100" t="s">
        <v>243</v>
      </c>
      <c r="G44" s="92">
        <v>2.85</v>
      </c>
      <c r="H44" s="91">
        <v>2</v>
      </c>
      <c r="I44" s="91">
        <v>6</v>
      </c>
      <c r="J44" s="91">
        <v>1</v>
      </c>
      <c r="K44" s="99">
        <f t="shared" si="0"/>
        <v>0.33333333333333331</v>
      </c>
      <c r="L44" s="99">
        <f t="shared" si="1"/>
        <v>0.5</v>
      </c>
      <c r="M44" s="91">
        <v>5</v>
      </c>
      <c r="N44" s="93" t="s">
        <v>627</v>
      </c>
    </row>
    <row r="45" spans="1:14" customFormat="1" ht="17.25" customHeight="1" x14ac:dyDescent="0.3">
      <c r="A45" s="91">
        <v>43</v>
      </c>
      <c r="B45" s="100" t="s">
        <v>46</v>
      </c>
      <c r="C45" s="101" t="s">
        <v>236</v>
      </c>
      <c r="D45" s="100" t="s">
        <v>225</v>
      </c>
      <c r="E45" s="100" t="s">
        <v>474</v>
      </c>
      <c r="F45" s="100" t="s">
        <v>244</v>
      </c>
      <c r="G45" s="92">
        <v>67</v>
      </c>
      <c r="H45" s="91">
        <v>6</v>
      </c>
      <c r="I45" s="91">
        <v>6</v>
      </c>
      <c r="J45" s="91">
        <v>6</v>
      </c>
      <c r="K45" s="99">
        <f t="shared" si="0"/>
        <v>1</v>
      </c>
      <c r="L45" s="99">
        <f t="shared" si="1"/>
        <v>1</v>
      </c>
      <c r="M45" s="91">
        <v>4</v>
      </c>
      <c r="N45" s="93"/>
    </row>
    <row r="46" spans="1:14" customFormat="1" ht="17.25" customHeight="1" x14ac:dyDescent="0.3">
      <c r="A46" s="91">
        <v>44</v>
      </c>
      <c r="B46" s="100" t="s">
        <v>47</v>
      </c>
      <c r="C46" s="101" t="s">
        <v>245</v>
      </c>
      <c r="D46" s="100" t="s">
        <v>225</v>
      </c>
      <c r="E46" s="100" t="s">
        <v>475</v>
      </c>
      <c r="F46" s="100" t="s">
        <v>246</v>
      </c>
      <c r="G46" s="92">
        <v>86</v>
      </c>
      <c r="H46" s="91">
        <v>6</v>
      </c>
      <c r="I46" s="91">
        <v>6</v>
      </c>
      <c r="J46" s="91">
        <v>6</v>
      </c>
      <c r="K46" s="99">
        <f t="shared" si="0"/>
        <v>1</v>
      </c>
      <c r="L46" s="99">
        <f t="shared" si="1"/>
        <v>1</v>
      </c>
      <c r="M46" s="91">
        <v>18</v>
      </c>
      <c r="N46" s="93"/>
    </row>
    <row r="47" spans="1:14" customFormat="1" ht="17.25" customHeight="1" x14ac:dyDescent="0.3">
      <c r="A47" s="91">
        <v>45</v>
      </c>
      <c r="B47" s="100" t="s">
        <v>48</v>
      </c>
      <c r="C47" s="101" t="s">
        <v>245</v>
      </c>
      <c r="D47" s="100" t="s">
        <v>225</v>
      </c>
      <c r="E47" s="100" t="s">
        <v>476</v>
      </c>
      <c r="F47" s="100" t="s">
        <v>247</v>
      </c>
      <c r="G47" s="94">
        <v>84.11</v>
      </c>
      <c r="H47" s="91">
        <v>5</v>
      </c>
      <c r="I47" s="91">
        <v>6</v>
      </c>
      <c r="J47" s="91">
        <v>6</v>
      </c>
      <c r="K47" s="99">
        <f t="shared" si="0"/>
        <v>0.83333333333333337</v>
      </c>
      <c r="L47" s="99">
        <f t="shared" si="1"/>
        <v>1.2</v>
      </c>
      <c r="M47" s="91">
        <v>18</v>
      </c>
      <c r="N47" s="93"/>
    </row>
    <row r="48" spans="1:14" customFormat="1" ht="17.25" customHeight="1" x14ac:dyDescent="0.3">
      <c r="A48" s="91">
        <v>46</v>
      </c>
      <c r="B48" s="100" t="s">
        <v>49</v>
      </c>
      <c r="C48" s="101" t="s">
        <v>245</v>
      </c>
      <c r="D48" s="100" t="s">
        <v>225</v>
      </c>
      <c r="E48" s="100" t="s">
        <v>477</v>
      </c>
      <c r="F48" s="100" t="s">
        <v>248</v>
      </c>
      <c r="G48" s="92">
        <v>94.05</v>
      </c>
      <c r="H48" s="91">
        <v>5</v>
      </c>
      <c r="I48" s="91">
        <v>7</v>
      </c>
      <c r="J48" s="91">
        <v>6</v>
      </c>
      <c r="K48" s="99">
        <f t="shared" si="0"/>
        <v>0.7142857142857143</v>
      </c>
      <c r="L48" s="99">
        <f t="shared" si="1"/>
        <v>1.2</v>
      </c>
      <c r="M48" s="91">
        <v>17</v>
      </c>
      <c r="N48" s="93"/>
    </row>
    <row r="49" spans="1:14" customFormat="1" ht="17.25" customHeight="1" x14ac:dyDescent="0.3">
      <c r="A49" s="91">
        <v>47</v>
      </c>
      <c r="B49" s="100" t="s">
        <v>50</v>
      </c>
      <c r="C49" s="101" t="s">
        <v>245</v>
      </c>
      <c r="D49" s="100" t="s">
        <v>225</v>
      </c>
      <c r="E49" s="100" t="s">
        <v>478</v>
      </c>
      <c r="F49" s="100" t="s">
        <v>249</v>
      </c>
      <c r="G49" s="92">
        <v>88.35</v>
      </c>
      <c r="H49" s="91">
        <v>5</v>
      </c>
      <c r="I49" s="91">
        <v>7</v>
      </c>
      <c r="J49" s="91">
        <v>5</v>
      </c>
      <c r="K49" s="99">
        <f t="shared" si="0"/>
        <v>0.7142857142857143</v>
      </c>
      <c r="L49" s="99">
        <f t="shared" si="1"/>
        <v>1</v>
      </c>
      <c r="M49" s="91">
        <v>17</v>
      </c>
      <c r="N49" s="93"/>
    </row>
    <row r="50" spans="1:14" customFormat="1" ht="17.25" customHeight="1" x14ac:dyDescent="0.3">
      <c r="A50" s="91">
        <v>48</v>
      </c>
      <c r="B50" s="100" t="s">
        <v>51</v>
      </c>
      <c r="C50" s="101" t="s">
        <v>224</v>
      </c>
      <c r="D50" s="100" t="s">
        <v>225</v>
      </c>
      <c r="E50" s="100" t="s">
        <v>479</v>
      </c>
      <c r="F50" s="100" t="s">
        <v>250</v>
      </c>
      <c r="G50" s="92">
        <v>79.8</v>
      </c>
      <c r="H50" s="91">
        <v>6</v>
      </c>
      <c r="I50" s="91">
        <v>6</v>
      </c>
      <c r="J50" s="91">
        <v>6</v>
      </c>
      <c r="K50" s="99">
        <f t="shared" si="0"/>
        <v>1</v>
      </c>
      <c r="L50" s="99">
        <f t="shared" si="1"/>
        <v>1</v>
      </c>
      <c r="M50" s="91">
        <v>12</v>
      </c>
      <c r="N50" s="93"/>
    </row>
    <row r="51" spans="1:14" customFormat="1" ht="17.25" customHeight="1" x14ac:dyDescent="0.3">
      <c r="A51" s="91">
        <v>49</v>
      </c>
      <c r="B51" s="100" t="s">
        <v>52</v>
      </c>
      <c r="C51" s="101" t="s">
        <v>245</v>
      </c>
      <c r="D51" s="100" t="s">
        <v>225</v>
      </c>
      <c r="E51" s="100" t="s">
        <v>480</v>
      </c>
      <c r="F51" s="100" t="s">
        <v>251</v>
      </c>
      <c r="G51" s="92">
        <v>92.15</v>
      </c>
      <c r="H51" s="91">
        <v>6</v>
      </c>
      <c r="I51" s="91">
        <v>6</v>
      </c>
      <c r="J51" s="91">
        <v>6</v>
      </c>
      <c r="K51" s="99">
        <f t="shared" si="0"/>
        <v>1</v>
      </c>
      <c r="L51" s="99">
        <f t="shared" si="1"/>
        <v>1</v>
      </c>
      <c r="M51" s="91">
        <v>18</v>
      </c>
      <c r="N51" s="93"/>
    </row>
    <row r="52" spans="1:14" customFormat="1" ht="17.25" customHeight="1" x14ac:dyDescent="0.3">
      <c r="A52" s="91">
        <v>50</v>
      </c>
      <c r="B52" s="100" t="s">
        <v>53</v>
      </c>
      <c r="C52" s="101" t="s">
        <v>224</v>
      </c>
      <c r="D52" s="100" t="s">
        <v>225</v>
      </c>
      <c r="E52" s="100" t="s">
        <v>481</v>
      </c>
      <c r="F52" s="100" t="s">
        <v>252</v>
      </c>
      <c r="G52" s="92">
        <v>84.55</v>
      </c>
      <c r="H52" s="91">
        <v>5</v>
      </c>
      <c r="I52" s="91">
        <v>6</v>
      </c>
      <c r="J52" s="91">
        <v>5</v>
      </c>
      <c r="K52" s="99">
        <f t="shared" si="0"/>
        <v>0.83333333333333337</v>
      </c>
      <c r="L52" s="99">
        <f t="shared" si="1"/>
        <v>1</v>
      </c>
      <c r="M52" s="91">
        <v>16</v>
      </c>
      <c r="N52" s="93"/>
    </row>
    <row r="53" spans="1:14" customFormat="1" ht="17.25" customHeight="1" x14ac:dyDescent="0.3">
      <c r="A53" s="91">
        <v>51</v>
      </c>
      <c r="B53" s="100" t="s">
        <v>54</v>
      </c>
      <c r="C53" s="101" t="s">
        <v>224</v>
      </c>
      <c r="D53" s="100" t="s">
        <v>225</v>
      </c>
      <c r="E53" s="100" t="s">
        <v>482</v>
      </c>
      <c r="F53" s="100" t="s">
        <v>253</v>
      </c>
      <c r="G53" s="92">
        <v>38.950000000000003</v>
      </c>
      <c r="H53" s="91">
        <v>4</v>
      </c>
      <c r="I53" s="91">
        <v>6</v>
      </c>
      <c r="J53" s="91">
        <v>4</v>
      </c>
      <c r="K53" s="99">
        <f t="shared" si="0"/>
        <v>0.66666666666666663</v>
      </c>
      <c r="L53" s="99">
        <f t="shared" si="1"/>
        <v>1</v>
      </c>
      <c r="M53" s="91">
        <v>11</v>
      </c>
      <c r="N53" s="93" t="s">
        <v>627</v>
      </c>
    </row>
    <row r="54" spans="1:14" customFormat="1" ht="17.25" customHeight="1" x14ac:dyDescent="0.3">
      <c r="A54" s="91">
        <v>52</v>
      </c>
      <c r="B54" s="100" t="s">
        <v>55</v>
      </c>
      <c r="C54" s="101" t="s">
        <v>245</v>
      </c>
      <c r="D54" s="100" t="s">
        <v>225</v>
      </c>
      <c r="E54" s="100" t="s">
        <v>483</v>
      </c>
      <c r="F54" s="100" t="s">
        <v>254</v>
      </c>
      <c r="G54" s="92">
        <v>84.55</v>
      </c>
      <c r="H54" s="91">
        <v>6</v>
      </c>
      <c r="I54" s="91">
        <v>6</v>
      </c>
      <c r="J54" s="91">
        <v>7</v>
      </c>
      <c r="K54" s="99">
        <f t="shared" si="0"/>
        <v>1</v>
      </c>
      <c r="L54" s="99">
        <f t="shared" si="1"/>
        <v>1.1666666666666667</v>
      </c>
      <c r="M54" s="91">
        <v>15</v>
      </c>
      <c r="N54" s="93"/>
    </row>
    <row r="55" spans="1:14" customFormat="1" ht="17.25" customHeight="1" x14ac:dyDescent="0.3">
      <c r="A55" s="91">
        <v>53</v>
      </c>
      <c r="B55" s="100" t="s">
        <v>56</v>
      </c>
      <c r="C55" s="101" t="s">
        <v>245</v>
      </c>
      <c r="D55" s="100" t="s">
        <v>225</v>
      </c>
      <c r="E55" s="100" t="s">
        <v>484</v>
      </c>
      <c r="F55" s="100" t="s">
        <v>255</v>
      </c>
      <c r="G55" s="92">
        <v>85.5</v>
      </c>
      <c r="H55" s="91">
        <v>6</v>
      </c>
      <c r="I55" s="91">
        <v>6</v>
      </c>
      <c r="J55" s="91">
        <v>6</v>
      </c>
      <c r="K55" s="99">
        <f t="shared" si="0"/>
        <v>1</v>
      </c>
      <c r="L55" s="99">
        <f t="shared" si="1"/>
        <v>1</v>
      </c>
      <c r="M55" s="91">
        <v>19</v>
      </c>
      <c r="N55" s="93"/>
    </row>
    <row r="56" spans="1:14" ht="17.25" customHeight="1" x14ac:dyDescent="0.3">
      <c r="A56" s="91">
        <v>54</v>
      </c>
      <c r="B56" s="100" t="s">
        <v>57</v>
      </c>
      <c r="C56" s="101" t="s">
        <v>182</v>
      </c>
      <c r="D56" s="100" t="s">
        <v>432</v>
      </c>
      <c r="E56" s="100" t="s">
        <v>485</v>
      </c>
      <c r="F56" s="100" t="s">
        <v>256</v>
      </c>
      <c r="G56" s="94">
        <v>90.46</v>
      </c>
      <c r="H56" s="91">
        <v>7</v>
      </c>
      <c r="I56" s="91">
        <v>8</v>
      </c>
      <c r="J56" s="91">
        <v>7</v>
      </c>
      <c r="K56" s="99">
        <f t="shared" si="0"/>
        <v>0.875</v>
      </c>
      <c r="L56" s="99">
        <f t="shared" si="1"/>
        <v>1</v>
      </c>
      <c r="M56" s="91">
        <v>18</v>
      </c>
      <c r="N56" s="93"/>
    </row>
    <row r="57" spans="1:14" customFormat="1" ht="17.25" customHeight="1" x14ac:dyDescent="0.3">
      <c r="A57" s="91">
        <v>55</v>
      </c>
      <c r="B57" s="100" t="s">
        <v>58</v>
      </c>
      <c r="C57" s="101" t="s">
        <v>257</v>
      </c>
      <c r="D57" s="100" t="s">
        <v>431</v>
      </c>
      <c r="E57" s="100" t="s">
        <v>491</v>
      </c>
      <c r="F57" s="100" t="s">
        <v>259</v>
      </c>
      <c r="G57" s="92">
        <v>50.35</v>
      </c>
      <c r="H57" s="91">
        <v>5</v>
      </c>
      <c r="I57" s="91">
        <v>6</v>
      </c>
      <c r="J57" s="91">
        <v>5</v>
      </c>
      <c r="K57" s="99">
        <f t="shared" si="0"/>
        <v>0.83333333333333337</v>
      </c>
      <c r="L57" s="99">
        <f t="shared" si="1"/>
        <v>1</v>
      </c>
      <c r="M57" s="91">
        <v>16</v>
      </c>
      <c r="N57" s="93"/>
    </row>
    <row r="58" spans="1:14" customFormat="1" ht="17.25" customHeight="1" x14ac:dyDescent="0.3">
      <c r="A58" s="91">
        <v>56</v>
      </c>
      <c r="B58" s="100" t="s">
        <v>59</v>
      </c>
      <c r="C58" s="101" t="s">
        <v>257</v>
      </c>
      <c r="D58" s="100" t="s">
        <v>431</v>
      </c>
      <c r="E58" s="100" t="s">
        <v>492</v>
      </c>
      <c r="F58" s="100" t="s">
        <v>260</v>
      </c>
      <c r="G58" s="92">
        <v>48.45</v>
      </c>
      <c r="H58" s="91">
        <v>6</v>
      </c>
      <c r="I58" s="91">
        <v>6</v>
      </c>
      <c r="J58" s="91">
        <v>6</v>
      </c>
      <c r="K58" s="99">
        <f t="shared" si="0"/>
        <v>1</v>
      </c>
      <c r="L58" s="99">
        <f t="shared" si="1"/>
        <v>1</v>
      </c>
      <c r="M58" s="91">
        <v>16</v>
      </c>
      <c r="N58" s="93"/>
    </row>
    <row r="59" spans="1:14" customFormat="1" ht="17.25" customHeight="1" x14ac:dyDescent="0.3">
      <c r="A59" s="91">
        <v>57</v>
      </c>
      <c r="B59" s="100" t="s">
        <v>60</v>
      </c>
      <c r="C59" s="101" t="s">
        <v>257</v>
      </c>
      <c r="D59" s="100" t="s">
        <v>431</v>
      </c>
      <c r="E59" s="100" t="s">
        <v>493</v>
      </c>
      <c r="F59" s="100" t="s">
        <v>261</v>
      </c>
      <c r="G59" s="92">
        <v>48.45</v>
      </c>
      <c r="H59" s="91">
        <v>6</v>
      </c>
      <c r="I59" s="91">
        <v>6</v>
      </c>
      <c r="J59" s="91">
        <v>6</v>
      </c>
      <c r="K59" s="99">
        <f t="shared" si="0"/>
        <v>1</v>
      </c>
      <c r="L59" s="99">
        <f t="shared" si="1"/>
        <v>1</v>
      </c>
      <c r="M59" s="91">
        <v>17</v>
      </c>
      <c r="N59" s="93"/>
    </row>
    <row r="60" spans="1:14" ht="17.25" customHeight="1" x14ac:dyDescent="0.3">
      <c r="A60" s="91">
        <v>58</v>
      </c>
      <c r="B60" s="100" t="s">
        <v>61</v>
      </c>
      <c r="C60" s="101" t="s">
        <v>182</v>
      </c>
      <c r="D60" s="100" t="s">
        <v>432</v>
      </c>
      <c r="E60" s="100" t="s">
        <v>489</v>
      </c>
      <c r="F60" s="100" t="s">
        <v>262</v>
      </c>
      <c r="G60" s="94">
        <v>81.47</v>
      </c>
      <c r="H60" s="91">
        <v>7</v>
      </c>
      <c r="I60" s="91">
        <v>8</v>
      </c>
      <c r="J60" s="91">
        <v>7</v>
      </c>
      <c r="K60" s="99">
        <f t="shared" si="0"/>
        <v>0.875</v>
      </c>
      <c r="L60" s="99">
        <f t="shared" si="1"/>
        <v>1</v>
      </c>
      <c r="M60" s="91">
        <v>19</v>
      </c>
      <c r="N60" s="93"/>
    </row>
    <row r="61" spans="1:14" customFormat="1" ht="17.25" customHeight="1" x14ac:dyDescent="0.3">
      <c r="A61" s="91">
        <v>59</v>
      </c>
      <c r="B61" s="100" t="s">
        <v>62</v>
      </c>
      <c r="C61" s="101" t="s">
        <v>257</v>
      </c>
      <c r="D61" s="100" t="s">
        <v>431</v>
      </c>
      <c r="E61" s="100" t="s">
        <v>494</v>
      </c>
      <c r="F61" s="100" t="s">
        <v>263</v>
      </c>
      <c r="G61" s="92">
        <v>79.23</v>
      </c>
      <c r="H61" s="91">
        <v>6</v>
      </c>
      <c r="I61" s="91">
        <v>6</v>
      </c>
      <c r="J61" s="91">
        <v>6</v>
      </c>
      <c r="K61" s="99">
        <f t="shared" si="0"/>
        <v>1</v>
      </c>
      <c r="L61" s="99">
        <f t="shared" si="1"/>
        <v>1</v>
      </c>
      <c r="M61" s="91">
        <v>15</v>
      </c>
      <c r="N61" s="93"/>
    </row>
    <row r="62" spans="1:14" customFormat="1" ht="17.25" customHeight="1" x14ac:dyDescent="0.3">
      <c r="A62" s="91">
        <v>60</v>
      </c>
      <c r="B62" s="100" t="s">
        <v>63</v>
      </c>
      <c r="C62" s="101" t="s">
        <v>257</v>
      </c>
      <c r="D62" s="100" t="s">
        <v>431</v>
      </c>
      <c r="E62" s="100" t="s">
        <v>496</v>
      </c>
      <c r="F62" s="100" t="s">
        <v>264</v>
      </c>
      <c r="G62" s="94">
        <v>74.760000000000005</v>
      </c>
      <c r="H62" s="91">
        <v>6</v>
      </c>
      <c r="I62" s="91">
        <v>6</v>
      </c>
      <c r="J62" s="91">
        <v>6</v>
      </c>
      <c r="K62" s="99">
        <f t="shared" si="0"/>
        <v>1</v>
      </c>
      <c r="L62" s="99">
        <f t="shared" si="1"/>
        <v>1</v>
      </c>
      <c r="M62" s="91">
        <v>16</v>
      </c>
      <c r="N62" s="93"/>
    </row>
    <row r="63" spans="1:14" customFormat="1" ht="17.25" customHeight="1" x14ac:dyDescent="0.3">
      <c r="A63" s="91">
        <v>61</v>
      </c>
      <c r="B63" s="100" t="s">
        <v>64</v>
      </c>
      <c r="C63" s="101" t="s">
        <v>257</v>
      </c>
      <c r="D63" s="100" t="s">
        <v>431</v>
      </c>
      <c r="E63" s="100" t="s">
        <v>497</v>
      </c>
      <c r="F63" s="100" t="s">
        <v>265</v>
      </c>
      <c r="G63" s="92">
        <v>21.19</v>
      </c>
      <c r="H63" s="91">
        <v>3</v>
      </c>
      <c r="I63" s="91">
        <v>3</v>
      </c>
      <c r="J63" s="91">
        <v>3</v>
      </c>
      <c r="K63" s="99">
        <f t="shared" si="0"/>
        <v>1</v>
      </c>
      <c r="L63" s="99">
        <f t="shared" si="1"/>
        <v>1</v>
      </c>
      <c r="M63" s="91">
        <v>11</v>
      </c>
      <c r="N63" s="93" t="s">
        <v>627</v>
      </c>
    </row>
    <row r="64" spans="1:14" customFormat="1" ht="17.25" customHeight="1" x14ac:dyDescent="0.3">
      <c r="A64" s="91">
        <v>62</v>
      </c>
      <c r="B64" s="100" t="s">
        <v>65</v>
      </c>
      <c r="C64" s="101" t="s">
        <v>257</v>
      </c>
      <c r="D64" s="100" t="s">
        <v>431</v>
      </c>
      <c r="E64" s="100" t="s">
        <v>498</v>
      </c>
      <c r="F64" s="100" t="s">
        <v>266</v>
      </c>
      <c r="G64" s="92">
        <v>69.349999999999994</v>
      </c>
      <c r="H64" s="91">
        <v>7</v>
      </c>
      <c r="I64" s="91">
        <v>7</v>
      </c>
      <c r="J64" s="91">
        <v>7</v>
      </c>
      <c r="K64" s="99">
        <f t="shared" si="0"/>
        <v>1</v>
      </c>
      <c r="L64" s="99">
        <f t="shared" si="1"/>
        <v>1</v>
      </c>
      <c r="M64" s="91">
        <v>17</v>
      </c>
      <c r="N64" s="93"/>
    </row>
    <row r="65" spans="1:14" customFormat="1" ht="17.25" customHeight="1" x14ac:dyDescent="0.3">
      <c r="A65" s="91">
        <v>63</v>
      </c>
      <c r="B65" s="100" t="s">
        <v>66</v>
      </c>
      <c r="C65" s="101" t="s">
        <v>257</v>
      </c>
      <c r="D65" s="100" t="s">
        <v>431</v>
      </c>
      <c r="E65" s="100" t="s">
        <v>502</v>
      </c>
      <c r="F65" s="100" t="s">
        <v>267</v>
      </c>
      <c r="G65" s="92">
        <v>31.35</v>
      </c>
      <c r="H65" s="91">
        <v>5</v>
      </c>
      <c r="I65" s="91">
        <v>6</v>
      </c>
      <c r="J65" s="91">
        <v>5</v>
      </c>
      <c r="K65" s="99">
        <f t="shared" si="0"/>
        <v>0.83333333333333337</v>
      </c>
      <c r="L65" s="99">
        <f t="shared" si="1"/>
        <v>1</v>
      </c>
      <c r="M65" s="91">
        <v>15</v>
      </c>
      <c r="N65" s="93"/>
    </row>
    <row r="66" spans="1:14" customFormat="1" ht="17.25" customHeight="1" x14ac:dyDescent="0.3">
      <c r="A66" s="91">
        <v>64</v>
      </c>
      <c r="B66" s="100" t="s">
        <v>67</v>
      </c>
      <c r="C66" s="101" t="s">
        <v>257</v>
      </c>
      <c r="D66" s="100" t="s">
        <v>431</v>
      </c>
      <c r="E66" s="100" t="s">
        <v>506</v>
      </c>
      <c r="F66" s="100" t="s">
        <v>268</v>
      </c>
      <c r="G66" s="92">
        <v>84.17</v>
      </c>
      <c r="H66" s="91">
        <v>5</v>
      </c>
      <c r="I66" s="91">
        <v>6</v>
      </c>
      <c r="J66" s="91">
        <v>5</v>
      </c>
      <c r="K66" s="99">
        <f t="shared" si="0"/>
        <v>0.83333333333333337</v>
      </c>
      <c r="L66" s="99">
        <f t="shared" si="1"/>
        <v>1</v>
      </c>
      <c r="M66" s="91">
        <v>13</v>
      </c>
      <c r="N66" s="93"/>
    </row>
    <row r="67" spans="1:14" customFormat="1" ht="17.25" customHeight="1" x14ac:dyDescent="0.3">
      <c r="A67" s="91">
        <v>65</v>
      </c>
      <c r="B67" s="100" t="s">
        <v>68</v>
      </c>
      <c r="C67" s="101" t="s">
        <v>269</v>
      </c>
      <c r="D67" s="100" t="s">
        <v>431</v>
      </c>
      <c r="E67" s="100" t="s">
        <v>518</v>
      </c>
      <c r="F67" s="100" t="s">
        <v>270</v>
      </c>
      <c r="G67" s="92">
        <v>57.95</v>
      </c>
      <c r="H67" s="91">
        <v>5</v>
      </c>
      <c r="I67" s="91">
        <v>6</v>
      </c>
      <c r="J67" s="91">
        <v>5</v>
      </c>
      <c r="K67" s="99">
        <f t="shared" ref="K67:K130" si="2">(H67/I67)</f>
        <v>0.83333333333333337</v>
      </c>
      <c r="L67" s="99">
        <f t="shared" ref="L67:L130" si="3">(J67/H67)</f>
        <v>1</v>
      </c>
      <c r="M67" s="91">
        <v>15</v>
      </c>
      <c r="N67" s="93"/>
    </row>
    <row r="68" spans="1:14" customFormat="1" ht="17.25" customHeight="1" x14ac:dyDescent="0.3">
      <c r="A68" s="91">
        <v>66</v>
      </c>
      <c r="B68" s="100" t="s">
        <v>69</v>
      </c>
      <c r="C68" s="101" t="s">
        <v>269</v>
      </c>
      <c r="D68" s="100" t="s">
        <v>431</v>
      </c>
      <c r="E68" s="100" t="s">
        <v>519</v>
      </c>
      <c r="F68" s="100" t="s">
        <v>271</v>
      </c>
      <c r="G68" s="94">
        <v>85.18</v>
      </c>
      <c r="H68" s="91">
        <v>5</v>
      </c>
      <c r="I68" s="91">
        <v>6</v>
      </c>
      <c r="J68" s="91">
        <v>5</v>
      </c>
      <c r="K68" s="99">
        <f t="shared" si="2"/>
        <v>0.83333333333333337</v>
      </c>
      <c r="L68" s="99">
        <f t="shared" si="3"/>
        <v>1</v>
      </c>
      <c r="M68" s="91">
        <v>13</v>
      </c>
      <c r="N68" s="93"/>
    </row>
    <row r="69" spans="1:14" customFormat="1" ht="17.25" customHeight="1" x14ac:dyDescent="0.3">
      <c r="A69" s="91">
        <v>67</v>
      </c>
      <c r="B69" s="100" t="s">
        <v>70</v>
      </c>
      <c r="C69" s="101" t="s">
        <v>269</v>
      </c>
      <c r="D69" s="100" t="s">
        <v>431</v>
      </c>
      <c r="E69" s="100" t="s">
        <v>520</v>
      </c>
      <c r="F69" s="100" t="s">
        <v>272</v>
      </c>
      <c r="G69" s="92">
        <v>51.3</v>
      </c>
      <c r="H69" s="91">
        <v>5</v>
      </c>
      <c r="I69" s="91">
        <v>6</v>
      </c>
      <c r="J69" s="91">
        <v>5</v>
      </c>
      <c r="K69" s="99">
        <f t="shared" si="2"/>
        <v>0.83333333333333337</v>
      </c>
      <c r="L69" s="99">
        <f t="shared" si="3"/>
        <v>1</v>
      </c>
      <c r="M69" s="91">
        <v>15</v>
      </c>
      <c r="N69" s="93"/>
    </row>
    <row r="70" spans="1:14" ht="17.25" customHeight="1" x14ac:dyDescent="0.3">
      <c r="A70" s="91">
        <v>68</v>
      </c>
      <c r="B70" s="100" t="s">
        <v>71</v>
      </c>
      <c r="C70" s="101" t="s">
        <v>273</v>
      </c>
      <c r="D70" s="100" t="s">
        <v>432</v>
      </c>
      <c r="E70" s="100" t="s">
        <v>499</v>
      </c>
      <c r="F70" s="100" t="s">
        <v>274</v>
      </c>
      <c r="G70" s="92">
        <v>74.099999999999994</v>
      </c>
      <c r="H70" s="91">
        <v>7</v>
      </c>
      <c r="I70" s="91">
        <v>8</v>
      </c>
      <c r="J70" s="91">
        <v>7</v>
      </c>
      <c r="K70" s="99">
        <f t="shared" si="2"/>
        <v>0.875</v>
      </c>
      <c r="L70" s="99">
        <f t="shared" si="3"/>
        <v>1</v>
      </c>
      <c r="M70" s="91">
        <v>14</v>
      </c>
      <c r="N70" s="93"/>
    </row>
    <row r="71" spans="1:14" ht="17.25" customHeight="1" x14ac:dyDescent="0.3">
      <c r="A71" s="91">
        <v>69</v>
      </c>
      <c r="B71" s="100" t="s">
        <v>72</v>
      </c>
      <c r="C71" s="101" t="s">
        <v>273</v>
      </c>
      <c r="D71" s="100" t="s">
        <v>432</v>
      </c>
      <c r="E71" s="100" t="s">
        <v>500</v>
      </c>
      <c r="F71" s="100" t="s">
        <v>275</v>
      </c>
      <c r="G71" s="92">
        <v>39</v>
      </c>
      <c r="H71" s="91">
        <v>7</v>
      </c>
      <c r="I71" s="91">
        <v>7</v>
      </c>
      <c r="J71" s="91">
        <v>7</v>
      </c>
      <c r="K71" s="99">
        <f t="shared" si="2"/>
        <v>1</v>
      </c>
      <c r="L71" s="99">
        <f t="shared" si="3"/>
        <v>1</v>
      </c>
      <c r="M71" s="91">
        <v>17</v>
      </c>
      <c r="N71" s="93"/>
    </row>
    <row r="72" spans="1:14" ht="17.25" customHeight="1" x14ac:dyDescent="0.3">
      <c r="A72" s="91">
        <v>70</v>
      </c>
      <c r="B72" s="100" t="s">
        <v>73</v>
      </c>
      <c r="C72" s="101" t="s">
        <v>273</v>
      </c>
      <c r="D72" s="100" t="s">
        <v>432</v>
      </c>
      <c r="E72" s="100" t="s">
        <v>501</v>
      </c>
      <c r="F72" s="100" t="s">
        <v>276</v>
      </c>
      <c r="G72" s="92">
        <v>29.5</v>
      </c>
      <c r="H72" s="91">
        <v>7</v>
      </c>
      <c r="I72" s="91">
        <v>7</v>
      </c>
      <c r="J72" s="91">
        <v>7</v>
      </c>
      <c r="K72" s="99">
        <f t="shared" si="2"/>
        <v>1</v>
      </c>
      <c r="L72" s="99">
        <f t="shared" si="3"/>
        <v>1</v>
      </c>
      <c r="M72" s="91">
        <v>20</v>
      </c>
      <c r="N72" s="93"/>
    </row>
    <row r="73" spans="1:14" customFormat="1" ht="17.25" customHeight="1" x14ac:dyDescent="0.3">
      <c r="A73" s="91">
        <v>71</v>
      </c>
      <c r="B73" s="100" t="s">
        <v>74</v>
      </c>
      <c r="C73" s="101" t="s">
        <v>269</v>
      </c>
      <c r="D73" s="100" t="s">
        <v>431</v>
      </c>
      <c r="E73" s="100" t="s">
        <v>521</v>
      </c>
      <c r="F73" s="100" t="s">
        <v>277</v>
      </c>
      <c r="G73" s="92">
        <v>68.400000000000006</v>
      </c>
      <c r="H73" s="91">
        <v>6</v>
      </c>
      <c r="I73" s="91">
        <v>6</v>
      </c>
      <c r="J73" s="91">
        <v>6</v>
      </c>
      <c r="K73" s="99">
        <f t="shared" si="2"/>
        <v>1</v>
      </c>
      <c r="L73" s="99">
        <f t="shared" si="3"/>
        <v>1</v>
      </c>
      <c r="M73" s="91">
        <v>13</v>
      </c>
      <c r="N73" s="93"/>
    </row>
    <row r="74" spans="1:14" customFormat="1" ht="17.25" customHeight="1" x14ac:dyDescent="0.3">
      <c r="A74" s="91">
        <v>72</v>
      </c>
      <c r="B74" s="100" t="s">
        <v>75</v>
      </c>
      <c r="C74" s="101" t="s">
        <v>269</v>
      </c>
      <c r="D74" s="100" t="s">
        <v>431</v>
      </c>
      <c r="E74" s="100" t="s">
        <v>522</v>
      </c>
      <c r="F74" s="100" t="s">
        <v>278</v>
      </c>
      <c r="G74" s="92">
        <v>69.349999999999994</v>
      </c>
      <c r="H74" s="91">
        <v>6</v>
      </c>
      <c r="I74" s="91">
        <v>7</v>
      </c>
      <c r="J74" s="91">
        <v>6</v>
      </c>
      <c r="K74" s="99">
        <f t="shared" si="2"/>
        <v>0.8571428571428571</v>
      </c>
      <c r="L74" s="99">
        <f t="shared" si="3"/>
        <v>1</v>
      </c>
      <c r="M74" s="91">
        <v>16</v>
      </c>
      <c r="N74" s="93"/>
    </row>
    <row r="75" spans="1:14" ht="17.25" customHeight="1" x14ac:dyDescent="0.3">
      <c r="A75" s="91">
        <v>73</v>
      </c>
      <c r="B75" s="100" t="s">
        <v>76</v>
      </c>
      <c r="C75" s="101" t="s">
        <v>273</v>
      </c>
      <c r="D75" s="100" t="s">
        <v>432</v>
      </c>
      <c r="E75" s="100" t="s">
        <v>504</v>
      </c>
      <c r="F75" s="100" t="s">
        <v>279</v>
      </c>
      <c r="G75" s="92">
        <v>97.13</v>
      </c>
      <c r="H75" s="91">
        <v>8</v>
      </c>
      <c r="I75" s="91">
        <v>8</v>
      </c>
      <c r="J75" s="91">
        <v>7</v>
      </c>
      <c r="K75" s="99">
        <f t="shared" si="2"/>
        <v>1</v>
      </c>
      <c r="L75" s="99">
        <f t="shared" si="3"/>
        <v>0.875</v>
      </c>
      <c r="M75" s="91">
        <v>17</v>
      </c>
      <c r="N75" s="93"/>
    </row>
    <row r="76" spans="1:14" ht="17.25" customHeight="1" x14ac:dyDescent="0.3">
      <c r="A76" s="91">
        <v>74</v>
      </c>
      <c r="B76" s="100" t="s">
        <v>77</v>
      </c>
      <c r="C76" s="101" t="s">
        <v>273</v>
      </c>
      <c r="D76" s="100" t="s">
        <v>432</v>
      </c>
      <c r="E76" s="100" t="s">
        <v>505</v>
      </c>
      <c r="F76" s="100" t="s">
        <v>280</v>
      </c>
      <c r="G76" s="92">
        <v>67.23</v>
      </c>
      <c r="H76" s="91">
        <v>7</v>
      </c>
      <c r="I76" s="91">
        <v>8</v>
      </c>
      <c r="J76" s="91">
        <v>7</v>
      </c>
      <c r="K76" s="99">
        <f t="shared" si="2"/>
        <v>0.875</v>
      </c>
      <c r="L76" s="99">
        <f t="shared" si="3"/>
        <v>1</v>
      </c>
      <c r="M76" s="91">
        <v>21</v>
      </c>
      <c r="N76" s="93"/>
    </row>
    <row r="77" spans="1:14" customFormat="1" ht="17.25" customHeight="1" x14ac:dyDescent="0.3">
      <c r="A77" s="91">
        <v>75</v>
      </c>
      <c r="B77" s="100" t="s">
        <v>78</v>
      </c>
      <c r="C77" s="101" t="s">
        <v>269</v>
      </c>
      <c r="D77" s="100" t="s">
        <v>431</v>
      </c>
      <c r="E77" s="100" t="s">
        <v>523</v>
      </c>
      <c r="F77" s="100" t="s">
        <v>281</v>
      </c>
      <c r="G77" s="92">
        <v>24.23</v>
      </c>
      <c r="H77" s="91">
        <v>5</v>
      </c>
      <c r="I77" s="91">
        <v>5</v>
      </c>
      <c r="J77" s="91">
        <v>5</v>
      </c>
      <c r="K77" s="99">
        <f t="shared" si="2"/>
        <v>1</v>
      </c>
      <c r="L77" s="99">
        <f t="shared" si="3"/>
        <v>1</v>
      </c>
      <c r="M77" s="91">
        <v>14</v>
      </c>
      <c r="N77" s="93" t="s">
        <v>627</v>
      </c>
    </row>
    <row r="78" spans="1:14" ht="17.25" customHeight="1" x14ac:dyDescent="0.3">
      <c r="A78" s="91">
        <v>76</v>
      </c>
      <c r="B78" s="100" t="s">
        <v>79</v>
      </c>
      <c r="C78" s="101" t="s">
        <v>273</v>
      </c>
      <c r="D78" s="100" t="s">
        <v>432</v>
      </c>
      <c r="E78" s="100" t="s">
        <v>507</v>
      </c>
      <c r="F78" s="100" t="s">
        <v>282</v>
      </c>
      <c r="G78" s="94">
        <v>88.03</v>
      </c>
      <c r="H78" s="91">
        <v>8</v>
      </c>
      <c r="I78" s="91">
        <v>8</v>
      </c>
      <c r="J78" s="91">
        <v>7</v>
      </c>
      <c r="K78" s="99">
        <f t="shared" si="2"/>
        <v>1</v>
      </c>
      <c r="L78" s="99">
        <f t="shared" si="3"/>
        <v>0.875</v>
      </c>
      <c r="M78" s="91">
        <v>17</v>
      </c>
      <c r="N78" s="93"/>
    </row>
    <row r="79" spans="1:14" customFormat="1" ht="17.25" customHeight="1" x14ac:dyDescent="0.3">
      <c r="A79" s="91">
        <v>77</v>
      </c>
      <c r="B79" s="100" t="s">
        <v>80</v>
      </c>
      <c r="C79" s="101" t="s">
        <v>269</v>
      </c>
      <c r="D79" s="100" t="s">
        <v>431</v>
      </c>
      <c r="E79" s="100" t="s">
        <v>524</v>
      </c>
      <c r="F79" s="100" t="s">
        <v>283</v>
      </c>
      <c r="G79" s="92">
        <v>73.150000000000006</v>
      </c>
      <c r="H79" s="91">
        <v>5</v>
      </c>
      <c r="I79" s="91">
        <v>6</v>
      </c>
      <c r="J79" s="91">
        <v>5</v>
      </c>
      <c r="K79" s="99">
        <f t="shared" si="2"/>
        <v>0.83333333333333337</v>
      </c>
      <c r="L79" s="99">
        <f t="shared" si="3"/>
        <v>1</v>
      </c>
      <c r="M79" s="91">
        <v>15</v>
      </c>
      <c r="N79" s="93"/>
    </row>
    <row r="80" spans="1:14" ht="17.25" customHeight="1" x14ac:dyDescent="0.3">
      <c r="A80" s="91">
        <v>78</v>
      </c>
      <c r="B80" s="100" t="s">
        <v>81</v>
      </c>
      <c r="C80" s="101" t="s">
        <v>273</v>
      </c>
      <c r="D80" s="100" t="s">
        <v>432</v>
      </c>
      <c r="E80" s="100" t="s">
        <v>509</v>
      </c>
      <c r="F80" s="100" t="s">
        <v>284</v>
      </c>
      <c r="G80" s="92">
        <v>33.299999999999997</v>
      </c>
      <c r="H80" s="91">
        <v>7</v>
      </c>
      <c r="I80" s="91">
        <v>7</v>
      </c>
      <c r="J80" s="91">
        <v>7</v>
      </c>
      <c r="K80" s="99">
        <f t="shared" si="2"/>
        <v>1</v>
      </c>
      <c r="L80" s="99">
        <f t="shared" si="3"/>
        <v>1</v>
      </c>
      <c r="M80" s="91">
        <v>14</v>
      </c>
      <c r="N80" s="93"/>
    </row>
    <row r="81" spans="1:14" customFormat="1" ht="17.25" customHeight="1" x14ac:dyDescent="0.3">
      <c r="A81" s="91">
        <v>79</v>
      </c>
      <c r="B81" s="100" t="s">
        <v>82</v>
      </c>
      <c r="C81" s="101" t="s">
        <v>285</v>
      </c>
      <c r="D81" s="100" t="s">
        <v>431</v>
      </c>
      <c r="E81" s="100" t="s">
        <v>511</v>
      </c>
      <c r="F81" s="100" t="s">
        <v>286</v>
      </c>
      <c r="G81" s="92">
        <v>44.65</v>
      </c>
      <c r="H81" s="91">
        <v>5</v>
      </c>
      <c r="I81" s="91">
        <v>6</v>
      </c>
      <c r="J81" s="91">
        <v>5</v>
      </c>
      <c r="K81" s="99">
        <f t="shared" si="2"/>
        <v>0.83333333333333337</v>
      </c>
      <c r="L81" s="99">
        <f t="shared" si="3"/>
        <v>1</v>
      </c>
      <c r="M81" s="91">
        <v>16</v>
      </c>
      <c r="N81" s="93"/>
    </row>
    <row r="82" spans="1:14" customFormat="1" ht="17.25" customHeight="1" x14ac:dyDescent="0.3">
      <c r="A82" s="91">
        <v>80</v>
      </c>
      <c r="B82" s="100" t="s">
        <v>83</v>
      </c>
      <c r="C82" s="101" t="s">
        <v>285</v>
      </c>
      <c r="D82" s="100" t="s">
        <v>431</v>
      </c>
      <c r="E82" s="100" t="s">
        <v>512</v>
      </c>
      <c r="F82" s="100" t="s">
        <v>287</v>
      </c>
      <c r="G82" s="92">
        <v>53.2</v>
      </c>
      <c r="H82" s="91">
        <v>6</v>
      </c>
      <c r="I82" s="91">
        <v>6</v>
      </c>
      <c r="J82" s="91">
        <v>5</v>
      </c>
      <c r="K82" s="99">
        <f t="shared" si="2"/>
        <v>1</v>
      </c>
      <c r="L82" s="99">
        <f t="shared" si="3"/>
        <v>0.83333333333333337</v>
      </c>
      <c r="M82" s="91">
        <v>19</v>
      </c>
      <c r="N82" s="93"/>
    </row>
    <row r="83" spans="1:14" customFormat="1" ht="17.25" customHeight="1" x14ac:dyDescent="0.3">
      <c r="A83" s="91">
        <v>81</v>
      </c>
      <c r="B83" s="100" t="s">
        <v>84</v>
      </c>
      <c r="C83" s="101" t="s">
        <v>285</v>
      </c>
      <c r="D83" s="100" t="s">
        <v>431</v>
      </c>
      <c r="E83" s="100" t="s">
        <v>515</v>
      </c>
      <c r="F83" s="100" t="s">
        <v>288</v>
      </c>
      <c r="G83" s="92">
        <v>43.7</v>
      </c>
      <c r="H83" s="91">
        <v>5</v>
      </c>
      <c r="I83" s="91">
        <v>5</v>
      </c>
      <c r="J83" s="91">
        <v>5</v>
      </c>
      <c r="K83" s="99">
        <f t="shared" si="2"/>
        <v>1</v>
      </c>
      <c r="L83" s="99">
        <f t="shared" si="3"/>
        <v>1</v>
      </c>
      <c r="M83" s="91">
        <v>15</v>
      </c>
      <c r="N83" s="93"/>
    </row>
    <row r="84" spans="1:14" ht="17.25" customHeight="1" x14ac:dyDescent="0.3">
      <c r="A84" s="91">
        <v>82</v>
      </c>
      <c r="B84" s="100" t="s">
        <v>85</v>
      </c>
      <c r="C84" s="101" t="s">
        <v>289</v>
      </c>
      <c r="D84" s="100" t="s">
        <v>432</v>
      </c>
      <c r="E84" s="100" t="s">
        <v>513</v>
      </c>
      <c r="F84" s="100" t="s">
        <v>290</v>
      </c>
      <c r="G84" s="92">
        <v>54.4</v>
      </c>
      <c r="H84" s="91">
        <v>7</v>
      </c>
      <c r="I84" s="91">
        <v>8</v>
      </c>
      <c r="J84" s="91">
        <v>7</v>
      </c>
      <c r="K84" s="99">
        <f t="shared" si="2"/>
        <v>0.875</v>
      </c>
      <c r="L84" s="99">
        <f t="shared" si="3"/>
        <v>1</v>
      </c>
      <c r="M84" s="91">
        <v>25</v>
      </c>
      <c r="N84" s="93"/>
    </row>
    <row r="85" spans="1:14" ht="17.25" customHeight="1" x14ac:dyDescent="0.3">
      <c r="A85" s="91">
        <v>83</v>
      </c>
      <c r="B85" s="100" t="s">
        <v>86</v>
      </c>
      <c r="C85" s="101" t="s">
        <v>289</v>
      </c>
      <c r="D85" s="100" t="s">
        <v>432</v>
      </c>
      <c r="E85" s="100" t="s">
        <v>514</v>
      </c>
      <c r="F85" s="100" t="s">
        <v>291</v>
      </c>
      <c r="G85" s="94">
        <v>74.81</v>
      </c>
      <c r="H85" s="91">
        <v>7</v>
      </c>
      <c r="I85" s="91">
        <v>7</v>
      </c>
      <c r="J85" s="91">
        <v>7</v>
      </c>
      <c r="K85" s="99">
        <f t="shared" si="2"/>
        <v>1</v>
      </c>
      <c r="L85" s="99">
        <f t="shared" si="3"/>
        <v>1</v>
      </c>
      <c r="M85" s="91">
        <v>12</v>
      </c>
      <c r="N85" s="93"/>
    </row>
    <row r="86" spans="1:14" customFormat="1" ht="17.25" customHeight="1" x14ac:dyDescent="0.3">
      <c r="A86" s="91">
        <v>84</v>
      </c>
      <c r="B86" s="100" t="s">
        <v>87</v>
      </c>
      <c r="C86" s="101" t="s">
        <v>285</v>
      </c>
      <c r="D86" s="100" t="s">
        <v>431</v>
      </c>
      <c r="E86" s="100" t="s">
        <v>517</v>
      </c>
      <c r="F86" s="100" t="s">
        <v>292</v>
      </c>
      <c r="G86" s="92">
        <v>48.45</v>
      </c>
      <c r="H86" s="91">
        <v>5</v>
      </c>
      <c r="I86" s="91">
        <v>5</v>
      </c>
      <c r="J86" s="91">
        <v>5</v>
      </c>
      <c r="K86" s="99">
        <f t="shared" si="2"/>
        <v>1</v>
      </c>
      <c r="L86" s="99">
        <f t="shared" si="3"/>
        <v>1</v>
      </c>
      <c r="M86" s="91">
        <v>21</v>
      </c>
      <c r="N86" s="93"/>
    </row>
    <row r="87" spans="1:14" ht="17.25" customHeight="1" x14ac:dyDescent="0.3">
      <c r="A87" s="91">
        <v>85</v>
      </c>
      <c r="B87" s="100" t="s">
        <v>88</v>
      </c>
      <c r="C87" s="101" t="s">
        <v>289</v>
      </c>
      <c r="D87" s="100" t="s">
        <v>432</v>
      </c>
      <c r="E87" s="100" t="s">
        <v>516</v>
      </c>
      <c r="F87" s="100" t="s">
        <v>293</v>
      </c>
      <c r="G87" s="92">
        <v>31.95</v>
      </c>
      <c r="H87" s="91">
        <v>5</v>
      </c>
      <c r="I87" s="91">
        <v>7</v>
      </c>
      <c r="J87" s="91">
        <v>5</v>
      </c>
      <c r="K87" s="99">
        <f t="shared" si="2"/>
        <v>0.7142857142857143</v>
      </c>
      <c r="L87" s="99">
        <f t="shared" si="3"/>
        <v>1</v>
      </c>
      <c r="M87" s="91">
        <v>11</v>
      </c>
      <c r="N87" s="93"/>
    </row>
    <row r="88" spans="1:14" customFormat="1" ht="17.25" customHeight="1" x14ac:dyDescent="0.3">
      <c r="A88" s="91">
        <v>86</v>
      </c>
      <c r="B88" s="100" t="s">
        <v>89</v>
      </c>
      <c r="C88" s="101" t="s">
        <v>285</v>
      </c>
      <c r="D88" s="100" t="s">
        <v>431</v>
      </c>
      <c r="E88" s="100" t="s">
        <v>525</v>
      </c>
      <c r="F88" s="100" t="s">
        <v>294</v>
      </c>
      <c r="G88" s="92">
        <v>77.13</v>
      </c>
      <c r="H88" s="91">
        <v>5</v>
      </c>
      <c r="I88" s="91">
        <v>5</v>
      </c>
      <c r="J88" s="91">
        <v>5</v>
      </c>
      <c r="K88" s="99">
        <f t="shared" si="2"/>
        <v>1</v>
      </c>
      <c r="L88" s="99">
        <f t="shared" si="3"/>
        <v>1</v>
      </c>
      <c r="M88" s="91">
        <v>15</v>
      </c>
      <c r="N88" s="93"/>
    </row>
    <row r="89" spans="1:14" customFormat="1" ht="17.25" customHeight="1" x14ac:dyDescent="0.3">
      <c r="A89" s="91">
        <v>87</v>
      </c>
      <c r="B89" s="100" t="s">
        <v>90</v>
      </c>
      <c r="C89" s="101" t="s">
        <v>285</v>
      </c>
      <c r="D89" s="100" t="s">
        <v>431</v>
      </c>
      <c r="E89" s="100" t="s">
        <v>526</v>
      </c>
      <c r="F89" s="100" t="s">
        <v>295</v>
      </c>
      <c r="G89" s="92">
        <v>64.599999999999994</v>
      </c>
      <c r="H89" s="91">
        <v>5</v>
      </c>
      <c r="I89" s="91">
        <v>5</v>
      </c>
      <c r="J89" s="91">
        <v>5</v>
      </c>
      <c r="K89" s="99">
        <f t="shared" si="2"/>
        <v>1</v>
      </c>
      <c r="L89" s="99">
        <f t="shared" si="3"/>
        <v>1</v>
      </c>
      <c r="M89" s="91">
        <v>14</v>
      </c>
      <c r="N89" s="93"/>
    </row>
    <row r="90" spans="1:14" customFormat="1" ht="17.25" customHeight="1" x14ac:dyDescent="0.3">
      <c r="A90" s="91">
        <v>88</v>
      </c>
      <c r="B90" s="100" t="s">
        <v>91</v>
      </c>
      <c r="C90" s="101" t="s">
        <v>285</v>
      </c>
      <c r="D90" s="100" t="s">
        <v>431</v>
      </c>
      <c r="E90" s="100" t="s">
        <v>527</v>
      </c>
      <c r="F90" s="100" t="s">
        <v>296</v>
      </c>
      <c r="G90" s="92">
        <v>53.9</v>
      </c>
      <c r="H90" s="91">
        <v>5</v>
      </c>
      <c r="I90" s="91">
        <v>6</v>
      </c>
      <c r="J90" s="91">
        <v>5</v>
      </c>
      <c r="K90" s="99">
        <f t="shared" si="2"/>
        <v>0.83333333333333337</v>
      </c>
      <c r="L90" s="99">
        <f t="shared" si="3"/>
        <v>1</v>
      </c>
      <c r="M90" s="91">
        <v>16</v>
      </c>
      <c r="N90" s="93"/>
    </row>
    <row r="91" spans="1:14" customFormat="1" ht="17.25" customHeight="1" x14ac:dyDescent="0.3">
      <c r="A91" s="91">
        <v>89</v>
      </c>
      <c r="B91" s="100" t="s">
        <v>92</v>
      </c>
      <c r="C91" s="101" t="s">
        <v>297</v>
      </c>
      <c r="D91" s="100" t="s">
        <v>431</v>
      </c>
      <c r="E91" s="100" t="s">
        <v>486</v>
      </c>
      <c r="F91" s="100" t="s">
        <v>298</v>
      </c>
      <c r="G91" s="92">
        <v>37.549999999999997</v>
      </c>
      <c r="H91" s="91">
        <v>5</v>
      </c>
      <c r="I91" s="91">
        <v>5</v>
      </c>
      <c r="J91" s="91">
        <v>5</v>
      </c>
      <c r="K91" s="99">
        <f t="shared" si="2"/>
        <v>1</v>
      </c>
      <c r="L91" s="99">
        <f t="shared" si="3"/>
        <v>1</v>
      </c>
      <c r="M91" s="91">
        <v>17</v>
      </c>
      <c r="N91" s="93"/>
    </row>
    <row r="92" spans="1:14" customFormat="1" ht="17.25" customHeight="1" x14ac:dyDescent="0.3">
      <c r="A92" s="91">
        <v>90</v>
      </c>
      <c r="B92" s="100" t="s">
        <v>93</v>
      </c>
      <c r="C92" s="101" t="s">
        <v>297</v>
      </c>
      <c r="D92" s="100" t="s">
        <v>431</v>
      </c>
      <c r="E92" s="100" t="s">
        <v>487</v>
      </c>
      <c r="F92" s="100" t="s">
        <v>299</v>
      </c>
      <c r="G92" s="92">
        <v>27</v>
      </c>
      <c r="H92" s="91">
        <v>5</v>
      </c>
      <c r="I92" s="91">
        <v>5</v>
      </c>
      <c r="J92" s="91">
        <v>5</v>
      </c>
      <c r="K92" s="99">
        <f t="shared" si="2"/>
        <v>1</v>
      </c>
      <c r="L92" s="99">
        <f t="shared" si="3"/>
        <v>1</v>
      </c>
      <c r="M92" s="91">
        <v>16</v>
      </c>
      <c r="N92" s="93"/>
    </row>
    <row r="93" spans="1:14" customFormat="1" ht="17.25" customHeight="1" x14ac:dyDescent="0.3">
      <c r="A93" s="91">
        <v>91</v>
      </c>
      <c r="B93" s="100" t="s">
        <v>94</v>
      </c>
      <c r="C93" s="101" t="s">
        <v>297</v>
      </c>
      <c r="D93" s="100" t="s">
        <v>431</v>
      </c>
      <c r="E93" s="100" t="s">
        <v>488</v>
      </c>
      <c r="F93" s="100" t="s">
        <v>300</v>
      </c>
      <c r="G93" s="92">
        <v>89.51</v>
      </c>
      <c r="H93" s="91">
        <v>5</v>
      </c>
      <c r="I93" s="91">
        <v>5</v>
      </c>
      <c r="J93" s="91">
        <v>5</v>
      </c>
      <c r="K93" s="99">
        <f t="shared" si="2"/>
        <v>1</v>
      </c>
      <c r="L93" s="99">
        <f t="shared" si="3"/>
        <v>1</v>
      </c>
      <c r="M93" s="91">
        <v>17</v>
      </c>
      <c r="N93" s="93"/>
    </row>
    <row r="94" spans="1:14" customFormat="1" ht="17.25" customHeight="1" x14ac:dyDescent="0.3">
      <c r="A94" s="91">
        <v>92</v>
      </c>
      <c r="B94" s="100" t="s">
        <v>95</v>
      </c>
      <c r="C94" s="101" t="s">
        <v>297</v>
      </c>
      <c r="D94" s="100" t="s">
        <v>431</v>
      </c>
      <c r="E94" s="100" t="s">
        <v>490</v>
      </c>
      <c r="F94" s="100" t="s">
        <v>301</v>
      </c>
      <c r="G94" s="92">
        <v>87.4</v>
      </c>
      <c r="H94" s="91">
        <v>5</v>
      </c>
      <c r="I94" s="91">
        <v>5</v>
      </c>
      <c r="J94" s="91">
        <v>5</v>
      </c>
      <c r="K94" s="99">
        <f t="shared" si="2"/>
        <v>1</v>
      </c>
      <c r="L94" s="99">
        <f t="shared" si="3"/>
        <v>1</v>
      </c>
      <c r="M94" s="91">
        <v>15</v>
      </c>
      <c r="N94" s="93"/>
    </row>
    <row r="95" spans="1:14" customFormat="1" ht="17.25" customHeight="1" x14ac:dyDescent="0.3">
      <c r="A95" s="91">
        <v>93</v>
      </c>
      <c r="B95" s="100" t="s">
        <v>96</v>
      </c>
      <c r="C95" s="101" t="s">
        <v>297</v>
      </c>
      <c r="D95" s="100" t="s">
        <v>431</v>
      </c>
      <c r="E95" s="100" t="s">
        <v>495</v>
      </c>
      <c r="F95" s="100" t="s">
        <v>302</v>
      </c>
      <c r="G95" s="92">
        <v>29.27</v>
      </c>
      <c r="H95" s="91">
        <v>4</v>
      </c>
      <c r="I95" s="91">
        <v>4</v>
      </c>
      <c r="J95" s="91">
        <v>4</v>
      </c>
      <c r="K95" s="99">
        <f t="shared" si="2"/>
        <v>1</v>
      </c>
      <c r="L95" s="99">
        <f t="shared" si="3"/>
        <v>1</v>
      </c>
      <c r="M95" s="91">
        <v>13</v>
      </c>
      <c r="N95" s="93" t="s">
        <v>627</v>
      </c>
    </row>
    <row r="96" spans="1:14" customFormat="1" ht="17.25" customHeight="1" x14ac:dyDescent="0.3">
      <c r="A96" s="91">
        <v>94</v>
      </c>
      <c r="B96" s="100" t="s">
        <v>97</v>
      </c>
      <c r="C96" s="101" t="s">
        <v>297</v>
      </c>
      <c r="D96" s="100" t="s">
        <v>431</v>
      </c>
      <c r="E96" s="100" t="s">
        <v>503</v>
      </c>
      <c r="F96" s="100" t="s">
        <v>303</v>
      </c>
      <c r="G96" s="92">
        <v>34.200000000000003</v>
      </c>
      <c r="H96" s="91">
        <v>6</v>
      </c>
      <c r="I96" s="91">
        <v>6</v>
      </c>
      <c r="J96" s="91">
        <v>5</v>
      </c>
      <c r="K96" s="99">
        <f t="shared" si="2"/>
        <v>1</v>
      </c>
      <c r="L96" s="99">
        <f t="shared" si="3"/>
        <v>0.83333333333333337</v>
      </c>
      <c r="M96" s="91">
        <v>15</v>
      </c>
      <c r="N96" s="93"/>
    </row>
    <row r="97" spans="1:14" customFormat="1" ht="17.25" customHeight="1" x14ac:dyDescent="0.3">
      <c r="A97" s="91">
        <v>95</v>
      </c>
      <c r="B97" s="100" t="s">
        <v>98</v>
      </c>
      <c r="C97" s="101" t="s">
        <v>297</v>
      </c>
      <c r="D97" s="100" t="s">
        <v>431</v>
      </c>
      <c r="E97" s="100" t="s">
        <v>508</v>
      </c>
      <c r="F97" s="100" t="s">
        <v>304</v>
      </c>
      <c r="G97" s="92">
        <v>27.55</v>
      </c>
      <c r="H97" s="91">
        <v>6</v>
      </c>
      <c r="I97" s="91">
        <v>6</v>
      </c>
      <c r="J97" s="91">
        <v>6</v>
      </c>
      <c r="K97" s="99">
        <f t="shared" si="2"/>
        <v>1</v>
      </c>
      <c r="L97" s="99">
        <f t="shared" si="3"/>
        <v>1</v>
      </c>
      <c r="M97" s="91">
        <v>17</v>
      </c>
      <c r="N97" s="93"/>
    </row>
    <row r="98" spans="1:14" customFormat="1" ht="17.25" customHeight="1" x14ac:dyDescent="0.3">
      <c r="A98" s="91">
        <v>96</v>
      </c>
      <c r="B98" s="100" t="s">
        <v>99</v>
      </c>
      <c r="C98" s="101" t="s">
        <v>297</v>
      </c>
      <c r="D98" s="100" t="s">
        <v>431</v>
      </c>
      <c r="E98" s="100" t="s">
        <v>510</v>
      </c>
      <c r="F98" s="100" t="s">
        <v>305</v>
      </c>
      <c r="G98" s="92">
        <v>5.84</v>
      </c>
      <c r="H98" s="91">
        <v>4</v>
      </c>
      <c r="I98" s="91">
        <v>4</v>
      </c>
      <c r="J98" s="91">
        <v>4</v>
      </c>
      <c r="K98" s="99">
        <f t="shared" si="2"/>
        <v>1</v>
      </c>
      <c r="L98" s="99">
        <f t="shared" si="3"/>
        <v>1</v>
      </c>
      <c r="M98" s="91">
        <v>14</v>
      </c>
      <c r="N98" s="93" t="s">
        <v>627</v>
      </c>
    </row>
    <row r="99" spans="1:14" ht="17.25" customHeight="1" x14ac:dyDescent="0.3">
      <c r="A99" s="91">
        <v>97</v>
      </c>
      <c r="B99" s="100" t="s">
        <v>100</v>
      </c>
      <c r="C99" s="101" t="s">
        <v>306</v>
      </c>
      <c r="D99" s="100" t="s">
        <v>432</v>
      </c>
      <c r="E99" s="100" t="s">
        <v>528</v>
      </c>
      <c r="F99" s="100" t="s">
        <v>307</v>
      </c>
      <c r="G99" s="95">
        <v>25</v>
      </c>
      <c r="H99" s="91">
        <v>3</v>
      </c>
      <c r="I99" s="91">
        <v>8</v>
      </c>
      <c r="J99" s="91">
        <v>3</v>
      </c>
      <c r="K99" s="99">
        <f t="shared" si="2"/>
        <v>0.375</v>
      </c>
      <c r="L99" s="99">
        <f t="shared" si="3"/>
        <v>1</v>
      </c>
      <c r="M99" s="91">
        <v>9</v>
      </c>
      <c r="N99" s="93" t="s">
        <v>627</v>
      </c>
    </row>
    <row r="100" spans="1:14" ht="17.25" customHeight="1" x14ac:dyDescent="0.3">
      <c r="A100" s="91">
        <v>98</v>
      </c>
      <c r="B100" s="100" t="s">
        <v>101</v>
      </c>
      <c r="C100" s="101" t="s">
        <v>306</v>
      </c>
      <c r="D100" s="100" t="s">
        <v>432</v>
      </c>
      <c r="E100" s="100" t="s">
        <v>529</v>
      </c>
      <c r="F100" s="100" t="s">
        <v>308</v>
      </c>
      <c r="G100" s="95">
        <v>21.79</v>
      </c>
      <c r="H100" s="91">
        <v>3</v>
      </c>
      <c r="I100" s="91">
        <v>6</v>
      </c>
      <c r="J100" s="91">
        <v>3</v>
      </c>
      <c r="K100" s="99">
        <f t="shared" si="2"/>
        <v>0.5</v>
      </c>
      <c r="L100" s="99">
        <f t="shared" si="3"/>
        <v>1</v>
      </c>
      <c r="M100" s="91">
        <v>7</v>
      </c>
      <c r="N100" s="93" t="s">
        <v>627</v>
      </c>
    </row>
    <row r="101" spans="1:14" ht="17.25" customHeight="1" x14ac:dyDescent="0.3">
      <c r="A101" s="91">
        <v>99</v>
      </c>
      <c r="B101" s="100" t="s">
        <v>102</v>
      </c>
      <c r="C101" s="101" t="s">
        <v>306</v>
      </c>
      <c r="D101" s="100" t="s">
        <v>432</v>
      </c>
      <c r="E101" s="100" t="s">
        <v>530</v>
      </c>
      <c r="F101" s="100" t="s">
        <v>309</v>
      </c>
      <c r="G101" s="95">
        <v>19.149999999999999</v>
      </c>
      <c r="H101" s="91">
        <v>3</v>
      </c>
      <c r="I101" s="91">
        <v>6</v>
      </c>
      <c r="J101" s="91">
        <v>3</v>
      </c>
      <c r="K101" s="99">
        <f t="shared" si="2"/>
        <v>0.5</v>
      </c>
      <c r="L101" s="99">
        <f t="shared" si="3"/>
        <v>1</v>
      </c>
      <c r="M101" s="91">
        <v>2</v>
      </c>
      <c r="N101" s="93" t="s">
        <v>627</v>
      </c>
    </row>
    <row r="102" spans="1:14" ht="17.25" customHeight="1" x14ac:dyDescent="0.3">
      <c r="A102" s="91">
        <v>100</v>
      </c>
      <c r="B102" s="100" t="s">
        <v>103</v>
      </c>
      <c r="C102" s="101" t="s">
        <v>289</v>
      </c>
      <c r="D102" s="100" t="s">
        <v>432</v>
      </c>
      <c r="E102" s="100" t="s">
        <v>531</v>
      </c>
      <c r="F102" s="100" t="s">
        <v>310</v>
      </c>
      <c r="G102" s="95">
        <v>65.599999999999994</v>
      </c>
      <c r="H102" s="91">
        <v>7</v>
      </c>
      <c r="I102" s="91">
        <v>8</v>
      </c>
      <c r="J102" s="91">
        <v>7</v>
      </c>
      <c r="K102" s="99">
        <f t="shared" si="2"/>
        <v>0.875</v>
      </c>
      <c r="L102" s="99">
        <f t="shared" si="3"/>
        <v>1</v>
      </c>
      <c r="M102" s="91">
        <v>13</v>
      </c>
      <c r="N102" s="93"/>
    </row>
    <row r="103" spans="1:14" ht="17.25" customHeight="1" x14ac:dyDescent="0.3">
      <c r="A103" s="91">
        <v>101</v>
      </c>
      <c r="B103" s="100" t="s">
        <v>104</v>
      </c>
      <c r="C103" s="101" t="s">
        <v>289</v>
      </c>
      <c r="D103" s="100" t="s">
        <v>432</v>
      </c>
      <c r="E103" s="100" t="s">
        <v>532</v>
      </c>
      <c r="F103" s="100" t="s">
        <v>311</v>
      </c>
      <c r="G103" s="95">
        <v>67.5</v>
      </c>
      <c r="H103" s="91">
        <v>7</v>
      </c>
      <c r="I103" s="91">
        <v>8</v>
      </c>
      <c r="J103" s="91">
        <v>7</v>
      </c>
      <c r="K103" s="99">
        <f t="shared" si="2"/>
        <v>0.875</v>
      </c>
      <c r="L103" s="99">
        <f t="shared" si="3"/>
        <v>1</v>
      </c>
      <c r="M103" s="91">
        <v>17</v>
      </c>
      <c r="N103" s="93"/>
    </row>
    <row r="104" spans="1:14" customFormat="1" ht="17.25" customHeight="1" x14ac:dyDescent="0.3">
      <c r="A104" s="91">
        <v>102</v>
      </c>
      <c r="B104" s="100" t="s">
        <v>105</v>
      </c>
      <c r="C104" s="101" t="s">
        <v>312</v>
      </c>
      <c r="D104" s="100" t="s">
        <v>313</v>
      </c>
      <c r="E104" s="100" t="s">
        <v>533</v>
      </c>
      <c r="F104" s="100" t="s">
        <v>314</v>
      </c>
      <c r="G104" s="94">
        <v>88</v>
      </c>
      <c r="H104" s="91">
        <v>6</v>
      </c>
      <c r="I104" s="91">
        <v>7</v>
      </c>
      <c r="J104" s="91">
        <v>6</v>
      </c>
      <c r="K104" s="99">
        <f t="shared" si="2"/>
        <v>0.8571428571428571</v>
      </c>
      <c r="L104" s="99">
        <f t="shared" si="3"/>
        <v>1</v>
      </c>
      <c r="M104" s="91">
        <v>16</v>
      </c>
      <c r="N104" s="93"/>
    </row>
    <row r="105" spans="1:14" customFormat="1" ht="17.25" customHeight="1" x14ac:dyDescent="0.3">
      <c r="A105" s="91">
        <v>103</v>
      </c>
      <c r="B105" s="100" t="s">
        <v>106</v>
      </c>
      <c r="C105" s="101" t="s">
        <v>312</v>
      </c>
      <c r="D105" s="100" t="s">
        <v>313</v>
      </c>
      <c r="E105" s="100" t="s">
        <v>534</v>
      </c>
      <c r="F105" s="100" t="s">
        <v>315</v>
      </c>
      <c r="G105" s="92">
        <v>0</v>
      </c>
      <c r="H105" s="91">
        <v>3</v>
      </c>
      <c r="I105" s="91">
        <v>3</v>
      </c>
      <c r="J105" s="91">
        <v>2</v>
      </c>
      <c r="K105" s="99">
        <f t="shared" si="2"/>
        <v>1</v>
      </c>
      <c r="L105" s="99">
        <f t="shared" si="3"/>
        <v>0.66666666666666663</v>
      </c>
      <c r="M105" s="91">
        <v>8</v>
      </c>
      <c r="N105" s="93" t="s">
        <v>627</v>
      </c>
    </row>
    <row r="106" spans="1:14" customFormat="1" ht="17.25" customHeight="1" x14ac:dyDescent="0.3">
      <c r="A106" s="91">
        <v>104</v>
      </c>
      <c r="B106" s="100" t="s">
        <v>107</v>
      </c>
      <c r="C106" s="101" t="s">
        <v>312</v>
      </c>
      <c r="D106" s="100" t="s">
        <v>313</v>
      </c>
      <c r="E106" s="100" t="s">
        <v>535</v>
      </c>
      <c r="F106" s="100" t="s">
        <v>316</v>
      </c>
      <c r="G106" s="92">
        <v>92</v>
      </c>
      <c r="H106" s="91">
        <v>3</v>
      </c>
      <c r="I106" s="91">
        <v>3</v>
      </c>
      <c r="J106" s="91">
        <v>3</v>
      </c>
      <c r="K106" s="99">
        <f t="shared" si="2"/>
        <v>1</v>
      </c>
      <c r="L106" s="99">
        <f t="shared" si="3"/>
        <v>1</v>
      </c>
      <c r="M106" s="91">
        <v>17</v>
      </c>
      <c r="N106" s="93"/>
    </row>
    <row r="107" spans="1:14" customFormat="1" ht="17.25" customHeight="1" x14ac:dyDescent="0.3">
      <c r="A107" s="91">
        <v>105</v>
      </c>
      <c r="B107" s="100" t="s">
        <v>108</v>
      </c>
      <c r="C107" s="101" t="s">
        <v>317</v>
      </c>
      <c r="D107" s="100" t="s">
        <v>313</v>
      </c>
      <c r="E107" s="100" t="s">
        <v>536</v>
      </c>
      <c r="F107" s="100" t="s">
        <v>318</v>
      </c>
      <c r="G107" s="94">
        <v>52</v>
      </c>
      <c r="H107" s="91">
        <v>4</v>
      </c>
      <c r="I107" s="91">
        <v>5</v>
      </c>
      <c r="J107" s="91">
        <v>5</v>
      </c>
      <c r="K107" s="99">
        <f t="shared" si="2"/>
        <v>0.8</v>
      </c>
      <c r="L107" s="99">
        <f t="shared" si="3"/>
        <v>1.25</v>
      </c>
      <c r="M107" s="91">
        <v>11</v>
      </c>
      <c r="N107" s="93"/>
    </row>
    <row r="108" spans="1:14" customFormat="1" ht="17.25" customHeight="1" x14ac:dyDescent="0.3">
      <c r="A108" s="91">
        <v>106</v>
      </c>
      <c r="B108" s="100" t="s">
        <v>109</v>
      </c>
      <c r="C108" s="101" t="s">
        <v>319</v>
      </c>
      <c r="D108" s="100" t="s">
        <v>313</v>
      </c>
      <c r="E108" s="100" t="s">
        <v>537</v>
      </c>
      <c r="F108" s="100" t="s">
        <v>320</v>
      </c>
      <c r="G108" s="92">
        <v>79.11</v>
      </c>
      <c r="H108" s="91">
        <v>6</v>
      </c>
      <c r="I108" s="91">
        <v>7</v>
      </c>
      <c r="J108" s="91">
        <v>6</v>
      </c>
      <c r="K108" s="99">
        <f t="shared" si="2"/>
        <v>0.8571428571428571</v>
      </c>
      <c r="L108" s="99">
        <f t="shared" si="3"/>
        <v>1</v>
      </c>
      <c r="M108" s="91">
        <v>21</v>
      </c>
      <c r="N108" s="93"/>
    </row>
    <row r="109" spans="1:14" customFormat="1" ht="17.25" customHeight="1" x14ac:dyDescent="0.3">
      <c r="A109" s="91">
        <v>107</v>
      </c>
      <c r="B109" s="100" t="s">
        <v>110</v>
      </c>
      <c r="C109" s="101" t="s">
        <v>317</v>
      </c>
      <c r="D109" s="100" t="s">
        <v>313</v>
      </c>
      <c r="E109" s="100" t="s">
        <v>538</v>
      </c>
      <c r="F109" s="100" t="s">
        <v>321</v>
      </c>
      <c r="G109" s="92">
        <v>71</v>
      </c>
      <c r="H109" s="91">
        <v>4</v>
      </c>
      <c r="I109" s="91">
        <v>5</v>
      </c>
      <c r="J109" s="91">
        <v>4</v>
      </c>
      <c r="K109" s="99">
        <f t="shared" si="2"/>
        <v>0.8</v>
      </c>
      <c r="L109" s="99">
        <f t="shared" si="3"/>
        <v>1</v>
      </c>
      <c r="M109" s="91">
        <v>14</v>
      </c>
      <c r="N109" s="93"/>
    </row>
    <row r="110" spans="1:14" customFormat="1" ht="17.25" customHeight="1" x14ac:dyDescent="0.3">
      <c r="A110" s="91">
        <v>108</v>
      </c>
      <c r="B110" s="100" t="s">
        <v>111</v>
      </c>
      <c r="C110" s="101" t="s">
        <v>319</v>
      </c>
      <c r="D110" s="100" t="s">
        <v>313</v>
      </c>
      <c r="E110" s="100" t="s">
        <v>539</v>
      </c>
      <c r="F110" s="100" t="s">
        <v>322</v>
      </c>
      <c r="G110" s="92">
        <v>68</v>
      </c>
      <c r="H110" s="91">
        <v>6</v>
      </c>
      <c r="I110" s="91">
        <v>7</v>
      </c>
      <c r="J110" s="91">
        <v>6</v>
      </c>
      <c r="K110" s="99">
        <f t="shared" si="2"/>
        <v>0.8571428571428571</v>
      </c>
      <c r="L110" s="99">
        <f t="shared" si="3"/>
        <v>1</v>
      </c>
      <c r="M110" s="91">
        <v>19</v>
      </c>
      <c r="N110" s="93"/>
    </row>
    <row r="111" spans="1:14" customFormat="1" ht="17.25" customHeight="1" x14ac:dyDescent="0.3">
      <c r="A111" s="91">
        <v>109</v>
      </c>
      <c r="B111" s="100" t="s">
        <v>112</v>
      </c>
      <c r="C111" s="101" t="s">
        <v>317</v>
      </c>
      <c r="D111" s="100" t="s">
        <v>313</v>
      </c>
      <c r="E111" s="100" t="s">
        <v>540</v>
      </c>
      <c r="F111" s="100" t="s">
        <v>323</v>
      </c>
      <c r="G111" s="92">
        <v>87.15</v>
      </c>
      <c r="H111" s="91">
        <v>6</v>
      </c>
      <c r="I111" s="91">
        <v>6</v>
      </c>
      <c r="J111" s="91">
        <v>5</v>
      </c>
      <c r="K111" s="99">
        <f t="shared" si="2"/>
        <v>1</v>
      </c>
      <c r="L111" s="99">
        <f t="shared" si="3"/>
        <v>0.83333333333333337</v>
      </c>
      <c r="M111" s="91">
        <v>16</v>
      </c>
      <c r="N111" s="93"/>
    </row>
    <row r="112" spans="1:14" customFormat="1" ht="17.25" customHeight="1" x14ac:dyDescent="0.3">
      <c r="A112" s="91">
        <v>110</v>
      </c>
      <c r="B112" s="100" t="s">
        <v>113</v>
      </c>
      <c r="C112" s="101" t="s">
        <v>317</v>
      </c>
      <c r="D112" s="100" t="s">
        <v>313</v>
      </c>
      <c r="E112" s="100" t="s">
        <v>541</v>
      </c>
      <c r="F112" s="100" t="s">
        <v>324</v>
      </c>
      <c r="G112" s="92">
        <v>64</v>
      </c>
      <c r="H112" s="91">
        <v>4</v>
      </c>
      <c r="I112" s="91">
        <v>5</v>
      </c>
      <c r="J112" s="91">
        <v>4</v>
      </c>
      <c r="K112" s="99">
        <f t="shared" si="2"/>
        <v>0.8</v>
      </c>
      <c r="L112" s="99">
        <f t="shared" si="3"/>
        <v>1</v>
      </c>
      <c r="M112" s="91">
        <v>12</v>
      </c>
      <c r="N112" s="93"/>
    </row>
    <row r="113" spans="1:14" customFormat="1" ht="17.25" customHeight="1" x14ac:dyDescent="0.3">
      <c r="A113" s="91">
        <v>111</v>
      </c>
      <c r="B113" s="100" t="s">
        <v>114</v>
      </c>
      <c r="C113" s="101" t="s">
        <v>317</v>
      </c>
      <c r="D113" s="100" t="s">
        <v>313</v>
      </c>
      <c r="E113" s="100" t="s">
        <v>542</v>
      </c>
      <c r="F113" s="100" t="s">
        <v>325</v>
      </c>
      <c r="G113" s="92">
        <v>44</v>
      </c>
      <c r="H113" s="91">
        <v>4</v>
      </c>
      <c r="I113" s="91">
        <v>5</v>
      </c>
      <c r="J113" s="91">
        <v>4</v>
      </c>
      <c r="K113" s="99">
        <f t="shared" si="2"/>
        <v>0.8</v>
      </c>
      <c r="L113" s="99">
        <f t="shared" si="3"/>
        <v>1</v>
      </c>
      <c r="M113" s="91">
        <v>12</v>
      </c>
      <c r="N113" s="93"/>
    </row>
    <row r="114" spans="1:14" customFormat="1" ht="17.25" customHeight="1" x14ac:dyDescent="0.3">
      <c r="A114" s="91">
        <v>112</v>
      </c>
      <c r="B114" s="100" t="s">
        <v>115</v>
      </c>
      <c r="C114" s="101" t="s">
        <v>312</v>
      </c>
      <c r="D114" s="100" t="s">
        <v>313</v>
      </c>
      <c r="E114" s="100" t="s">
        <v>543</v>
      </c>
      <c r="F114" s="100" t="s">
        <v>326</v>
      </c>
      <c r="G114" s="92">
        <v>45.46</v>
      </c>
      <c r="H114" s="91">
        <v>5</v>
      </c>
      <c r="I114" s="91">
        <v>5</v>
      </c>
      <c r="J114" s="91">
        <v>5</v>
      </c>
      <c r="K114" s="99">
        <f t="shared" si="2"/>
        <v>1</v>
      </c>
      <c r="L114" s="99">
        <f t="shared" si="3"/>
        <v>1</v>
      </c>
      <c r="M114" s="91">
        <v>15</v>
      </c>
      <c r="N114" s="93"/>
    </row>
    <row r="115" spans="1:14" customFormat="1" ht="17.25" customHeight="1" x14ac:dyDescent="0.3">
      <c r="A115" s="91">
        <v>113</v>
      </c>
      <c r="B115" s="100" t="s">
        <v>116</v>
      </c>
      <c r="C115" s="101" t="s">
        <v>327</v>
      </c>
      <c r="D115" s="100" t="s">
        <v>313</v>
      </c>
      <c r="E115" s="100" t="s">
        <v>544</v>
      </c>
      <c r="F115" s="100" t="s">
        <v>328</v>
      </c>
      <c r="G115" s="92">
        <v>81.489999999999995</v>
      </c>
      <c r="H115" s="91">
        <v>5</v>
      </c>
      <c r="I115" s="91">
        <v>6</v>
      </c>
      <c r="J115" s="91">
        <v>3</v>
      </c>
      <c r="K115" s="99">
        <f t="shared" si="2"/>
        <v>0.83333333333333337</v>
      </c>
      <c r="L115" s="99">
        <f t="shared" si="3"/>
        <v>0.6</v>
      </c>
      <c r="M115" s="91">
        <v>10</v>
      </c>
      <c r="N115" s="93"/>
    </row>
    <row r="116" spans="1:14" customFormat="1" ht="17.25" customHeight="1" x14ac:dyDescent="0.3">
      <c r="A116" s="91">
        <v>114</v>
      </c>
      <c r="B116" s="100" t="s">
        <v>117</v>
      </c>
      <c r="C116" s="101" t="s">
        <v>312</v>
      </c>
      <c r="D116" s="100" t="s">
        <v>313</v>
      </c>
      <c r="E116" s="100" t="s">
        <v>545</v>
      </c>
      <c r="F116" s="100" t="s">
        <v>329</v>
      </c>
      <c r="G116" s="92">
        <v>78.849999999999994</v>
      </c>
      <c r="H116" s="91">
        <v>4</v>
      </c>
      <c r="I116" s="91">
        <v>4</v>
      </c>
      <c r="J116" s="91">
        <v>4</v>
      </c>
      <c r="K116" s="99">
        <f t="shared" si="2"/>
        <v>1</v>
      </c>
      <c r="L116" s="99">
        <f t="shared" si="3"/>
        <v>1</v>
      </c>
      <c r="M116" s="91">
        <v>13</v>
      </c>
      <c r="N116" s="93"/>
    </row>
    <row r="117" spans="1:14" customFormat="1" ht="17.25" customHeight="1" x14ac:dyDescent="0.3">
      <c r="A117" s="91">
        <v>115</v>
      </c>
      <c r="B117" s="100" t="s">
        <v>118</v>
      </c>
      <c r="C117" s="101" t="s">
        <v>327</v>
      </c>
      <c r="D117" s="100" t="s">
        <v>313</v>
      </c>
      <c r="E117" s="100" t="s">
        <v>546</v>
      </c>
      <c r="F117" s="100" t="s">
        <v>330</v>
      </c>
      <c r="G117" s="92">
        <v>36.369999999999997</v>
      </c>
      <c r="H117" s="91">
        <v>4</v>
      </c>
      <c r="I117" s="91">
        <v>4</v>
      </c>
      <c r="J117" s="91">
        <v>4</v>
      </c>
      <c r="K117" s="99">
        <f t="shared" si="2"/>
        <v>1</v>
      </c>
      <c r="L117" s="99">
        <f t="shared" si="3"/>
        <v>1</v>
      </c>
      <c r="M117" s="91">
        <v>9</v>
      </c>
      <c r="N117" s="93"/>
    </row>
    <row r="118" spans="1:14" customFormat="1" ht="17.25" customHeight="1" x14ac:dyDescent="0.3">
      <c r="A118" s="91">
        <v>116</v>
      </c>
      <c r="B118" s="100" t="s">
        <v>119</v>
      </c>
      <c r="C118" s="101" t="s">
        <v>327</v>
      </c>
      <c r="D118" s="100" t="s">
        <v>313</v>
      </c>
      <c r="E118" s="100" t="s">
        <v>547</v>
      </c>
      <c r="F118" s="100" t="s">
        <v>331</v>
      </c>
      <c r="G118" s="89">
        <v>87.4</v>
      </c>
      <c r="H118" s="91">
        <v>4</v>
      </c>
      <c r="I118" s="91">
        <v>6</v>
      </c>
      <c r="J118" s="91">
        <v>4</v>
      </c>
      <c r="K118" s="99">
        <f t="shared" si="2"/>
        <v>0.66666666666666663</v>
      </c>
      <c r="L118" s="99">
        <f t="shared" si="3"/>
        <v>1</v>
      </c>
      <c r="M118" s="91">
        <v>12</v>
      </c>
      <c r="N118" s="93"/>
    </row>
    <row r="119" spans="1:14" customFormat="1" ht="17.25" customHeight="1" x14ac:dyDescent="0.3">
      <c r="A119" s="91">
        <v>117</v>
      </c>
      <c r="B119" s="100" t="s">
        <v>120</v>
      </c>
      <c r="C119" s="101" t="s">
        <v>327</v>
      </c>
      <c r="D119" s="100" t="s">
        <v>313</v>
      </c>
      <c r="E119" s="100" t="s">
        <v>548</v>
      </c>
      <c r="F119" s="100" t="s">
        <v>332</v>
      </c>
      <c r="G119" s="89">
        <v>72.790000000000006</v>
      </c>
      <c r="H119" s="91">
        <v>5</v>
      </c>
      <c r="I119" s="91">
        <v>5</v>
      </c>
      <c r="J119" s="91">
        <v>4</v>
      </c>
      <c r="K119" s="99">
        <f t="shared" si="2"/>
        <v>1</v>
      </c>
      <c r="L119" s="99">
        <f t="shared" si="3"/>
        <v>0.8</v>
      </c>
      <c r="M119" s="91">
        <v>9</v>
      </c>
      <c r="N119" s="93"/>
    </row>
    <row r="120" spans="1:14" customFormat="1" ht="17.25" customHeight="1" x14ac:dyDescent="0.3">
      <c r="A120" s="91">
        <v>118</v>
      </c>
      <c r="B120" s="100" t="s">
        <v>121</v>
      </c>
      <c r="C120" s="101" t="s">
        <v>317</v>
      </c>
      <c r="D120" s="100" t="s">
        <v>313</v>
      </c>
      <c r="E120" s="100" t="s">
        <v>549</v>
      </c>
      <c r="F120" s="100" t="s">
        <v>333</v>
      </c>
      <c r="G120" s="92">
        <v>91.2</v>
      </c>
      <c r="H120" s="91">
        <v>5</v>
      </c>
      <c r="I120" s="91">
        <v>5</v>
      </c>
      <c r="J120" s="91">
        <v>5</v>
      </c>
      <c r="K120" s="99">
        <f t="shared" si="2"/>
        <v>1</v>
      </c>
      <c r="L120" s="99">
        <f t="shared" si="3"/>
        <v>1</v>
      </c>
      <c r="M120" s="91">
        <v>13</v>
      </c>
      <c r="N120" s="93"/>
    </row>
    <row r="121" spans="1:14" customFormat="1" ht="17.25" customHeight="1" x14ac:dyDescent="0.3">
      <c r="A121" s="91">
        <v>119</v>
      </c>
      <c r="B121" s="100" t="s">
        <v>122</v>
      </c>
      <c r="C121" s="101" t="s">
        <v>327</v>
      </c>
      <c r="D121" s="100" t="s">
        <v>313</v>
      </c>
      <c r="E121" s="100" t="s">
        <v>550</v>
      </c>
      <c r="F121" s="100" t="s">
        <v>334</v>
      </c>
      <c r="G121" s="89">
        <v>73.95</v>
      </c>
      <c r="H121" s="91">
        <v>4</v>
      </c>
      <c r="I121" s="91">
        <v>6</v>
      </c>
      <c r="J121" s="91">
        <v>4</v>
      </c>
      <c r="K121" s="99">
        <f t="shared" si="2"/>
        <v>0.66666666666666663</v>
      </c>
      <c r="L121" s="99">
        <f t="shared" si="3"/>
        <v>1</v>
      </c>
      <c r="M121" s="91">
        <v>10</v>
      </c>
      <c r="N121" s="93"/>
    </row>
    <row r="122" spans="1:14" customFormat="1" ht="17.25" customHeight="1" x14ac:dyDescent="0.3">
      <c r="A122" s="91">
        <v>120</v>
      </c>
      <c r="B122" s="100" t="s">
        <v>123</v>
      </c>
      <c r="C122" s="101" t="s">
        <v>327</v>
      </c>
      <c r="D122" s="100" t="s">
        <v>313</v>
      </c>
      <c r="E122" s="100" t="s">
        <v>551</v>
      </c>
      <c r="F122" s="100" t="s">
        <v>335</v>
      </c>
      <c r="G122" s="94">
        <v>73</v>
      </c>
      <c r="H122" s="91">
        <v>7</v>
      </c>
      <c r="I122" s="91">
        <v>7</v>
      </c>
      <c r="J122" s="91">
        <v>7</v>
      </c>
      <c r="K122" s="99">
        <f t="shared" si="2"/>
        <v>1</v>
      </c>
      <c r="L122" s="99">
        <f t="shared" si="3"/>
        <v>1</v>
      </c>
      <c r="M122" s="91">
        <v>16</v>
      </c>
      <c r="N122" s="93"/>
    </row>
    <row r="123" spans="1:14" customFormat="1" ht="17.25" customHeight="1" x14ac:dyDescent="0.3">
      <c r="A123" s="91">
        <v>121</v>
      </c>
      <c r="B123" s="100" t="s">
        <v>124</v>
      </c>
      <c r="C123" s="101" t="s">
        <v>312</v>
      </c>
      <c r="D123" s="100" t="s">
        <v>313</v>
      </c>
      <c r="E123" s="100" t="s">
        <v>552</v>
      </c>
      <c r="F123" s="100" t="s">
        <v>336</v>
      </c>
      <c r="G123" s="92">
        <v>66.89</v>
      </c>
      <c r="H123" s="91">
        <v>5</v>
      </c>
      <c r="I123" s="91">
        <v>5</v>
      </c>
      <c r="J123" s="91">
        <v>4</v>
      </c>
      <c r="K123" s="99">
        <f t="shared" si="2"/>
        <v>1</v>
      </c>
      <c r="L123" s="99">
        <f t="shared" si="3"/>
        <v>0.8</v>
      </c>
      <c r="M123" s="91">
        <v>21</v>
      </c>
      <c r="N123" s="93"/>
    </row>
    <row r="124" spans="1:14" customFormat="1" ht="17.25" customHeight="1" x14ac:dyDescent="0.3">
      <c r="A124" s="91">
        <v>122</v>
      </c>
      <c r="B124" s="100" t="s">
        <v>125</v>
      </c>
      <c r="C124" s="101" t="s">
        <v>312</v>
      </c>
      <c r="D124" s="100" t="s">
        <v>313</v>
      </c>
      <c r="E124" s="100" t="s">
        <v>553</v>
      </c>
      <c r="F124" s="100" t="s">
        <v>337</v>
      </c>
      <c r="G124" s="92">
        <v>75.05</v>
      </c>
      <c r="H124" s="91">
        <v>2</v>
      </c>
      <c r="I124" s="91">
        <v>6</v>
      </c>
      <c r="J124" s="91">
        <v>2</v>
      </c>
      <c r="K124" s="99">
        <f t="shared" si="2"/>
        <v>0.33333333333333331</v>
      </c>
      <c r="L124" s="99">
        <f t="shared" si="3"/>
        <v>1</v>
      </c>
      <c r="M124" s="91">
        <v>22</v>
      </c>
      <c r="N124" s="93"/>
    </row>
    <row r="125" spans="1:14" customFormat="1" ht="17.25" customHeight="1" x14ac:dyDescent="0.3">
      <c r="A125" s="91">
        <v>123</v>
      </c>
      <c r="B125" s="100" t="s">
        <v>126</v>
      </c>
      <c r="C125" s="101" t="s">
        <v>327</v>
      </c>
      <c r="D125" s="100" t="s">
        <v>313</v>
      </c>
      <c r="E125" s="100" t="s">
        <v>554</v>
      </c>
      <c r="F125" s="100" t="s">
        <v>338</v>
      </c>
      <c r="G125" s="89">
        <v>93.81</v>
      </c>
      <c r="H125" s="91">
        <v>5</v>
      </c>
      <c r="I125" s="91">
        <v>5</v>
      </c>
      <c r="J125" s="91">
        <v>5</v>
      </c>
      <c r="K125" s="99">
        <f t="shared" si="2"/>
        <v>1</v>
      </c>
      <c r="L125" s="99">
        <f t="shared" si="3"/>
        <v>1</v>
      </c>
      <c r="M125" s="91">
        <v>11</v>
      </c>
      <c r="N125" s="93"/>
    </row>
    <row r="126" spans="1:14" customFormat="1" ht="17.25" customHeight="1" x14ac:dyDescent="0.3">
      <c r="A126" s="91">
        <v>124</v>
      </c>
      <c r="B126" s="100" t="s">
        <v>127</v>
      </c>
      <c r="C126" s="101" t="s">
        <v>339</v>
      </c>
      <c r="D126" s="100" t="s">
        <v>340</v>
      </c>
      <c r="E126" s="100" t="s">
        <v>555</v>
      </c>
      <c r="F126" s="100" t="s">
        <v>341</v>
      </c>
      <c r="G126" s="92">
        <v>94.05</v>
      </c>
      <c r="H126" s="91">
        <v>6</v>
      </c>
      <c r="I126" s="91">
        <v>6</v>
      </c>
      <c r="J126" s="91">
        <v>5</v>
      </c>
      <c r="K126" s="99">
        <f t="shared" si="2"/>
        <v>1</v>
      </c>
      <c r="L126" s="99">
        <f t="shared" si="3"/>
        <v>0.83333333333333337</v>
      </c>
      <c r="M126" s="91">
        <v>21</v>
      </c>
      <c r="N126" s="93"/>
    </row>
    <row r="127" spans="1:14" customFormat="1" ht="17.25" customHeight="1" x14ac:dyDescent="0.3">
      <c r="A127" s="91">
        <v>125</v>
      </c>
      <c r="B127" s="100" t="s">
        <v>128</v>
      </c>
      <c r="C127" s="101" t="s">
        <v>342</v>
      </c>
      <c r="D127" s="100" t="s">
        <v>340</v>
      </c>
      <c r="E127" s="100" t="s">
        <v>556</v>
      </c>
      <c r="F127" s="100" t="s">
        <v>343</v>
      </c>
      <c r="G127" s="92">
        <v>79.8</v>
      </c>
      <c r="H127" s="91">
        <v>5</v>
      </c>
      <c r="I127" s="91">
        <v>5</v>
      </c>
      <c r="J127" s="91">
        <v>4</v>
      </c>
      <c r="K127" s="99">
        <f t="shared" si="2"/>
        <v>1</v>
      </c>
      <c r="L127" s="99">
        <f t="shared" si="3"/>
        <v>0.8</v>
      </c>
      <c r="M127" s="91">
        <v>16</v>
      </c>
      <c r="N127" s="93"/>
    </row>
    <row r="128" spans="1:14" customFormat="1" ht="17.25" customHeight="1" x14ac:dyDescent="0.3">
      <c r="A128" s="91">
        <v>126</v>
      </c>
      <c r="B128" s="100" t="s">
        <v>129</v>
      </c>
      <c r="C128" s="101" t="s">
        <v>339</v>
      </c>
      <c r="D128" s="100" t="s">
        <v>340</v>
      </c>
      <c r="E128" s="100" t="s">
        <v>557</v>
      </c>
      <c r="F128" s="100" t="s">
        <v>344</v>
      </c>
      <c r="G128" s="94">
        <v>91</v>
      </c>
      <c r="H128" s="91">
        <v>5</v>
      </c>
      <c r="I128" s="91">
        <v>5</v>
      </c>
      <c r="J128" s="91">
        <v>6</v>
      </c>
      <c r="K128" s="99">
        <f t="shared" si="2"/>
        <v>1</v>
      </c>
      <c r="L128" s="99">
        <f t="shared" si="3"/>
        <v>1.2</v>
      </c>
      <c r="M128" s="91">
        <v>20</v>
      </c>
      <c r="N128" s="93"/>
    </row>
    <row r="129" spans="1:14" customFormat="1" ht="17.25" customHeight="1" x14ac:dyDescent="0.3">
      <c r="A129" s="91">
        <v>127</v>
      </c>
      <c r="B129" s="100" t="s">
        <v>130</v>
      </c>
      <c r="C129" s="101" t="s">
        <v>339</v>
      </c>
      <c r="D129" s="100" t="s">
        <v>340</v>
      </c>
      <c r="E129" s="100" t="s">
        <v>558</v>
      </c>
      <c r="F129" s="100" t="s">
        <v>345</v>
      </c>
      <c r="G129" s="92">
        <v>16.149999999999999</v>
      </c>
      <c r="H129" s="91">
        <v>2</v>
      </c>
      <c r="I129" s="91">
        <v>2</v>
      </c>
      <c r="J129" s="91">
        <v>2</v>
      </c>
      <c r="K129" s="99">
        <f t="shared" si="2"/>
        <v>1</v>
      </c>
      <c r="L129" s="99">
        <f t="shared" si="3"/>
        <v>1</v>
      </c>
      <c r="M129" s="91">
        <v>6</v>
      </c>
      <c r="N129" s="93"/>
    </row>
    <row r="130" spans="1:14" customFormat="1" ht="17.25" customHeight="1" x14ac:dyDescent="0.3">
      <c r="A130" s="91">
        <v>128</v>
      </c>
      <c r="B130" s="100" t="s">
        <v>131</v>
      </c>
      <c r="C130" s="101" t="s">
        <v>342</v>
      </c>
      <c r="D130" s="100" t="s">
        <v>340</v>
      </c>
      <c r="E130" s="100" t="s">
        <v>559</v>
      </c>
      <c r="F130" s="100" t="s">
        <v>346</v>
      </c>
      <c r="G130" s="92">
        <v>89.3</v>
      </c>
      <c r="H130" s="91">
        <v>6</v>
      </c>
      <c r="I130" s="91">
        <v>6</v>
      </c>
      <c r="J130" s="91">
        <v>4</v>
      </c>
      <c r="K130" s="99">
        <f t="shared" si="2"/>
        <v>1</v>
      </c>
      <c r="L130" s="99">
        <f t="shared" si="3"/>
        <v>0.66666666666666663</v>
      </c>
      <c r="M130" s="91">
        <v>17</v>
      </c>
      <c r="N130" s="93"/>
    </row>
    <row r="131" spans="1:14" customFormat="1" ht="17.25" customHeight="1" x14ac:dyDescent="0.3">
      <c r="A131" s="91">
        <v>129</v>
      </c>
      <c r="B131" s="100" t="s">
        <v>132</v>
      </c>
      <c r="C131" s="101" t="s">
        <v>339</v>
      </c>
      <c r="D131" s="100" t="s">
        <v>340</v>
      </c>
      <c r="E131" s="100" t="s">
        <v>560</v>
      </c>
      <c r="F131" s="100" t="s">
        <v>347</v>
      </c>
      <c r="G131" s="92">
        <v>38</v>
      </c>
      <c r="H131" s="91">
        <v>4</v>
      </c>
      <c r="I131" s="91">
        <v>4</v>
      </c>
      <c r="J131" s="91">
        <v>4</v>
      </c>
      <c r="K131" s="99">
        <f t="shared" ref="K131:K179" si="4">(H131/I131)</f>
        <v>1</v>
      </c>
      <c r="L131" s="99">
        <f t="shared" ref="L131:L179" si="5">(J131/H131)</f>
        <v>1</v>
      </c>
      <c r="M131" s="91">
        <v>15</v>
      </c>
      <c r="N131" s="93"/>
    </row>
    <row r="132" spans="1:14" customFormat="1" ht="17.25" customHeight="1" x14ac:dyDescent="0.3">
      <c r="A132" s="91">
        <v>130</v>
      </c>
      <c r="B132" s="100" t="s">
        <v>133</v>
      </c>
      <c r="C132" s="101" t="s">
        <v>342</v>
      </c>
      <c r="D132" s="100" t="s">
        <v>340</v>
      </c>
      <c r="E132" s="100" t="s">
        <v>561</v>
      </c>
      <c r="F132" s="100" t="s">
        <v>348</v>
      </c>
      <c r="G132" s="92">
        <v>76</v>
      </c>
      <c r="H132" s="91">
        <v>6</v>
      </c>
      <c r="I132" s="91">
        <v>6</v>
      </c>
      <c r="J132" s="91">
        <v>5</v>
      </c>
      <c r="K132" s="99">
        <f t="shared" si="4"/>
        <v>1</v>
      </c>
      <c r="L132" s="99">
        <f t="shared" si="5"/>
        <v>0.83333333333333337</v>
      </c>
      <c r="M132" s="91">
        <v>20</v>
      </c>
      <c r="N132" s="93"/>
    </row>
    <row r="133" spans="1:14" customFormat="1" ht="17.25" customHeight="1" x14ac:dyDescent="0.3">
      <c r="A133" s="91">
        <v>131</v>
      </c>
      <c r="B133" s="100" t="s">
        <v>134</v>
      </c>
      <c r="C133" s="101" t="s">
        <v>342</v>
      </c>
      <c r="D133" s="100" t="s">
        <v>340</v>
      </c>
      <c r="E133" s="100" t="s">
        <v>562</v>
      </c>
      <c r="F133" s="100" t="s">
        <v>349</v>
      </c>
      <c r="G133" s="92">
        <v>94.05</v>
      </c>
      <c r="H133" s="91">
        <v>5</v>
      </c>
      <c r="I133" s="91">
        <v>5</v>
      </c>
      <c r="J133" s="91">
        <v>4</v>
      </c>
      <c r="K133" s="99">
        <f t="shared" si="4"/>
        <v>1</v>
      </c>
      <c r="L133" s="99">
        <f t="shared" si="5"/>
        <v>0.8</v>
      </c>
      <c r="M133" s="91">
        <v>16</v>
      </c>
      <c r="N133" s="93"/>
    </row>
    <row r="134" spans="1:14" customFormat="1" ht="17.25" customHeight="1" x14ac:dyDescent="0.3">
      <c r="A134" s="91">
        <v>132</v>
      </c>
      <c r="B134" s="100" t="s">
        <v>135</v>
      </c>
      <c r="C134" s="101" t="s">
        <v>342</v>
      </c>
      <c r="D134" s="100" t="s">
        <v>340</v>
      </c>
      <c r="E134" s="100" t="s">
        <v>563</v>
      </c>
      <c r="F134" s="100" t="s">
        <v>350</v>
      </c>
      <c r="G134" s="92">
        <v>93.1</v>
      </c>
      <c r="H134" s="91">
        <v>5</v>
      </c>
      <c r="I134" s="91">
        <v>5</v>
      </c>
      <c r="J134" s="91">
        <v>4</v>
      </c>
      <c r="K134" s="99">
        <f t="shared" si="4"/>
        <v>1</v>
      </c>
      <c r="L134" s="99">
        <f t="shared" si="5"/>
        <v>0.8</v>
      </c>
      <c r="M134" s="91">
        <v>20</v>
      </c>
      <c r="N134" s="93"/>
    </row>
    <row r="135" spans="1:14" customFormat="1" ht="17.25" customHeight="1" x14ac:dyDescent="0.3">
      <c r="A135" s="91">
        <v>133</v>
      </c>
      <c r="B135" s="100" t="s">
        <v>136</v>
      </c>
      <c r="C135" s="101" t="s">
        <v>342</v>
      </c>
      <c r="D135" s="100" t="s">
        <v>340</v>
      </c>
      <c r="E135" s="100" t="s">
        <v>564</v>
      </c>
      <c r="F135" s="100" t="s">
        <v>351</v>
      </c>
      <c r="G135" s="94">
        <v>75</v>
      </c>
      <c r="H135" s="91">
        <v>6</v>
      </c>
      <c r="I135" s="91">
        <v>6</v>
      </c>
      <c r="J135" s="91">
        <v>6</v>
      </c>
      <c r="K135" s="99">
        <f t="shared" si="4"/>
        <v>1</v>
      </c>
      <c r="L135" s="99">
        <f t="shared" si="5"/>
        <v>1</v>
      </c>
      <c r="M135" s="91">
        <v>16</v>
      </c>
      <c r="N135" s="93"/>
    </row>
    <row r="136" spans="1:14" customFormat="1" ht="17.25" customHeight="1" x14ac:dyDescent="0.3">
      <c r="A136" s="91">
        <v>134</v>
      </c>
      <c r="B136" s="100" t="s">
        <v>137</v>
      </c>
      <c r="C136" s="101" t="s">
        <v>339</v>
      </c>
      <c r="D136" s="100" t="s">
        <v>340</v>
      </c>
      <c r="E136" s="100" t="s">
        <v>565</v>
      </c>
      <c r="F136" s="100" t="s">
        <v>352</v>
      </c>
      <c r="G136" s="92">
        <v>80.75</v>
      </c>
      <c r="H136" s="91">
        <v>5</v>
      </c>
      <c r="I136" s="91">
        <v>5</v>
      </c>
      <c r="J136" s="91">
        <v>4</v>
      </c>
      <c r="K136" s="99">
        <f t="shared" si="4"/>
        <v>1</v>
      </c>
      <c r="L136" s="99">
        <f t="shared" si="5"/>
        <v>0.8</v>
      </c>
      <c r="M136" s="91">
        <v>15</v>
      </c>
      <c r="N136" s="93"/>
    </row>
    <row r="137" spans="1:14" customFormat="1" ht="17.25" customHeight="1" x14ac:dyDescent="0.3">
      <c r="A137" s="91">
        <v>135</v>
      </c>
      <c r="B137" s="100" t="s">
        <v>138</v>
      </c>
      <c r="C137" s="101" t="s">
        <v>342</v>
      </c>
      <c r="D137" s="100" t="s">
        <v>340</v>
      </c>
      <c r="E137" s="100" t="s">
        <v>566</v>
      </c>
      <c r="F137" s="100" t="s">
        <v>353</v>
      </c>
      <c r="G137" s="92">
        <v>82.65</v>
      </c>
      <c r="H137" s="91">
        <v>5</v>
      </c>
      <c r="I137" s="91">
        <v>5</v>
      </c>
      <c r="J137" s="91">
        <v>5</v>
      </c>
      <c r="K137" s="99">
        <f t="shared" si="4"/>
        <v>1</v>
      </c>
      <c r="L137" s="99">
        <f t="shared" si="5"/>
        <v>1</v>
      </c>
      <c r="M137" s="91">
        <v>22</v>
      </c>
      <c r="N137" s="93"/>
    </row>
    <row r="138" spans="1:14" customFormat="1" ht="17.25" customHeight="1" x14ac:dyDescent="0.3">
      <c r="A138" s="91">
        <v>136</v>
      </c>
      <c r="B138" s="100" t="s">
        <v>139</v>
      </c>
      <c r="C138" s="101" t="s">
        <v>339</v>
      </c>
      <c r="D138" s="100" t="s">
        <v>340</v>
      </c>
      <c r="E138" s="100" t="s">
        <v>567</v>
      </c>
      <c r="F138" s="100" t="s">
        <v>354</v>
      </c>
      <c r="G138" s="92">
        <v>61.75</v>
      </c>
      <c r="H138" s="91">
        <v>5</v>
      </c>
      <c r="I138" s="91">
        <v>5</v>
      </c>
      <c r="J138" s="91">
        <v>4</v>
      </c>
      <c r="K138" s="99">
        <f t="shared" si="4"/>
        <v>1</v>
      </c>
      <c r="L138" s="99">
        <f t="shared" si="5"/>
        <v>0.8</v>
      </c>
      <c r="M138" s="91">
        <v>17</v>
      </c>
      <c r="N138" s="93"/>
    </row>
    <row r="139" spans="1:14" ht="17.25" customHeight="1" x14ac:dyDescent="0.3">
      <c r="A139" s="91">
        <v>137</v>
      </c>
      <c r="B139" s="100" t="s">
        <v>140</v>
      </c>
      <c r="C139" s="101" t="s">
        <v>355</v>
      </c>
      <c r="D139" s="100" t="s">
        <v>356</v>
      </c>
      <c r="E139" s="100" t="s">
        <v>568</v>
      </c>
      <c r="F139" s="100" t="s">
        <v>357</v>
      </c>
      <c r="G139" s="94">
        <v>99.9</v>
      </c>
      <c r="H139" s="91">
        <v>5</v>
      </c>
      <c r="I139" s="91">
        <v>5</v>
      </c>
      <c r="J139" s="91">
        <v>5</v>
      </c>
      <c r="K139" s="99">
        <f t="shared" si="4"/>
        <v>1</v>
      </c>
      <c r="L139" s="99">
        <f t="shared" si="5"/>
        <v>1</v>
      </c>
      <c r="M139" s="91">
        <v>19</v>
      </c>
      <c r="N139" s="93"/>
    </row>
    <row r="140" spans="1:14" ht="17.25" customHeight="1" x14ac:dyDescent="0.3">
      <c r="A140" s="91">
        <v>138</v>
      </c>
      <c r="B140" s="100" t="s">
        <v>141</v>
      </c>
      <c r="C140" s="101" t="s">
        <v>358</v>
      </c>
      <c r="D140" s="100" t="s">
        <v>356</v>
      </c>
      <c r="E140" s="100" t="s">
        <v>569</v>
      </c>
      <c r="F140" s="100" t="s">
        <v>359</v>
      </c>
      <c r="G140" s="92">
        <f>91*0.95</f>
        <v>86.45</v>
      </c>
      <c r="H140" s="91">
        <v>5</v>
      </c>
      <c r="I140" s="91">
        <v>5</v>
      </c>
      <c r="J140" s="91">
        <v>5</v>
      </c>
      <c r="K140" s="99">
        <f t="shared" si="4"/>
        <v>1</v>
      </c>
      <c r="L140" s="99">
        <f t="shared" si="5"/>
        <v>1</v>
      </c>
      <c r="M140" s="91">
        <v>14</v>
      </c>
      <c r="N140" s="93"/>
    </row>
    <row r="141" spans="1:14" ht="17.25" customHeight="1" x14ac:dyDescent="0.3">
      <c r="A141" s="91">
        <v>139</v>
      </c>
      <c r="B141" s="100" t="s">
        <v>142</v>
      </c>
      <c r="C141" s="101" t="s">
        <v>355</v>
      </c>
      <c r="D141" s="100" t="s">
        <v>356</v>
      </c>
      <c r="E141" s="100" t="s">
        <v>570</v>
      </c>
      <c r="F141" s="100" t="s">
        <v>360</v>
      </c>
      <c r="G141" s="92">
        <v>93.5</v>
      </c>
      <c r="H141" s="91">
        <v>6</v>
      </c>
      <c r="I141" s="91">
        <v>6</v>
      </c>
      <c r="J141" s="91">
        <v>6</v>
      </c>
      <c r="K141" s="99">
        <f t="shared" si="4"/>
        <v>1</v>
      </c>
      <c r="L141" s="99">
        <f t="shared" si="5"/>
        <v>1</v>
      </c>
      <c r="M141" s="91">
        <v>17</v>
      </c>
      <c r="N141" s="93"/>
    </row>
    <row r="142" spans="1:14" ht="15" customHeight="1" x14ac:dyDescent="0.3">
      <c r="A142" s="91">
        <v>140</v>
      </c>
      <c r="B142" s="100" t="s">
        <v>143</v>
      </c>
      <c r="C142" s="101" t="s">
        <v>361</v>
      </c>
      <c r="D142" s="100" t="s">
        <v>356</v>
      </c>
      <c r="E142" s="100" t="s">
        <v>571</v>
      </c>
      <c r="F142" s="100" t="s">
        <v>362</v>
      </c>
      <c r="G142" s="92">
        <f>93*0.95</f>
        <v>88.35</v>
      </c>
      <c r="H142" s="91">
        <v>5</v>
      </c>
      <c r="I142" s="91">
        <v>5</v>
      </c>
      <c r="J142" s="91">
        <v>5</v>
      </c>
      <c r="K142" s="99">
        <f t="shared" si="4"/>
        <v>1</v>
      </c>
      <c r="L142" s="99">
        <f t="shared" si="5"/>
        <v>1</v>
      </c>
      <c r="M142" s="91">
        <v>20</v>
      </c>
      <c r="N142" s="93"/>
    </row>
    <row r="143" spans="1:14" ht="17.25" customHeight="1" x14ac:dyDescent="0.3">
      <c r="A143" s="91">
        <v>141</v>
      </c>
      <c r="B143" s="100" t="s">
        <v>144</v>
      </c>
      <c r="C143" s="101" t="s">
        <v>361</v>
      </c>
      <c r="D143" s="100" t="s">
        <v>356</v>
      </c>
      <c r="E143" s="100" t="s">
        <v>572</v>
      </c>
      <c r="F143" s="100" t="s">
        <v>363</v>
      </c>
      <c r="G143" s="94">
        <v>68.650000000000006</v>
      </c>
      <c r="H143" s="91">
        <v>6</v>
      </c>
      <c r="I143" s="91">
        <v>6</v>
      </c>
      <c r="J143" s="91">
        <v>6</v>
      </c>
      <c r="K143" s="99">
        <f t="shared" si="4"/>
        <v>1</v>
      </c>
      <c r="L143" s="99">
        <f t="shared" si="5"/>
        <v>1</v>
      </c>
      <c r="M143" s="91">
        <v>14</v>
      </c>
      <c r="N143" s="93"/>
    </row>
    <row r="144" spans="1:14" ht="17.25" customHeight="1" x14ac:dyDescent="0.3">
      <c r="A144" s="91">
        <v>142</v>
      </c>
      <c r="B144" s="100" t="s">
        <v>145</v>
      </c>
      <c r="C144" s="101" t="s">
        <v>355</v>
      </c>
      <c r="D144" s="100" t="s">
        <v>356</v>
      </c>
      <c r="E144" s="100" t="s">
        <v>573</v>
      </c>
      <c r="F144" s="100" t="s">
        <v>364</v>
      </c>
      <c r="G144" s="92">
        <v>100</v>
      </c>
      <c r="H144" s="91">
        <v>6</v>
      </c>
      <c r="I144" s="91">
        <v>6</v>
      </c>
      <c r="J144" s="91">
        <v>6</v>
      </c>
      <c r="K144" s="99">
        <f t="shared" si="4"/>
        <v>1</v>
      </c>
      <c r="L144" s="99">
        <f t="shared" si="5"/>
        <v>1</v>
      </c>
      <c r="M144" s="91">
        <v>20</v>
      </c>
      <c r="N144" s="93"/>
    </row>
    <row r="145" spans="1:14" ht="17.25" customHeight="1" x14ac:dyDescent="0.3">
      <c r="A145" s="91">
        <v>143</v>
      </c>
      <c r="B145" s="100" t="s">
        <v>146</v>
      </c>
      <c r="C145" s="101" t="s">
        <v>358</v>
      </c>
      <c r="D145" s="100" t="s">
        <v>356</v>
      </c>
      <c r="E145" s="100" t="s">
        <v>574</v>
      </c>
      <c r="F145" s="100" t="s">
        <v>365</v>
      </c>
      <c r="G145" s="92">
        <f>98*0.95</f>
        <v>93.1</v>
      </c>
      <c r="H145" s="91">
        <v>6</v>
      </c>
      <c r="I145" s="91">
        <v>6</v>
      </c>
      <c r="J145" s="91"/>
      <c r="K145" s="99">
        <f t="shared" si="4"/>
        <v>1</v>
      </c>
      <c r="L145" s="99">
        <f t="shared" si="5"/>
        <v>0</v>
      </c>
      <c r="M145" s="91">
        <v>22</v>
      </c>
      <c r="N145" s="93"/>
    </row>
    <row r="146" spans="1:14" ht="17.25" customHeight="1" x14ac:dyDescent="0.3">
      <c r="A146" s="91">
        <v>144</v>
      </c>
      <c r="B146" s="100" t="s">
        <v>147</v>
      </c>
      <c r="C146" s="101" t="s">
        <v>355</v>
      </c>
      <c r="D146" s="100" t="s">
        <v>356</v>
      </c>
      <c r="E146" s="100" t="s">
        <v>575</v>
      </c>
      <c r="F146" s="100" t="s">
        <v>366</v>
      </c>
      <c r="G146" s="92">
        <f>89*0.95</f>
        <v>84.55</v>
      </c>
      <c r="H146" s="91">
        <v>6</v>
      </c>
      <c r="I146" s="91">
        <v>6</v>
      </c>
      <c r="J146" s="91">
        <v>6</v>
      </c>
      <c r="K146" s="99">
        <f t="shared" si="4"/>
        <v>1</v>
      </c>
      <c r="L146" s="99">
        <f t="shared" si="5"/>
        <v>1</v>
      </c>
      <c r="M146" s="91">
        <v>18</v>
      </c>
      <c r="N146" s="93"/>
    </row>
    <row r="147" spans="1:14" ht="17.25" customHeight="1" x14ac:dyDescent="0.3">
      <c r="A147" s="91">
        <v>145</v>
      </c>
      <c r="B147" s="100" t="s">
        <v>148</v>
      </c>
      <c r="C147" s="101" t="s">
        <v>361</v>
      </c>
      <c r="D147" s="100" t="s">
        <v>356</v>
      </c>
      <c r="E147" s="100" t="s">
        <v>576</v>
      </c>
      <c r="F147" s="100" t="s">
        <v>367</v>
      </c>
      <c r="G147" s="94">
        <v>55.48</v>
      </c>
      <c r="H147" s="91">
        <v>5</v>
      </c>
      <c r="I147" s="91">
        <v>5</v>
      </c>
      <c r="J147" s="91">
        <v>5</v>
      </c>
      <c r="K147" s="99">
        <f t="shared" si="4"/>
        <v>1</v>
      </c>
      <c r="L147" s="99">
        <f t="shared" si="5"/>
        <v>1</v>
      </c>
      <c r="M147" s="91">
        <v>13</v>
      </c>
      <c r="N147" s="93"/>
    </row>
    <row r="148" spans="1:14" ht="17.25" customHeight="1" x14ac:dyDescent="0.3">
      <c r="A148" s="91">
        <v>146</v>
      </c>
      <c r="B148" s="100" t="s">
        <v>149</v>
      </c>
      <c r="C148" s="101" t="s">
        <v>361</v>
      </c>
      <c r="D148" s="100" t="s">
        <v>356</v>
      </c>
      <c r="E148" s="100" t="s">
        <v>577</v>
      </c>
      <c r="F148" s="100" t="s">
        <v>310</v>
      </c>
      <c r="G148" s="92">
        <v>85</v>
      </c>
      <c r="H148" s="91">
        <v>6</v>
      </c>
      <c r="I148" s="91">
        <v>6</v>
      </c>
      <c r="J148" s="91">
        <v>6</v>
      </c>
      <c r="K148" s="99">
        <f t="shared" si="4"/>
        <v>1</v>
      </c>
      <c r="L148" s="99">
        <f t="shared" si="5"/>
        <v>1</v>
      </c>
      <c r="M148" s="91">
        <v>17</v>
      </c>
      <c r="N148" s="93"/>
    </row>
    <row r="149" spans="1:14" ht="17.25" customHeight="1" x14ac:dyDescent="0.3">
      <c r="A149" s="91">
        <v>147</v>
      </c>
      <c r="B149" s="100" t="s">
        <v>150</v>
      </c>
      <c r="C149" s="101" t="s">
        <v>361</v>
      </c>
      <c r="D149" s="100" t="s">
        <v>356</v>
      </c>
      <c r="E149" s="100" t="s">
        <v>578</v>
      </c>
      <c r="F149" s="100" t="s">
        <v>368</v>
      </c>
      <c r="G149" s="92">
        <v>54.5</v>
      </c>
      <c r="H149" s="91">
        <v>5</v>
      </c>
      <c r="I149" s="91">
        <v>5</v>
      </c>
      <c r="J149" s="91">
        <v>5</v>
      </c>
      <c r="K149" s="99">
        <f t="shared" si="4"/>
        <v>1</v>
      </c>
      <c r="L149" s="99">
        <f t="shared" si="5"/>
        <v>1</v>
      </c>
      <c r="M149" s="91">
        <v>13</v>
      </c>
      <c r="N149" s="93"/>
    </row>
    <row r="150" spans="1:14" ht="17.25" customHeight="1" x14ac:dyDescent="0.3">
      <c r="A150" s="91">
        <v>148</v>
      </c>
      <c r="B150" s="100" t="s">
        <v>151</v>
      </c>
      <c r="C150" s="101" t="s">
        <v>361</v>
      </c>
      <c r="D150" s="100" t="s">
        <v>356</v>
      </c>
      <c r="E150" s="100" t="s">
        <v>579</v>
      </c>
      <c r="F150" s="100" t="s">
        <v>369</v>
      </c>
      <c r="G150" s="92">
        <v>91.7</v>
      </c>
      <c r="H150" s="91">
        <v>6</v>
      </c>
      <c r="I150" s="91">
        <v>6</v>
      </c>
      <c r="J150" s="91">
        <v>6</v>
      </c>
      <c r="K150" s="99">
        <f t="shared" si="4"/>
        <v>1</v>
      </c>
      <c r="L150" s="99">
        <f t="shared" si="5"/>
        <v>1</v>
      </c>
      <c r="M150" s="91">
        <v>15</v>
      </c>
      <c r="N150" s="93"/>
    </row>
    <row r="151" spans="1:14" ht="17.25" customHeight="1" x14ac:dyDescent="0.3">
      <c r="A151" s="91">
        <v>149</v>
      </c>
      <c r="B151" s="100" t="s">
        <v>152</v>
      </c>
      <c r="C151" s="101" t="s">
        <v>355</v>
      </c>
      <c r="D151" s="100" t="s">
        <v>356</v>
      </c>
      <c r="E151" s="100" t="s">
        <v>580</v>
      </c>
      <c r="F151" s="100" t="s">
        <v>370</v>
      </c>
      <c r="G151" s="92">
        <v>88.6</v>
      </c>
      <c r="H151" s="91">
        <v>6</v>
      </c>
      <c r="I151" s="91">
        <v>6</v>
      </c>
      <c r="J151" s="91">
        <v>6</v>
      </c>
      <c r="K151" s="99">
        <f t="shared" si="4"/>
        <v>1</v>
      </c>
      <c r="L151" s="99">
        <f t="shared" si="5"/>
        <v>1</v>
      </c>
      <c r="M151" s="91">
        <v>19</v>
      </c>
      <c r="N151" s="93"/>
    </row>
    <row r="152" spans="1:14" ht="17.25" customHeight="1" x14ac:dyDescent="0.3">
      <c r="A152" s="91">
        <v>150</v>
      </c>
      <c r="B152" s="100" t="s">
        <v>153</v>
      </c>
      <c r="C152" s="101" t="s">
        <v>358</v>
      </c>
      <c r="D152" s="100" t="s">
        <v>356</v>
      </c>
      <c r="E152" s="100" t="s">
        <v>581</v>
      </c>
      <c r="F152" s="100" t="s">
        <v>371</v>
      </c>
      <c r="G152" s="92">
        <f>93*0.95</f>
        <v>88.35</v>
      </c>
      <c r="H152" s="91">
        <v>5</v>
      </c>
      <c r="I152" s="91">
        <v>5</v>
      </c>
      <c r="J152" s="91">
        <v>5</v>
      </c>
      <c r="K152" s="99">
        <f t="shared" si="4"/>
        <v>1</v>
      </c>
      <c r="L152" s="99">
        <f t="shared" si="5"/>
        <v>1</v>
      </c>
      <c r="M152" s="91">
        <v>16</v>
      </c>
      <c r="N152" s="93"/>
    </row>
    <row r="153" spans="1:14" ht="17.25" customHeight="1" x14ac:dyDescent="0.3">
      <c r="A153" s="91">
        <v>151</v>
      </c>
      <c r="B153" s="100" t="s">
        <v>154</v>
      </c>
      <c r="C153" s="101" t="s">
        <v>361</v>
      </c>
      <c r="D153" s="100" t="s">
        <v>356</v>
      </c>
      <c r="E153" s="100" t="s">
        <v>582</v>
      </c>
      <c r="F153" s="100" t="s">
        <v>372</v>
      </c>
      <c r="G153" s="92">
        <v>72.78</v>
      </c>
      <c r="H153" s="91">
        <v>6</v>
      </c>
      <c r="I153" s="91">
        <v>6</v>
      </c>
      <c r="J153" s="91">
        <v>6</v>
      </c>
      <c r="K153" s="99">
        <f t="shared" si="4"/>
        <v>1</v>
      </c>
      <c r="L153" s="99">
        <f t="shared" si="5"/>
        <v>1</v>
      </c>
      <c r="M153" s="91">
        <v>15</v>
      </c>
      <c r="N153" s="93"/>
    </row>
    <row r="154" spans="1:14" ht="17.25" customHeight="1" x14ac:dyDescent="0.3">
      <c r="A154" s="91">
        <v>152</v>
      </c>
      <c r="B154" s="100" t="s">
        <v>155</v>
      </c>
      <c r="C154" s="101" t="s">
        <v>361</v>
      </c>
      <c r="D154" s="100" t="s">
        <v>356</v>
      </c>
      <c r="E154" s="100" t="s">
        <v>583</v>
      </c>
      <c r="F154" s="100" t="s">
        <v>373</v>
      </c>
      <c r="G154" s="92">
        <v>78.599999999999994</v>
      </c>
      <c r="H154" s="91">
        <v>6</v>
      </c>
      <c r="I154" s="91">
        <v>6</v>
      </c>
      <c r="J154" s="91">
        <v>5</v>
      </c>
      <c r="K154" s="99">
        <f t="shared" si="4"/>
        <v>1</v>
      </c>
      <c r="L154" s="99">
        <f t="shared" si="5"/>
        <v>0.83333333333333337</v>
      </c>
      <c r="M154" s="91">
        <v>12</v>
      </c>
      <c r="N154" s="93"/>
    </row>
    <row r="155" spans="1:14" ht="17.25" customHeight="1" x14ac:dyDescent="0.3">
      <c r="A155" s="91">
        <v>153</v>
      </c>
      <c r="B155" s="100" t="s">
        <v>156</v>
      </c>
      <c r="C155" s="101" t="s">
        <v>358</v>
      </c>
      <c r="D155" s="100" t="s">
        <v>356</v>
      </c>
      <c r="E155" s="100" t="s">
        <v>584</v>
      </c>
      <c r="F155" s="100" t="s">
        <v>374</v>
      </c>
      <c r="G155" s="92">
        <f>94*0.95</f>
        <v>89.3</v>
      </c>
      <c r="H155" s="91">
        <v>5</v>
      </c>
      <c r="I155" s="91">
        <v>5</v>
      </c>
      <c r="J155" s="91">
        <v>5</v>
      </c>
      <c r="K155" s="99">
        <f t="shared" si="4"/>
        <v>1</v>
      </c>
      <c r="L155" s="99">
        <f t="shared" si="5"/>
        <v>1</v>
      </c>
      <c r="M155" s="91">
        <v>19</v>
      </c>
      <c r="N155" s="93"/>
    </row>
    <row r="156" spans="1:14" ht="17.25" customHeight="1" x14ac:dyDescent="0.3">
      <c r="A156" s="91">
        <v>154</v>
      </c>
      <c r="B156" s="100" t="s">
        <v>157</v>
      </c>
      <c r="C156" s="101" t="s">
        <v>361</v>
      </c>
      <c r="D156" s="100" t="s">
        <v>356</v>
      </c>
      <c r="E156" s="100" t="s">
        <v>585</v>
      </c>
      <c r="F156" s="100" t="s">
        <v>375</v>
      </c>
      <c r="G156" s="92">
        <f>78*0.95</f>
        <v>74.099999999999994</v>
      </c>
      <c r="H156" s="91">
        <v>4</v>
      </c>
      <c r="I156" s="91">
        <v>4</v>
      </c>
      <c r="J156" s="91"/>
      <c r="K156" s="99">
        <f t="shared" si="4"/>
        <v>1</v>
      </c>
      <c r="L156" s="99">
        <f t="shared" si="5"/>
        <v>0</v>
      </c>
      <c r="M156" s="91">
        <v>25</v>
      </c>
      <c r="N156" s="93"/>
    </row>
    <row r="157" spans="1:14" ht="17.25" customHeight="1" x14ac:dyDescent="0.3">
      <c r="A157" s="91">
        <v>155</v>
      </c>
      <c r="B157" s="100" t="s">
        <v>158</v>
      </c>
      <c r="C157" s="101" t="s">
        <v>358</v>
      </c>
      <c r="D157" s="100" t="s">
        <v>356</v>
      </c>
      <c r="E157" s="100" t="s">
        <v>586</v>
      </c>
      <c r="F157" s="100" t="s">
        <v>376</v>
      </c>
      <c r="G157" s="92">
        <f>69*0.95</f>
        <v>65.55</v>
      </c>
      <c r="H157" s="91">
        <v>4</v>
      </c>
      <c r="I157" s="91">
        <v>4</v>
      </c>
      <c r="J157" s="91">
        <v>4</v>
      </c>
      <c r="K157" s="99">
        <f t="shared" si="4"/>
        <v>1</v>
      </c>
      <c r="L157" s="99">
        <f t="shared" si="5"/>
        <v>1</v>
      </c>
      <c r="M157" s="91">
        <v>15</v>
      </c>
      <c r="N157" s="93"/>
    </row>
    <row r="158" spans="1:14" ht="17.25" customHeight="1" x14ac:dyDescent="0.3">
      <c r="A158" s="91">
        <v>156</v>
      </c>
      <c r="B158" s="100" t="s">
        <v>159</v>
      </c>
      <c r="C158" s="101" t="s">
        <v>377</v>
      </c>
      <c r="D158" s="100" t="s">
        <v>356</v>
      </c>
      <c r="E158" s="100" t="s">
        <v>587</v>
      </c>
      <c r="F158" s="100" t="s">
        <v>378</v>
      </c>
      <c r="G158" s="92">
        <v>49.58</v>
      </c>
      <c r="H158" s="91">
        <v>5</v>
      </c>
      <c r="I158" s="91">
        <v>5</v>
      </c>
      <c r="J158" s="91">
        <v>5</v>
      </c>
      <c r="K158" s="99">
        <f t="shared" si="4"/>
        <v>1</v>
      </c>
      <c r="L158" s="99">
        <f t="shared" si="5"/>
        <v>1</v>
      </c>
      <c r="M158" s="91">
        <v>16</v>
      </c>
      <c r="N158" s="93" t="s">
        <v>627</v>
      </c>
    </row>
    <row r="159" spans="1:14" ht="17.25" customHeight="1" x14ac:dyDescent="0.3">
      <c r="A159" s="91">
        <v>157</v>
      </c>
      <c r="B159" s="100" t="s">
        <v>160</v>
      </c>
      <c r="C159" s="101" t="s">
        <v>358</v>
      </c>
      <c r="D159" s="100" t="s">
        <v>356</v>
      </c>
      <c r="E159" s="100" t="s">
        <v>588</v>
      </c>
      <c r="F159" s="100" t="s">
        <v>379</v>
      </c>
      <c r="G159" s="92">
        <v>86</v>
      </c>
      <c r="H159" s="91">
        <v>6</v>
      </c>
      <c r="I159" s="91">
        <v>6</v>
      </c>
      <c r="J159" s="91">
        <v>5</v>
      </c>
      <c r="K159" s="99">
        <f t="shared" si="4"/>
        <v>1</v>
      </c>
      <c r="L159" s="99">
        <f t="shared" si="5"/>
        <v>0.83333333333333337</v>
      </c>
      <c r="M159" s="91">
        <v>15</v>
      </c>
      <c r="N159" s="93"/>
    </row>
    <row r="160" spans="1:14" customFormat="1" ht="17.25" customHeight="1" x14ac:dyDescent="0.3">
      <c r="A160" s="91">
        <v>158</v>
      </c>
      <c r="B160" s="100" t="s">
        <v>179</v>
      </c>
      <c r="C160" s="101" t="s">
        <v>404</v>
      </c>
      <c r="D160" s="100" t="s">
        <v>381</v>
      </c>
      <c r="E160" s="100" t="s">
        <v>607</v>
      </c>
      <c r="F160" s="100" t="s">
        <v>405</v>
      </c>
      <c r="G160" s="89">
        <v>78</v>
      </c>
      <c r="H160" s="91">
        <v>1</v>
      </c>
      <c r="I160" s="91">
        <v>1</v>
      </c>
      <c r="J160" s="91">
        <v>1</v>
      </c>
      <c r="K160" s="99">
        <f t="shared" si="4"/>
        <v>1</v>
      </c>
      <c r="L160" s="99">
        <f t="shared" si="5"/>
        <v>1</v>
      </c>
      <c r="M160" s="91">
        <v>11</v>
      </c>
      <c r="N160" s="93"/>
    </row>
    <row r="161" spans="1:14" customFormat="1" ht="17.25" customHeight="1" x14ac:dyDescent="0.3">
      <c r="A161" s="91">
        <v>159</v>
      </c>
      <c r="B161" s="100" t="s">
        <v>180</v>
      </c>
      <c r="C161" s="101" t="s">
        <v>404</v>
      </c>
      <c r="D161" s="100" t="s">
        <v>381</v>
      </c>
      <c r="E161" s="100" t="s">
        <v>608</v>
      </c>
      <c r="F161" s="100" t="s">
        <v>406</v>
      </c>
      <c r="G161" s="89">
        <f>77*0.95</f>
        <v>73.149999999999991</v>
      </c>
      <c r="H161" s="91">
        <v>3</v>
      </c>
      <c r="I161" s="91">
        <v>4</v>
      </c>
      <c r="J161" s="91">
        <v>3</v>
      </c>
      <c r="K161" s="99">
        <f t="shared" si="4"/>
        <v>0.75</v>
      </c>
      <c r="L161" s="99">
        <f t="shared" si="5"/>
        <v>1</v>
      </c>
      <c r="M161" s="91">
        <v>11</v>
      </c>
      <c r="N161" s="93"/>
    </row>
    <row r="162" spans="1:14" customFormat="1" ht="17.25" customHeight="1" x14ac:dyDescent="0.3">
      <c r="A162" s="91">
        <v>160</v>
      </c>
      <c r="B162" s="100" t="s">
        <v>170</v>
      </c>
      <c r="C162" s="101" t="s">
        <v>392</v>
      </c>
      <c r="D162" s="100" t="s">
        <v>381</v>
      </c>
      <c r="E162" s="100" t="s">
        <v>598</v>
      </c>
      <c r="F162" s="100" t="s">
        <v>393</v>
      </c>
      <c r="G162" s="89">
        <f>65*0.95</f>
        <v>61.75</v>
      </c>
      <c r="H162" s="91">
        <v>4</v>
      </c>
      <c r="I162" s="91">
        <v>4</v>
      </c>
      <c r="J162" s="91">
        <v>4</v>
      </c>
      <c r="K162" s="99">
        <f t="shared" si="4"/>
        <v>1</v>
      </c>
      <c r="L162" s="99">
        <f t="shared" si="5"/>
        <v>1</v>
      </c>
      <c r="M162" s="91">
        <v>17</v>
      </c>
      <c r="N162" s="93"/>
    </row>
    <row r="163" spans="1:14" customFormat="1" ht="17.25" customHeight="1" x14ac:dyDescent="0.3">
      <c r="A163" s="91">
        <v>161</v>
      </c>
      <c r="B163" s="100" t="s">
        <v>172</v>
      </c>
      <c r="C163" s="101" t="s">
        <v>392</v>
      </c>
      <c r="D163" s="100" t="s">
        <v>381</v>
      </c>
      <c r="E163" s="100" t="s">
        <v>600</v>
      </c>
      <c r="F163" s="100" t="s">
        <v>396</v>
      </c>
      <c r="G163" s="94">
        <v>72.67</v>
      </c>
      <c r="H163" s="91">
        <v>4</v>
      </c>
      <c r="I163" s="91">
        <v>4</v>
      </c>
      <c r="J163" s="91">
        <v>4</v>
      </c>
      <c r="K163" s="99">
        <f t="shared" si="4"/>
        <v>1</v>
      </c>
      <c r="L163" s="99">
        <f t="shared" si="5"/>
        <v>1</v>
      </c>
      <c r="M163" s="91">
        <v>17</v>
      </c>
      <c r="N163" s="93"/>
    </row>
    <row r="164" spans="1:14" customFormat="1" ht="17.25" customHeight="1" x14ac:dyDescent="0.3">
      <c r="A164" s="91">
        <v>162</v>
      </c>
      <c r="B164" s="100" t="s">
        <v>175</v>
      </c>
      <c r="C164" s="101" t="s">
        <v>392</v>
      </c>
      <c r="D164" s="100" t="s">
        <v>381</v>
      </c>
      <c r="E164" s="100" t="s">
        <v>603</v>
      </c>
      <c r="F164" s="100" t="s">
        <v>399</v>
      </c>
      <c r="G164" s="89">
        <v>99.8</v>
      </c>
      <c r="H164" s="91">
        <v>4</v>
      </c>
      <c r="I164" s="91">
        <v>5</v>
      </c>
      <c r="J164" s="91">
        <v>5</v>
      </c>
      <c r="K164" s="99">
        <f t="shared" si="4"/>
        <v>0.8</v>
      </c>
      <c r="L164" s="99">
        <f t="shared" si="5"/>
        <v>1.25</v>
      </c>
      <c r="M164" s="91">
        <v>15</v>
      </c>
      <c r="N164" s="93"/>
    </row>
    <row r="165" spans="1:14" customFormat="1" ht="17.25" customHeight="1" x14ac:dyDescent="0.3">
      <c r="A165" s="91">
        <v>163</v>
      </c>
      <c r="B165" s="100" t="s">
        <v>167</v>
      </c>
      <c r="C165" s="101" t="s">
        <v>388</v>
      </c>
      <c r="D165" s="100" t="s">
        <v>381</v>
      </c>
      <c r="E165" s="100" t="s">
        <v>595</v>
      </c>
      <c r="F165" s="100" t="s">
        <v>389</v>
      </c>
      <c r="G165" s="89">
        <v>99.9</v>
      </c>
      <c r="H165" s="91">
        <v>3</v>
      </c>
      <c r="I165" s="91">
        <v>3</v>
      </c>
      <c r="J165" s="91">
        <v>3</v>
      </c>
      <c r="K165" s="99">
        <f t="shared" si="4"/>
        <v>1</v>
      </c>
      <c r="L165" s="99">
        <f t="shared" si="5"/>
        <v>1</v>
      </c>
      <c r="M165" s="91">
        <v>15</v>
      </c>
      <c r="N165" s="93"/>
    </row>
    <row r="166" spans="1:14" customFormat="1" ht="17.25" customHeight="1" x14ac:dyDescent="0.3">
      <c r="A166" s="91">
        <v>164</v>
      </c>
      <c r="B166" s="100" t="s">
        <v>171</v>
      </c>
      <c r="C166" s="101" t="s">
        <v>394</v>
      </c>
      <c r="D166" s="100" t="s">
        <v>381</v>
      </c>
      <c r="E166" s="100" t="s">
        <v>599</v>
      </c>
      <c r="F166" s="100" t="s">
        <v>395</v>
      </c>
      <c r="G166" s="89">
        <v>99.9</v>
      </c>
      <c r="H166" s="91">
        <v>5</v>
      </c>
      <c r="I166" s="91">
        <v>6</v>
      </c>
      <c r="J166" s="91">
        <v>5</v>
      </c>
      <c r="K166" s="99">
        <f t="shared" si="4"/>
        <v>0.83333333333333337</v>
      </c>
      <c r="L166" s="99">
        <f t="shared" si="5"/>
        <v>1</v>
      </c>
      <c r="M166" s="91">
        <v>20</v>
      </c>
      <c r="N166" s="93"/>
    </row>
    <row r="167" spans="1:14" customFormat="1" ht="17.25" customHeight="1" x14ac:dyDescent="0.3">
      <c r="A167" s="91">
        <v>165</v>
      </c>
      <c r="B167" s="100" t="s">
        <v>173</v>
      </c>
      <c r="C167" s="101" t="s">
        <v>394</v>
      </c>
      <c r="D167" s="100" t="s">
        <v>381</v>
      </c>
      <c r="E167" s="100" t="s">
        <v>601</v>
      </c>
      <c r="F167" s="100" t="s">
        <v>397</v>
      </c>
      <c r="G167" s="89">
        <f>85*0.95</f>
        <v>80.75</v>
      </c>
      <c r="H167" s="91">
        <v>5</v>
      </c>
      <c r="I167" s="91">
        <v>6</v>
      </c>
      <c r="J167" s="91">
        <v>5</v>
      </c>
      <c r="K167" s="99">
        <f t="shared" si="4"/>
        <v>0.83333333333333337</v>
      </c>
      <c r="L167" s="99">
        <f t="shared" si="5"/>
        <v>1</v>
      </c>
      <c r="M167" s="91">
        <v>13</v>
      </c>
      <c r="N167" s="93"/>
    </row>
    <row r="168" spans="1:14" customFormat="1" ht="17.25" customHeight="1" x14ac:dyDescent="0.3">
      <c r="A168" s="91">
        <v>166</v>
      </c>
      <c r="B168" s="100" t="s">
        <v>174</v>
      </c>
      <c r="C168" s="101" t="s">
        <v>394</v>
      </c>
      <c r="D168" s="100" t="s">
        <v>381</v>
      </c>
      <c r="E168" s="100" t="s">
        <v>602</v>
      </c>
      <c r="F168" s="100" t="s">
        <v>398</v>
      </c>
      <c r="G168" s="94">
        <v>85.79</v>
      </c>
      <c r="H168" s="91">
        <v>6</v>
      </c>
      <c r="I168" s="91">
        <v>7</v>
      </c>
      <c r="J168" s="91">
        <v>6</v>
      </c>
      <c r="K168" s="99">
        <f t="shared" si="4"/>
        <v>0.8571428571428571</v>
      </c>
      <c r="L168" s="99">
        <f t="shared" si="5"/>
        <v>1</v>
      </c>
      <c r="M168" s="91">
        <v>13</v>
      </c>
      <c r="N168" s="93"/>
    </row>
    <row r="169" spans="1:14" customFormat="1" ht="17.25" customHeight="1" x14ac:dyDescent="0.3">
      <c r="A169" s="91">
        <v>167</v>
      </c>
      <c r="B169" s="100" t="s">
        <v>176</v>
      </c>
      <c r="C169" s="101" t="s">
        <v>394</v>
      </c>
      <c r="D169" s="100" t="s">
        <v>381</v>
      </c>
      <c r="E169" s="100" t="s">
        <v>604</v>
      </c>
      <c r="F169" s="100" t="s">
        <v>400</v>
      </c>
      <c r="G169" s="89">
        <v>88.58</v>
      </c>
      <c r="H169" s="91">
        <v>6</v>
      </c>
      <c r="I169" s="91">
        <v>7</v>
      </c>
      <c r="J169" s="91">
        <v>5</v>
      </c>
      <c r="K169" s="99">
        <f t="shared" si="4"/>
        <v>0.8571428571428571</v>
      </c>
      <c r="L169" s="99">
        <f t="shared" si="5"/>
        <v>0.83333333333333337</v>
      </c>
      <c r="M169" s="91">
        <v>14</v>
      </c>
      <c r="N169" s="93"/>
    </row>
    <row r="170" spans="1:14" customFormat="1" ht="17.25" customHeight="1" x14ac:dyDescent="0.3">
      <c r="A170" s="91">
        <v>168</v>
      </c>
      <c r="B170" s="100" t="s">
        <v>178</v>
      </c>
      <c r="C170" s="101" t="s">
        <v>394</v>
      </c>
      <c r="D170" s="100" t="s">
        <v>381</v>
      </c>
      <c r="E170" s="100" t="s">
        <v>606</v>
      </c>
      <c r="F170" s="100" t="s">
        <v>403</v>
      </c>
      <c r="G170" s="92">
        <v>78.790000000000006</v>
      </c>
      <c r="H170" s="91">
        <v>6</v>
      </c>
      <c r="I170" s="91">
        <v>6</v>
      </c>
      <c r="J170" s="91">
        <v>5</v>
      </c>
      <c r="K170" s="99">
        <f t="shared" si="4"/>
        <v>1</v>
      </c>
      <c r="L170" s="99">
        <f t="shared" si="5"/>
        <v>0.83333333333333337</v>
      </c>
      <c r="M170" s="91">
        <v>12</v>
      </c>
      <c r="N170" s="93"/>
    </row>
    <row r="171" spans="1:14" customFormat="1" ht="17.25" customHeight="1" x14ac:dyDescent="0.3">
      <c r="A171" s="91">
        <v>169</v>
      </c>
      <c r="B171" s="100" t="s">
        <v>161</v>
      </c>
      <c r="C171" s="101" t="s">
        <v>380</v>
      </c>
      <c r="D171" s="100" t="s">
        <v>381</v>
      </c>
      <c r="E171" s="100" t="s">
        <v>589</v>
      </c>
      <c r="F171" s="100" t="s">
        <v>382</v>
      </c>
      <c r="G171" s="92">
        <v>99.5</v>
      </c>
      <c r="H171" s="91">
        <v>4</v>
      </c>
      <c r="I171" s="91">
        <v>5</v>
      </c>
      <c r="J171" s="91">
        <v>4</v>
      </c>
      <c r="K171" s="99">
        <f t="shared" si="4"/>
        <v>0.8</v>
      </c>
      <c r="L171" s="99">
        <f t="shared" si="5"/>
        <v>1</v>
      </c>
      <c r="M171" s="91">
        <v>15</v>
      </c>
      <c r="N171" s="93"/>
    </row>
    <row r="172" spans="1:14" customFormat="1" ht="17.25" customHeight="1" x14ac:dyDescent="0.3">
      <c r="A172" s="91">
        <v>170</v>
      </c>
      <c r="B172" s="100" t="s">
        <v>162</v>
      </c>
      <c r="C172" s="101" t="s">
        <v>380</v>
      </c>
      <c r="D172" s="100" t="s">
        <v>381</v>
      </c>
      <c r="E172" s="100" t="s">
        <v>590</v>
      </c>
      <c r="F172" s="100" t="s">
        <v>383</v>
      </c>
      <c r="G172" s="92">
        <v>99.7</v>
      </c>
      <c r="H172" s="91">
        <v>6</v>
      </c>
      <c r="I172" s="91">
        <v>6</v>
      </c>
      <c r="J172" s="91">
        <v>6</v>
      </c>
      <c r="K172" s="99">
        <f t="shared" si="4"/>
        <v>1</v>
      </c>
      <c r="L172" s="99">
        <f t="shared" si="5"/>
        <v>1</v>
      </c>
      <c r="M172" s="91">
        <v>15</v>
      </c>
      <c r="N172" s="93"/>
    </row>
    <row r="173" spans="1:14" customFormat="1" ht="17.25" customHeight="1" x14ac:dyDescent="0.3">
      <c r="A173" s="91">
        <v>171</v>
      </c>
      <c r="B173" s="100" t="s">
        <v>163</v>
      </c>
      <c r="C173" s="101" t="s">
        <v>380</v>
      </c>
      <c r="D173" s="100" t="s">
        <v>381</v>
      </c>
      <c r="E173" s="100" t="s">
        <v>591</v>
      </c>
      <c r="F173" s="100" t="s">
        <v>384</v>
      </c>
      <c r="G173" s="92">
        <v>99.2</v>
      </c>
      <c r="H173" s="91">
        <v>6</v>
      </c>
      <c r="I173" s="91">
        <v>6</v>
      </c>
      <c r="J173" s="91">
        <v>6</v>
      </c>
      <c r="K173" s="99">
        <f t="shared" si="4"/>
        <v>1</v>
      </c>
      <c r="L173" s="99">
        <f t="shared" si="5"/>
        <v>1</v>
      </c>
      <c r="M173" s="91">
        <v>18</v>
      </c>
      <c r="N173" s="93"/>
    </row>
    <row r="174" spans="1:14" customFormat="1" ht="17.25" customHeight="1" x14ac:dyDescent="0.3">
      <c r="A174" s="91">
        <v>172</v>
      </c>
      <c r="B174" s="100" t="s">
        <v>164</v>
      </c>
      <c r="C174" s="101" t="s">
        <v>380</v>
      </c>
      <c r="D174" s="100" t="s">
        <v>381</v>
      </c>
      <c r="E174" s="100" t="s">
        <v>592</v>
      </c>
      <c r="F174" s="100" t="s">
        <v>618</v>
      </c>
      <c r="G174" s="92">
        <v>99.3</v>
      </c>
      <c r="H174" s="91">
        <v>4</v>
      </c>
      <c r="I174" s="91">
        <v>5</v>
      </c>
      <c r="J174" s="91">
        <v>4</v>
      </c>
      <c r="K174" s="99">
        <f t="shared" si="4"/>
        <v>0.8</v>
      </c>
      <c r="L174" s="99">
        <f t="shared" si="5"/>
        <v>1</v>
      </c>
      <c r="M174" s="91">
        <v>17</v>
      </c>
      <c r="N174" s="93"/>
    </row>
    <row r="175" spans="1:14" customFormat="1" ht="17.25" customHeight="1" x14ac:dyDescent="0.3">
      <c r="A175" s="91">
        <v>173</v>
      </c>
      <c r="B175" s="100" t="s">
        <v>165</v>
      </c>
      <c r="C175" s="101" t="s">
        <v>380</v>
      </c>
      <c r="D175" s="100" t="s">
        <v>381</v>
      </c>
      <c r="E175" s="100" t="s">
        <v>593</v>
      </c>
      <c r="F175" s="100" t="s">
        <v>386</v>
      </c>
      <c r="G175" s="92">
        <v>99.9</v>
      </c>
      <c r="H175" s="91">
        <v>6</v>
      </c>
      <c r="I175" s="91">
        <v>6</v>
      </c>
      <c r="J175" s="91">
        <v>6</v>
      </c>
      <c r="K175" s="99">
        <f t="shared" si="4"/>
        <v>1</v>
      </c>
      <c r="L175" s="99">
        <f t="shared" si="5"/>
        <v>1</v>
      </c>
      <c r="M175" s="91">
        <v>16</v>
      </c>
      <c r="N175" s="93"/>
    </row>
    <row r="176" spans="1:14" customFormat="1" ht="17.25" customHeight="1" x14ac:dyDescent="0.3">
      <c r="A176" s="91">
        <v>174</v>
      </c>
      <c r="B176" s="100" t="s">
        <v>166</v>
      </c>
      <c r="C176" s="101" t="s">
        <v>380</v>
      </c>
      <c r="D176" s="100" t="s">
        <v>381</v>
      </c>
      <c r="E176" s="100" t="s">
        <v>594</v>
      </c>
      <c r="F176" s="102" t="s">
        <v>387</v>
      </c>
      <c r="G176" s="92">
        <v>99.2</v>
      </c>
      <c r="H176" s="91">
        <v>6</v>
      </c>
      <c r="I176" s="91">
        <v>6</v>
      </c>
      <c r="J176" s="91">
        <v>6</v>
      </c>
      <c r="K176" s="99">
        <f t="shared" si="4"/>
        <v>1</v>
      </c>
      <c r="L176" s="99">
        <f t="shared" si="5"/>
        <v>1</v>
      </c>
      <c r="M176" s="91">
        <v>18</v>
      </c>
      <c r="N176" s="93"/>
    </row>
    <row r="177" spans="1:14" customFormat="1" ht="17.25" customHeight="1" x14ac:dyDescent="0.3">
      <c r="A177" s="91">
        <v>175</v>
      </c>
      <c r="B177" s="100" t="s">
        <v>168</v>
      </c>
      <c r="C177" s="101" t="s">
        <v>380</v>
      </c>
      <c r="D177" s="100" t="s">
        <v>381</v>
      </c>
      <c r="E177" s="100" t="s">
        <v>596</v>
      </c>
      <c r="F177" s="100" t="s">
        <v>390</v>
      </c>
      <c r="G177" s="94">
        <v>98.8</v>
      </c>
      <c r="H177" s="91">
        <v>5</v>
      </c>
      <c r="I177" s="91">
        <v>6</v>
      </c>
      <c r="J177" s="91">
        <v>5</v>
      </c>
      <c r="K177" s="99">
        <f t="shared" si="4"/>
        <v>0.83333333333333337</v>
      </c>
      <c r="L177" s="99">
        <f t="shared" si="5"/>
        <v>1</v>
      </c>
      <c r="M177" s="91">
        <v>18</v>
      </c>
      <c r="N177" s="93"/>
    </row>
    <row r="178" spans="1:14" customFormat="1" ht="17.25" customHeight="1" x14ac:dyDescent="0.3">
      <c r="A178" s="91">
        <v>176</v>
      </c>
      <c r="B178" s="100" t="s">
        <v>169</v>
      </c>
      <c r="C178" s="101" t="s">
        <v>380</v>
      </c>
      <c r="D178" s="100" t="s">
        <v>381</v>
      </c>
      <c r="E178" s="100" t="s">
        <v>597</v>
      </c>
      <c r="F178" s="100" t="s">
        <v>391</v>
      </c>
      <c r="G178" s="92">
        <v>96.4</v>
      </c>
      <c r="H178" s="91">
        <v>4</v>
      </c>
      <c r="I178" s="91">
        <v>5</v>
      </c>
      <c r="J178" s="91">
        <v>4</v>
      </c>
      <c r="K178" s="99">
        <f t="shared" si="4"/>
        <v>0.8</v>
      </c>
      <c r="L178" s="99">
        <f t="shared" si="5"/>
        <v>1</v>
      </c>
      <c r="M178" s="91">
        <v>14</v>
      </c>
      <c r="N178" s="93"/>
    </row>
    <row r="179" spans="1:14" customFormat="1" ht="17.25" customHeight="1" x14ac:dyDescent="0.3">
      <c r="A179" s="91">
        <v>177</v>
      </c>
      <c r="B179" s="100" t="s">
        <v>177</v>
      </c>
      <c r="C179" s="101" t="s">
        <v>401</v>
      </c>
      <c r="D179" s="100" t="s">
        <v>381</v>
      </c>
      <c r="E179" s="100" t="s">
        <v>605</v>
      </c>
      <c r="F179" s="100" t="s">
        <v>402</v>
      </c>
      <c r="G179" s="92">
        <f>80*0.95</f>
        <v>76</v>
      </c>
      <c r="H179" s="91">
        <v>1</v>
      </c>
      <c r="I179" s="91">
        <v>2</v>
      </c>
      <c r="J179" s="91">
        <v>1</v>
      </c>
      <c r="K179" s="99">
        <f t="shared" si="4"/>
        <v>0.5</v>
      </c>
      <c r="L179" s="99">
        <f t="shared" si="5"/>
        <v>1</v>
      </c>
      <c r="M179" s="91">
        <v>12</v>
      </c>
      <c r="N179" s="93"/>
    </row>
    <row r="180" spans="1:14" customFormat="1" ht="17.25" customHeight="1" x14ac:dyDescent="0.3">
      <c r="A180" s="103" t="s">
        <v>430</v>
      </c>
      <c r="B180" s="103"/>
      <c r="C180" s="103"/>
      <c r="D180" s="103"/>
      <c r="E180" s="103"/>
      <c r="F180" s="104"/>
      <c r="G180" s="90">
        <f>SUM(G3:G179)/177</f>
        <v>71.247175141242934</v>
      </c>
      <c r="H180" s="83">
        <f>SUM(H3:H179)</f>
        <v>979</v>
      </c>
      <c r="I180" s="83">
        <f>SUM(I3:I179)</f>
        <v>1069</v>
      </c>
      <c r="J180" s="83">
        <f>SUM(J3:J179)</f>
        <v>944</v>
      </c>
      <c r="K180" s="105">
        <f>AVERAGE(K3:K179)</f>
        <v>0.91534839924670475</v>
      </c>
      <c r="L180" s="105">
        <f>AVERAGE(L3:L179)</f>
        <v>0.96135079609655893</v>
      </c>
      <c r="M180" s="83">
        <f t="shared" ref="M180" si="6">SUM(M3:M179)</f>
        <v>2619</v>
      </c>
      <c r="N180" s="96"/>
    </row>
    <row r="181" spans="1:14" ht="21" x14ac:dyDescent="0.45">
      <c r="A181" s="106"/>
      <c r="B181" s="107"/>
      <c r="C181" s="108" t="s">
        <v>628</v>
      </c>
      <c r="D181" s="107"/>
      <c r="E181" s="107"/>
      <c r="F181" s="107"/>
      <c r="G181" s="109">
        <v>0.75</v>
      </c>
      <c r="H181" s="106"/>
      <c r="I181" s="106"/>
      <c r="J181" s="106"/>
      <c r="K181" s="106"/>
      <c r="L181" s="106"/>
      <c r="M181" s="106"/>
    </row>
    <row r="182" spans="1:14" x14ac:dyDescent="0.4">
      <c r="G182" s="75"/>
    </row>
    <row r="183" spans="1:14" x14ac:dyDescent="0.4">
      <c r="C183" s="71" t="s">
        <v>613</v>
      </c>
      <c r="D183" s="71" t="s">
        <v>614</v>
      </c>
      <c r="E183" s="71" t="s">
        <v>615</v>
      </c>
      <c r="F183" s="71" t="s">
        <v>616</v>
      </c>
      <c r="G183" s="76" t="s">
        <v>617</v>
      </c>
    </row>
    <row r="184" spans="1:14" x14ac:dyDescent="0.4">
      <c r="C184" s="72">
        <v>0</v>
      </c>
      <c r="D184" s="72">
        <v>0</v>
      </c>
      <c r="E184" s="72">
        <v>0</v>
      </c>
      <c r="F184" s="72">
        <v>0</v>
      </c>
      <c r="G184" s="86">
        <f>SUM(C186:F186)/5</f>
        <v>0</v>
      </c>
    </row>
    <row r="185" spans="1:14" x14ac:dyDescent="0.4">
      <c r="C185" s="72">
        <v>0</v>
      </c>
      <c r="D185" s="72">
        <v>0</v>
      </c>
      <c r="E185" s="72">
        <v>0</v>
      </c>
      <c r="F185" s="72">
        <v>0</v>
      </c>
      <c r="G185" s="86"/>
    </row>
    <row r="186" spans="1:14" x14ac:dyDescent="0.4">
      <c r="C186" s="73">
        <f>SUM(C184:C185)/19</f>
        <v>0</v>
      </c>
      <c r="D186" s="73">
        <f>SUM(D184:D185)/17</f>
        <v>0</v>
      </c>
      <c r="E186" s="73">
        <f>SUM(E184:E185)/20</f>
        <v>0</v>
      </c>
      <c r="F186" s="73">
        <f>SUM(F184:F185)/11</f>
        <v>0</v>
      </c>
      <c r="G186" s="86"/>
    </row>
    <row r="188" spans="1:14" x14ac:dyDescent="0.4">
      <c r="C188" s="66"/>
      <c r="D188" s="68"/>
      <c r="E188" s="68"/>
      <c r="F188" s="68"/>
      <c r="G188" s="65"/>
    </row>
    <row r="189" spans="1:14" x14ac:dyDescent="0.4">
      <c r="C189" s="66"/>
      <c r="D189" s="78"/>
      <c r="E189" s="68"/>
      <c r="F189" s="81"/>
      <c r="G189" s="65"/>
    </row>
    <row r="190" spans="1:14" hidden="1" x14ac:dyDescent="0.4">
      <c r="C190" s="66"/>
      <c r="D190" s="68"/>
      <c r="E190" s="68"/>
      <c r="F190" s="68"/>
      <c r="G190" s="65"/>
    </row>
    <row r="191" spans="1:14" hidden="1" x14ac:dyDescent="0.4">
      <c r="C191" s="71" t="s">
        <v>613</v>
      </c>
      <c r="D191" s="71" t="s">
        <v>614</v>
      </c>
      <c r="E191" s="71" t="s">
        <v>615</v>
      </c>
      <c r="F191" s="71" t="s">
        <v>616</v>
      </c>
      <c r="G191" s="65"/>
    </row>
    <row r="192" spans="1:14" hidden="1" x14ac:dyDescent="0.4">
      <c r="C192" s="72">
        <v>0</v>
      </c>
      <c r="D192" s="72">
        <v>0</v>
      </c>
      <c r="E192" s="72">
        <v>0</v>
      </c>
      <c r="F192" s="72">
        <v>0</v>
      </c>
      <c r="G192" s="87">
        <f>SUM(C194:F194)/5</f>
        <v>0</v>
      </c>
    </row>
    <row r="193" spans="3:7" hidden="1" x14ac:dyDescent="0.4">
      <c r="C193" s="72">
        <v>0</v>
      </c>
      <c r="D193" s="77">
        <v>0</v>
      </c>
      <c r="E193" s="72">
        <v>0</v>
      </c>
      <c r="F193" s="72">
        <v>0</v>
      </c>
      <c r="G193" s="87"/>
    </row>
    <row r="194" spans="3:7" hidden="1" x14ac:dyDescent="0.4">
      <c r="C194" s="77">
        <f>SUM(C192:C193)/18</f>
        <v>0</v>
      </c>
      <c r="D194" s="77">
        <f>SUM(D192:D193)/11</f>
        <v>0</v>
      </c>
      <c r="E194" s="77">
        <f>SUM(E192:E193)/16</f>
        <v>0</v>
      </c>
      <c r="F194" s="77">
        <f>SUM(F192:F193)/7</f>
        <v>0</v>
      </c>
      <c r="G194" s="87"/>
    </row>
  </sheetData>
  <autoFilter ref="A2:N181" xr:uid="{00000000-0001-0000-0500-000000000000}"/>
  <mergeCells count="4">
    <mergeCell ref="E1:G1"/>
    <mergeCell ref="G184:G186"/>
    <mergeCell ref="G192:G194"/>
    <mergeCell ref="A180:F180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79"/>
  <sheetViews>
    <sheetView workbookViewId="0">
      <selection activeCell="A6" sqref="A6"/>
    </sheetView>
  </sheetViews>
  <sheetFormatPr baseColWidth="10" defaultColWidth="11.44140625" defaultRowHeight="14.4" x14ac:dyDescent="0.3"/>
  <cols>
    <col min="1" max="1" width="19.44140625" style="46" customWidth="1"/>
    <col min="2" max="2" width="18.109375" style="32" customWidth="1"/>
    <col min="3" max="3" width="20.5546875" style="32" customWidth="1"/>
    <col min="4" max="4" width="11.5546875" customWidth="1"/>
    <col min="5" max="16384" width="11.44140625" style="32"/>
  </cols>
  <sheetData>
    <row r="1" spans="1:3" ht="39.6" x14ac:dyDescent="0.3">
      <c r="A1" s="31" t="s">
        <v>0</v>
      </c>
      <c r="B1" s="30" t="s">
        <v>185</v>
      </c>
      <c r="C1" s="30" t="s">
        <v>189</v>
      </c>
    </row>
    <row r="2" spans="1:3" x14ac:dyDescent="0.3">
      <c r="A2" s="39" t="s">
        <v>30</v>
      </c>
      <c r="B2" s="35">
        <v>8.2500000000000004E-2</v>
      </c>
      <c r="C2" s="33">
        <v>0</v>
      </c>
    </row>
    <row r="3" spans="1:3" x14ac:dyDescent="0.3">
      <c r="A3" s="39" t="s">
        <v>31</v>
      </c>
      <c r="B3" s="35">
        <v>9.7600000000000006E-2</v>
      </c>
      <c r="C3" s="33">
        <v>0</v>
      </c>
    </row>
    <row r="4" spans="1:3" x14ac:dyDescent="0.3">
      <c r="A4" s="39" t="s">
        <v>32</v>
      </c>
      <c r="B4" s="35">
        <v>0.99990000000000001</v>
      </c>
      <c r="C4" s="33">
        <v>0</v>
      </c>
    </row>
    <row r="5" spans="1:3" x14ac:dyDescent="0.3">
      <c r="A5" s="39" t="s">
        <v>33</v>
      </c>
      <c r="B5" s="35">
        <v>0.16450000000000001</v>
      </c>
      <c r="C5" s="35">
        <v>5.9400000000000001E-2</v>
      </c>
    </row>
    <row r="6" spans="1:3" x14ac:dyDescent="0.3">
      <c r="A6" s="39" t="s">
        <v>34</v>
      </c>
      <c r="B6" s="35">
        <v>0.1628</v>
      </c>
      <c r="C6" s="33">
        <v>0</v>
      </c>
    </row>
    <row r="7" spans="1:3" x14ac:dyDescent="0.3">
      <c r="A7" s="39" t="s">
        <v>35</v>
      </c>
      <c r="B7" s="33">
        <v>0.31</v>
      </c>
      <c r="C7" s="35">
        <v>5.7000000000000002E-2</v>
      </c>
    </row>
    <row r="8" spans="1:3" x14ac:dyDescent="0.3">
      <c r="A8" s="39" t="s">
        <v>36</v>
      </c>
      <c r="B8" s="35">
        <v>0.25169999999999998</v>
      </c>
      <c r="C8" s="35">
        <v>5.3999999999999999E-2</v>
      </c>
    </row>
    <row r="9" spans="1:3" x14ac:dyDescent="0.3">
      <c r="A9" s="39" t="s">
        <v>37</v>
      </c>
      <c r="B9" s="35">
        <v>0.2752</v>
      </c>
      <c r="C9" s="35">
        <v>6.1100000000000002E-2</v>
      </c>
    </row>
    <row r="10" spans="1:3" x14ac:dyDescent="0.3">
      <c r="A10" s="39" t="s">
        <v>38</v>
      </c>
      <c r="B10" s="35">
        <v>0.2054</v>
      </c>
      <c r="C10" s="35">
        <v>7.1300000000000002E-2</v>
      </c>
    </row>
    <row r="11" spans="1:3" x14ac:dyDescent="0.3">
      <c r="A11" s="39" t="s">
        <v>39</v>
      </c>
      <c r="B11" s="35">
        <v>0.22259999999999999</v>
      </c>
      <c r="C11" s="33">
        <v>0</v>
      </c>
    </row>
    <row r="12" spans="1:3" x14ac:dyDescent="0.3">
      <c r="A12" s="39" t="s">
        <v>40</v>
      </c>
      <c r="B12" s="33">
        <v>0.21</v>
      </c>
      <c r="C12" s="33">
        <v>0</v>
      </c>
    </row>
    <row r="13" spans="1:3" x14ac:dyDescent="0.3">
      <c r="A13" s="39" t="s">
        <v>41</v>
      </c>
      <c r="B13" s="35">
        <v>0.35539999999999999</v>
      </c>
      <c r="C13" s="35">
        <v>5.3499999999999999E-2</v>
      </c>
    </row>
    <row r="14" spans="1:3" x14ac:dyDescent="0.3">
      <c r="A14" s="39" t="s">
        <v>42</v>
      </c>
      <c r="B14" s="33">
        <v>0.4</v>
      </c>
      <c r="C14" s="35">
        <v>0.10100000000000001</v>
      </c>
    </row>
    <row r="15" spans="1:3" x14ac:dyDescent="0.3">
      <c r="A15" s="39" t="s">
        <v>43</v>
      </c>
      <c r="B15" s="33">
        <v>0.23</v>
      </c>
      <c r="C15" s="35">
        <v>0.1195</v>
      </c>
    </row>
    <row r="16" spans="1:3" x14ac:dyDescent="0.3">
      <c r="A16" s="39" t="s">
        <v>44</v>
      </c>
      <c r="B16" s="35">
        <v>0.33729999999999999</v>
      </c>
      <c r="C16" s="35">
        <v>6.5100000000000005E-2</v>
      </c>
    </row>
    <row r="17" spans="1:3" x14ac:dyDescent="0.3">
      <c r="A17" s="39" t="s">
        <v>45</v>
      </c>
      <c r="B17" s="33">
        <v>0.03</v>
      </c>
      <c r="C17" s="35">
        <v>6.4899999999999999E-2</v>
      </c>
    </row>
    <row r="18" spans="1:3" x14ac:dyDescent="0.3">
      <c r="A18" s="39" t="s">
        <v>46</v>
      </c>
      <c r="B18" s="35">
        <v>0.18049999999999999</v>
      </c>
      <c r="C18" s="35">
        <v>8.5300000000000001E-2</v>
      </c>
    </row>
    <row r="19" spans="1:3" x14ac:dyDescent="0.3">
      <c r="A19" s="39" t="s">
        <v>47</v>
      </c>
      <c r="B19" s="35">
        <v>0.14230000000000001</v>
      </c>
      <c r="C19" s="35">
        <v>7.1300000000000002E-2</v>
      </c>
    </row>
    <row r="20" spans="1:3" x14ac:dyDescent="0.3">
      <c r="A20" s="39" t="s">
        <v>48</v>
      </c>
      <c r="B20" s="35">
        <v>0.1051</v>
      </c>
      <c r="C20" s="33">
        <v>0</v>
      </c>
    </row>
    <row r="21" spans="1:3" x14ac:dyDescent="0.3">
      <c r="A21" s="39" t="s">
        <v>49</v>
      </c>
      <c r="B21" s="35">
        <v>0.31280000000000002</v>
      </c>
      <c r="C21" s="35">
        <v>0.22239999999999999</v>
      </c>
    </row>
    <row r="22" spans="1:3" x14ac:dyDescent="0.3">
      <c r="A22" s="39" t="s">
        <v>50</v>
      </c>
      <c r="B22" s="35">
        <v>0.1143</v>
      </c>
      <c r="C22" s="35">
        <v>5.7799999999999997E-2</v>
      </c>
    </row>
    <row r="23" spans="1:3" x14ac:dyDescent="0.3">
      <c r="A23" s="39" t="s">
        <v>51</v>
      </c>
      <c r="B23" s="35">
        <v>9.3399999999999997E-2</v>
      </c>
      <c r="C23" s="33">
        <v>0</v>
      </c>
    </row>
    <row r="24" spans="1:3" x14ac:dyDescent="0.3">
      <c r="A24" s="39" t="s">
        <v>52</v>
      </c>
      <c r="B24" s="34">
        <v>6.77</v>
      </c>
      <c r="C24" s="35">
        <v>5.79E-2</v>
      </c>
    </row>
    <row r="25" spans="1:3" x14ac:dyDescent="0.3">
      <c r="A25" s="39" t="s">
        <v>53</v>
      </c>
      <c r="B25" s="35">
        <v>6.5199999999999994E-2</v>
      </c>
      <c r="C25" s="33">
        <v>0</v>
      </c>
    </row>
    <row r="26" spans="1:3" x14ac:dyDescent="0.3">
      <c r="A26" s="39" t="s">
        <v>54</v>
      </c>
      <c r="B26" s="35">
        <v>2.8000000000000001E-2</v>
      </c>
      <c r="C26" s="33">
        <v>0</v>
      </c>
    </row>
    <row r="27" spans="1:3" x14ac:dyDescent="0.3">
      <c r="A27" s="39" t="s">
        <v>55</v>
      </c>
      <c r="B27" s="35">
        <v>0.10050000000000001</v>
      </c>
      <c r="C27" s="35">
        <v>6.6900000000000001E-2</v>
      </c>
    </row>
    <row r="28" spans="1:3" x14ac:dyDescent="0.3">
      <c r="A28" s="39" t="s">
        <v>56</v>
      </c>
      <c r="B28" s="35">
        <v>0.2167</v>
      </c>
      <c r="C28" s="33">
        <v>0</v>
      </c>
    </row>
    <row r="29" spans="1:3" x14ac:dyDescent="0.3">
      <c r="A29" s="39" t="s">
        <v>105</v>
      </c>
      <c r="B29" s="33">
        <v>0.31</v>
      </c>
      <c r="C29" s="33">
        <v>0</v>
      </c>
    </row>
    <row r="30" spans="1:3" x14ac:dyDescent="0.3">
      <c r="A30" s="39" t="s">
        <v>106</v>
      </c>
      <c r="B30" s="33">
        <v>0</v>
      </c>
      <c r="C30" s="33">
        <v>0</v>
      </c>
    </row>
    <row r="31" spans="1:3" x14ac:dyDescent="0.3">
      <c r="A31" s="39" t="s">
        <v>107</v>
      </c>
      <c r="B31" s="33">
        <v>0.15</v>
      </c>
      <c r="C31" s="33">
        <v>0</v>
      </c>
    </row>
    <row r="32" spans="1:3" x14ac:dyDescent="0.3">
      <c r="A32" s="39" t="s">
        <v>108</v>
      </c>
      <c r="B32" s="33">
        <v>7.0000000000000007E-2</v>
      </c>
      <c r="C32" s="33">
        <v>0</v>
      </c>
    </row>
    <row r="33" spans="1:3" x14ac:dyDescent="0.3">
      <c r="A33" s="39" t="s">
        <v>109</v>
      </c>
      <c r="B33" s="35">
        <v>0.2162</v>
      </c>
      <c r="C33" s="35">
        <v>7.7499999999999999E-2</v>
      </c>
    </row>
    <row r="34" spans="1:3" x14ac:dyDescent="0.3">
      <c r="A34" s="39" t="s">
        <v>110</v>
      </c>
      <c r="B34" s="33">
        <v>0</v>
      </c>
      <c r="C34" s="33">
        <v>0</v>
      </c>
    </row>
    <row r="35" spans="1:3" x14ac:dyDescent="0.3">
      <c r="A35" s="39" t="s">
        <v>111</v>
      </c>
      <c r="B35" s="33">
        <v>0.4</v>
      </c>
      <c r="C35" s="35">
        <v>0.1104</v>
      </c>
    </row>
    <row r="36" spans="1:3" x14ac:dyDescent="0.3">
      <c r="A36" s="39" t="s">
        <v>112</v>
      </c>
      <c r="B36" s="35">
        <v>0.23619999999999999</v>
      </c>
      <c r="C36" s="33">
        <v>0</v>
      </c>
    </row>
    <row r="37" spans="1:3" x14ac:dyDescent="0.3">
      <c r="A37" s="39" t="s">
        <v>113</v>
      </c>
      <c r="B37" s="33">
        <v>0</v>
      </c>
      <c r="C37" s="33">
        <v>0</v>
      </c>
    </row>
    <row r="38" spans="1:3" x14ac:dyDescent="0.3">
      <c r="A38" s="39" t="s">
        <v>114</v>
      </c>
      <c r="B38" s="33">
        <v>0</v>
      </c>
      <c r="C38" s="33">
        <v>0</v>
      </c>
    </row>
    <row r="39" spans="1:3" x14ac:dyDescent="0.3">
      <c r="A39" s="39" t="s">
        <v>115</v>
      </c>
      <c r="B39" s="35">
        <v>0.1764</v>
      </c>
      <c r="C39" s="33">
        <v>0.5</v>
      </c>
    </row>
    <row r="40" spans="1:3" x14ac:dyDescent="0.3">
      <c r="A40" s="39" t="s">
        <v>116</v>
      </c>
      <c r="B40" s="35">
        <v>0.37809999999999999</v>
      </c>
      <c r="C40" s="35">
        <v>5.4100000000000002E-2</v>
      </c>
    </row>
    <row r="41" spans="1:3" x14ac:dyDescent="0.3">
      <c r="A41" s="39" t="s">
        <v>117</v>
      </c>
      <c r="B41" s="35">
        <v>3.1099999999999999E-2</v>
      </c>
      <c r="C41" s="33">
        <v>0</v>
      </c>
    </row>
    <row r="42" spans="1:3" x14ac:dyDescent="0.3">
      <c r="A42" s="39" t="s">
        <v>118</v>
      </c>
      <c r="B42" s="33">
        <v>0.19</v>
      </c>
      <c r="C42" s="33">
        <v>0</v>
      </c>
    </row>
    <row r="43" spans="1:3" x14ac:dyDescent="0.3">
      <c r="A43" s="39" t="s">
        <v>119</v>
      </c>
      <c r="B43" s="35">
        <v>0.31419999999999998</v>
      </c>
      <c r="C43" s="35">
        <v>0.22539999999999999</v>
      </c>
    </row>
    <row r="44" spans="1:3" x14ac:dyDescent="0.3">
      <c r="A44" s="39" t="s">
        <v>120</v>
      </c>
      <c r="B44" s="35">
        <v>0.22919999999999999</v>
      </c>
      <c r="C44" s="35">
        <v>0.27839999999999998</v>
      </c>
    </row>
    <row r="45" spans="1:3" x14ac:dyDescent="0.3">
      <c r="A45" s="39" t="s">
        <v>121</v>
      </c>
      <c r="B45" s="35">
        <v>0.2344</v>
      </c>
      <c r="C45" s="35">
        <v>0.1198</v>
      </c>
    </row>
    <row r="46" spans="1:3" x14ac:dyDescent="0.3">
      <c r="A46" s="39" t="s">
        <v>122</v>
      </c>
      <c r="B46" s="33">
        <v>0.31</v>
      </c>
      <c r="C46" s="35">
        <v>5.3499999999999999E-2</v>
      </c>
    </row>
    <row r="47" spans="1:3" x14ac:dyDescent="0.3">
      <c r="A47" s="39" t="s">
        <v>123</v>
      </c>
      <c r="B47" s="35">
        <v>0.38500000000000001</v>
      </c>
      <c r="C47" s="33">
        <v>0</v>
      </c>
    </row>
    <row r="48" spans="1:3" x14ac:dyDescent="0.3">
      <c r="A48" s="39" t="s">
        <v>124</v>
      </c>
      <c r="B48" s="35">
        <v>0.22420000000000001</v>
      </c>
      <c r="C48" s="33">
        <v>0</v>
      </c>
    </row>
    <row r="49" spans="1:3" x14ac:dyDescent="0.3">
      <c r="A49" s="39" t="s">
        <v>125</v>
      </c>
      <c r="B49" s="35">
        <v>0.31030000000000002</v>
      </c>
      <c r="C49" s="33">
        <v>0</v>
      </c>
    </row>
    <row r="50" spans="1:3" x14ac:dyDescent="0.3">
      <c r="A50" s="39" t="s">
        <v>126</v>
      </c>
      <c r="B50" s="33">
        <v>0.39</v>
      </c>
      <c r="C50" s="33">
        <v>0</v>
      </c>
    </row>
    <row r="51" spans="1:3" x14ac:dyDescent="0.3">
      <c r="A51" s="36" t="s">
        <v>57</v>
      </c>
      <c r="B51" s="47">
        <v>0.31940000000000002</v>
      </c>
      <c r="C51" s="48">
        <v>0</v>
      </c>
    </row>
    <row r="52" spans="1:3" x14ac:dyDescent="0.3">
      <c r="A52" s="36" t="s">
        <v>61</v>
      </c>
      <c r="B52" s="47">
        <v>0.54269999999999996</v>
      </c>
      <c r="C52" s="48">
        <v>0</v>
      </c>
    </row>
    <row r="53" spans="1:3" x14ac:dyDescent="0.3">
      <c r="A53" s="36" t="s">
        <v>71</v>
      </c>
      <c r="B53" s="47">
        <v>0.46949999999999997</v>
      </c>
      <c r="C53" s="48">
        <v>0.5</v>
      </c>
    </row>
    <row r="54" spans="1:3" x14ac:dyDescent="0.3">
      <c r="A54" s="36" t="s">
        <v>72</v>
      </c>
      <c r="B54" s="47">
        <v>0.18279999999999999</v>
      </c>
      <c r="C54" s="48">
        <v>0</v>
      </c>
    </row>
    <row r="55" spans="1:3" x14ac:dyDescent="0.3">
      <c r="A55" s="36" t="s">
        <v>73</v>
      </c>
      <c r="B55" s="49">
        <v>0</v>
      </c>
      <c r="C55" s="48">
        <v>0</v>
      </c>
    </row>
    <row r="56" spans="1:3" x14ac:dyDescent="0.3">
      <c r="A56" s="36" t="s">
        <v>76</v>
      </c>
      <c r="B56" s="47">
        <v>0.3029</v>
      </c>
      <c r="C56" s="50">
        <v>6.4699999999999994E-2</v>
      </c>
    </row>
    <row r="57" spans="1:3" x14ac:dyDescent="0.3">
      <c r="A57" s="36" t="s">
        <v>77</v>
      </c>
      <c r="B57" s="49">
        <v>0</v>
      </c>
      <c r="C57" s="48">
        <v>0</v>
      </c>
    </row>
    <row r="58" spans="1:3" x14ac:dyDescent="0.3">
      <c r="A58" s="36" t="s">
        <v>79</v>
      </c>
      <c r="B58" s="47">
        <v>2.3300000000000001E-2</v>
      </c>
      <c r="C58" s="48">
        <v>0</v>
      </c>
    </row>
    <row r="59" spans="1:3" x14ac:dyDescent="0.3">
      <c r="A59" s="36" t="s">
        <v>81</v>
      </c>
      <c r="B59" s="47">
        <v>0.17649999999999999</v>
      </c>
      <c r="C59" s="48">
        <v>0</v>
      </c>
    </row>
    <row r="60" spans="1:3" x14ac:dyDescent="0.3">
      <c r="A60" s="36" t="s">
        <v>86</v>
      </c>
      <c r="B60" s="47">
        <v>0.31850000000000001</v>
      </c>
      <c r="C60" s="48">
        <v>0</v>
      </c>
    </row>
    <row r="61" spans="1:3" x14ac:dyDescent="0.3">
      <c r="A61" s="36" t="s">
        <v>88</v>
      </c>
      <c r="B61" s="47">
        <v>0.20349999999999999</v>
      </c>
      <c r="C61" s="48">
        <v>0</v>
      </c>
    </row>
    <row r="62" spans="1:3" x14ac:dyDescent="0.3">
      <c r="A62" s="36" t="s">
        <v>100</v>
      </c>
      <c r="B62" s="47">
        <v>0.16700000000000001</v>
      </c>
      <c r="C62" s="50">
        <v>0.56469999999999998</v>
      </c>
    </row>
    <row r="63" spans="1:3" x14ac:dyDescent="0.3">
      <c r="A63" s="36" t="s">
        <v>101</v>
      </c>
      <c r="B63" s="47">
        <v>0.16889999999999999</v>
      </c>
      <c r="C63" s="48">
        <v>0</v>
      </c>
    </row>
    <row r="64" spans="1:3" x14ac:dyDescent="0.3">
      <c r="A64" s="36" t="s">
        <v>102</v>
      </c>
      <c r="B64" s="47">
        <v>0.1905</v>
      </c>
      <c r="C64" s="48">
        <v>0</v>
      </c>
    </row>
    <row r="65" spans="1:3" x14ac:dyDescent="0.3">
      <c r="A65" s="36" t="s">
        <v>103</v>
      </c>
      <c r="B65" s="47">
        <v>0.2853</v>
      </c>
      <c r="C65" s="48">
        <v>0</v>
      </c>
    </row>
    <row r="66" spans="1:3" x14ac:dyDescent="0.3">
      <c r="A66" s="36" t="s">
        <v>104</v>
      </c>
      <c r="B66" s="47">
        <v>0.17319999999999999</v>
      </c>
      <c r="C66" s="48">
        <v>0</v>
      </c>
    </row>
    <row r="67" spans="1:3" x14ac:dyDescent="0.3">
      <c r="A67" s="36" t="s">
        <v>161</v>
      </c>
      <c r="B67" s="47">
        <v>0.32890000000000003</v>
      </c>
      <c r="C67" s="48">
        <v>0</v>
      </c>
    </row>
    <row r="68" spans="1:3" x14ac:dyDescent="0.3">
      <c r="A68" s="36" t="s">
        <v>162</v>
      </c>
      <c r="B68" s="47">
        <v>0.38479999999999998</v>
      </c>
      <c r="C68" s="48">
        <v>0</v>
      </c>
    </row>
    <row r="69" spans="1:3" x14ac:dyDescent="0.3">
      <c r="A69" s="36" t="s">
        <v>163</v>
      </c>
      <c r="B69" s="47">
        <v>0.35570000000000002</v>
      </c>
      <c r="C69" s="50">
        <v>0.16320000000000001</v>
      </c>
    </row>
    <row r="70" spans="1:3" x14ac:dyDescent="0.3">
      <c r="A70" s="36" t="s">
        <v>164</v>
      </c>
      <c r="B70" s="47">
        <v>0.36699999999999999</v>
      </c>
      <c r="C70" s="50">
        <v>5.2499999999999998E-2</v>
      </c>
    </row>
    <row r="71" spans="1:3" x14ac:dyDescent="0.3">
      <c r="A71" s="36" t="s">
        <v>165</v>
      </c>
      <c r="B71" s="47">
        <v>0.35899999999999999</v>
      </c>
      <c r="C71" s="48">
        <v>0</v>
      </c>
    </row>
    <row r="72" spans="1:3" x14ac:dyDescent="0.3">
      <c r="A72" s="36" t="s">
        <v>166</v>
      </c>
      <c r="B72" s="47">
        <v>0.34920000000000001</v>
      </c>
      <c r="C72" s="50">
        <v>0.12529999999999999</v>
      </c>
    </row>
    <row r="73" spans="1:3" x14ac:dyDescent="0.3">
      <c r="A73" s="36" t="s">
        <v>167</v>
      </c>
      <c r="B73" s="49">
        <v>0</v>
      </c>
      <c r="C73" s="48">
        <v>0</v>
      </c>
    </row>
    <row r="74" spans="1:3" x14ac:dyDescent="0.3">
      <c r="A74" s="36" t="s">
        <v>168</v>
      </c>
      <c r="B74" s="49">
        <v>0.36230000000000001</v>
      </c>
      <c r="C74" s="48">
        <v>0</v>
      </c>
    </row>
    <row r="75" spans="1:3" x14ac:dyDescent="0.3">
      <c r="A75" s="36" t="s">
        <v>169</v>
      </c>
      <c r="B75" s="47">
        <v>0.31469999999999998</v>
      </c>
      <c r="C75" s="48">
        <v>0</v>
      </c>
    </row>
    <row r="76" spans="1:3" x14ac:dyDescent="0.3">
      <c r="A76" s="36" t="s">
        <v>170</v>
      </c>
      <c r="B76" s="47">
        <v>0.71450000000000002</v>
      </c>
      <c r="C76" s="48">
        <v>0</v>
      </c>
    </row>
    <row r="77" spans="1:3" x14ac:dyDescent="0.3">
      <c r="A77" s="36" t="s">
        <v>171</v>
      </c>
      <c r="B77" s="47">
        <v>0.38109999999999999</v>
      </c>
      <c r="C77" s="50">
        <v>7.3899999999999993E-2</v>
      </c>
    </row>
    <row r="78" spans="1:3" x14ac:dyDescent="0.3">
      <c r="A78" s="36" t="s">
        <v>172</v>
      </c>
      <c r="B78" s="47">
        <v>0.31919999999999998</v>
      </c>
      <c r="C78" s="48">
        <v>1</v>
      </c>
    </row>
    <row r="79" spans="1:3" x14ac:dyDescent="0.3">
      <c r="A79" s="36" t="s">
        <v>173</v>
      </c>
      <c r="B79" s="49">
        <v>0</v>
      </c>
      <c r="C79" s="48">
        <v>0</v>
      </c>
    </row>
    <row r="80" spans="1:3" x14ac:dyDescent="0.3">
      <c r="A80" s="36" t="s">
        <v>174</v>
      </c>
      <c r="B80" s="47">
        <v>0.17649999999999999</v>
      </c>
      <c r="C80" s="48">
        <v>0.25</v>
      </c>
    </row>
    <row r="81" spans="1:3" x14ac:dyDescent="0.3">
      <c r="A81" s="36" t="s">
        <v>175</v>
      </c>
      <c r="B81" s="47">
        <v>0.4708</v>
      </c>
      <c r="C81" s="48">
        <v>0</v>
      </c>
    </row>
    <row r="82" spans="1:3" x14ac:dyDescent="0.3">
      <c r="A82" s="36" t="s">
        <v>176</v>
      </c>
      <c r="B82" s="47">
        <v>0.12540000000000001</v>
      </c>
      <c r="C82" s="48">
        <v>0</v>
      </c>
    </row>
    <row r="83" spans="1:3" x14ac:dyDescent="0.3">
      <c r="A83" s="36" t="s">
        <v>177</v>
      </c>
      <c r="B83" s="47">
        <v>4.1599999999999998E-2</v>
      </c>
      <c r="C83" s="48">
        <v>0</v>
      </c>
    </row>
    <row r="84" spans="1:3" x14ac:dyDescent="0.3">
      <c r="A84" s="36" t="s">
        <v>178</v>
      </c>
      <c r="B84" s="47">
        <v>9.1499999999999998E-2</v>
      </c>
      <c r="C84" s="48">
        <v>0</v>
      </c>
    </row>
    <row r="85" spans="1:3" x14ac:dyDescent="0.3">
      <c r="A85" s="36" t="s">
        <v>179</v>
      </c>
      <c r="B85" s="49">
        <v>0</v>
      </c>
      <c r="C85" s="48">
        <v>0</v>
      </c>
    </row>
    <row r="86" spans="1:3" x14ac:dyDescent="0.3">
      <c r="A86" s="37" t="s">
        <v>180</v>
      </c>
      <c r="B86" s="51">
        <v>5.11E-2</v>
      </c>
      <c r="C86" s="50">
        <v>0</v>
      </c>
    </row>
    <row r="87" spans="1:3" x14ac:dyDescent="0.3">
      <c r="A87" s="38" t="s">
        <v>181</v>
      </c>
      <c r="B87" s="52">
        <v>0</v>
      </c>
      <c r="C87" s="53">
        <v>0</v>
      </c>
    </row>
    <row r="88" spans="1:3" x14ac:dyDescent="0.3">
      <c r="A88" s="39" t="s">
        <v>85</v>
      </c>
      <c r="B88" s="47">
        <v>0.2198</v>
      </c>
      <c r="C88" s="48">
        <v>0</v>
      </c>
    </row>
    <row r="89" spans="1:3" x14ac:dyDescent="0.3">
      <c r="A89" s="40" t="s">
        <v>4</v>
      </c>
      <c r="B89" s="54">
        <v>0</v>
      </c>
      <c r="C89" s="55">
        <v>0.5</v>
      </c>
    </row>
    <row r="90" spans="1:3" x14ac:dyDescent="0.3">
      <c r="A90" s="40" t="s">
        <v>5</v>
      </c>
      <c r="B90" s="54">
        <v>0.3861</v>
      </c>
      <c r="C90" s="56">
        <v>0</v>
      </c>
    </row>
    <row r="91" spans="1:3" x14ac:dyDescent="0.3">
      <c r="A91" s="40" t="s">
        <v>6</v>
      </c>
      <c r="B91" s="54">
        <v>0</v>
      </c>
      <c r="C91" s="55">
        <v>0</v>
      </c>
    </row>
    <row r="92" spans="1:3" x14ac:dyDescent="0.3">
      <c r="A92" s="40" t="s">
        <v>7</v>
      </c>
      <c r="B92" s="54">
        <v>0</v>
      </c>
      <c r="C92" s="55">
        <v>0</v>
      </c>
    </row>
    <row r="93" spans="1:3" x14ac:dyDescent="0.3">
      <c r="A93" s="40" t="s">
        <v>8</v>
      </c>
      <c r="B93" s="54">
        <v>0.28599999999999998</v>
      </c>
      <c r="C93" s="55">
        <v>0</v>
      </c>
    </row>
    <row r="94" spans="1:3" x14ac:dyDescent="0.3">
      <c r="A94" s="40" t="s">
        <v>9</v>
      </c>
      <c r="B94" s="54">
        <v>0</v>
      </c>
      <c r="C94" s="55">
        <v>0.39</v>
      </c>
    </row>
    <row r="95" spans="1:3" x14ac:dyDescent="0.3">
      <c r="A95" s="40" t="s">
        <v>10</v>
      </c>
      <c r="B95" s="54">
        <v>0.17399999999999999</v>
      </c>
      <c r="C95" s="55">
        <v>0.11</v>
      </c>
    </row>
    <row r="96" spans="1:3" x14ac:dyDescent="0.3">
      <c r="A96" s="40" t="s">
        <v>11</v>
      </c>
      <c r="B96" s="54">
        <v>0.48499999999999999</v>
      </c>
      <c r="C96" s="55">
        <v>0</v>
      </c>
    </row>
    <row r="97" spans="1:3" x14ac:dyDescent="0.3">
      <c r="A97" s="40" t="s">
        <v>12</v>
      </c>
      <c r="B97" s="54">
        <v>0</v>
      </c>
      <c r="C97" s="55">
        <v>0</v>
      </c>
    </row>
    <row r="98" spans="1:3" x14ac:dyDescent="0.3">
      <c r="A98" s="40" t="s">
        <v>13</v>
      </c>
      <c r="B98" s="54">
        <v>0.16800000000000001</v>
      </c>
      <c r="C98" s="56">
        <v>124815.1</v>
      </c>
    </row>
    <row r="99" spans="1:3" x14ac:dyDescent="0.3">
      <c r="A99" s="40" t="s">
        <v>14</v>
      </c>
      <c r="B99" s="54">
        <v>0.14299999999999999</v>
      </c>
      <c r="C99" s="55">
        <v>0</v>
      </c>
    </row>
    <row r="100" spans="1:3" x14ac:dyDescent="0.3">
      <c r="A100" s="40" t="s">
        <v>15</v>
      </c>
      <c r="B100" s="54">
        <v>0</v>
      </c>
      <c r="C100" s="55">
        <v>0</v>
      </c>
    </row>
    <row r="101" spans="1:3" x14ac:dyDescent="0.3">
      <c r="A101" s="40" t="s">
        <v>16</v>
      </c>
      <c r="B101" s="54">
        <v>0</v>
      </c>
      <c r="C101" s="55">
        <v>0</v>
      </c>
    </row>
    <row r="102" spans="1:3" x14ac:dyDescent="0.3">
      <c r="A102" s="40" t="s">
        <v>17</v>
      </c>
      <c r="B102" s="54">
        <v>0.19439999999999999</v>
      </c>
      <c r="C102" s="56">
        <v>0</v>
      </c>
    </row>
    <row r="103" spans="1:3" x14ac:dyDescent="0.3">
      <c r="A103" s="40" t="s">
        <v>18</v>
      </c>
      <c r="B103" s="54">
        <v>0</v>
      </c>
      <c r="C103" s="56">
        <v>0</v>
      </c>
    </row>
    <row r="104" spans="1:3" x14ac:dyDescent="0.3">
      <c r="A104" s="40" t="s">
        <v>19</v>
      </c>
      <c r="B104" s="54">
        <v>0.19139999999999999</v>
      </c>
      <c r="C104" s="55">
        <v>0.1</v>
      </c>
    </row>
    <row r="105" spans="1:3" x14ac:dyDescent="0.3">
      <c r="A105" s="40" t="s">
        <v>20</v>
      </c>
      <c r="B105" s="54">
        <v>0.27579999999999999</v>
      </c>
      <c r="C105" s="55">
        <v>0</v>
      </c>
    </row>
    <row r="106" spans="1:3" x14ac:dyDescent="0.3">
      <c r="A106" s="40" t="s">
        <v>21</v>
      </c>
      <c r="B106" s="54">
        <v>0.17799999999999999</v>
      </c>
      <c r="C106" s="56">
        <v>500</v>
      </c>
    </row>
    <row r="107" spans="1:3" x14ac:dyDescent="0.3">
      <c r="A107" s="40" t="s">
        <v>22</v>
      </c>
      <c r="B107" s="54">
        <v>0.64200000000000002</v>
      </c>
      <c r="C107" s="56">
        <v>5</v>
      </c>
    </row>
    <row r="108" spans="1:3" x14ac:dyDescent="0.3">
      <c r="A108" s="40" t="s">
        <v>23</v>
      </c>
      <c r="B108" s="54">
        <v>0</v>
      </c>
      <c r="C108" s="55">
        <v>0</v>
      </c>
    </row>
    <row r="109" spans="1:3" x14ac:dyDescent="0.3">
      <c r="A109" s="40" t="s">
        <v>24</v>
      </c>
      <c r="B109" s="54">
        <v>0.17</v>
      </c>
      <c r="C109" s="57">
        <v>0.56000000000000005</v>
      </c>
    </row>
    <row r="110" spans="1:3" x14ac:dyDescent="0.3">
      <c r="A110" s="40" t="s">
        <v>25</v>
      </c>
      <c r="B110" s="54">
        <v>0</v>
      </c>
      <c r="C110" s="55">
        <v>0</v>
      </c>
    </row>
    <row r="111" spans="1:3" x14ac:dyDescent="0.3">
      <c r="A111" s="40" t="s">
        <v>26</v>
      </c>
      <c r="B111" s="54">
        <v>0.39500000000000002</v>
      </c>
      <c r="C111" s="56">
        <v>2335.66</v>
      </c>
    </row>
    <row r="112" spans="1:3" x14ac:dyDescent="0.3">
      <c r="A112" s="40" t="s">
        <v>27</v>
      </c>
      <c r="B112" s="54">
        <v>0</v>
      </c>
      <c r="C112" s="55">
        <v>0</v>
      </c>
    </row>
    <row r="113" spans="1:3" x14ac:dyDescent="0.3">
      <c r="A113" s="40" t="s">
        <v>28</v>
      </c>
      <c r="B113" s="54">
        <v>9.8000000000000004E-2</v>
      </c>
      <c r="C113" s="55">
        <v>0</v>
      </c>
    </row>
    <row r="114" spans="1:3" x14ac:dyDescent="0.3">
      <c r="A114" s="40" t="s">
        <v>29</v>
      </c>
      <c r="B114" s="54">
        <v>0</v>
      </c>
      <c r="C114" s="55">
        <v>0</v>
      </c>
    </row>
    <row r="115" spans="1:3" x14ac:dyDescent="0.3">
      <c r="A115" s="40" t="s">
        <v>127</v>
      </c>
      <c r="B115" s="55">
        <v>0.34799999999999998</v>
      </c>
      <c r="C115" s="55">
        <v>0.43</v>
      </c>
    </row>
    <row r="116" spans="1:3" x14ac:dyDescent="0.3">
      <c r="A116" s="40" t="s">
        <v>128</v>
      </c>
      <c r="B116" s="55">
        <v>0.23400000000000001</v>
      </c>
      <c r="C116" s="55">
        <v>0.06</v>
      </c>
    </row>
    <row r="117" spans="1:3" x14ac:dyDescent="0.3">
      <c r="A117" s="40" t="s">
        <v>129</v>
      </c>
      <c r="B117" s="55">
        <v>0.28499999999999998</v>
      </c>
      <c r="C117" s="56">
        <v>61.142899999999997</v>
      </c>
    </row>
    <row r="118" spans="1:3" x14ac:dyDescent="0.3">
      <c r="A118" s="40" t="s">
        <v>130</v>
      </c>
      <c r="B118" s="55">
        <v>0.14000000000000001</v>
      </c>
      <c r="C118" s="55">
        <v>0</v>
      </c>
    </row>
    <row r="119" spans="1:3" x14ac:dyDescent="0.3">
      <c r="A119" s="40" t="s">
        <v>131</v>
      </c>
      <c r="B119" s="55">
        <v>0.32600000000000001</v>
      </c>
      <c r="C119" s="55">
        <v>0.83289999999999997</v>
      </c>
    </row>
    <row r="120" spans="1:3" x14ac:dyDescent="0.3">
      <c r="A120" s="40" t="s">
        <v>132</v>
      </c>
      <c r="B120" s="55">
        <v>0.13500000000000001</v>
      </c>
      <c r="C120" s="55">
        <v>0</v>
      </c>
    </row>
    <row r="121" spans="1:3" x14ac:dyDescent="0.3">
      <c r="A121" s="40" t="s">
        <v>133</v>
      </c>
      <c r="B121" s="55">
        <v>0.25700000000000001</v>
      </c>
      <c r="C121" s="55">
        <v>0</v>
      </c>
    </row>
    <row r="122" spans="1:3" x14ac:dyDescent="0.3">
      <c r="A122" s="40" t="s">
        <v>134</v>
      </c>
      <c r="B122" s="55">
        <v>0.10199999999999999</v>
      </c>
      <c r="C122" s="55">
        <v>0</v>
      </c>
    </row>
    <row r="123" spans="1:3" x14ac:dyDescent="0.3">
      <c r="A123" s="40" t="s">
        <v>135</v>
      </c>
      <c r="B123" s="55">
        <v>0.114</v>
      </c>
      <c r="C123" s="55">
        <v>0</v>
      </c>
    </row>
    <row r="124" spans="1:3" x14ac:dyDescent="0.3">
      <c r="A124" s="40" t="s">
        <v>136</v>
      </c>
      <c r="B124" s="55">
        <v>0.2</v>
      </c>
      <c r="C124" s="55">
        <v>0.51</v>
      </c>
    </row>
    <row r="125" spans="1:3" x14ac:dyDescent="0.3">
      <c r="A125" s="40" t="s">
        <v>137</v>
      </c>
      <c r="B125" s="55">
        <v>0.13</v>
      </c>
      <c r="C125" s="55">
        <v>0</v>
      </c>
    </row>
    <row r="126" spans="1:3" x14ac:dyDescent="0.3">
      <c r="A126" s="40" t="s">
        <v>138</v>
      </c>
      <c r="B126" s="55">
        <v>0.17</v>
      </c>
      <c r="C126" s="55">
        <v>0</v>
      </c>
    </row>
    <row r="127" spans="1:3" x14ac:dyDescent="0.3">
      <c r="A127" s="40" t="s">
        <v>139</v>
      </c>
      <c r="B127" s="55">
        <v>0.2</v>
      </c>
      <c r="C127" s="55">
        <v>0.68</v>
      </c>
    </row>
    <row r="128" spans="1:3" x14ac:dyDescent="0.3">
      <c r="A128" s="42" t="s">
        <v>92</v>
      </c>
      <c r="B128" s="41">
        <v>0.18174545454545454</v>
      </c>
      <c r="C128" s="41">
        <v>5.3499999999999999E-2</v>
      </c>
    </row>
    <row r="129" spans="1:3" x14ac:dyDescent="0.3">
      <c r="A129" s="42" t="s">
        <v>93</v>
      </c>
      <c r="B129" s="41">
        <v>0.15904001433349299</v>
      </c>
      <c r="C129" s="41">
        <v>5.3499999999999999E-2</v>
      </c>
    </row>
    <row r="130" spans="1:3" x14ac:dyDescent="0.3">
      <c r="A130" s="42" t="s">
        <v>94</v>
      </c>
      <c r="B130" s="41">
        <v>0.36118741758241801</v>
      </c>
      <c r="C130" s="41">
        <v>0.13519999999999999</v>
      </c>
    </row>
    <row r="131" spans="1:3" x14ac:dyDescent="0.3">
      <c r="A131" s="42" t="s">
        <v>95</v>
      </c>
      <c r="B131" s="41">
        <v>5.9384615384615397E-2</v>
      </c>
      <c r="C131" s="43">
        <v>0</v>
      </c>
    </row>
    <row r="132" spans="1:3" x14ac:dyDescent="0.3">
      <c r="A132" s="42" t="s">
        <v>58</v>
      </c>
      <c r="B132" s="41">
        <v>0.48900476190476194</v>
      </c>
      <c r="C132" s="43">
        <v>0.06</v>
      </c>
    </row>
    <row r="133" spans="1:3" x14ac:dyDescent="0.3">
      <c r="A133" s="42" t="s">
        <v>59</v>
      </c>
      <c r="B133" s="41">
        <v>5.5797101449275403E-2</v>
      </c>
      <c r="C133" s="43">
        <v>0</v>
      </c>
    </row>
    <row r="134" spans="1:3" x14ac:dyDescent="0.3">
      <c r="A134" s="42" t="s">
        <v>60</v>
      </c>
      <c r="B134" s="41">
        <v>4.1379587732528908E-2</v>
      </c>
      <c r="C134" s="43">
        <v>0</v>
      </c>
    </row>
    <row r="135" spans="1:3" x14ac:dyDescent="0.3">
      <c r="A135" s="42" t="s">
        <v>62</v>
      </c>
      <c r="B135" s="41">
        <v>0.24289979530273648</v>
      </c>
      <c r="C135" s="41">
        <v>6.4711211511536249E-2</v>
      </c>
    </row>
    <row r="136" spans="1:3" x14ac:dyDescent="0.3">
      <c r="A136" s="42" t="s">
        <v>96</v>
      </c>
      <c r="B136" s="41">
        <v>8.1953125000000002E-2</v>
      </c>
      <c r="C136" s="41">
        <v>5.2499999999999998E-2</v>
      </c>
    </row>
    <row r="137" spans="1:3" x14ac:dyDescent="0.3">
      <c r="A137" s="42" t="s">
        <v>63</v>
      </c>
      <c r="B137" s="41">
        <v>0.17349999999999999</v>
      </c>
      <c r="C137" s="43">
        <v>0</v>
      </c>
    </row>
    <row r="138" spans="1:3" x14ac:dyDescent="0.3">
      <c r="A138" s="42" t="s">
        <v>64</v>
      </c>
      <c r="B138" s="41">
        <v>0.12009696296296297</v>
      </c>
      <c r="C138" s="43">
        <v>0</v>
      </c>
    </row>
    <row r="139" spans="1:3" x14ac:dyDescent="0.3">
      <c r="A139" s="42" t="s">
        <v>65</v>
      </c>
      <c r="B139" s="41">
        <v>0.16570834670231699</v>
      </c>
      <c r="C139" s="41">
        <v>0.05</v>
      </c>
    </row>
    <row r="140" spans="1:3" x14ac:dyDescent="0.3">
      <c r="A140" s="42" t="s">
        <v>66</v>
      </c>
      <c r="B140" s="41">
        <v>0.16966666666666666</v>
      </c>
      <c r="C140" s="41">
        <v>6.5467449828683313E-2</v>
      </c>
    </row>
    <row r="141" spans="1:3" x14ac:dyDescent="0.3">
      <c r="A141" s="42" t="s">
        <v>97</v>
      </c>
      <c r="B141" s="41">
        <v>0.18307878787878787</v>
      </c>
      <c r="C141" s="41">
        <v>5.2499999999999998E-2</v>
      </c>
    </row>
    <row r="142" spans="1:3" x14ac:dyDescent="0.3">
      <c r="A142" s="42" t="s">
        <v>67</v>
      </c>
      <c r="B142" s="41">
        <v>0.25929249019607842</v>
      </c>
      <c r="C142" s="44">
        <v>0</v>
      </c>
    </row>
    <row r="143" spans="1:3" x14ac:dyDescent="0.3">
      <c r="A143" s="42" t="s">
        <v>98</v>
      </c>
      <c r="B143" s="41">
        <v>4.2285714285714288E-2</v>
      </c>
      <c r="C143" s="43">
        <v>0</v>
      </c>
    </row>
    <row r="144" spans="1:3" x14ac:dyDescent="0.3">
      <c r="A144" s="42" t="s">
        <v>99</v>
      </c>
      <c r="B144" s="41">
        <v>5.705128205128205E-2</v>
      </c>
      <c r="C144" s="43">
        <v>0</v>
      </c>
    </row>
    <row r="145" spans="1:3" x14ac:dyDescent="0.3">
      <c r="A145" s="42" t="s">
        <v>82</v>
      </c>
      <c r="B145" s="41">
        <v>0.11056116758241759</v>
      </c>
      <c r="C145" s="41">
        <v>5.3499999999999999E-2</v>
      </c>
    </row>
    <row r="146" spans="1:3" x14ac:dyDescent="0.3">
      <c r="A146" s="42" t="s">
        <v>83</v>
      </c>
      <c r="B146" s="41">
        <v>0.10514678929765889</v>
      </c>
      <c r="C146" s="43">
        <v>0</v>
      </c>
    </row>
    <row r="147" spans="1:3" x14ac:dyDescent="0.3">
      <c r="A147" s="42" t="s">
        <v>84</v>
      </c>
      <c r="B147" s="41">
        <v>0.22159171111111114</v>
      </c>
      <c r="C147" s="43">
        <v>0</v>
      </c>
    </row>
    <row r="148" spans="1:3" x14ac:dyDescent="0.3">
      <c r="A148" s="42" t="s">
        <v>87</v>
      </c>
      <c r="B148" s="41">
        <v>0.16633478991596637</v>
      </c>
      <c r="C148" s="41">
        <v>5.3499999999999999E-2</v>
      </c>
    </row>
    <row r="149" spans="1:3" x14ac:dyDescent="0.3">
      <c r="A149" s="42" t="s">
        <v>68</v>
      </c>
      <c r="B149" s="41">
        <v>0.32952869352869357</v>
      </c>
      <c r="C149" s="41">
        <v>5.3499999999999999E-2</v>
      </c>
    </row>
    <row r="150" spans="1:3" x14ac:dyDescent="0.3">
      <c r="A150" s="42" t="s">
        <v>69</v>
      </c>
      <c r="B150" s="41">
        <v>0.32907563025210101</v>
      </c>
      <c r="C150" s="41">
        <v>5.3499999999999999E-2</v>
      </c>
    </row>
    <row r="151" spans="1:3" x14ac:dyDescent="0.3">
      <c r="A151" s="42" t="s">
        <v>70</v>
      </c>
      <c r="B151" s="41">
        <v>0.35730245098039221</v>
      </c>
      <c r="C151" s="41">
        <v>5.3499999999999999E-2</v>
      </c>
    </row>
    <row r="152" spans="1:3" x14ac:dyDescent="0.3">
      <c r="A152" s="42" t="s">
        <v>74</v>
      </c>
      <c r="B152" s="41">
        <v>0.19892857142857143</v>
      </c>
      <c r="C152" s="41">
        <v>5.3499999999999999E-2</v>
      </c>
    </row>
    <row r="153" spans="1:3" x14ac:dyDescent="0.3">
      <c r="A153" s="42" t="s">
        <v>75</v>
      </c>
      <c r="B153" s="41">
        <v>0.20733857142857143</v>
      </c>
      <c r="C153" s="41">
        <v>5.3499999999999999E-2</v>
      </c>
    </row>
    <row r="154" spans="1:3" x14ac:dyDescent="0.3">
      <c r="A154" s="42" t="s">
        <v>78</v>
      </c>
      <c r="B154" s="43">
        <v>0.14996428571428572</v>
      </c>
      <c r="C154" s="41">
        <v>4.1300000000000003E-2</v>
      </c>
    </row>
    <row r="155" spans="1:3" x14ac:dyDescent="0.3">
      <c r="A155" s="42" t="s">
        <v>80</v>
      </c>
      <c r="B155" s="41">
        <v>0.39173249299719887</v>
      </c>
      <c r="C155" s="41">
        <v>5.3499999999999999E-2</v>
      </c>
    </row>
    <row r="156" spans="1:3" x14ac:dyDescent="0.3">
      <c r="A156" s="42" t="s">
        <v>89</v>
      </c>
      <c r="B156" s="41">
        <v>0.31969206954036677</v>
      </c>
      <c r="C156" s="41">
        <v>0.05</v>
      </c>
    </row>
    <row r="157" spans="1:3" x14ac:dyDescent="0.3">
      <c r="A157" s="42" t="s">
        <v>90</v>
      </c>
      <c r="B157" s="41">
        <v>0.33389807692307688</v>
      </c>
      <c r="C157" s="43">
        <v>0</v>
      </c>
    </row>
    <row r="158" spans="1:3" x14ac:dyDescent="0.3">
      <c r="A158" s="42" t="s">
        <v>91</v>
      </c>
      <c r="B158" s="41">
        <v>0.1839101282051282</v>
      </c>
      <c r="C158" s="41">
        <v>4.5699999999999998E-2</v>
      </c>
    </row>
    <row r="159" spans="1:3" x14ac:dyDescent="0.3">
      <c r="A159" s="42" t="s">
        <v>149</v>
      </c>
      <c r="B159" s="41">
        <v>0.48609473193473196</v>
      </c>
      <c r="C159" s="45">
        <v>6.2899999999999998E-2</v>
      </c>
    </row>
    <row r="160" spans="1:3" x14ac:dyDescent="0.3">
      <c r="A160" s="42" t="s">
        <v>140</v>
      </c>
      <c r="B160" s="41">
        <v>0.39133007905138345</v>
      </c>
      <c r="C160" s="45">
        <v>5.3499999999999999E-2</v>
      </c>
    </row>
    <row r="161" spans="1:3" x14ac:dyDescent="0.3">
      <c r="A161" s="42" t="s">
        <v>141</v>
      </c>
      <c r="B161" s="41">
        <v>0.44858386034255593</v>
      </c>
      <c r="C161" s="45">
        <v>7.1300000000000002E-2</v>
      </c>
    </row>
    <row r="162" spans="1:3" x14ac:dyDescent="0.3">
      <c r="A162" s="42" t="s">
        <v>142</v>
      </c>
      <c r="B162" s="41">
        <v>0.48704358197358194</v>
      </c>
      <c r="C162" s="45">
        <v>5.3499999999999999E-2</v>
      </c>
    </row>
    <row r="163" spans="1:3" x14ac:dyDescent="0.3">
      <c r="A163" s="42" t="s">
        <v>143</v>
      </c>
      <c r="B163" s="41">
        <v>0.37658570426065163</v>
      </c>
      <c r="C163" s="45">
        <v>5.3499999999999999E-2</v>
      </c>
    </row>
    <row r="164" spans="1:3" x14ac:dyDescent="0.3">
      <c r="A164" s="42" t="s">
        <v>144</v>
      </c>
      <c r="B164" s="41">
        <v>0.40135762515262507</v>
      </c>
      <c r="C164" s="44">
        <v>0</v>
      </c>
    </row>
    <row r="165" spans="1:3" x14ac:dyDescent="0.3">
      <c r="A165" s="42" t="s">
        <v>145</v>
      </c>
      <c r="B165" s="41">
        <v>0.35609411764705884</v>
      </c>
      <c r="C165" s="45">
        <v>5.3600000000000002E-2</v>
      </c>
    </row>
    <row r="166" spans="1:3" x14ac:dyDescent="0.3">
      <c r="A166" s="42" t="s">
        <v>146</v>
      </c>
      <c r="B166" s="41">
        <v>0.52986459627329197</v>
      </c>
      <c r="C166" s="45">
        <v>7.0499999999999993E-2</v>
      </c>
    </row>
    <row r="167" spans="1:3" x14ac:dyDescent="0.3">
      <c r="A167" s="42" t="s">
        <v>147</v>
      </c>
      <c r="B167" s="41">
        <v>0.46527836080586082</v>
      </c>
      <c r="C167" s="45">
        <v>5.3499999999999999E-2</v>
      </c>
    </row>
    <row r="168" spans="1:3" x14ac:dyDescent="0.3">
      <c r="A168" s="42" t="s">
        <v>148</v>
      </c>
      <c r="B168" s="41">
        <v>0.17284575395868501</v>
      </c>
      <c r="C168" s="45">
        <v>3.78E-2</v>
      </c>
    </row>
    <row r="169" spans="1:3" x14ac:dyDescent="0.3">
      <c r="A169" s="42" t="s">
        <v>150</v>
      </c>
      <c r="B169" s="41">
        <v>0.34584547783251229</v>
      </c>
      <c r="C169" s="44">
        <v>0</v>
      </c>
    </row>
    <row r="170" spans="1:3" x14ac:dyDescent="0.3">
      <c r="A170" s="42" t="s">
        <v>151</v>
      </c>
      <c r="B170" s="58">
        <v>0.50028868673660432</v>
      </c>
      <c r="C170" s="45">
        <v>6.1142857142857145E-2</v>
      </c>
    </row>
    <row r="171" spans="1:3" x14ac:dyDescent="0.3">
      <c r="A171" s="42" t="s">
        <v>152</v>
      </c>
      <c r="B171" s="41">
        <v>0.52206321428571434</v>
      </c>
      <c r="C171" s="44">
        <v>0</v>
      </c>
    </row>
    <row r="172" spans="1:3" x14ac:dyDescent="0.3">
      <c r="A172" s="42" t="s">
        <v>153</v>
      </c>
      <c r="B172" s="41">
        <v>0.43416845893237194</v>
      </c>
      <c r="C172" s="44">
        <v>0</v>
      </c>
    </row>
    <row r="173" spans="1:3" x14ac:dyDescent="0.3">
      <c r="A173" s="42" t="s">
        <v>154</v>
      </c>
      <c r="B173" s="41">
        <v>0.25403278170105759</v>
      </c>
      <c r="C173" s="45">
        <v>9.2299999999999993E-2</v>
      </c>
    </row>
    <row r="174" spans="1:3" x14ac:dyDescent="0.3">
      <c r="A174" s="42" t="s">
        <v>155</v>
      </c>
      <c r="B174" s="41">
        <v>0.37350341628959272</v>
      </c>
      <c r="C174" s="45">
        <v>5.4800000000000001E-2</v>
      </c>
    </row>
    <row r="175" spans="1:3" x14ac:dyDescent="0.3">
      <c r="A175" s="42" t="s">
        <v>156</v>
      </c>
      <c r="B175" s="41">
        <v>0.47813604682274241</v>
      </c>
      <c r="C175" s="45">
        <v>5.4899999999999997E-2</v>
      </c>
    </row>
    <row r="176" spans="1:3" x14ac:dyDescent="0.3">
      <c r="A176" s="42" t="s">
        <v>157</v>
      </c>
      <c r="B176" s="41">
        <v>0.20776100529100533</v>
      </c>
      <c r="C176" s="44">
        <v>0</v>
      </c>
    </row>
    <row r="177" spans="1:3" x14ac:dyDescent="0.3">
      <c r="A177" s="42" t="s">
        <v>158</v>
      </c>
      <c r="B177" s="41">
        <v>0.35259010869565216</v>
      </c>
      <c r="C177" s="45">
        <v>5.9999999999999995E-4</v>
      </c>
    </row>
    <row r="178" spans="1:3" x14ac:dyDescent="0.3">
      <c r="A178" s="42" t="s">
        <v>159</v>
      </c>
      <c r="B178" s="41">
        <v>0.34646242611877287</v>
      </c>
      <c r="C178" s="45">
        <v>5.3499999999999999E-2</v>
      </c>
    </row>
    <row r="179" spans="1:3" x14ac:dyDescent="0.3">
      <c r="A179" s="42" t="s">
        <v>160</v>
      </c>
      <c r="B179" s="41">
        <v>0.3151755183413078</v>
      </c>
      <c r="C179" s="41">
        <v>6.484848484848485E-2</v>
      </c>
    </row>
  </sheetData>
  <autoFilter ref="A1:D179" xr:uid="{00000000-0009-0000-0000-000006000000}"/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filterMode="1"/>
  <dimension ref="B1:P180"/>
  <sheetViews>
    <sheetView workbookViewId="0">
      <pane ySplit="1" topLeftCell="A2" activePane="bottomLeft" state="frozen"/>
      <selection pane="bottomLeft" activeCell="B60" sqref="B60"/>
    </sheetView>
  </sheetViews>
  <sheetFormatPr baseColWidth="10" defaultColWidth="11.44140625" defaultRowHeight="13.8" x14ac:dyDescent="0.25"/>
  <cols>
    <col min="1" max="1" width="3.6640625" style="5" customWidth="1"/>
    <col min="2" max="2" width="16.109375" style="5" customWidth="1"/>
    <col min="3" max="3" width="14.44140625" style="5" customWidth="1"/>
    <col min="4" max="4" width="18.33203125" style="5" customWidth="1"/>
    <col min="5" max="5" width="32" style="5" customWidth="1"/>
    <col min="6" max="6" width="27.109375" style="5" customWidth="1"/>
    <col min="7" max="7" width="13.5546875" style="5" customWidth="1"/>
    <col min="8" max="8" width="14.33203125" style="5" customWidth="1"/>
    <col min="9" max="9" width="17.5546875" style="5" customWidth="1"/>
    <col min="10" max="10" width="18.109375" style="5" customWidth="1"/>
    <col min="11" max="11" width="21.33203125" style="5" customWidth="1"/>
    <col min="12" max="12" width="25" style="5" customWidth="1"/>
    <col min="13" max="13" width="20.44140625" style="5" customWidth="1"/>
    <col min="14" max="14" width="19.88671875" style="5" customWidth="1"/>
    <col min="15" max="16384" width="11.44140625" style="5"/>
  </cols>
  <sheetData>
    <row r="1" spans="2:14" s="6" customFormat="1" ht="74.25" customHeight="1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185</v>
      </c>
      <c r="G1" s="1" t="s">
        <v>186</v>
      </c>
      <c r="H1" s="1" t="s">
        <v>187</v>
      </c>
      <c r="I1" s="1" t="s">
        <v>188</v>
      </c>
      <c r="J1" s="1" t="s">
        <v>189</v>
      </c>
      <c r="K1" s="1" t="s">
        <v>413</v>
      </c>
      <c r="L1" s="1" t="s">
        <v>190</v>
      </c>
      <c r="M1" s="1" t="s">
        <v>191</v>
      </c>
      <c r="N1" s="1" t="s">
        <v>192</v>
      </c>
    </row>
    <row r="2" spans="2:14" hidden="1" x14ac:dyDescent="0.25">
      <c r="B2" s="2" t="s">
        <v>4</v>
      </c>
      <c r="C2" s="2" t="s">
        <v>193</v>
      </c>
      <c r="D2" s="2" t="s">
        <v>194</v>
      </c>
      <c r="E2" s="2" t="s">
        <v>195</v>
      </c>
      <c r="F2" s="7">
        <f>VLOOKUP(B2,'%'!$A$1:$J$179,5,0)</f>
        <v>0</v>
      </c>
      <c r="G2" s="2">
        <v>0</v>
      </c>
      <c r="H2" s="2">
        <v>1</v>
      </c>
      <c r="I2" s="2">
        <f>VLOOKUP(B2,DOCUMENTOS!$A$1:$D$178,3,0)</f>
        <v>1</v>
      </c>
      <c r="J2" s="7">
        <f>VLOOKUP(B2,'%'!$A$1:$J$179,10,0)</f>
        <v>0</v>
      </c>
      <c r="K2" s="7">
        <v>0</v>
      </c>
      <c r="L2" s="7">
        <v>0</v>
      </c>
      <c r="M2" s="2">
        <f>VLOOKUP(B2,DOCUMENTOS!$A$1:$D$178,2,0)</f>
        <v>1</v>
      </c>
      <c r="N2" s="2">
        <f>VLOOKUP(B2,DOCUMENTOS!$A$1:$D$178,4,0)</f>
        <v>9</v>
      </c>
    </row>
    <row r="3" spans="2:14" hidden="1" x14ac:dyDescent="0.25">
      <c r="B3" s="2" t="s">
        <v>5</v>
      </c>
      <c r="C3" s="2" t="s">
        <v>193</v>
      </c>
      <c r="D3" s="2" t="s">
        <v>194</v>
      </c>
      <c r="E3" s="2" t="s">
        <v>196</v>
      </c>
      <c r="F3" s="7">
        <f>VLOOKUP(B3,'%'!$A$1:$J$179,5,0)</f>
        <v>0.4</v>
      </c>
      <c r="G3" s="2">
        <v>0</v>
      </c>
      <c r="H3" s="2">
        <v>1</v>
      </c>
      <c r="I3" s="2">
        <f>VLOOKUP(B3,DOCUMENTOS!$A$1:$D$178,3,0)</f>
        <v>1</v>
      </c>
      <c r="J3" s="7">
        <f>VLOOKUP(B3,'%'!$A$1:$J$179,10,0)</f>
        <v>0</v>
      </c>
      <c r="K3" s="7">
        <v>0</v>
      </c>
      <c r="L3" s="7">
        <v>0</v>
      </c>
      <c r="M3" s="2">
        <f>VLOOKUP(B3,DOCUMENTOS!$A$1:$D$178,2,0)</f>
        <v>1</v>
      </c>
      <c r="N3" s="2">
        <f>VLOOKUP(B3,DOCUMENTOS!$A$1:$D$178,4,0)</f>
        <v>7</v>
      </c>
    </row>
    <row r="4" spans="2:14" hidden="1" x14ac:dyDescent="0.25">
      <c r="B4" s="2" t="s">
        <v>6</v>
      </c>
      <c r="C4" s="2" t="s">
        <v>193</v>
      </c>
      <c r="D4" s="2" t="s">
        <v>194</v>
      </c>
      <c r="E4" s="2" t="s">
        <v>197</v>
      </c>
      <c r="F4" s="7">
        <f>VLOOKUP(B4,'%'!$A$1:$J$179,5,0)</f>
        <v>0</v>
      </c>
      <c r="G4" s="2">
        <v>0</v>
      </c>
      <c r="H4" s="2">
        <v>1</v>
      </c>
      <c r="I4" s="2">
        <f>VLOOKUP(B4,DOCUMENTOS!$A$1:$D$178,3,0)</f>
        <v>2</v>
      </c>
      <c r="J4" s="7">
        <f>VLOOKUP(B4,'%'!$A$1:$J$179,10,0)</f>
        <v>0</v>
      </c>
      <c r="K4" s="7">
        <v>0</v>
      </c>
      <c r="L4" s="7">
        <v>0</v>
      </c>
      <c r="M4" s="2">
        <f>VLOOKUP(B4,DOCUMENTOS!$A$1:$D$178,2,0)</f>
        <v>1</v>
      </c>
      <c r="N4" s="2">
        <f>VLOOKUP(B4,DOCUMENTOS!$A$1:$D$178,4,0)</f>
        <v>7</v>
      </c>
    </row>
    <row r="5" spans="2:14" hidden="1" x14ac:dyDescent="0.25">
      <c r="B5" s="2" t="s">
        <v>7</v>
      </c>
      <c r="C5" s="2" t="s">
        <v>193</v>
      </c>
      <c r="D5" s="2" t="s">
        <v>194</v>
      </c>
      <c r="E5" s="2" t="s">
        <v>198</v>
      </c>
      <c r="F5" s="7">
        <f>VLOOKUP(B5,'%'!$A$1:$J$179,5,0)</f>
        <v>0</v>
      </c>
      <c r="G5" s="2">
        <v>0</v>
      </c>
      <c r="H5" s="2">
        <v>1</v>
      </c>
      <c r="I5" s="2">
        <f>VLOOKUP(B5,DOCUMENTOS!$A$1:$D$178,3,0)</f>
        <v>2</v>
      </c>
      <c r="J5" s="7">
        <f>VLOOKUP(B5,'%'!$A$1:$J$179,10,0)</f>
        <v>0</v>
      </c>
      <c r="K5" s="7">
        <v>0</v>
      </c>
      <c r="L5" s="7">
        <v>0</v>
      </c>
      <c r="M5" s="2">
        <f>VLOOKUP(B5,DOCUMENTOS!$A$1:$D$178,2,0)</f>
        <v>1</v>
      </c>
      <c r="N5" s="2">
        <f>VLOOKUP(B5,DOCUMENTOS!$A$1:$D$178,4,0)</f>
        <v>6</v>
      </c>
    </row>
    <row r="6" spans="2:14" hidden="1" x14ac:dyDescent="0.25">
      <c r="B6" s="2" t="s">
        <v>8</v>
      </c>
      <c r="C6" s="2" t="s">
        <v>193</v>
      </c>
      <c r="D6" s="2" t="s">
        <v>194</v>
      </c>
      <c r="E6" s="2" t="s">
        <v>199</v>
      </c>
      <c r="F6" s="7">
        <f>VLOOKUP(B6,'%'!$A$1:$J$179,5,0)</f>
        <v>0.21</v>
      </c>
      <c r="G6" s="2">
        <v>1</v>
      </c>
      <c r="H6" s="2">
        <v>1</v>
      </c>
      <c r="I6" s="2">
        <f>VLOOKUP(B6,DOCUMENTOS!$A$1:$D$178,3,0)</f>
        <v>0</v>
      </c>
      <c r="J6" s="7">
        <f>VLOOKUP(B6,'%'!$A$1:$J$179,10,0)</f>
        <v>0</v>
      </c>
      <c r="K6" s="7">
        <v>1</v>
      </c>
      <c r="L6" s="7">
        <v>0</v>
      </c>
      <c r="M6" s="2">
        <f>VLOOKUP(B6,DOCUMENTOS!$A$1:$D$178,2,0)</f>
        <v>2</v>
      </c>
      <c r="N6" s="2">
        <f>VLOOKUP(B6,DOCUMENTOS!$A$1:$D$178,4,0)</f>
        <v>8</v>
      </c>
    </row>
    <row r="7" spans="2:14" hidden="1" x14ac:dyDescent="0.25">
      <c r="B7" s="2" t="s">
        <v>9</v>
      </c>
      <c r="C7" s="2" t="s">
        <v>193</v>
      </c>
      <c r="D7" s="2" t="s">
        <v>194</v>
      </c>
      <c r="E7" s="2" t="s">
        <v>200</v>
      </c>
      <c r="F7" s="7">
        <f>VLOOKUP(B7,'%'!$A$1:$J$179,5,0)</f>
        <v>0</v>
      </c>
      <c r="G7" s="2">
        <v>0</v>
      </c>
      <c r="H7" s="2">
        <v>0</v>
      </c>
      <c r="I7" s="2">
        <f>VLOOKUP(B7,DOCUMENTOS!$A$1:$D$178,3,0)</f>
        <v>0</v>
      </c>
      <c r="J7" s="7">
        <f>VLOOKUP(B7,'%'!$A$1:$J$179,10,0)</f>
        <v>0</v>
      </c>
      <c r="K7" s="7">
        <v>0</v>
      </c>
      <c r="L7" s="7">
        <v>0</v>
      </c>
      <c r="M7" s="2">
        <f>VLOOKUP(B7,DOCUMENTOS!$A$1:$D$178,2,0)</f>
        <v>1</v>
      </c>
      <c r="N7" s="2">
        <f>VLOOKUP(B7,DOCUMENTOS!$A$1:$D$178,4,0)</f>
        <v>8</v>
      </c>
    </row>
    <row r="8" spans="2:14" hidden="1" x14ac:dyDescent="0.25">
      <c r="B8" s="2" t="s">
        <v>10</v>
      </c>
      <c r="C8" s="2" t="s">
        <v>201</v>
      </c>
      <c r="D8" s="2" t="s">
        <v>194</v>
      </c>
      <c r="E8" s="2" t="s">
        <v>202</v>
      </c>
      <c r="F8" s="7">
        <f>VLOOKUP(B8,'%'!$A$1:$J$179,5,0)</f>
        <v>0.11</v>
      </c>
      <c r="G8" s="2">
        <v>1</v>
      </c>
      <c r="H8" s="2">
        <v>1</v>
      </c>
      <c r="I8" s="2">
        <f>VLOOKUP(B8,DOCUMENTOS!$A$1:$D$178,3,0)</f>
        <v>4</v>
      </c>
      <c r="J8" s="7">
        <f>VLOOKUP(B8,'%'!$A$1:$J$179,10,0)</f>
        <v>0</v>
      </c>
      <c r="K8" s="7">
        <v>1</v>
      </c>
      <c r="L8" s="7">
        <v>0</v>
      </c>
      <c r="M8" s="2">
        <f>VLOOKUP(B8,DOCUMENTOS!$A$1:$D$178,2,0)</f>
        <v>1</v>
      </c>
      <c r="N8" s="2">
        <f>VLOOKUP(B8,DOCUMENTOS!$A$1:$D$178,4,0)</f>
        <v>11</v>
      </c>
    </row>
    <row r="9" spans="2:14" hidden="1" x14ac:dyDescent="0.25">
      <c r="B9" s="2" t="s">
        <v>11</v>
      </c>
      <c r="C9" s="2" t="s">
        <v>201</v>
      </c>
      <c r="D9" s="2" t="s">
        <v>194</v>
      </c>
      <c r="E9" s="2" t="s">
        <v>203</v>
      </c>
      <c r="F9" s="7">
        <f>VLOOKUP(B9,'%'!$A$1:$J$179,5,0)</f>
        <v>0.16</v>
      </c>
      <c r="G9" s="2">
        <v>1</v>
      </c>
      <c r="H9" s="2">
        <v>1</v>
      </c>
      <c r="I9" s="2">
        <f>VLOOKUP(B9,DOCUMENTOS!$A$1:$D$178,3,0)</f>
        <v>4</v>
      </c>
      <c r="J9" s="7">
        <f>VLOOKUP(B9,'%'!$A$1:$J$179,10,0)</f>
        <v>0</v>
      </c>
      <c r="K9" s="7">
        <v>1</v>
      </c>
      <c r="L9" s="7">
        <v>0</v>
      </c>
      <c r="M9" s="2">
        <f>VLOOKUP(B9,DOCUMENTOS!$A$1:$D$178,2,0)</f>
        <v>1</v>
      </c>
      <c r="N9" s="2">
        <f>VLOOKUP(B9,DOCUMENTOS!$A$1:$D$178,4,0)</f>
        <v>11</v>
      </c>
    </row>
    <row r="10" spans="2:14" hidden="1" x14ac:dyDescent="0.25">
      <c r="B10" s="2" t="s">
        <v>12</v>
      </c>
      <c r="C10" s="2" t="s">
        <v>193</v>
      </c>
      <c r="D10" s="2" t="s">
        <v>194</v>
      </c>
      <c r="E10" s="2" t="s">
        <v>204</v>
      </c>
      <c r="F10" s="7">
        <f>VLOOKUP(B10,'%'!$A$1:$J$179,5,0)</f>
        <v>0</v>
      </c>
      <c r="G10" s="2">
        <v>1</v>
      </c>
      <c r="H10" s="2">
        <v>1</v>
      </c>
      <c r="I10" s="2">
        <f>VLOOKUP(B10,DOCUMENTOS!$A$1:$D$178,3,0)</f>
        <v>0</v>
      </c>
      <c r="J10" s="7">
        <f>VLOOKUP(B10,'%'!$A$1:$J$179,10,0)</f>
        <v>0</v>
      </c>
      <c r="K10" s="7">
        <v>1</v>
      </c>
      <c r="L10" s="7">
        <v>0</v>
      </c>
      <c r="M10" s="2">
        <f>VLOOKUP(B10,DOCUMENTOS!$A$1:$D$178,2,0)</f>
        <v>2</v>
      </c>
      <c r="N10" s="2">
        <f>VLOOKUP(B10,DOCUMENTOS!$A$1:$D$178,4,0)</f>
        <v>8</v>
      </c>
    </row>
    <row r="11" spans="2:14" hidden="1" x14ac:dyDescent="0.25">
      <c r="B11" s="2" t="s">
        <v>13</v>
      </c>
      <c r="C11" s="2" t="s">
        <v>201</v>
      </c>
      <c r="D11" s="2" t="s">
        <v>194</v>
      </c>
      <c r="E11" s="2" t="s">
        <v>205</v>
      </c>
      <c r="F11" s="7">
        <f>VLOOKUP(B11,'%'!$A$1:$J$179,5,0)</f>
        <v>0.12</v>
      </c>
      <c r="G11" s="2">
        <v>1</v>
      </c>
      <c r="H11" s="2">
        <v>1</v>
      </c>
      <c r="I11" s="2">
        <f>VLOOKUP(B11,DOCUMENTOS!$A$1:$D$178,3,0)</f>
        <v>4</v>
      </c>
      <c r="J11" s="7">
        <f>VLOOKUP(B11,'%'!$A$1:$J$179,10,0)</f>
        <v>0</v>
      </c>
      <c r="K11" s="7">
        <v>1</v>
      </c>
      <c r="L11" s="7">
        <v>0</v>
      </c>
      <c r="M11" s="2">
        <f>VLOOKUP(B11,DOCUMENTOS!$A$1:$D$178,2,0)</f>
        <v>1</v>
      </c>
      <c r="N11" s="2">
        <f>VLOOKUP(B11,DOCUMENTOS!$A$1:$D$178,4,0)</f>
        <v>11</v>
      </c>
    </row>
    <row r="12" spans="2:14" hidden="1" x14ac:dyDescent="0.25">
      <c r="B12" s="2" t="s">
        <v>14</v>
      </c>
      <c r="C12" s="2" t="s">
        <v>201</v>
      </c>
      <c r="D12" s="2" t="s">
        <v>194</v>
      </c>
      <c r="E12" s="2" t="s">
        <v>206</v>
      </c>
      <c r="F12" s="7">
        <f>VLOOKUP(B12,'%'!$A$1:$J$179,5,0)</f>
        <v>0.14000000000000001</v>
      </c>
      <c r="G12" s="2">
        <v>1</v>
      </c>
      <c r="H12" s="2">
        <v>1</v>
      </c>
      <c r="I12" s="2">
        <f>VLOOKUP(B12,DOCUMENTOS!$A$1:$D$178,3,0)</f>
        <v>4</v>
      </c>
      <c r="J12" s="7">
        <f>VLOOKUP(B12,'%'!$A$1:$J$179,10,0)</f>
        <v>0</v>
      </c>
      <c r="K12" s="7">
        <v>1</v>
      </c>
      <c r="L12" s="7">
        <v>0</v>
      </c>
      <c r="M12" s="2">
        <f>VLOOKUP(B12,DOCUMENTOS!$A$1:$D$178,2,0)</f>
        <v>1</v>
      </c>
      <c r="N12" s="2">
        <f>VLOOKUP(B12,DOCUMENTOS!$A$1:$D$178,4,0)</f>
        <v>10</v>
      </c>
    </row>
    <row r="13" spans="2:14" hidden="1" x14ac:dyDescent="0.25">
      <c r="B13" s="2" t="s">
        <v>15</v>
      </c>
      <c r="C13" s="2" t="s">
        <v>207</v>
      </c>
      <c r="D13" s="2" t="s">
        <v>194</v>
      </c>
      <c r="E13" s="2" t="s">
        <v>208</v>
      </c>
      <c r="F13" s="7">
        <f>VLOOKUP(B13,'%'!$A$1:$J$179,5,0)</f>
        <v>0</v>
      </c>
      <c r="G13" s="2">
        <v>1</v>
      </c>
      <c r="H13" s="2">
        <v>1</v>
      </c>
      <c r="I13" s="2">
        <f>VLOOKUP(B13,DOCUMENTOS!$A$1:$D$178,3,0)</f>
        <v>1</v>
      </c>
      <c r="J13" s="7">
        <f>VLOOKUP(B13,'%'!$A$1:$J$179,10,0)</f>
        <v>0</v>
      </c>
      <c r="K13" s="7">
        <v>1</v>
      </c>
      <c r="L13" s="7">
        <v>0</v>
      </c>
      <c r="M13" s="2">
        <f>VLOOKUP(B13,DOCUMENTOS!$A$1:$D$178,2,0)</f>
        <v>0</v>
      </c>
      <c r="N13" s="2">
        <f>VLOOKUP(B13,DOCUMENTOS!$A$1:$D$178,4,0)</f>
        <v>2</v>
      </c>
    </row>
    <row r="14" spans="2:14" hidden="1" x14ac:dyDescent="0.25">
      <c r="B14" s="2" t="s">
        <v>16</v>
      </c>
      <c r="C14" s="2" t="s">
        <v>209</v>
      </c>
      <c r="D14" s="2" t="s">
        <v>194</v>
      </c>
      <c r="E14" s="2" t="s">
        <v>210</v>
      </c>
      <c r="F14" s="7">
        <f>VLOOKUP(B14,'%'!$A$1:$J$179,5,0)</f>
        <v>0</v>
      </c>
      <c r="G14" s="2">
        <v>1</v>
      </c>
      <c r="H14" s="2">
        <v>1</v>
      </c>
      <c r="I14" s="2">
        <f>VLOOKUP(B14,DOCUMENTOS!$A$1:$D$178,3,0)</f>
        <v>5</v>
      </c>
      <c r="J14" s="7">
        <f>VLOOKUP(B14,'%'!$A$1:$J$179,10,0)</f>
        <v>0</v>
      </c>
      <c r="K14" s="7">
        <v>1</v>
      </c>
      <c r="L14" s="7">
        <v>0</v>
      </c>
      <c r="M14" s="2">
        <f>VLOOKUP(B14,DOCUMENTOS!$A$1:$D$178,2,0)</f>
        <v>1</v>
      </c>
      <c r="N14" s="2">
        <f>VLOOKUP(B14,DOCUMENTOS!$A$1:$D$178,4,0)</f>
        <v>10</v>
      </c>
    </row>
    <row r="15" spans="2:14" hidden="1" x14ac:dyDescent="0.25">
      <c r="B15" s="2" t="s">
        <v>17</v>
      </c>
      <c r="C15" s="2" t="s">
        <v>207</v>
      </c>
      <c r="D15" s="2" t="s">
        <v>194</v>
      </c>
      <c r="E15" s="2" t="s">
        <v>211</v>
      </c>
      <c r="F15" s="7">
        <f>VLOOKUP(B15,'%'!$A$1:$J$179,5,0)</f>
        <v>0.21</v>
      </c>
      <c r="G15" s="2">
        <v>1</v>
      </c>
      <c r="H15" s="2">
        <v>1</v>
      </c>
      <c r="I15" s="2">
        <f>VLOOKUP(B15,DOCUMENTOS!$A$1:$D$178,3,0)</f>
        <v>1</v>
      </c>
      <c r="J15" s="7">
        <f>VLOOKUP(B15,'%'!$A$1:$J$179,10,0)</f>
        <v>0</v>
      </c>
      <c r="K15" s="7">
        <v>1</v>
      </c>
      <c r="L15" s="7">
        <v>0</v>
      </c>
      <c r="M15" s="2">
        <f>VLOOKUP(B15,DOCUMENTOS!$A$1:$D$178,2,0)</f>
        <v>1</v>
      </c>
      <c r="N15" s="2">
        <f>VLOOKUP(B15,DOCUMENTOS!$A$1:$D$178,4,0)</f>
        <v>6</v>
      </c>
    </row>
    <row r="16" spans="2:14" hidden="1" x14ac:dyDescent="0.25">
      <c r="B16" s="2" t="s">
        <v>18</v>
      </c>
      <c r="C16" s="2" t="s">
        <v>207</v>
      </c>
      <c r="D16" s="2" t="s">
        <v>194</v>
      </c>
      <c r="E16" s="2" t="s">
        <v>212</v>
      </c>
      <c r="F16" s="7">
        <f>VLOOKUP(B16,'%'!$A$1:$J$179,5,0)</f>
        <v>0</v>
      </c>
      <c r="G16" s="2">
        <v>1</v>
      </c>
      <c r="H16" s="2">
        <v>1</v>
      </c>
      <c r="I16" s="2">
        <f>VLOOKUP(B16,DOCUMENTOS!$A$1:$D$178,3,0)</f>
        <v>1</v>
      </c>
      <c r="J16" s="7">
        <f>VLOOKUP(B16,'%'!$A$1:$J$179,10,0)</f>
        <v>0</v>
      </c>
      <c r="K16" s="7">
        <v>1</v>
      </c>
      <c r="L16" s="7">
        <v>0</v>
      </c>
      <c r="M16" s="2">
        <f>VLOOKUP(B16,DOCUMENTOS!$A$1:$D$178,2,0)</f>
        <v>1</v>
      </c>
      <c r="N16" s="2">
        <f>VLOOKUP(B16,DOCUMENTOS!$A$1:$D$178,4,0)</f>
        <v>4</v>
      </c>
    </row>
    <row r="17" spans="2:14" hidden="1" x14ac:dyDescent="0.25">
      <c r="B17" s="2" t="s">
        <v>19</v>
      </c>
      <c r="C17" s="2" t="s">
        <v>207</v>
      </c>
      <c r="D17" s="2" t="s">
        <v>194</v>
      </c>
      <c r="E17" s="2" t="s">
        <v>213</v>
      </c>
      <c r="F17" s="7">
        <f>VLOOKUP(B17,'%'!$A$1:$J$179,5,0)</f>
        <v>0.19</v>
      </c>
      <c r="G17" s="2">
        <v>1</v>
      </c>
      <c r="H17" s="2">
        <v>1</v>
      </c>
      <c r="I17" s="2">
        <f>VLOOKUP(B17,DOCUMENTOS!$A$1:$D$178,3,0)</f>
        <v>1</v>
      </c>
      <c r="J17" s="7">
        <f>VLOOKUP(B17,'%'!$A$1:$J$179,10,0)</f>
        <v>0</v>
      </c>
      <c r="K17" s="7">
        <v>1</v>
      </c>
      <c r="L17" s="7">
        <v>0</v>
      </c>
      <c r="M17" s="2">
        <f>VLOOKUP(B17,DOCUMENTOS!$A$1:$D$178,2,0)</f>
        <v>1</v>
      </c>
      <c r="N17" s="2">
        <f>VLOOKUP(B17,DOCUMENTOS!$A$1:$D$178,4,0)</f>
        <v>8</v>
      </c>
    </row>
    <row r="18" spans="2:14" hidden="1" x14ac:dyDescent="0.25">
      <c r="B18" s="2" t="s">
        <v>20</v>
      </c>
      <c r="C18" s="2" t="s">
        <v>209</v>
      </c>
      <c r="D18" s="2" t="s">
        <v>194</v>
      </c>
      <c r="E18" s="2" t="s">
        <v>214</v>
      </c>
      <c r="F18" s="7">
        <f>VLOOKUP(B18,'%'!$A$1:$J$179,5,0)</f>
        <v>0.23</v>
      </c>
      <c r="G18" s="2">
        <v>1</v>
      </c>
      <c r="H18" s="2">
        <v>1</v>
      </c>
      <c r="I18" s="2">
        <f>VLOOKUP(B18,DOCUMENTOS!$A$1:$D$178,3,0)</f>
        <v>5</v>
      </c>
      <c r="J18" s="7">
        <f>VLOOKUP(B18,'%'!$A$1:$J$179,10,0)</f>
        <v>0</v>
      </c>
      <c r="K18" s="7">
        <v>1</v>
      </c>
      <c r="L18" s="7">
        <v>0</v>
      </c>
      <c r="M18" s="2">
        <f>VLOOKUP(B18,DOCUMENTOS!$A$1:$D$178,2,0)</f>
        <v>1</v>
      </c>
      <c r="N18" s="2">
        <f>VLOOKUP(B18,DOCUMENTOS!$A$1:$D$178,4,0)</f>
        <v>13</v>
      </c>
    </row>
    <row r="19" spans="2:14" hidden="1" x14ac:dyDescent="0.25">
      <c r="B19" s="2" t="s">
        <v>21</v>
      </c>
      <c r="C19" s="2" t="s">
        <v>209</v>
      </c>
      <c r="D19" s="2" t="s">
        <v>194</v>
      </c>
      <c r="E19" s="2" t="s">
        <v>215</v>
      </c>
      <c r="F19" s="7">
        <f>VLOOKUP(B19,'%'!$A$1:$J$179,5,0)</f>
        <v>0.18</v>
      </c>
      <c r="G19" s="2">
        <v>1</v>
      </c>
      <c r="H19" s="2">
        <v>1</v>
      </c>
      <c r="I19" s="2">
        <f>VLOOKUP(B19,DOCUMENTOS!$A$1:$D$178,3,0)</f>
        <v>4</v>
      </c>
      <c r="J19" s="7">
        <f>VLOOKUP(B19,'%'!$A$1:$J$179,10,0)</f>
        <v>0</v>
      </c>
      <c r="K19" s="7">
        <v>1</v>
      </c>
      <c r="L19" s="7">
        <v>0</v>
      </c>
      <c r="M19" s="2">
        <f>VLOOKUP(B19,DOCUMENTOS!$A$1:$D$178,2,0)</f>
        <v>1</v>
      </c>
      <c r="N19" s="2">
        <f>VLOOKUP(B19,DOCUMENTOS!$A$1:$D$178,4,0)</f>
        <v>12</v>
      </c>
    </row>
    <row r="20" spans="2:14" hidden="1" x14ac:dyDescent="0.25">
      <c r="B20" s="2" t="s">
        <v>22</v>
      </c>
      <c r="C20" s="2" t="s">
        <v>209</v>
      </c>
      <c r="D20" s="2" t="s">
        <v>194</v>
      </c>
      <c r="E20" s="2" t="s">
        <v>216</v>
      </c>
      <c r="F20" s="7">
        <f>VLOOKUP(B20,'%'!$A$1:$J$179,5,0)</f>
        <v>0.38</v>
      </c>
      <c r="G20" s="2">
        <v>1</v>
      </c>
      <c r="H20" s="2">
        <v>1</v>
      </c>
      <c r="I20" s="2">
        <f>VLOOKUP(B20,DOCUMENTOS!$A$1:$D$178,3,0)</f>
        <v>5</v>
      </c>
      <c r="J20" s="7">
        <f>VLOOKUP(B20,'%'!$A$1:$J$179,10,0)</f>
        <v>0.5</v>
      </c>
      <c r="K20" s="7">
        <v>1</v>
      </c>
      <c r="L20" s="7">
        <v>0</v>
      </c>
      <c r="M20" s="2">
        <f>VLOOKUP(B20,DOCUMENTOS!$A$1:$D$178,2,0)</f>
        <v>1</v>
      </c>
      <c r="N20" s="2">
        <f>VLOOKUP(B20,DOCUMENTOS!$A$1:$D$178,4,0)</f>
        <v>12</v>
      </c>
    </row>
    <row r="21" spans="2:14" hidden="1" x14ac:dyDescent="0.25">
      <c r="B21" s="2" t="s">
        <v>23</v>
      </c>
      <c r="C21" s="2" t="s">
        <v>209</v>
      </c>
      <c r="D21" s="2" t="s">
        <v>194</v>
      </c>
      <c r="E21" s="2" t="s">
        <v>217</v>
      </c>
      <c r="F21" s="7">
        <f>VLOOKUP(B21,'%'!$A$1:$J$179,5,0)</f>
        <v>0</v>
      </c>
      <c r="G21" s="2">
        <v>1</v>
      </c>
      <c r="H21" s="2">
        <v>1</v>
      </c>
      <c r="I21" s="2">
        <f>VLOOKUP(B21,DOCUMENTOS!$A$1:$D$178,3,0)</f>
        <v>4</v>
      </c>
      <c r="J21" s="7">
        <f>VLOOKUP(B21,'%'!$A$1:$J$179,10,0)</f>
        <v>0</v>
      </c>
      <c r="K21" s="7">
        <v>1</v>
      </c>
      <c r="L21" s="7">
        <v>0</v>
      </c>
      <c r="M21" s="2">
        <f>VLOOKUP(B21,DOCUMENTOS!$A$1:$D$178,2,0)</f>
        <v>1</v>
      </c>
      <c r="N21" s="2">
        <f>VLOOKUP(B21,DOCUMENTOS!$A$1:$D$178,4,0)</f>
        <v>8</v>
      </c>
    </row>
    <row r="22" spans="2:14" hidden="1" x14ac:dyDescent="0.25">
      <c r="B22" s="2" t="s">
        <v>24</v>
      </c>
      <c r="C22" s="2" t="s">
        <v>209</v>
      </c>
      <c r="D22" s="2" t="s">
        <v>194</v>
      </c>
      <c r="E22" s="2" t="s">
        <v>218</v>
      </c>
      <c r="F22" s="7">
        <f>VLOOKUP(B22,'%'!$A$1:$J$179,5,0)</f>
        <v>0.17</v>
      </c>
      <c r="G22" s="2">
        <v>1</v>
      </c>
      <c r="H22" s="2">
        <v>1</v>
      </c>
      <c r="I22" s="2">
        <f>VLOOKUP(B22,DOCUMENTOS!$A$1:$D$178,3,0)</f>
        <v>5</v>
      </c>
      <c r="J22" s="7">
        <f>VLOOKUP(B22,'%'!$A$1:$J$179,10,0)</f>
        <v>0.5</v>
      </c>
      <c r="K22" s="7">
        <v>1</v>
      </c>
      <c r="L22" s="7">
        <v>0</v>
      </c>
      <c r="M22" s="2">
        <f>VLOOKUP(B22,DOCUMENTOS!$A$1:$D$178,2,0)</f>
        <v>1</v>
      </c>
      <c r="N22" s="2">
        <f>VLOOKUP(B22,DOCUMENTOS!$A$1:$D$178,4,0)</f>
        <v>12</v>
      </c>
    </row>
    <row r="23" spans="2:14" hidden="1" x14ac:dyDescent="0.25">
      <c r="B23" s="2" t="s">
        <v>25</v>
      </c>
      <c r="C23" s="2" t="s">
        <v>207</v>
      </c>
      <c r="D23" s="2" t="s">
        <v>194</v>
      </c>
      <c r="E23" s="2" t="s">
        <v>219</v>
      </c>
      <c r="F23" s="7">
        <f>VLOOKUP(B23,'%'!$A$1:$J$179,5,0)</f>
        <v>0</v>
      </c>
      <c r="G23" s="2">
        <v>1</v>
      </c>
      <c r="H23" s="2">
        <v>1</v>
      </c>
      <c r="I23" s="2">
        <f>VLOOKUP(B23,DOCUMENTOS!$A$1:$D$178,3,0)</f>
        <v>1</v>
      </c>
      <c r="J23" s="7">
        <f>VLOOKUP(B23,'%'!$A$1:$J$179,10,0)</f>
        <v>0</v>
      </c>
      <c r="K23" s="7">
        <v>1</v>
      </c>
      <c r="L23" s="7">
        <v>0</v>
      </c>
      <c r="M23" s="2">
        <f>VLOOKUP(B23,DOCUMENTOS!$A$1:$D$178,2,0)</f>
        <v>1</v>
      </c>
      <c r="N23" s="2">
        <f>VLOOKUP(B23,DOCUMENTOS!$A$1:$D$178,4,0)</f>
        <v>3</v>
      </c>
    </row>
    <row r="24" spans="2:14" hidden="1" x14ac:dyDescent="0.25">
      <c r="B24" s="2" t="s">
        <v>26</v>
      </c>
      <c r="C24" s="2" t="s">
        <v>209</v>
      </c>
      <c r="D24" s="2" t="s">
        <v>194</v>
      </c>
      <c r="E24" s="2" t="s">
        <v>220</v>
      </c>
      <c r="F24" s="7">
        <f>VLOOKUP(B24,'%'!$A$1:$J$179,5,0)</f>
        <v>0.28000000000000003</v>
      </c>
      <c r="G24" s="2">
        <v>1</v>
      </c>
      <c r="H24" s="2">
        <v>1</v>
      </c>
      <c r="I24" s="2">
        <f>VLOOKUP(B24,DOCUMENTOS!$A$1:$D$178,3,0)</f>
        <v>5</v>
      </c>
      <c r="J24" s="8">
        <f>VLOOKUP(B24,'%'!$A$1:$J$179,10,0)</f>
        <v>5.3499999999999999E-2</v>
      </c>
      <c r="K24" s="7">
        <v>1</v>
      </c>
      <c r="L24" s="7">
        <v>0</v>
      </c>
      <c r="M24" s="2">
        <f>VLOOKUP(B24,DOCUMENTOS!$A$1:$D$178,2,0)</f>
        <v>1</v>
      </c>
      <c r="N24" s="2">
        <f>VLOOKUP(B24,DOCUMENTOS!$A$1:$D$178,4,0)</f>
        <v>15</v>
      </c>
    </row>
    <row r="25" spans="2:14" hidden="1" x14ac:dyDescent="0.25">
      <c r="B25" s="2" t="s">
        <v>27</v>
      </c>
      <c r="C25" s="2" t="s">
        <v>207</v>
      </c>
      <c r="D25" s="2" t="s">
        <v>194</v>
      </c>
      <c r="E25" s="2" t="s">
        <v>221</v>
      </c>
      <c r="F25" s="7">
        <f>VLOOKUP(B25,'%'!$A$1:$J$179,5,0)</f>
        <v>0</v>
      </c>
      <c r="G25" s="2">
        <v>1</v>
      </c>
      <c r="H25" s="2">
        <v>1</v>
      </c>
      <c r="I25" s="2">
        <f>VLOOKUP(B25,DOCUMENTOS!$A$1:$D$178,3,0)</f>
        <v>4</v>
      </c>
      <c r="J25" s="7">
        <f>VLOOKUP(B25,'%'!$A$1:$J$179,10,0)</f>
        <v>0</v>
      </c>
      <c r="K25" s="7">
        <v>1</v>
      </c>
      <c r="L25" s="7">
        <v>0</v>
      </c>
      <c r="M25" s="2">
        <f>VLOOKUP(B25,DOCUMENTOS!$A$1:$D$178,2,0)</f>
        <v>1</v>
      </c>
      <c r="N25" s="2">
        <f>VLOOKUP(B25,DOCUMENTOS!$A$1:$D$178,4,0)</f>
        <v>9</v>
      </c>
    </row>
    <row r="26" spans="2:14" hidden="1" x14ac:dyDescent="0.25">
      <c r="B26" s="2" t="s">
        <v>28</v>
      </c>
      <c r="C26" s="2" t="s">
        <v>201</v>
      </c>
      <c r="D26" s="2" t="s">
        <v>194</v>
      </c>
      <c r="E26" s="2" t="s">
        <v>222</v>
      </c>
      <c r="F26" s="7">
        <f>VLOOKUP(B26,'%'!$A$1:$J$179,5,0)</f>
        <v>0.1</v>
      </c>
      <c r="G26" s="2">
        <v>1</v>
      </c>
      <c r="H26" s="2">
        <v>1</v>
      </c>
      <c r="I26" s="2">
        <f>VLOOKUP(B26,DOCUMENTOS!$A$1:$D$178,3,0)</f>
        <v>2</v>
      </c>
      <c r="J26" s="7">
        <f>VLOOKUP(B26,'%'!$A$1:$J$179,10,0)</f>
        <v>0</v>
      </c>
      <c r="K26" s="7">
        <v>1</v>
      </c>
      <c r="L26" s="7">
        <v>0</v>
      </c>
      <c r="M26" s="2">
        <f>VLOOKUP(B26,DOCUMENTOS!$A$1:$D$178,2,0)</f>
        <v>1</v>
      </c>
      <c r="N26" s="2">
        <f>VLOOKUP(B26,DOCUMENTOS!$A$1:$D$178,4,0)</f>
        <v>8</v>
      </c>
    </row>
    <row r="27" spans="2:14" hidden="1" x14ac:dyDescent="0.25">
      <c r="B27" s="2" t="s">
        <v>29</v>
      </c>
      <c r="C27" s="2" t="s">
        <v>207</v>
      </c>
      <c r="D27" s="2" t="s">
        <v>194</v>
      </c>
      <c r="E27" s="2" t="s">
        <v>223</v>
      </c>
      <c r="F27" s="7">
        <f>VLOOKUP(B27,'%'!$A$1:$J$179,5,0)</f>
        <v>0</v>
      </c>
      <c r="G27" s="2">
        <v>1</v>
      </c>
      <c r="H27" s="2">
        <v>1</v>
      </c>
      <c r="I27" s="2">
        <f>VLOOKUP(B27,DOCUMENTOS!$A$1:$D$178,3,0)</f>
        <v>5</v>
      </c>
      <c r="J27" s="7">
        <f>VLOOKUP(B27,'%'!$A$1:$J$179,10,0)</f>
        <v>0</v>
      </c>
      <c r="K27" s="7">
        <v>1</v>
      </c>
      <c r="L27" s="7">
        <v>0</v>
      </c>
      <c r="M27" s="2">
        <f>VLOOKUP(B27,DOCUMENTOS!$A$1:$D$178,2,0)</f>
        <v>1</v>
      </c>
      <c r="N27" s="2">
        <f>VLOOKUP(B27,DOCUMENTOS!$A$1:$D$178,4,0)</f>
        <v>9</v>
      </c>
    </row>
    <row r="28" spans="2:14" hidden="1" x14ac:dyDescent="0.25">
      <c r="B28" s="2" t="s">
        <v>30</v>
      </c>
      <c r="C28" s="2" t="s">
        <v>224</v>
      </c>
      <c r="D28" s="2" t="s">
        <v>225</v>
      </c>
      <c r="E28" s="2" t="s">
        <v>226</v>
      </c>
      <c r="F28" s="7">
        <f>VLOOKUP(B28,'%'!$A$1:$J$179,5,0)</f>
        <v>6.9199999999999998E-2</v>
      </c>
      <c r="G28" s="2">
        <v>2</v>
      </c>
      <c r="H28" s="2">
        <v>2</v>
      </c>
      <c r="I28" s="2">
        <f>VLOOKUP(B28,DOCUMENTOS!$A$1:$D$178,3,0)</f>
        <v>2</v>
      </c>
      <c r="J28" s="7">
        <f>VLOOKUP(B28,'%'!$A$1:$J$179,10,0)</f>
        <v>0</v>
      </c>
      <c r="K28" s="7">
        <v>1</v>
      </c>
      <c r="L28" s="7">
        <v>0.5</v>
      </c>
      <c r="M28" s="2">
        <f>VLOOKUP(B28,DOCUMENTOS!$A$1:$D$178,2,0)</f>
        <v>6</v>
      </c>
      <c r="N28" s="2">
        <f>VLOOKUP(B28,DOCUMENTOS!$A$1:$D$178,4,0)</f>
        <v>16</v>
      </c>
    </row>
    <row r="29" spans="2:14" hidden="1" x14ac:dyDescent="0.25">
      <c r="B29" s="2" t="s">
        <v>31</v>
      </c>
      <c r="C29" s="2" t="s">
        <v>224</v>
      </c>
      <c r="D29" s="2" t="s">
        <v>225</v>
      </c>
      <c r="E29" s="2" t="s">
        <v>227</v>
      </c>
      <c r="F29" s="7">
        <f>VLOOKUP(B29,'%'!$A$1:$J$179,5,0)</f>
        <v>6.9699999999999998E-2</v>
      </c>
      <c r="G29" s="2">
        <v>2</v>
      </c>
      <c r="H29" s="2">
        <v>2</v>
      </c>
      <c r="I29" s="2">
        <f>VLOOKUP(B29,DOCUMENTOS!$A$1:$D$178,3,0)</f>
        <v>2</v>
      </c>
      <c r="J29" s="7">
        <f>VLOOKUP(B29,'%'!$A$1:$J$179,10,0)</f>
        <v>0</v>
      </c>
      <c r="K29" s="7">
        <v>1</v>
      </c>
      <c r="L29" s="7">
        <v>0.5</v>
      </c>
      <c r="M29" s="2">
        <f>VLOOKUP(B29,DOCUMENTOS!$A$1:$D$178,2,0)</f>
        <v>5</v>
      </c>
      <c r="N29" s="2">
        <f>VLOOKUP(B29,DOCUMENTOS!$A$1:$D$178,4,0)</f>
        <v>15</v>
      </c>
    </row>
    <row r="30" spans="2:14" hidden="1" x14ac:dyDescent="0.25">
      <c r="B30" s="2" t="s">
        <v>32</v>
      </c>
      <c r="C30" s="2" t="s">
        <v>224</v>
      </c>
      <c r="D30" s="2" t="s">
        <v>225</v>
      </c>
      <c r="E30" s="2" t="s">
        <v>228</v>
      </c>
      <c r="F30" s="7">
        <f>VLOOKUP(B30,'%'!$A$1:$J$179,5,0)</f>
        <v>0.17580000000000001</v>
      </c>
      <c r="G30" s="2">
        <v>2</v>
      </c>
      <c r="H30" s="2">
        <v>2</v>
      </c>
      <c r="I30" s="2">
        <f>VLOOKUP(B30,DOCUMENTOS!$A$1:$D$178,3,0)</f>
        <v>2</v>
      </c>
      <c r="J30" s="7">
        <f>VLOOKUP(B30,'%'!$A$1:$J$179,10,0)</f>
        <v>0</v>
      </c>
      <c r="K30" s="7">
        <v>1</v>
      </c>
      <c r="L30" s="7">
        <v>0.5</v>
      </c>
      <c r="M30" s="2">
        <f>VLOOKUP(B30,DOCUMENTOS!$A$1:$D$178,2,0)</f>
        <v>7</v>
      </c>
      <c r="N30" s="2">
        <f>VLOOKUP(B30,DOCUMENTOS!$A$1:$D$178,4,0)</f>
        <v>17</v>
      </c>
    </row>
    <row r="31" spans="2:14" hidden="1" x14ac:dyDescent="0.25">
      <c r="B31" s="2" t="s">
        <v>33</v>
      </c>
      <c r="C31" s="2" t="s">
        <v>229</v>
      </c>
      <c r="D31" s="2" t="s">
        <v>225</v>
      </c>
      <c r="E31" s="2" t="s">
        <v>230</v>
      </c>
      <c r="F31" s="7">
        <f>VLOOKUP(B31,'%'!$A$1:$J$179,5,0)</f>
        <v>0.1231</v>
      </c>
      <c r="G31" s="2">
        <v>1</v>
      </c>
      <c r="H31" s="2">
        <v>3</v>
      </c>
      <c r="I31" s="2">
        <f>VLOOKUP(B31,DOCUMENTOS!$A$1:$D$178,3,0)</f>
        <v>2</v>
      </c>
      <c r="J31" s="8">
        <f>VLOOKUP(B31,'%'!$A$1:$J$179,10,0)</f>
        <v>5.9400000000000001E-2</v>
      </c>
      <c r="K31" s="8">
        <v>0.33333333333333331</v>
      </c>
      <c r="L31" s="7">
        <v>0</v>
      </c>
      <c r="M31" s="2">
        <f>VLOOKUP(B31,DOCUMENTOS!$A$1:$D$178,2,0)</f>
        <v>6</v>
      </c>
      <c r="N31" s="2">
        <f>VLOOKUP(B31,DOCUMENTOS!$A$1:$D$178,4,0)</f>
        <v>17</v>
      </c>
    </row>
    <row r="32" spans="2:14" hidden="1" x14ac:dyDescent="0.25">
      <c r="B32" s="2" t="s">
        <v>34</v>
      </c>
      <c r="C32" s="2" t="s">
        <v>229</v>
      </c>
      <c r="D32" s="2" t="s">
        <v>225</v>
      </c>
      <c r="E32" s="2" t="s">
        <v>231</v>
      </c>
      <c r="F32" s="7">
        <f>VLOOKUP(B32,'%'!$A$1:$J$179,5,0)</f>
        <v>0.14460000000000001</v>
      </c>
      <c r="G32" s="2">
        <v>1</v>
      </c>
      <c r="H32" s="2">
        <v>2</v>
      </c>
      <c r="I32" s="2">
        <f>VLOOKUP(B32,DOCUMENTOS!$A$1:$D$178,3,0)</f>
        <v>2</v>
      </c>
      <c r="J32" s="7">
        <f>VLOOKUP(B32,'%'!$A$1:$J$179,10,0)</f>
        <v>0</v>
      </c>
      <c r="K32" s="7">
        <v>0.5</v>
      </c>
      <c r="L32" s="7">
        <v>1</v>
      </c>
      <c r="M32" s="2">
        <f>VLOOKUP(B32,DOCUMENTOS!$A$1:$D$178,2,0)</f>
        <v>6</v>
      </c>
      <c r="N32" s="2">
        <f>VLOOKUP(B32,DOCUMENTOS!$A$1:$D$178,4,0)</f>
        <v>17</v>
      </c>
    </row>
    <row r="33" spans="2:14" hidden="1" x14ac:dyDescent="0.25">
      <c r="B33" s="2" t="s">
        <v>35</v>
      </c>
      <c r="C33" s="2" t="s">
        <v>229</v>
      </c>
      <c r="D33" s="2" t="s">
        <v>225</v>
      </c>
      <c r="E33" s="2" t="s">
        <v>232</v>
      </c>
      <c r="F33" s="7">
        <f>VLOOKUP(B33,'%'!$A$1:$J$179,5,0)</f>
        <v>0.30559999999999998</v>
      </c>
      <c r="G33" s="2">
        <v>1</v>
      </c>
      <c r="H33" s="2">
        <v>2</v>
      </c>
      <c r="I33" s="2">
        <f>VLOOKUP(B33,DOCUMENTOS!$A$1:$D$178,3,0)</f>
        <v>1</v>
      </c>
      <c r="J33" s="7">
        <f>VLOOKUP(B33,'%'!$A$1:$J$179,10,0)</f>
        <v>0</v>
      </c>
      <c r="K33" s="7">
        <v>0.5</v>
      </c>
      <c r="L33" s="7">
        <v>1</v>
      </c>
      <c r="M33" s="2">
        <f>VLOOKUP(B33,DOCUMENTOS!$A$1:$D$178,2,0)</f>
        <v>6</v>
      </c>
      <c r="N33" s="2">
        <f>VLOOKUP(B33,DOCUMENTOS!$A$1:$D$178,4,0)</f>
        <v>16</v>
      </c>
    </row>
    <row r="34" spans="2:14" hidden="1" x14ac:dyDescent="0.25">
      <c r="B34" s="2" t="s">
        <v>36</v>
      </c>
      <c r="C34" s="2" t="s">
        <v>229</v>
      </c>
      <c r="D34" s="2" t="s">
        <v>225</v>
      </c>
      <c r="E34" s="2" t="s">
        <v>233</v>
      </c>
      <c r="F34" s="7">
        <f>VLOOKUP(B34,'%'!$A$1:$J$179,5,0)</f>
        <v>0.25169999999999998</v>
      </c>
      <c r="G34" s="2">
        <v>1</v>
      </c>
      <c r="H34" s="2">
        <v>2</v>
      </c>
      <c r="I34" s="2">
        <f>VLOOKUP(B34,DOCUMENTOS!$A$1:$D$178,3,0)</f>
        <v>2</v>
      </c>
      <c r="J34" s="7">
        <f>VLOOKUP(B34,'%'!$A$1:$J$179,10,0)</f>
        <v>0</v>
      </c>
      <c r="K34" s="7">
        <v>0.5</v>
      </c>
      <c r="L34" s="7">
        <v>1</v>
      </c>
      <c r="M34" s="2">
        <f>VLOOKUP(B34,DOCUMENTOS!$A$1:$D$178,2,0)</f>
        <v>8</v>
      </c>
      <c r="N34" s="2">
        <f>VLOOKUP(B34,DOCUMENTOS!$A$1:$D$178,4,0)</f>
        <v>19</v>
      </c>
    </row>
    <row r="35" spans="2:14" hidden="1" x14ac:dyDescent="0.25">
      <c r="B35" s="2" t="s">
        <v>37</v>
      </c>
      <c r="C35" s="2" t="s">
        <v>229</v>
      </c>
      <c r="D35" s="2" t="s">
        <v>225</v>
      </c>
      <c r="E35" s="2" t="s">
        <v>234</v>
      </c>
      <c r="F35" s="7">
        <f>VLOOKUP(B35,'%'!$A$1:$J$179,5,0)</f>
        <v>0.2666</v>
      </c>
      <c r="G35" s="2">
        <v>1</v>
      </c>
      <c r="H35" s="2">
        <v>2</v>
      </c>
      <c r="I35" s="2">
        <f>VLOOKUP(B35,DOCUMENTOS!$A$1:$D$178,3,0)</f>
        <v>1</v>
      </c>
      <c r="J35" s="8">
        <f>VLOOKUP(B35,'%'!$A$1:$J$179,10,0)</f>
        <v>6.1100000000000002E-2</v>
      </c>
      <c r="K35" s="7">
        <v>0.5</v>
      </c>
      <c r="L35" s="7">
        <v>1</v>
      </c>
      <c r="M35" s="2">
        <f>VLOOKUP(B35,DOCUMENTOS!$A$1:$D$178,2,0)</f>
        <v>8</v>
      </c>
      <c r="N35" s="2">
        <f>VLOOKUP(B35,DOCUMENTOS!$A$1:$D$178,4,0)</f>
        <v>18</v>
      </c>
    </row>
    <row r="36" spans="2:14" hidden="1" x14ac:dyDescent="0.25">
      <c r="B36" s="2" t="s">
        <v>38</v>
      </c>
      <c r="C36" s="2" t="s">
        <v>229</v>
      </c>
      <c r="D36" s="2" t="s">
        <v>225</v>
      </c>
      <c r="E36" s="2" t="s">
        <v>235</v>
      </c>
      <c r="F36" s="7">
        <f>VLOOKUP(B36,'%'!$A$1:$J$179,5,0)</f>
        <v>0.1658</v>
      </c>
      <c r="G36" s="2">
        <v>1</v>
      </c>
      <c r="H36" s="2">
        <v>2</v>
      </c>
      <c r="I36" s="2">
        <f>VLOOKUP(B36,DOCUMENTOS!$A$1:$D$178,3,0)</f>
        <v>2</v>
      </c>
      <c r="J36" s="8">
        <f>VLOOKUP(B36,'%'!$A$1:$J$179,10,0)</f>
        <v>7.1300000000000002E-2</v>
      </c>
      <c r="K36" s="7">
        <v>0.5</v>
      </c>
      <c r="L36" s="7">
        <v>1</v>
      </c>
      <c r="M36" s="2">
        <f>VLOOKUP(B36,DOCUMENTOS!$A$1:$D$178,2,0)</f>
        <v>6</v>
      </c>
      <c r="N36" s="2">
        <f>VLOOKUP(B36,DOCUMENTOS!$A$1:$D$178,4,0)</f>
        <v>17</v>
      </c>
    </row>
    <row r="37" spans="2:14" hidden="1" x14ac:dyDescent="0.25">
      <c r="B37" s="2" t="s">
        <v>39</v>
      </c>
      <c r="C37" s="2" t="s">
        <v>236</v>
      </c>
      <c r="D37" s="2" t="s">
        <v>225</v>
      </c>
      <c r="E37" s="2" t="s">
        <v>237</v>
      </c>
      <c r="F37" s="7">
        <f>VLOOKUP(B37,'%'!$A$1:$J$179,5,0)</f>
        <v>0.2021</v>
      </c>
      <c r="G37" s="2">
        <v>2</v>
      </c>
      <c r="H37" s="2">
        <v>2</v>
      </c>
      <c r="I37" s="2">
        <f>VLOOKUP(B37,DOCUMENTOS!$A$1:$D$178,3,0)</f>
        <v>2</v>
      </c>
      <c r="J37" s="7">
        <f>VLOOKUP(B37,'%'!$A$1:$J$179,10,0)</f>
        <v>0</v>
      </c>
      <c r="K37" s="7">
        <v>1</v>
      </c>
      <c r="L37" s="7">
        <v>0.5</v>
      </c>
      <c r="M37" s="2">
        <f>VLOOKUP(B37,DOCUMENTOS!$A$1:$D$178,2,0)</f>
        <v>3</v>
      </c>
      <c r="N37" s="2">
        <f>VLOOKUP(B37,DOCUMENTOS!$A$1:$D$178,4,0)</f>
        <v>14</v>
      </c>
    </row>
    <row r="38" spans="2:14" hidden="1" x14ac:dyDescent="0.25">
      <c r="B38" s="2" t="s">
        <v>40</v>
      </c>
      <c r="C38" s="2" t="s">
        <v>236</v>
      </c>
      <c r="D38" s="2" t="s">
        <v>225</v>
      </c>
      <c r="E38" s="2" t="s">
        <v>238</v>
      </c>
      <c r="F38" s="7">
        <f>VLOOKUP(B38,'%'!$A$1:$J$179,5,0)</f>
        <v>0.2051</v>
      </c>
      <c r="G38" s="2">
        <v>2</v>
      </c>
      <c r="H38" s="2">
        <v>2</v>
      </c>
      <c r="I38" s="2">
        <f>VLOOKUP(B38,DOCUMENTOS!$A$1:$D$178,3,0)</f>
        <v>2</v>
      </c>
      <c r="J38" s="7">
        <f>VLOOKUP(B38,'%'!$A$1:$J$179,10,0)</f>
        <v>0</v>
      </c>
      <c r="K38" s="7">
        <v>1</v>
      </c>
      <c r="L38" s="7">
        <v>0.5</v>
      </c>
      <c r="M38" s="2">
        <f>VLOOKUP(B38,DOCUMENTOS!$A$1:$D$178,2,0)</f>
        <v>2</v>
      </c>
      <c r="N38" s="2">
        <f>VLOOKUP(B38,DOCUMENTOS!$A$1:$D$178,4,0)</f>
        <v>14</v>
      </c>
    </row>
    <row r="39" spans="2:14" hidden="1" x14ac:dyDescent="0.25">
      <c r="B39" s="2" t="s">
        <v>41</v>
      </c>
      <c r="C39" s="2" t="s">
        <v>229</v>
      </c>
      <c r="D39" s="2" t="s">
        <v>225</v>
      </c>
      <c r="E39" s="2" t="s">
        <v>239</v>
      </c>
      <c r="F39" s="7">
        <f>VLOOKUP(B39,'%'!$A$1:$J$179,5,0)</f>
        <v>0.32240000000000002</v>
      </c>
      <c r="G39" s="2">
        <v>1</v>
      </c>
      <c r="H39" s="2">
        <v>2</v>
      </c>
      <c r="I39" s="2">
        <f>VLOOKUP(B39,DOCUMENTOS!$A$1:$D$178,3,0)</f>
        <v>2</v>
      </c>
      <c r="J39" s="7">
        <f>VLOOKUP(B39,'%'!$A$1:$J$179,10,0)</f>
        <v>0</v>
      </c>
      <c r="K39" s="7">
        <v>0.5</v>
      </c>
      <c r="L39" s="7">
        <v>1</v>
      </c>
      <c r="M39" s="2">
        <f>VLOOKUP(B39,DOCUMENTOS!$A$1:$D$178,2,0)</f>
        <v>9</v>
      </c>
      <c r="N39" s="2">
        <f>VLOOKUP(B39,DOCUMENTOS!$A$1:$D$178,4,0)</f>
        <v>20</v>
      </c>
    </row>
    <row r="40" spans="2:14" hidden="1" x14ac:dyDescent="0.25">
      <c r="B40" s="2" t="s">
        <v>42</v>
      </c>
      <c r="C40" s="2" t="s">
        <v>236</v>
      </c>
      <c r="D40" s="2" t="s">
        <v>225</v>
      </c>
      <c r="E40" s="2" t="s">
        <v>240</v>
      </c>
      <c r="F40" s="7">
        <f>VLOOKUP(B40,'%'!$A$1:$J$179,5,0)</f>
        <v>0.40439999999999998</v>
      </c>
      <c r="G40" s="2">
        <v>2</v>
      </c>
      <c r="H40" s="2">
        <v>2</v>
      </c>
      <c r="I40" s="2">
        <f>VLOOKUP(B40,DOCUMENTOS!$A$1:$D$178,3,0)</f>
        <v>2</v>
      </c>
      <c r="J40" s="7">
        <f>VLOOKUP(B40,'%'!$A$1:$J$179,10,0)</f>
        <v>0</v>
      </c>
      <c r="K40" s="7">
        <v>1</v>
      </c>
      <c r="L40" s="7">
        <v>0.5</v>
      </c>
      <c r="M40" s="2">
        <f>VLOOKUP(B40,DOCUMENTOS!$A$1:$D$178,2,0)</f>
        <v>3</v>
      </c>
      <c r="N40" s="2">
        <f>VLOOKUP(B40,DOCUMENTOS!$A$1:$D$178,4,0)</f>
        <v>14</v>
      </c>
    </row>
    <row r="41" spans="2:14" hidden="1" x14ac:dyDescent="0.25">
      <c r="B41" s="2" t="s">
        <v>43</v>
      </c>
      <c r="C41" s="2" t="s">
        <v>236</v>
      </c>
      <c r="D41" s="2" t="s">
        <v>225</v>
      </c>
      <c r="E41" s="2" t="s">
        <v>241</v>
      </c>
      <c r="F41" s="7">
        <f>VLOOKUP(B41,'%'!$A$1:$J$179,5,0)</f>
        <v>0.22900000000000001</v>
      </c>
      <c r="G41" s="2">
        <v>2</v>
      </c>
      <c r="H41" s="2">
        <v>2</v>
      </c>
      <c r="I41" s="2">
        <f>VLOOKUP(B41,DOCUMENTOS!$A$1:$D$178,3,0)</f>
        <v>2</v>
      </c>
      <c r="J41" s="7">
        <f>VLOOKUP(B41,'%'!$A$1:$J$179,10,0)</f>
        <v>0</v>
      </c>
      <c r="K41" s="7">
        <v>1</v>
      </c>
      <c r="L41" s="7">
        <v>0.5</v>
      </c>
      <c r="M41" s="2">
        <f>VLOOKUP(B41,DOCUMENTOS!$A$1:$D$178,2,0)</f>
        <v>3</v>
      </c>
      <c r="N41" s="2">
        <f>VLOOKUP(B41,DOCUMENTOS!$A$1:$D$178,4,0)</f>
        <v>14</v>
      </c>
    </row>
    <row r="42" spans="2:14" hidden="1" x14ac:dyDescent="0.25">
      <c r="B42" s="2" t="s">
        <v>44</v>
      </c>
      <c r="C42" s="2" t="s">
        <v>236</v>
      </c>
      <c r="D42" s="2" t="s">
        <v>225</v>
      </c>
      <c r="E42" s="2" t="s">
        <v>242</v>
      </c>
      <c r="F42" s="7">
        <f>VLOOKUP(B42,'%'!$A$1:$J$179,5,0)</f>
        <v>0.27139999999999997</v>
      </c>
      <c r="G42" s="2">
        <v>2</v>
      </c>
      <c r="H42" s="2">
        <v>2</v>
      </c>
      <c r="I42" s="2">
        <f>VLOOKUP(B42,DOCUMENTOS!$A$1:$D$178,3,0)</f>
        <v>2</v>
      </c>
      <c r="J42" s="7">
        <f>VLOOKUP(B42,'%'!$A$1:$J$179,10,0)</f>
        <v>0</v>
      </c>
      <c r="K42" s="7">
        <v>1</v>
      </c>
      <c r="L42" s="7">
        <v>0.5</v>
      </c>
      <c r="M42" s="2">
        <f>VLOOKUP(B42,DOCUMENTOS!$A$1:$D$178,2,0)</f>
        <v>3</v>
      </c>
      <c r="N42" s="2">
        <f>VLOOKUP(B42,DOCUMENTOS!$A$1:$D$178,4,0)</f>
        <v>14</v>
      </c>
    </row>
    <row r="43" spans="2:14" hidden="1" x14ac:dyDescent="0.25">
      <c r="B43" s="2" t="s">
        <v>45</v>
      </c>
      <c r="C43" s="2" t="s">
        <v>236</v>
      </c>
      <c r="D43" s="2" t="s">
        <v>225</v>
      </c>
      <c r="E43" s="2" t="s">
        <v>243</v>
      </c>
      <c r="F43" s="7">
        <f>VLOOKUP(B43,'%'!$A$1:$J$179,5,0)</f>
        <v>3.0099999999999998E-2</v>
      </c>
      <c r="G43" s="2">
        <v>2</v>
      </c>
      <c r="H43" s="2">
        <v>2</v>
      </c>
      <c r="I43" s="2">
        <f>VLOOKUP(B43,DOCUMENTOS!$A$1:$D$178,3,0)</f>
        <v>1</v>
      </c>
      <c r="J43" s="8">
        <f>VLOOKUP(B43,'%'!$A$1:$J$179,10,0)</f>
        <v>0.64910000000000001</v>
      </c>
      <c r="K43" s="7">
        <v>1</v>
      </c>
      <c r="L43" s="7">
        <v>0</v>
      </c>
      <c r="M43" s="2">
        <f>VLOOKUP(B43,DOCUMENTOS!$A$1:$D$178,2,0)</f>
        <v>4</v>
      </c>
      <c r="N43" s="2">
        <f>VLOOKUP(B43,DOCUMENTOS!$A$1:$D$178,4,0)</f>
        <v>12</v>
      </c>
    </row>
    <row r="44" spans="2:14" hidden="1" x14ac:dyDescent="0.25">
      <c r="B44" s="2" t="s">
        <v>46</v>
      </c>
      <c r="C44" s="2" t="s">
        <v>236</v>
      </c>
      <c r="D44" s="2" t="s">
        <v>225</v>
      </c>
      <c r="E44" s="2" t="s">
        <v>244</v>
      </c>
      <c r="F44" s="7">
        <f>VLOOKUP(B44,'%'!$A$1:$J$179,5,0)</f>
        <v>0.18049999999999999</v>
      </c>
      <c r="G44" s="2">
        <v>2</v>
      </c>
      <c r="H44" s="2">
        <v>2</v>
      </c>
      <c r="I44" s="2">
        <f>VLOOKUP(B44,DOCUMENTOS!$A$1:$D$178,3,0)</f>
        <v>2</v>
      </c>
      <c r="J44" s="7">
        <f>VLOOKUP(B44,'%'!$A$1:$J$179,10,0)</f>
        <v>0</v>
      </c>
      <c r="K44" s="7">
        <v>1</v>
      </c>
      <c r="L44" s="7">
        <v>0.5</v>
      </c>
      <c r="M44" s="2">
        <f>VLOOKUP(B44,DOCUMENTOS!$A$1:$D$178,2,0)</f>
        <v>3</v>
      </c>
      <c r="N44" s="2">
        <f>VLOOKUP(B44,DOCUMENTOS!$A$1:$D$178,4,0)</f>
        <v>14</v>
      </c>
    </row>
    <row r="45" spans="2:14" hidden="1" x14ac:dyDescent="0.25">
      <c r="B45" s="2" t="s">
        <v>47</v>
      </c>
      <c r="C45" s="2" t="s">
        <v>245</v>
      </c>
      <c r="D45" s="2" t="s">
        <v>225</v>
      </c>
      <c r="E45" s="2" t="s">
        <v>246</v>
      </c>
      <c r="F45" s="7">
        <f>VLOOKUP(B45,'%'!$A$1:$J$179,5,0)</f>
        <v>8.14E-2</v>
      </c>
      <c r="G45" s="2">
        <v>2</v>
      </c>
      <c r="H45" s="2">
        <v>2</v>
      </c>
      <c r="I45" s="2">
        <f>VLOOKUP(B45,DOCUMENTOS!$A$1:$D$178,3,0)</f>
        <v>2</v>
      </c>
      <c r="J45" s="7">
        <f>VLOOKUP(B45,'%'!$A$1:$J$179,10,0)</f>
        <v>0</v>
      </c>
      <c r="K45" s="7">
        <v>1</v>
      </c>
      <c r="L45" s="7">
        <v>0.5</v>
      </c>
      <c r="M45" s="2">
        <f>VLOOKUP(B45,DOCUMENTOS!$A$1:$D$178,2,0)</f>
        <v>3</v>
      </c>
      <c r="N45" s="2">
        <f>VLOOKUP(B45,DOCUMENTOS!$A$1:$D$178,4,0)</f>
        <v>15</v>
      </c>
    </row>
    <row r="46" spans="2:14" hidden="1" x14ac:dyDescent="0.25">
      <c r="B46" s="2" t="s">
        <v>48</v>
      </c>
      <c r="C46" s="2" t="s">
        <v>245</v>
      </c>
      <c r="D46" s="2" t="s">
        <v>225</v>
      </c>
      <c r="E46" s="2" t="s">
        <v>247</v>
      </c>
      <c r="F46" s="7">
        <f>VLOOKUP(B46,'%'!$A$1:$J$179,5,0)</f>
        <v>0.1051</v>
      </c>
      <c r="G46" s="2">
        <v>2</v>
      </c>
      <c r="H46" s="2">
        <v>2</v>
      </c>
      <c r="I46" s="2">
        <f>VLOOKUP(B46,DOCUMENTOS!$A$1:$D$178,3,0)</f>
        <v>2</v>
      </c>
      <c r="J46" s="7">
        <f>VLOOKUP(B46,'%'!$A$1:$J$179,10,0)</f>
        <v>0</v>
      </c>
      <c r="K46" s="7">
        <v>1</v>
      </c>
      <c r="L46" s="7">
        <v>0.5</v>
      </c>
      <c r="M46" s="2">
        <f>VLOOKUP(B46,DOCUMENTOS!$A$1:$D$178,2,0)</f>
        <v>7</v>
      </c>
      <c r="N46" s="2">
        <f>VLOOKUP(B46,DOCUMENTOS!$A$1:$D$178,4,0)</f>
        <v>21</v>
      </c>
    </row>
    <row r="47" spans="2:14" hidden="1" x14ac:dyDescent="0.25">
      <c r="B47" s="2" t="s">
        <v>49</v>
      </c>
      <c r="C47" s="2" t="s">
        <v>245</v>
      </c>
      <c r="D47" s="2" t="s">
        <v>225</v>
      </c>
      <c r="E47" s="2" t="s">
        <v>248</v>
      </c>
      <c r="F47" s="7">
        <f>VLOOKUP(B47,'%'!$A$1:$J$179,5,0)</f>
        <v>0.21010000000000001</v>
      </c>
      <c r="G47" s="2">
        <v>2</v>
      </c>
      <c r="H47" s="2">
        <v>2</v>
      </c>
      <c r="I47" s="2">
        <f>VLOOKUP(B47,DOCUMENTOS!$A$1:$D$178,3,0)</f>
        <v>2</v>
      </c>
      <c r="J47" s="7">
        <f>VLOOKUP(B47,'%'!$A$1:$J$179,10,0)</f>
        <v>0</v>
      </c>
      <c r="K47" s="7">
        <v>1</v>
      </c>
      <c r="L47" s="7">
        <v>0.5</v>
      </c>
      <c r="M47" s="2">
        <f>VLOOKUP(B47,DOCUMENTOS!$A$1:$D$178,2,0)</f>
        <v>7</v>
      </c>
      <c r="N47" s="2">
        <f>VLOOKUP(B47,DOCUMENTOS!$A$1:$D$178,4,0)</f>
        <v>19</v>
      </c>
    </row>
    <row r="48" spans="2:14" hidden="1" x14ac:dyDescent="0.25">
      <c r="B48" s="2" t="s">
        <v>50</v>
      </c>
      <c r="C48" s="2" t="s">
        <v>245</v>
      </c>
      <c r="D48" s="2" t="s">
        <v>225</v>
      </c>
      <c r="E48" s="2" t="s">
        <v>249</v>
      </c>
      <c r="F48" s="7">
        <f>VLOOKUP(B48,'%'!$A$1:$J$179,5,0)</f>
        <v>0.11</v>
      </c>
      <c r="G48" s="2">
        <v>2</v>
      </c>
      <c r="H48" s="2">
        <v>3</v>
      </c>
      <c r="I48" s="2">
        <f>VLOOKUP(B48,DOCUMENTOS!$A$1:$D$178,3,0)</f>
        <v>2</v>
      </c>
      <c r="J48" s="7">
        <f>VLOOKUP(B48,'%'!$A$1:$J$179,10,0)</f>
        <v>0</v>
      </c>
      <c r="K48" s="8">
        <v>0.66666666666666663</v>
      </c>
      <c r="L48" s="7">
        <v>0.5</v>
      </c>
      <c r="M48" s="2">
        <f>VLOOKUP(B48,DOCUMENTOS!$A$1:$D$178,2,0)</f>
        <v>6</v>
      </c>
      <c r="N48" s="2">
        <f>VLOOKUP(B48,DOCUMENTOS!$A$1:$D$178,4,0)</f>
        <v>19</v>
      </c>
    </row>
    <row r="49" spans="2:14" hidden="1" x14ac:dyDescent="0.25">
      <c r="B49" s="2" t="s">
        <v>51</v>
      </c>
      <c r="C49" s="2" t="s">
        <v>224</v>
      </c>
      <c r="D49" s="2" t="s">
        <v>225</v>
      </c>
      <c r="E49" s="2" t="s">
        <v>250</v>
      </c>
      <c r="F49" s="7">
        <f>VLOOKUP(B49,'%'!$A$1:$J$179,5,0)</f>
        <v>5.4399999999999997E-2</v>
      </c>
      <c r="G49" s="2">
        <v>2</v>
      </c>
      <c r="H49" s="2">
        <v>2</v>
      </c>
      <c r="I49" s="2">
        <f>VLOOKUP(B49,DOCUMENTOS!$A$1:$D$178,3,0)</f>
        <v>2</v>
      </c>
      <c r="J49" s="7">
        <f>VLOOKUP(B49,'%'!$A$1:$J$179,10,0)</f>
        <v>0</v>
      </c>
      <c r="K49" s="7">
        <v>1</v>
      </c>
      <c r="L49" s="7">
        <v>0.5</v>
      </c>
      <c r="M49" s="2">
        <f>VLOOKUP(B49,DOCUMENTOS!$A$1:$D$178,2,0)</f>
        <v>6</v>
      </c>
      <c r="N49" s="2">
        <f>VLOOKUP(B49,DOCUMENTOS!$A$1:$D$178,4,0)</f>
        <v>16</v>
      </c>
    </row>
    <row r="50" spans="2:14" hidden="1" x14ac:dyDescent="0.25">
      <c r="B50" s="2" t="s">
        <v>52</v>
      </c>
      <c r="C50" s="2" t="s">
        <v>245</v>
      </c>
      <c r="D50" s="2" t="s">
        <v>225</v>
      </c>
      <c r="E50" s="2" t="s">
        <v>251</v>
      </c>
      <c r="F50" s="7">
        <f>VLOOKUP(B50,'%'!$A$1:$J$179,5,0)</f>
        <v>0.14960000000000001</v>
      </c>
      <c r="G50" s="2">
        <v>2</v>
      </c>
      <c r="H50" s="2">
        <v>3</v>
      </c>
      <c r="I50" s="2">
        <f>VLOOKUP(B50,DOCUMENTOS!$A$1:$D$178,3,0)</f>
        <v>2</v>
      </c>
      <c r="J50" s="7">
        <f>VLOOKUP(B50,'%'!$A$1:$J$179,10,0)</f>
        <v>0</v>
      </c>
      <c r="K50" s="8">
        <v>0.66666666666666663</v>
      </c>
      <c r="L50" s="7">
        <v>0.5</v>
      </c>
      <c r="M50" s="2">
        <f>VLOOKUP(B50,DOCUMENTOS!$A$1:$D$178,2,0)</f>
        <v>5</v>
      </c>
      <c r="N50" s="2">
        <f>VLOOKUP(B50,DOCUMENTOS!$A$1:$D$178,4,0)</f>
        <v>17</v>
      </c>
    </row>
    <row r="51" spans="2:14" hidden="1" x14ac:dyDescent="0.25">
      <c r="B51" s="2" t="s">
        <v>53</v>
      </c>
      <c r="C51" s="2" t="s">
        <v>224</v>
      </c>
      <c r="D51" s="2" t="s">
        <v>225</v>
      </c>
      <c r="E51" s="2" t="s">
        <v>252</v>
      </c>
      <c r="F51" s="7">
        <f>VLOOKUP(B51,'%'!$A$1:$J$179,5,0)</f>
        <v>3.56E-2</v>
      </c>
      <c r="G51" s="2">
        <v>1</v>
      </c>
      <c r="H51" s="2">
        <v>2</v>
      </c>
      <c r="I51" s="2">
        <f>VLOOKUP(B51,DOCUMENTOS!$A$1:$D$178,3,0)</f>
        <v>1</v>
      </c>
      <c r="J51" s="7">
        <f>VLOOKUP(B51,'%'!$A$1:$J$179,10,0)</f>
        <v>0</v>
      </c>
      <c r="K51" s="7">
        <v>0.5</v>
      </c>
      <c r="L51" s="7">
        <v>0</v>
      </c>
      <c r="M51" s="2">
        <f>VLOOKUP(B51,DOCUMENTOS!$A$1:$D$178,2,0)</f>
        <v>4</v>
      </c>
      <c r="N51" s="2">
        <f>VLOOKUP(B51,DOCUMENTOS!$A$1:$D$178,4,0)</f>
        <v>14</v>
      </c>
    </row>
    <row r="52" spans="2:14" hidden="1" x14ac:dyDescent="0.25">
      <c r="B52" s="2" t="s">
        <v>54</v>
      </c>
      <c r="C52" s="2" t="s">
        <v>224</v>
      </c>
      <c r="D52" s="2" t="s">
        <v>225</v>
      </c>
      <c r="E52" s="2" t="s">
        <v>253</v>
      </c>
      <c r="F52" s="7">
        <f>VLOOKUP(B52,'%'!$A$1:$J$179,5,0)</f>
        <v>1.52E-2</v>
      </c>
      <c r="G52" s="2">
        <v>1</v>
      </c>
      <c r="H52" s="2">
        <v>1</v>
      </c>
      <c r="I52" s="2">
        <f>VLOOKUP(B52,DOCUMENTOS!$A$1:$D$178,3,0)</f>
        <v>1</v>
      </c>
      <c r="J52" s="7">
        <f>VLOOKUP(B52,'%'!$A$1:$J$179,10,0)</f>
        <v>0</v>
      </c>
      <c r="K52" s="7">
        <v>1</v>
      </c>
      <c r="L52" s="7">
        <v>0</v>
      </c>
      <c r="M52" s="2">
        <f>VLOOKUP(B52,DOCUMENTOS!$A$1:$D$178,2,0)</f>
        <v>5</v>
      </c>
      <c r="N52" s="2">
        <f>VLOOKUP(B52,DOCUMENTOS!$A$1:$D$178,4,0)</f>
        <v>14</v>
      </c>
    </row>
    <row r="53" spans="2:14" hidden="1" x14ac:dyDescent="0.25">
      <c r="B53" s="2" t="s">
        <v>55</v>
      </c>
      <c r="C53" s="2" t="s">
        <v>245</v>
      </c>
      <c r="D53" s="2" t="s">
        <v>225</v>
      </c>
      <c r="E53" s="2" t="s">
        <v>254</v>
      </c>
      <c r="F53" s="7">
        <f>VLOOKUP(B53,'%'!$A$1:$J$179,5,0)</f>
        <v>0.10050000000000001</v>
      </c>
      <c r="G53" s="2">
        <v>2</v>
      </c>
      <c r="H53" s="2">
        <v>2</v>
      </c>
      <c r="I53" s="2">
        <f>VLOOKUP(B53,DOCUMENTOS!$A$1:$D$178,3,0)</f>
        <v>4</v>
      </c>
      <c r="J53" s="7">
        <f>VLOOKUP(B53,'%'!$A$1:$J$179,10,0)</f>
        <v>0</v>
      </c>
      <c r="K53" s="7">
        <v>1</v>
      </c>
      <c r="L53" s="7">
        <v>1.5</v>
      </c>
      <c r="M53" s="2">
        <f>VLOOKUP(B53,DOCUMENTOS!$A$1:$D$178,2,0)</f>
        <v>3</v>
      </c>
      <c r="N53" s="2">
        <f>VLOOKUP(B53,DOCUMENTOS!$A$1:$D$178,4,0)</f>
        <v>17</v>
      </c>
    </row>
    <row r="54" spans="2:14" hidden="1" x14ac:dyDescent="0.25">
      <c r="B54" s="2" t="s">
        <v>56</v>
      </c>
      <c r="C54" s="2" t="s">
        <v>245</v>
      </c>
      <c r="D54" s="2" t="s">
        <v>225</v>
      </c>
      <c r="E54" s="2" t="s">
        <v>255</v>
      </c>
      <c r="F54" s="7">
        <f>VLOOKUP(B54,'%'!$A$1:$J$179,5,0)</f>
        <v>0.21279999999999999</v>
      </c>
      <c r="G54" s="2">
        <v>2</v>
      </c>
      <c r="H54" s="2">
        <v>2</v>
      </c>
      <c r="I54" s="2">
        <f>VLOOKUP(B54,DOCUMENTOS!$A$1:$D$178,3,0)</f>
        <v>2</v>
      </c>
      <c r="J54" s="7">
        <f>VLOOKUP(B54,'%'!$A$1:$J$179,10,0)</f>
        <v>0</v>
      </c>
      <c r="K54" s="7">
        <v>1</v>
      </c>
      <c r="L54" s="7">
        <v>0.5</v>
      </c>
      <c r="M54" s="2">
        <f>VLOOKUP(B54,DOCUMENTOS!$A$1:$D$178,2,0)</f>
        <v>4</v>
      </c>
      <c r="N54" s="2">
        <f>VLOOKUP(B54,DOCUMENTOS!$A$1:$D$178,4,0)</f>
        <v>15</v>
      </c>
    </row>
    <row r="55" spans="2:14" hidden="1" x14ac:dyDescent="0.25">
      <c r="B55" s="2" t="s">
        <v>57</v>
      </c>
      <c r="C55" s="2" t="s">
        <v>182</v>
      </c>
      <c r="D55" s="2" t="s">
        <v>183</v>
      </c>
      <c r="E55" s="2" t="s">
        <v>256</v>
      </c>
      <c r="F55" s="7">
        <f>VLOOKUP(B55,'%'!$A$1:$J$179,5,0)</f>
        <v>0.31940000000000002</v>
      </c>
      <c r="G55" s="2">
        <v>3</v>
      </c>
      <c r="H55" s="2">
        <v>3</v>
      </c>
      <c r="I55" s="2">
        <f>VLOOKUP(B55,DOCUMENTOS!$A$1:$D$178,3,0)</f>
        <v>3</v>
      </c>
      <c r="J55" s="7">
        <f>VLOOKUP(B55,'%'!$A$1:$J$179,10,0)</f>
        <v>0</v>
      </c>
      <c r="K55" s="7">
        <v>1</v>
      </c>
      <c r="L55" s="8">
        <v>0.66666666666666663</v>
      </c>
      <c r="M55" s="2">
        <f>VLOOKUP(B55,DOCUMENTOS!$A$1:$D$178,2,0)</f>
        <v>6</v>
      </c>
      <c r="N55" s="2">
        <f>VLOOKUP(B55,DOCUMENTOS!$A$1:$D$178,4,0)</f>
        <v>14</v>
      </c>
    </row>
    <row r="56" spans="2:14" x14ac:dyDescent="0.25">
      <c r="B56" s="2" t="s">
        <v>58</v>
      </c>
      <c r="C56" s="2" t="s">
        <v>257</v>
      </c>
      <c r="D56" s="2" t="s">
        <v>258</v>
      </c>
      <c r="E56" s="2" t="s">
        <v>259</v>
      </c>
      <c r="F56" s="7">
        <f>VLOOKUP(B56,'%'!$A$1:$J$179,5,0)</f>
        <v>0.12284416017316016</v>
      </c>
      <c r="G56" s="2">
        <v>2</v>
      </c>
      <c r="H56" s="2">
        <v>2</v>
      </c>
      <c r="I56" s="2">
        <f>VLOOKUP(B56,DOCUMENTOS!$A$1:$D$178,3,0)</f>
        <v>2</v>
      </c>
      <c r="J56" s="8">
        <f>VLOOKUP(B56,'%'!$A$1:$J$179,10,0)</f>
        <v>0.5948</v>
      </c>
      <c r="K56" s="7">
        <v>1</v>
      </c>
      <c r="L56" s="7">
        <v>0</v>
      </c>
      <c r="M56" s="2">
        <f>VLOOKUP(B56,DOCUMENTOS!$A$1:$D$178,2,0)</f>
        <v>3</v>
      </c>
      <c r="N56" s="2">
        <f>VLOOKUP(B56,DOCUMENTOS!$A$1:$D$178,4,0)</f>
        <v>14</v>
      </c>
    </row>
    <row r="57" spans="2:14" x14ac:dyDescent="0.25">
      <c r="B57" s="2" t="s">
        <v>59</v>
      </c>
      <c r="C57" s="2" t="s">
        <v>257</v>
      </c>
      <c r="D57" s="2" t="s">
        <v>258</v>
      </c>
      <c r="E57" s="2" t="s">
        <v>260</v>
      </c>
      <c r="F57" s="7">
        <f>VLOOKUP(B57,'%'!$A$1:$J$179,5,0)</f>
        <v>6.0295652173913042E-2</v>
      </c>
      <c r="G57" s="2">
        <v>2</v>
      </c>
      <c r="H57" s="2">
        <v>2</v>
      </c>
      <c r="I57" s="2">
        <f>VLOOKUP(B57,DOCUMENTOS!$A$1:$D$178,3,0)</f>
        <v>2</v>
      </c>
      <c r="J57" s="7">
        <f>VLOOKUP(B57,'%'!$A$1:$J$179,10,0)</f>
        <v>0</v>
      </c>
      <c r="K57" s="7">
        <v>1</v>
      </c>
      <c r="L57" s="7">
        <v>0</v>
      </c>
      <c r="M57" s="2">
        <f>VLOOKUP(B57,DOCUMENTOS!$A$1:$D$178,2,0)</f>
        <v>7</v>
      </c>
      <c r="N57" s="2">
        <f>VLOOKUP(B57,DOCUMENTOS!$A$1:$D$178,4,0)</f>
        <v>18</v>
      </c>
    </row>
    <row r="58" spans="2:14" x14ac:dyDescent="0.25">
      <c r="B58" s="2" t="s">
        <v>60</v>
      </c>
      <c r="C58" s="2" t="s">
        <v>257</v>
      </c>
      <c r="D58" s="2" t="s">
        <v>258</v>
      </c>
      <c r="E58" s="2" t="s">
        <v>261</v>
      </c>
      <c r="F58" s="7">
        <f>VLOOKUP(B58,'%'!$A$1:$J$179,5,0)</f>
        <v>3.8194702442380456E-2</v>
      </c>
      <c r="G58" s="2">
        <v>2</v>
      </c>
      <c r="H58" s="2">
        <v>2</v>
      </c>
      <c r="I58" s="2">
        <f>VLOOKUP(B58,DOCUMENTOS!$A$1:$D$178,3,0)</f>
        <v>2</v>
      </c>
      <c r="J58" s="7">
        <f>VLOOKUP(B58,'%'!$A$1:$J$179,10,0)</f>
        <v>0</v>
      </c>
      <c r="K58" s="7">
        <v>1</v>
      </c>
      <c r="L58" s="7">
        <v>0</v>
      </c>
      <c r="M58" s="2">
        <f>VLOOKUP(B58,DOCUMENTOS!$A$1:$D$178,2,0)</f>
        <v>7</v>
      </c>
      <c r="N58" s="2">
        <f>VLOOKUP(B58,DOCUMENTOS!$A$1:$D$178,4,0)</f>
        <v>18</v>
      </c>
    </row>
    <row r="59" spans="2:14" hidden="1" x14ac:dyDescent="0.25">
      <c r="B59" s="2" t="s">
        <v>61</v>
      </c>
      <c r="C59" s="2" t="s">
        <v>182</v>
      </c>
      <c r="D59" s="2" t="s">
        <v>183</v>
      </c>
      <c r="E59" s="2" t="s">
        <v>262</v>
      </c>
      <c r="F59" s="7">
        <f>VLOOKUP(B59,'%'!$A$1:$J$179,5,0)</f>
        <v>0.54269999999999996</v>
      </c>
      <c r="G59" s="2">
        <v>3</v>
      </c>
      <c r="H59" s="2">
        <v>3</v>
      </c>
      <c r="I59" s="2">
        <f>VLOOKUP(B59,DOCUMENTOS!$A$1:$D$178,3,0)</f>
        <v>3</v>
      </c>
      <c r="J59" s="7">
        <f>VLOOKUP(B59,'%'!$A$1:$J$179,10,0)</f>
        <v>0</v>
      </c>
      <c r="K59" s="7">
        <v>1</v>
      </c>
      <c r="L59" s="8">
        <v>0.66666666666666663</v>
      </c>
      <c r="M59" s="2">
        <f>VLOOKUP(B59,DOCUMENTOS!$A$1:$D$178,2,0)</f>
        <v>7</v>
      </c>
      <c r="N59" s="2">
        <f>VLOOKUP(B59,DOCUMENTOS!$A$1:$D$178,4,0)</f>
        <v>20</v>
      </c>
    </row>
    <row r="60" spans="2:14" x14ac:dyDescent="0.25">
      <c r="B60" s="2" t="s">
        <v>62</v>
      </c>
      <c r="C60" s="2" t="s">
        <v>257</v>
      </c>
      <c r="D60" s="2" t="s">
        <v>258</v>
      </c>
      <c r="E60" s="2" t="s">
        <v>263</v>
      </c>
      <c r="F60" s="7">
        <f>VLOOKUP(B60,'%'!$A$1:$J$179,5,0)</f>
        <v>0.24609366343460462</v>
      </c>
      <c r="G60" s="2">
        <v>2</v>
      </c>
      <c r="H60" s="2">
        <v>2</v>
      </c>
      <c r="I60" s="2">
        <f>VLOOKUP(B60,DOCUMENTOS!$A$1:$D$178,3,0)</f>
        <v>2</v>
      </c>
      <c r="J60" s="8">
        <f>VLOOKUP(B60,'%'!$A$1:$J$179,10,0)</f>
        <v>6.4711211511536249E-2</v>
      </c>
      <c r="K60" s="7">
        <v>1</v>
      </c>
      <c r="L60" s="7">
        <v>0</v>
      </c>
      <c r="M60" s="2">
        <f>VLOOKUP(B60,DOCUMENTOS!$A$1:$D$178,2,0)</f>
        <v>4</v>
      </c>
      <c r="N60" s="2">
        <f>VLOOKUP(B60,DOCUMENTOS!$A$1:$D$178,4,0)</f>
        <v>15</v>
      </c>
    </row>
    <row r="61" spans="2:14" x14ac:dyDescent="0.25">
      <c r="B61" s="2" t="s">
        <v>63</v>
      </c>
      <c r="C61" s="2" t="s">
        <v>257</v>
      </c>
      <c r="D61" s="2" t="s">
        <v>258</v>
      </c>
      <c r="E61" s="2" t="s">
        <v>264</v>
      </c>
      <c r="F61" s="7">
        <f>VLOOKUP(B61,'%'!$A$1:$J$179,5,0)</f>
        <v>0.17343600000000001</v>
      </c>
      <c r="G61" s="2">
        <v>2</v>
      </c>
      <c r="H61" s="2">
        <v>2</v>
      </c>
      <c r="I61" s="2">
        <f>VLOOKUP(B61,DOCUMENTOS!$A$1:$D$178,3,0)</f>
        <v>2</v>
      </c>
      <c r="J61" s="7">
        <f>VLOOKUP(B61,'%'!$A$1:$J$179,10,0)</f>
        <v>0</v>
      </c>
      <c r="K61" s="7">
        <v>1</v>
      </c>
      <c r="L61" s="7">
        <v>0</v>
      </c>
      <c r="M61" s="2">
        <f>VLOOKUP(B61,DOCUMENTOS!$A$1:$D$178,2,0)</f>
        <v>6</v>
      </c>
      <c r="N61" s="2">
        <f>VLOOKUP(B61,DOCUMENTOS!$A$1:$D$178,4,0)</f>
        <v>16</v>
      </c>
    </row>
    <row r="62" spans="2:14" x14ac:dyDescent="0.25">
      <c r="B62" s="2" t="s">
        <v>64</v>
      </c>
      <c r="C62" s="2" t="s">
        <v>257</v>
      </c>
      <c r="D62" s="2" t="s">
        <v>258</v>
      </c>
      <c r="E62" s="2" t="s">
        <v>265</v>
      </c>
      <c r="F62" s="7">
        <f>VLOOKUP(B62,'%'!$A$1:$J$179,5,0)</f>
        <v>0.12026821296296297</v>
      </c>
      <c r="G62" s="2">
        <v>2</v>
      </c>
      <c r="H62" s="2">
        <v>2</v>
      </c>
      <c r="I62" s="2">
        <f>VLOOKUP(B62,DOCUMENTOS!$A$1:$D$178,3,0)</f>
        <v>2</v>
      </c>
      <c r="J62" s="7">
        <f>VLOOKUP(B62,'%'!$A$1:$J$179,10,0)</f>
        <v>0</v>
      </c>
      <c r="K62" s="7">
        <v>1</v>
      </c>
      <c r="L62" s="7">
        <v>0.5</v>
      </c>
      <c r="M62" s="2">
        <f>VLOOKUP(B62,DOCUMENTOS!$A$1:$D$178,2,0)</f>
        <v>7</v>
      </c>
      <c r="N62" s="2">
        <f>VLOOKUP(B62,DOCUMENTOS!$A$1:$D$178,4,0)</f>
        <v>18</v>
      </c>
    </row>
    <row r="63" spans="2:14" x14ac:dyDescent="0.25">
      <c r="B63" s="2" t="s">
        <v>65</v>
      </c>
      <c r="C63" s="2" t="s">
        <v>257</v>
      </c>
      <c r="D63" s="2" t="s">
        <v>258</v>
      </c>
      <c r="E63" s="2" t="s">
        <v>266</v>
      </c>
      <c r="F63" s="7">
        <f>VLOOKUP(B63,'%'!$A$1:$J$179,5,0)</f>
        <v>0.16610854278074866</v>
      </c>
      <c r="G63" s="2">
        <v>2</v>
      </c>
      <c r="H63" s="2">
        <v>2</v>
      </c>
      <c r="I63" s="2">
        <f>VLOOKUP(B63,DOCUMENTOS!$A$1:$D$178,3,0)</f>
        <v>2</v>
      </c>
      <c r="J63" s="8">
        <f>VLOOKUP(B63,'%'!$A$1:$J$179,10,0)</f>
        <v>4.1300000000000003E-2</v>
      </c>
      <c r="K63" s="7">
        <v>1</v>
      </c>
      <c r="L63" s="7">
        <v>0</v>
      </c>
      <c r="M63" s="2">
        <f>VLOOKUP(B63,DOCUMENTOS!$A$1:$D$178,2,0)</f>
        <v>8</v>
      </c>
      <c r="N63" s="2">
        <f>VLOOKUP(B63,DOCUMENTOS!$A$1:$D$178,4,0)</f>
        <v>19</v>
      </c>
    </row>
    <row r="64" spans="2:14" x14ac:dyDescent="0.25">
      <c r="B64" s="2" t="s">
        <v>66</v>
      </c>
      <c r="C64" s="2" t="s">
        <v>257</v>
      </c>
      <c r="D64" s="2" t="s">
        <v>258</v>
      </c>
      <c r="E64" s="2" t="s">
        <v>267</v>
      </c>
      <c r="F64" s="7">
        <f>VLOOKUP(B64,'%'!$A$1:$J$179,5,0)</f>
        <v>0.18260000000000001</v>
      </c>
      <c r="G64" s="2">
        <v>2</v>
      </c>
      <c r="H64" s="2">
        <v>2</v>
      </c>
      <c r="I64" s="2">
        <f>VLOOKUP(B64,DOCUMENTOS!$A$1:$D$178,3,0)</f>
        <v>2</v>
      </c>
      <c r="J64" s="8">
        <f>VLOOKUP(B64,'%'!$A$1:$J$179,10,0)</f>
        <v>0.65459999999999996</v>
      </c>
      <c r="K64" s="7">
        <v>1</v>
      </c>
      <c r="L64" s="7">
        <v>0.5</v>
      </c>
      <c r="M64" s="2">
        <f>VLOOKUP(B64,DOCUMENTOS!$A$1:$D$178,2,0)</f>
        <v>3</v>
      </c>
      <c r="N64" s="2">
        <f>VLOOKUP(B64,DOCUMENTOS!$A$1:$D$178,4,0)</f>
        <v>14</v>
      </c>
    </row>
    <row r="65" spans="2:14" x14ac:dyDescent="0.25">
      <c r="B65" s="2" t="s">
        <v>67</v>
      </c>
      <c r="C65" s="2" t="s">
        <v>257</v>
      </c>
      <c r="D65" s="2" t="s">
        <v>258</v>
      </c>
      <c r="E65" s="2" t="s">
        <v>268</v>
      </c>
      <c r="F65" s="7">
        <f>VLOOKUP(B65,'%'!$A$1:$J$179,5,0)</f>
        <v>0.20797029019607843</v>
      </c>
      <c r="G65" s="2">
        <v>2</v>
      </c>
      <c r="H65" s="2">
        <v>2</v>
      </c>
      <c r="I65" s="2">
        <f>VLOOKUP(B65,DOCUMENTOS!$A$1:$D$178,3,0)</f>
        <v>2</v>
      </c>
      <c r="J65" s="7">
        <f>VLOOKUP(B65,'%'!$A$1:$J$179,10,0)</f>
        <v>0</v>
      </c>
      <c r="K65" s="7">
        <v>1</v>
      </c>
      <c r="L65" s="7">
        <v>0</v>
      </c>
      <c r="M65" s="2">
        <f>VLOOKUP(B65,DOCUMENTOS!$A$1:$D$178,2,0)</f>
        <v>4</v>
      </c>
      <c r="N65" s="2">
        <f>VLOOKUP(B65,DOCUMENTOS!$A$1:$D$178,4,0)</f>
        <v>14</v>
      </c>
    </row>
    <row r="66" spans="2:14" hidden="1" x14ac:dyDescent="0.25">
      <c r="B66" s="2" t="s">
        <v>68</v>
      </c>
      <c r="C66" s="2" t="s">
        <v>269</v>
      </c>
      <c r="D66" s="2" t="s">
        <v>258</v>
      </c>
      <c r="E66" s="2" t="s">
        <v>270</v>
      </c>
      <c r="F66" s="7">
        <f>VLOOKUP(B66,'%'!$A$1:$J$179,5,0)</f>
        <v>0.26043235653235652</v>
      </c>
      <c r="G66" s="2">
        <v>2</v>
      </c>
      <c r="H66" s="2">
        <v>2</v>
      </c>
      <c r="I66" s="2">
        <f>VLOOKUP(B66,DOCUMENTOS!$A$1:$D$178,3,0)</f>
        <v>2</v>
      </c>
      <c r="J66" s="8">
        <f>VLOOKUP(B66,'%'!$A$1:$J$179,10,0)</f>
        <v>5.3499999999999999E-2</v>
      </c>
      <c r="K66" s="7">
        <v>1</v>
      </c>
      <c r="L66" s="7">
        <v>0.5</v>
      </c>
      <c r="M66" s="2">
        <f>VLOOKUP(B66,DOCUMENTOS!$A$1:$D$178,2,0)</f>
        <v>4</v>
      </c>
      <c r="N66" s="2">
        <f>VLOOKUP(B66,DOCUMENTOS!$A$1:$D$178,4,0)</f>
        <v>15</v>
      </c>
    </row>
    <row r="67" spans="2:14" hidden="1" x14ac:dyDescent="0.25">
      <c r="B67" s="2" t="s">
        <v>69</v>
      </c>
      <c r="C67" s="2" t="s">
        <v>269</v>
      </c>
      <c r="D67" s="2" t="s">
        <v>258</v>
      </c>
      <c r="E67" s="2" t="s">
        <v>271</v>
      </c>
      <c r="F67" s="7">
        <f>VLOOKUP(B67,'%'!$A$1:$J$179,5,0)</f>
        <v>0.29246992997198884</v>
      </c>
      <c r="G67" s="2">
        <v>2</v>
      </c>
      <c r="H67" s="2">
        <v>2</v>
      </c>
      <c r="I67" s="2">
        <f>VLOOKUP(B67,DOCUMENTOS!$A$1:$D$178,3,0)</f>
        <v>2</v>
      </c>
      <c r="J67" s="8">
        <f>VLOOKUP(B67,'%'!$A$1:$J$179,10,0)</f>
        <v>5.3499999999999999E-2</v>
      </c>
      <c r="K67" s="7">
        <v>1</v>
      </c>
      <c r="L67" s="7">
        <v>0</v>
      </c>
      <c r="M67" s="2">
        <f>VLOOKUP(B67,DOCUMENTOS!$A$1:$D$178,2,0)</f>
        <v>6</v>
      </c>
      <c r="N67" s="2">
        <f>VLOOKUP(B67,DOCUMENTOS!$A$1:$D$178,4,0)</f>
        <v>17</v>
      </c>
    </row>
    <row r="68" spans="2:14" hidden="1" x14ac:dyDescent="0.25">
      <c r="B68" s="2" t="s">
        <v>70</v>
      </c>
      <c r="C68" s="2" t="s">
        <v>269</v>
      </c>
      <c r="D68" s="2" t="s">
        <v>258</v>
      </c>
      <c r="E68" s="2" t="s">
        <v>272</v>
      </c>
      <c r="F68" s="7">
        <f>VLOOKUP(B68,'%'!$A$1:$J$179,5,0)</f>
        <v>0.32784127450980394</v>
      </c>
      <c r="G68" s="2">
        <v>2</v>
      </c>
      <c r="H68" s="2">
        <v>2</v>
      </c>
      <c r="I68" s="2">
        <f>VLOOKUP(B68,DOCUMENTOS!$A$1:$D$178,3,0)</f>
        <v>2</v>
      </c>
      <c r="J68" s="8">
        <f>VLOOKUP(B68,'%'!$A$1:$J$179,10,0)</f>
        <v>5.3499999999999999E-2</v>
      </c>
      <c r="K68" s="7">
        <v>1</v>
      </c>
      <c r="L68" s="7">
        <v>0</v>
      </c>
      <c r="M68" s="2">
        <f>VLOOKUP(B68,DOCUMENTOS!$A$1:$D$178,2,0)</f>
        <v>4</v>
      </c>
      <c r="N68" s="2">
        <f>VLOOKUP(B68,DOCUMENTOS!$A$1:$D$178,4,0)</f>
        <v>15</v>
      </c>
    </row>
    <row r="69" spans="2:14" hidden="1" x14ac:dyDescent="0.25">
      <c r="B69" s="2" t="s">
        <v>71</v>
      </c>
      <c r="C69" s="2" t="s">
        <v>273</v>
      </c>
      <c r="D69" s="2" t="s">
        <v>183</v>
      </c>
      <c r="E69" s="2" t="s">
        <v>274</v>
      </c>
      <c r="F69" s="7">
        <f>VLOOKUP(B69,'%'!$A$1:$J$179,5,0)</f>
        <v>0.46949999999999997</v>
      </c>
      <c r="G69" s="2">
        <v>3</v>
      </c>
      <c r="H69" s="2">
        <v>3</v>
      </c>
      <c r="I69" s="2">
        <f>VLOOKUP(B69,DOCUMENTOS!$A$1:$D$178,3,0)</f>
        <v>3</v>
      </c>
      <c r="J69" s="7">
        <f>VLOOKUP(B69,'%'!$A$1:$J$179,10,0)</f>
        <v>0.5</v>
      </c>
      <c r="K69" s="7">
        <v>1</v>
      </c>
      <c r="L69" s="7">
        <v>0</v>
      </c>
      <c r="M69" s="2">
        <f>VLOOKUP(B69,DOCUMENTOS!$A$1:$D$178,2,0)</f>
        <v>4</v>
      </c>
      <c r="N69" s="2">
        <f>VLOOKUP(B69,DOCUMENTOS!$A$1:$D$178,4,0)</f>
        <v>19</v>
      </c>
    </row>
    <row r="70" spans="2:14" hidden="1" x14ac:dyDescent="0.25">
      <c r="B70" s="2" t="s">
        <v>72</v>
      </c>
      <c r="C70" s="2" t="s">
        <v>273</v>
      </c>
      <c r="D70" s="2" t="s">
        <v>183</v>
      </c>
      <c r="E70" s="2" t="s">
        <v>275</v>
      </c>
      <c r="F70" s="7">
        <f>VLOOKUP(B70,'%'!$A$1:$J$179,5,0)</f>
        <v>0.18279999999999999</v>
      </c>
      <c r="G70" s="2">
        <v>3</v>
      </c>
      <c r="H70" s="2">
        <v>3</v>
      </c>
      <c r="I70" s="2">
        <f>VLOOKUP(B70,DOCUMENTOS!$A$1:$D$178,3,0)</f>
        <v>4</v>
      </c>
      <c r="J70" s="7">
        <f>VLOOKUP(B70,'%'!$A$1:$J$179,10,0)</f>
        <v>0</v>
      </c>
      <c r="K70" s="7">
        <v>1</v>
      </c>
      <c r="L70" s="7">
        <v>1</v>
      </c>
      <c r="M70" s="2">
        <f>VLOOKUP(B70,DOCUMENTOS!$A$1:$D$178,2,0)</f>
        <v>6</v>
      </c>
      <c r="N70" s="2">
        <f>VLOOKUP(B70,DOCUMENTOS!$A$1:$D$178,4,0)</f>
        <v>21</v>
      </c>
    </row>
    <row r="71" spans="2:14" hidden="1" x14ac:dyDescent="0.25">
      <c r="B71" s="2" t="s">
        <v>73</v>
      </c>
      <c r="C71" s="2" t="s">
        <v>273</v>
      </c>
      <c r="D71" s="2" t="s">
        <v>183</v>
      </c>
      <c r="E71" s="2" t="s">
        <v>276</v>
      </c>
      <c r="F71" s="7">
        <f>VLOOKUP(B71,'%'!$A$1:$J$179,5,0)</f>
        <v>0</v>
      </c>
      <c r="G71" s="2">
        <v>3</v>
      </c>
      <c r="H71" s="2">
        <v>3</v>
      </c>
      <c r="I71" s="2">
        <f>VLOOKUP(B71,DOCUMENTOS!$A$1:$D$178,3,0)</f>
        <v>3</v>
      </c>
      <c r="J71" s="7">
        <f>VLOOKUP(B71,'%'!$A$1:$J$179,10,0)</f>
        <v>0</v>
      </c>
      <c r="K71" s="7">
        <v>1</v>
      </c>
      <c r="L71" s="8">
        <v>0.66666666666666663</v>
      </c>
      <c r="M71" s="2">
        <f>VLOOKUP(B71,DOCUMENTOS!$A$1:$D$178,2,0)</f>
        <v>6</v>
      </c>
      <c r="N71" s="2">
        <f>VLOOKUP(B71,DOCUMENTOS!$A$1:$D$178,4,0)</f>
        <v>19</v>
      </c>
    </row>
    <row r="72" spans="2:14" hidden="1" x14ac:dyDescent="0.25">
      <c r="B72" s="2" t="s">
        <v>74</v>
      </c>
      <c r="C72" s="2" t="s">
        <v>269</v>
      </c>
      <c r="D72" s="2" t="s">
        <v>258</v>
      </c>
      <c r="E72" s="2" t="s">
        <v>277</v>
      </c>
      <c r="F72" s="7">
        <f>VLOOKUP(B72,'%'!$A$1:$J$179,5,0)</f>
        <v>0.1923995238095238</v>
      </c>
      <c r="G72" s="2">
        <v>2</v>
      </c>
      <c r="H72" s="2">
        <v>2</v>
      </c>
      <c r="I72" s="2">
        <f>VLOOKUP(B72,DOCUMENTOS!$A$1:$D$178,3,0)</f>
        <v>2</v>
      </c>
      <c r="J72" s="8">
        <f>VLOOKUP(B72,'%'!$A$1:$J$179,10,0)</f>
        <v>5.3499999999999999E-2</v>
      </c>
      <c r="K72" s="7">
        <v>1</v>
      </c>
      <c r="L72" s="7">
        <v>0</v>
      </c>
      <c r="M72" s="2">
        <f>VLOOKUP(B72,DOCUMENTOS!$A$1:$D$178,2,0)</f>
        <v>5</v>
      </c>
      <c r="N72" s="2">
        <f>VLOOKUP(B72,DOCUMENTOS!$A$1:$D$178,4,0)</f>
        <v>16</v>
      </c>
    </row>
    <row r="73" spans="2:14" hidden="1" x14ac:dyDescent="0.25">
      <c r="B73" s="2" t="s">
        <v>75</v>
      </c>
      <c r="C73" s="2" t="s">
        <v>269</v>
      </c>
      <c r="D73" s="2" t="s">
        <v>258</v>
      </c>
      <c r="E73" s="2" t="s">
        <v>278</v>
      </c>
      <c r="F73" s="7">
        <f>VLOOKUP(B73,'%'!$A$1:$J$179,5,0)</f>
        <v>0.15992182539682537</v>
      </c>
      <c r="G73" s="2">
        <v>2</v>
      </c>
      <c r="H73" s="2">
        <v>2</v>
      </c>
      <c r="I73" s="2">
        <f>VLOOKUP(B73,DOCUMENTOS!$A$1:$D$178,3,0)</f>
        <v>2</v>
      </c>
      <c r="J73" s="8">
        <f>VLOOKUP(B73,'%'!$A$1:$J$179,10,0)</f>
        <v>5.3499999999999999E-2</v>
      </c>
      <c r="K73" s="7">
        <v>1</v>
      </c>
      <c r="L73" s="7">
        <v>0</v>
      </c>
      <c r="M73" s="2">
        <f>VLOOKUP(B73,DOCUMENTOS!$A$1:$D$178,2,0)</f>
        <v>7</v>
      </c>
      <c r="N73" s="2">
        <f>VLOOKUP(B73,DOCUMENTOS!$A$1:$D$178,4,0)</f>
        <v>18</v>
      </c>
    </row>
    <row r="74" spans="2:14" hidden="1" x14ac:dyDescent="0.25">
      <c r="B74" s="2" t="s">
        <v>76</v>
      </c>
      <c r="C74" s="2" t="s">
        <v>273</v>
      </c>
      <c r="D74" s="2" t="s">
        <v>183</v>
      </c>
      <c r="E74" s="2" t="s">
        <v>279</v>
      </c>
      <c r="F74" s="7">
        <f>VLOOKUP(B74,'%'!$A$1:$J$179,5,0)</f>
        <v>0.3029</v>
      </c>
      <c r="G74" s="2">
        <v>4</v>
      </c>
      <c r="H74" s="2">
        <v>4</v>
      </c>
      <c r="I74" s="2">
        <f>VLOOKUP(B74,DOCUMENTOS!$A$1:$D$178,3,0)</f>
        <v>3</v>
      </c>
      <c r="J74" s="8">
        <f>VLOOKUP(B74,'%'!$A$1:$J$179,10,0)</f>
        <v>6.4699999999999994E-2</v>
      </c>
      <c r="K74" s="7">
        <v>1</v>
      </c>
      <c r="L74" s="7">
        <v>0.5</v>
      </c>
      <c r="M74" s="2">
        <f>VLOOKUP(B74,DOCUMENTOS!$A$1:$D$178,2,0)</f>
        <v>6</v>
      </c>
      <c r="N74" s="2">
        <f>VLOOKUP(B74,DOCUMENTOS!$A$1:$D$178,4,0)</f>
        <v>20</v>
      </c>
    </row>
    <row r="75" spans="2:14" hidden="1" x14ac:dyDescent="0.25">
      <c r="B75" s="2" t="s">
        <v>77</v>
      </c>
      <c r="C75" s="2" t="s">
        <v>273</v>
      </c>
      <c r="D75" s="2" t="s">
        <v>183</v>
      </c>
      <c r="E75" s="2" t="s">
        <v>280</v>
      </c>
      <c r="F75" s="7">
        <f>VLOOKUP(B75,'%'!$A$1:$J$179,5,0)</f>
        <v>0</v>
      </c>
      <c r="G75" s="2">
        <v>3</v>
      </c>
      <c r="H75" s="2">
        <v>3</v>
      </c>
      <c r="I75" s="2">
        <f>VLOOKUP(B75,DOCUMENTOS!$A$1:$D$178,3,0)</f>
        <v>3</v>
      </c>
      <c r="J75" s="7">
        <f>VLOOKUP(B75,'%'!$A$1:$J$179,10,0)</f>
        <v>0</v>
      </c>
      <c r="K75" s="7">
        <v>1</v>
      </c>
      <c r="L75" s="8">
        <v>0.33333333333333331</v>
      </c>
      <c r="M75" s="2">
        <f>VLOOKUP(B75,DOCUMENTOS!$A$1:$D$178,2,0)</f>
        <v>8</v>
      </c>
      <c r="N75" s="2">
        <f>VLOOKUP(B75,DOCUMENTOS!$A$1:$D$178,4,0)</f>
        <v>21</v>
      </c>
    </row>
    <row r="76" spans="2:14" hidden="1" x14ac:dyDescent="0.25">
      <c r="B76" s="2" t="s">
        <v>78</v>
      </c>
      <c r="C76" s="2" t="s">
        <v>269</v>
      </c>
      <c r="D76" s="2" t="s">
        <v>258</v>
      </c>
      <c r="E76" s="2" t="s">
        <v>281</v>
      </c>
      <c r="F76" s="7">
        <f>VLOOKUP(B76,'%'!$A$1:$J$179,5,0)</f>
        <v>0.11637244047619047</v>
      </c>
      <c r="G76" s="2">
        <v>2</v>
      </c>
      <c r="H76" s="2">
        <v>2</v>
      </c>
      <c r="I76" s="2">
        <f>VLOOKUP(B76,DOCUMENTOS!$A$1:$D$178,3,0)</f>
        <v>2</v>
      </c>
      <c r="J76" s="8">
        <f>VLOOKUP(B76,'%'!$A$1:$J$179,10,0)</f>
        <v>4.1300000000000003E-2</v>
      </c>
      <c r="K76" s="7">
        <v>1</v>
      </c>
      <c r="L76" s="7">
        <v>0</v>
      </c>
      <c r="M76" s="2">
        <f>VLOOKUP(B76,DOCUMENTOS!$A$1:$D$178,2,0)</f>
        <v>6</v>
      </c>
      <c r="N76" s="2">
        <f>VLOOKUP(B76,DOCUMENTOS!$A$1:$D$178,4,0)</f>
        <v>17</v>
      </c>
    </row>
    <row r="77" spans="2:14" hidden="1" x14ac:dyDescent="0.25">
      <c r="B77" s="2" t="s">
        <v>79</v>
      </c>
      <c r="C77" s="2" t="s">
        <v>273</v>
      </c>
      <c r="D77" s="2" t="s">
        <v>183</v>
      </c>
      <c r="E77" s="2" t="s">
        <v>282</v>
      </c>
      <c r="F77" s="7">
        <f>VLOOKUP(B77,'%'!$A$1:$J$179,5,0)</f>
        <v>2.3300000000000001E-2</v>
      </c>
      <c r="G77" s="2">
        <v>3</v>
      </c>
      <c r="H77" s="2">
        <v>3</v>
      </c>
      <c r="I77" s="2">
        <f>VLOOKUP(B77,DOCUMENTOS!$A$1:$D$178,3,0)</f>
        <v>3</v>
      </c>
      <c r="J77" s="7">
        <f>VLOOKUP(B77,'%'!$A$1:$J$179,10,0)</f>
        <v>0</v>
      </c>
      <c r="K77" s="7">
        <v>1</v>
      </c>
      <c r="L77" s="8">
        <v>0.33333333333333331</v>
      </c>
      <c r="M77" s="2">
        <f>VLOOKUP(B77,DOCUMENTOS!$A$1:$D$178,2,0)</f>
        <v>7</v>
      </c>
      <c r="N77" s="2">
        <f>VLOOKUP(B77,DOCUMENTOS!$A$1:$D$178,4,0)</f>
        <v>19</v>
      </c>
    </row>
    <row r="78" spans="2:14" hidden="1" x14ac:dyDescent="0.25">
      <c r="B78" s="2" t="s">
        <v>80</v>
      </c>
      <c r="C78" s="2" t="s">
        <v>269</v>
      </c>
      <c r="D78" s="2" t="s">
        <v>258</v>
      </c>
      <c r="E78" s="2" t="s">
        <v>283</v>
      </c>
      <c r="F78" s="7">
        <f>VLOOKUP(B78,'%'!$A$1:$J$179,5,0)</f>
        <v>0.29124833333333333</v>
      </c>
      <c r="G78" s="2">
        <v>2</v>
      </c>
      <c r="H78" s="2">
        <v>2</v>
      </c>
      <c r="I78" s="2">
        <f>VLOOKUP(B78,DOCUMENTOS!$A$1:$D$178,3,0)</f>
        <v>2</v>
      </c>
      <c r="J78" s="8">
        <f>VLOOKUP(B78,'%'!$A$1:$J$179,10,0)</f>
        <v>5.3499999999999999E-2</v>
      </c>
      <c r="K78" s="7">
        <v>1</v>
      </c>
      <c r="L78" s="7">
        <v>0.5</v>
      </c>
      <c r="M78" s="2">
        <f>VLOOKUP(B78,DOCUMENTOS!$A$1:$D$178,2,0)</f>
        <v>4</v>
      </c>
      <c r="N78" s="2">
        <f>VLOOKUP(B78,DOCUMENTOS!$A$1:$D$178,4,0)</f>
        <v>15</v>
      </c>
    </row>
    <row r="79" spans="2:14" hidden="1" x14ac:dyDescent="0.25">
      <c r="B79" s="2" t="s">
        <v>81</v>
      </c>
      <c r="C79" s="2" t="s">
        <v>273</v>
      </c>
      <c r="D79" s="2" t="s">
        <v>183</v>
      </c>
      <c r="E79" s="2" t="s">
        <v>284</v>
      </c>
      <c r="F79" s="7">
        <f>VLOOKUP(B79,'%'!$A$1:$J$179,5,0)</f>
        <v>0.17649999999999999</v>
      </c>
      <c r="G79" s="2">
        <v>3</v>
      </c>
      <c r="H79" s="2">
        <v>3</v>
      </c>
      <c r="I79" s="2">
        <f>VLOOKUP(B79,DOCUMENTOS!$A$1:$D$178,3,0)</f>
        <v>3</v>
      </c>
      <c r="J79" s="7">
        <f>VLOOKUP(B79,'%'!$A$1:$J$179,10,0)</f>
        <v>0</v>
      </c>
      <c r="K79" s="7">
        <v>1</v>
      </c>
      <c r="L79" s="8">
        <v>0.33333333333333331</v>
      </c>
      <c r="M79" s="2">
        <f>VLOOKUP(B79,DOCUMENTOS!$A$1:$D$178,2,0)</f>
        <v>2</v>
      </c>
      <c r="N79" s="2">
        <f>VLOOKUP(B79,DOCUMENTOS!$A$1:$D$178,4,0)</f>
        <v>14</v>
      </c>
    </row>
    <row r="80" spans="2:14" hidden="1" x14ac:dyDescent="0.25">
      <c r="B80" s="2" t="s">
        <v>82</v>
      </c>
      <c r="C80" s="2" t="s">
        <v>285</v>
      </c>
      <c r="D80" s="2" t="s">
        <v>258</v>
      </c>
      <c r="E80" s="2" t="s">
        <v>286</v>
      </c>
      <c r="F80" s="7">
        <f>VLOOKUP(B80,'%'!$A$1:$J$179,5,0)</f>
        <v>0.10341831043956043</v>
      </c>
      <c r="G80" s="2">
        <v>2</v>
      </c>
      <c r="H80" s="2">
        <v>2</v>
      </c>
      <c r="I80" s="2">
        <f>VLOOKUP(B80,DOCUMENTOS!$A$1:$D$178,3,0)</f>
        <v>2</v>
      </c>
      <c r="J80" s="8">
        <f>VLOOKUP(B80,'%'!$A$1:$J$179,10,0)</f>
        <v>5.3499999999999999E-2</v>
      </c>
      <c r="K80" s="7">
        <v>1</v>
      </c>
      <c r="L80" s="7">
        <v>0.5</v>
      </c>
      <c r="M80" s="2">
        <f>VLOOKUP(B80,DOCUMENTOS!$A$1:$D$178,2,0)</f>
        <v>5</v>
      </c>
      <c r="N80" s="2">
        <f>VLOOKUP(B80,DOCUMENTOS!$A$1:$D$178,4,0)</f>
        <v>15</v>
      </c>
    </row>
    <row r="81" spans="2:14" hidden="1" x14ac:dyDescent="0.25">
      <c r="B81" s="2" t="s">
        <v>83</v>
      </c>
      <c r="C81" s="2" t="s">
        <v>285</v>
      </c>
      <c r="D81" s="2" t="s">
        <v>258</v>
      </c>
      <c r="E81" s="2" t="s">
        <v>287</v>
      </c>
      <c r="F81" s="7">
        <f>VLOOKUP(B81,'%'!$A$1:$J$179,5,0)</f>
        <v>0.10514678929765889</v>
      </c>
      <c r="G81" s="2">
        <v>2</v>
      </c>
      <c r="H81" s="2">
        <v>2</v>
      </c>
      <c r="I81" s="2">
        <f>VLOOKUP(B81,DOCUMENTOS!$A$1:$D$178,3,0)</f>
        <v>2</v>
      </c>
      <c r="J81" s="7">
        <f>VLOOKUP(B81,'%'!$A$1:$J$179,10,0)</f>
        <v>0</v>
      </c>
      <c r="K81" s="7">
        <v>1</v>
      </c>
      <c r="L81" s="7">
        <v>0</v>
      </c>
      <c r="M81" s="2">
        <f>VLOOKUP(B81,DOCUMENTOS!$A$1:$D$178,2,0)</f>
        <v>3</v>
      </c>
      <c r="N81" s="2">
        <f>VLOOKUP(B81,DOCUMENTOS!$A$1:$D$178,4,0)</f>
        <v>11</v>
      </c>
    </row>
    <row r="82" spans="2:14" hidden="1" x14ac:dyDescent="0.25">
      <c r="B82" s="2" t="s">
        <v>84</v>
      </c>
      <c r="C82" s="2" t="s">
        <v>285</v>
      </c>
      <c r="D82" s="2" t="s">
        <v>258</v>
      </c>
      <c r="E82" s="2" t="s">
        <v>288</v>
      </c>
      <c r="F82" s="7">
        <f>VLOOKUP(B82,'%'!$A$1:$J$179,5,0)</f>
        <v>0.18943096666666664</v>
      </c>
      <c r="G82" s="2">
        <v>2</v>
      </c>
      <c r="H82" s="2">
        <v>2</v>
      </c>
      <c r="I82" s="2">
        <f>VLOOKUP(B82,DOCUMENTOS!$A$1:$D$178,3,0)</f>
        <v>2</v>
      </c>
      <c r="J82" s="7">
        <f>VLOOKUP(B82,'%'!$A$1:$J$179,10,0)</f>
        <v>0</v>
      </c>
      <c r="K82" s="7">
        <v>1</v>
      </c>
      <c r="L82" s="7">
        <v>0.5</v>
      </c>
      <c r="M82" s="2">
        <f>VLOOKUP(B82,DOCUMENTOS!$A$1:$D$178,2,0)</f>
        <v>6</v>
      </c>
      <c r="N82" s="2">
        <f>VLOOKUP(B82,DOCUMENTOS!$A$1:$D$178,4,0)</f>
        <v>17</v>
      </c>
    </row>
    <row r="83" spans="2:14" hidden="1" x14ac:dyDescent="0.25">
      <c r="B83" s="2" t="s">
        <v>85</v>
      </c>
      <c r="C83" s="2" t="s">
        <v>289</v>
      </c>
      <c r="D83" s="2" t="s">
        <v>183</v>
      </c>
      <c r="E83" s="2" t="s">
        <v>290</v>
      </c>
      <c r="F83" s="7">
        <f>VLOOKUP(B83,'%'!$A$1:$J$179,5,0)</f>
        <v>0.2198</v>
      </c>
      <c r="G83" s="2">
        <v>3</v>
      </c>
      <c r="H83" s="2">
        <v>3</v>
      </c>
      <c r="I83" s="2">
        <f>VLOOKUP(B83,DOCUMENTOS!$A$1:$D$178,3,0)</f>
        <v>4</v>
      </c>
      <c r="J83" s="7">
        <f>VLOOKUP(B83,'%'!$A$1:$J$179,10,0)</f>
        <v>0</v>
      </c>
      <c r="K83" s="7">
        <v>1</v>
      </c>
      <c r="L83" s="8">
        <v>0.33333333333333331</v>
      </c>
      <c r="M83" s="2">
        <f>VLOOKUP(B83,DOCUMENTOS!$A$1:$D$178,2,0)</f>
        <v>7</v>
      </c>
      <c r="N83" s="2">
        <f>VLOOKUP(B83,DOCUMENTOS!$A$1:$D$178,4,0)</f>
        <v>20</v>
      </c>
    </row>
    <row r="84" spans="2:14" hidden="1" x14ac:dyDescent="0.25">
      <c r="B84" s="2" t="s">
        <v>86</v>
      </c>
      <c r="C84" s="2" t="s">
        <v>289</v>
      </c>
      <c r="D84" s="2" t="s">
        <v>183</v>
      </c>
      <c r="E84" s="2" t="s">
        <v>291</v>
      </c>
      <c r="F84" s="7">
        <f>VLOOKUP(B84,'%'!$A$1:$J$179,5,0)</f>
        <v>0.31850000000000001</v>
      </c>
      <c r="G84" s="2">
        <v>3</v>
      </c>
      <c r="H84" s="2">
        <v>3</v>
      </c>
      <c r="I84" s="2">
        <f>VLOOKUP(B84,DOCUMENTOS!$A$1:$D$178,3,0)</f>
        <v>3</v>
      </c>
      <c r="J84" s="7">
        <f>VLOOKUP(B84,'%'!$A$1:$J$179,10,0)</f>
        <v>0</v>
      </c>
      <c r="K84" s="7">
        <v>1</v>
      </c>
      <c r="L84" s="8">
        <v>0.33333333333333331</v>
      </c>
      <c r="M84" s="2">
        <f>VLOOKUP(B84,DOCUMENTOS!$A$1:$D$178,2,0)</f>
        <v>5</v>
      </c>
      <c r="N84" s="2">
        <f>VLOOKUP(B84,DOCUMENTOS!$A$1:$D$178,4,0)</f>
        <v>16</v>
      </c>
    </row>
    <row r="85" spans="2:14" hidden="1" x14ac:dyDescent="0.25">
      <c r="B85" s="2" t="s">
        <v>87</v>
      </c>
      <c r="C85" s="2" t="s">
        <v>285</v>
      </c>
      <c r="D85" s="2" t="s">
        <v>258</v>
      </c>
      <c r="E85" s="2" t="s">
        <v>292</v>
      </c>
      <c r="F85" s="7">
        <f>VLOOKUP(B85,'%'!$A$1:$J$179,5,0)</f>
        <v>0.15502007058823528</v>
      </c>
      <c r="G85" s="2">
        <v>2</v>
      </c>
      <c r="H85" s="2">
        <v>2</v>
      </c>
      <c r="I85" s="2">
        <f>VLOOKUP(B85,DOCUMENTOS!$A$1:$D$178,3,0)</f>
        <v>2</v>
      </c>
      <c r="J85" s="7">
        <f>VLOOKUP(B85,'%'!$A$1:$J$179,10,0)</f>
        <v>0</v>
      </c>
      <c r="K85" s="7">
        <v>1</v>
      </c>
      <c r="L85" s="7">
        <v>0</v>
      </c>
      <c r="M85" s="2">
        <f>VLOOKUP(B85,DOCUMENTOS!$A$1:$D$178,2,0)</f>
        <v>5</v>
      </c>
      <c r="N85" s="2">
        <f>VLOOKUP(B85,DOCUMENTOS!$A$1:$D$178,4,0)</f>
        <v>15</v>
      </c>
    </row>
    <row r="86" spans="2:14" hidden="1" x14ac:dyDescent="0.25">
      <c r="B86" s="2" t="s">
        <v>88</v>
      </c>
      <c r="C86" s="2" t="s">
        <v>289</v>
      </c>
      <c r="D86" s="2" t="s">
        <v>183</v>
      </c>
      <c r="E86" s="2" t="s">
        <v>293</v>
      </c>
      <c r="F86" s="7">
        <f>VLOOKUP(B86,'%'!$A$1:$J$179,5,0)</f>
        <v>0.20349999999999999</v>
      </c>
      <c r="G86" s="2">
        <v>3</v>
      </c>
      <c r="H86" s="2">
        <v>3</v>
      </c>
      <c r="I86" s="2">
        <f>VLOOKUP(B86,DOCUMENTOS!$A$1:$D$178,3,0)</f>
        <v>3</v>
      </c>
      <c r="J86" s="7">
        <f>VLOOKUP(B86,'%'!$A$1:$J$179,10,0)</f>
        <v>0</v>
      </c>
      <c r="K86" s="7">
        <v>1</v>
      </c>
      <c r="L86" s="8">
        <v>0.33333333333333331</v>
      </c>
      <c r="M86" s="2">
        <f>VLOOKUP(B86,DOCUMENTOS!$A$1:$D$178,2,0)</f>
        <v>3</v>
      </c>
      <c r="N86" s="2">
        <f>VLOOKUP(B86,DOCUMENTOS!$A$1:$D$178,4,0)</f>
        <v>14</v>
      </c>
    </row>
    <row r="87" spans="2:14" hidden="1" x14ac:dyDescent="0.25">
      <c r="B87" s="2" t="s">
        <v>89</v>
      </c>
      <c r="C87" s="2" t="s">
        <v>285</v>
      </c>
      <c r="D87" s="2" t="s">
        <v>258</v>
      </c>
      <c r="E87" s="2" t="s">
        <v>294</v>
      </c>
      <c r="F87" s="7">
        <f>VLOOKUP(B87,'%'!$A$1:$J$179,5,0)</f>
        <v>0.12467919980947843</v>
      </c>
      <c r="G87" s="2">
        <v>2</v>
      </c>
      <c r="H87" s="2">
        <v>2</v>
      </c>
      <c r="I87" s="2">
        <f>VLOOKUP(B87,DOCUMENTOS!$A$1:$D$178,3,0)</f>
        <v>2</v>
      </c>
      <c r="J87" s="7">
        <f>VLOOKUP(B87,'%'!$A$1:$J$179,10,0)</f>
        <v>0</v>
      </c>
      <c r="K87" s="7">
        <v>1</v>
      </c>
      <c r="L87" s="7">
        <v>0</v>
      </c>
      <c r="M87" s="2">
        <f>VLOOKUP(B87,DOCUMENTOS!$A$1:$D$178,2,0)</f>
        <v>6</v>
      </c>
      <c r="N87" s="2">
        <f>VLOOKUP(B87,DOCUMENTOS!$A$1:$D$178,4,0)</f>
        <v>16</v>
      </c>
    </row>
    <row r="88" spans="2:14" hidden="1" x14ac:dyDescent="0.25">
      <c r="B88" s="2" t="s">
        <v>90</v>
      </c>
      <c r="C88" s="2" t="s">
        <v>285</v>
      </c>
      <c r="D88" s="2" t="s">
        <v>258</v>
      </c>
      <c r="E88" s="2" t="s">
        <v>295</v>
      </c>
      <c r="F88" s="7">
        <f>VLOOKUP(B88,'%'!$A$1:$J$179,5,0)</f>
        <v>0.22392632051282052</v>
      </c>
      <c r="G88" s="2">
        <v>2</v>
      </c>
      <c r="H88" s="2">
        <v>2</v>
      </c>
      <c r="I88" s="2">
        <f>VLOOKUP(B88,DOCUMENTOS!$A$1:$D$178,3,0)</f>
        <v>2</v>
      </c>
      <c r="J88" s="7">
        <f>VLOOKUP(B88,'%'!$A$1:$J$179,10,0)</f>
        <v>0</v>
      </c>
      <c r="K88" s="7">
        <v>1</v>
      </c>
      <c r="L88" s="7">
        <v>0</v>
      </c>
      <c r="M88" s="2">
        <f>VLOOKUP(B88,DOCUMENTOS!$A$1:$D$178,2,0)</f>
        <v>6</v>
      </c>
      <c r="N88" s="2">
        <f>VLOOKUP(B88,DOCUMENTOS!$A$1:$D$178,4,0)</f>
        <v>17</v>
      </c>
    </row>
    <row r="89" spans="2:14" hidden="1" x14ac:dyDescent="0.25">
      <c r="B89" s="2" t="s">
        <v>91</v>
      </c>
      <c r="C89" s="2" t="s">
        <v>285</v>
      </c>
      <c r="D89" s="2" t="s">
        <v>258</v>
      </c>
      <c r="E89" s="2" t="s">
        <v>296</v>
      </c>
      <c r="F89" s="7">
        <f>VLOOKUP(B89,'%'!$A$1:$J$179,5,0)</f>
        <v>0.30212773376068369</v>
      </c>
      <c r="G89" s="2">
        <v>2</v>
      </c>
      <c r="H89" s="2">
        <v>2</v>
      </c>
      <c r="I89" s="2">
        <f>VLOOKUP(B89,DOCUMENTOS!$A$1:$D$178,3,0)</f>
        <v>2</v>
      </c>
      <c r="J89" s="8">
        <f>VLOOKUP(B89,'%'!$A$1:$J$179,10,0)</f>
        <v>4.5699999999999998E-2</v>
      </c>
      <c r="K89" s="7">
        <v>1</v>
      </c>
      <c r="L89" s="7">
        <v>0.5</v>
      </c>
      <c r="M89" s="2">
        <f>VLOOKUP(B89,DOCUMENTOS!$A$1:$D$178,2,0)</f>
        <v>4</v>
      </c>
      <c r="N89" s="2">
        <f>VLOOKUP(B89,DOCUMENTOS!$A$1:$D$178,4,0)</f>
        <v>14</v>
      </c>
    </row>
    <row r="90" spans="2:14" hidden="1" x14ac:dyDescent="0.25">
      <c r="B90" s="2" t="s">
        <v>92</v>
      </c>
      <c r="C90" s="2" t="s">
        <v>297</v>
      </c>
      <c r="D90" s="2" t="s">
        <v>258</v>
      </c>
      <c r="E90" s="2" t="s">
        <v>298</v>
      </c>
      <c r="F90" s="7">
        <f>VLOOKUP(B90,'%'!$A$1:$J$179,5,0)</f>
        <v>0.14718878787878789</v>
      </c>
      <c r="G90" s="2">
        <v>2</v>
      </c>
      <c r="H90" s="2">
        <v>2</v>
      </c>
      <c r="I90" s="2">
        <f>VLOOKUP(B90,DOCUMENTOS!$A$1:$D$178,3,0)</f>
        <v>2</v>
      </c>
      <c r="J90" s="8">
        <f>VLOOKUP(B90,'%'!$A$1:$J$179,10,0)</f>
        <v>5.3499999999999999E-2</v>
      </c>
      <c r="K90" s="7">
        <v>1</v>
      </c>
      <c r="L90" s="7">
        <v>0</v>
      </c>
      <c r="M90" s="2">
        <f>VLOOKUP(B90,DOCUMENTOS!$A$1:$D$178,2,0)</f>
        <v>7</v>
      </c>
      <c r="N90" s="2">
        <f>VLOOKUP(B90,DOCUMENTOS!$A$1:$D$178,4,0)</f>
        <v>18</v>
      </c>
    </row>
    <row r="91" spans="2:14" hidden="1" x14ac:dyDescent="0.25">
      <c r="B91" s="2" t="s">
        <v>93</v>
      </c>
      <c r="C91" s="2" t="s">
        <v>297</v>
      </c>
      <c r="D91" s="2" t="s">
        <v>258</v>
      </c>
      <c r="E91" s="2" t="s">
        <v>299</v>
      </c>
      <c r="F91" s="7">
        <f>VLOOKUP(B91,'%'!$A$1:$J$179,5,0)</f>
        <v>0.14353965719063544</v>
      </c>
      <c r="G91" s="2">
        <v>2</v>
      </c>
      <c r="H91" s="2">
        <v>2</v>
      </c>
      <c r="I91" s="2">
        <f>VLOOKUP(B91,DOCUMENTOS!$A$1:$D$178,3,0)</f>
        <v>2</v>
      </c>
      <c r="J91" s="8">
        <f>VLOOKUP(B91,'%'!$A$1:$J$179,10,0)</f>
        <v>5.3499999999999999E-2</v>
      </c>
      <c r="K91" s="7">
        <v>1</v>
      </c>
      <c r="L91" s="7">
        <v>0</v>
      </c>
      <c r="M91" s="2">
        <f>VLOOKUP(B91,DOCUMENTOS!$A$1:$D$178,2,0)</f>
        <v>6</v>
      </c>
      <c r="N91" s="2">
        <f>VLOOKUP(B91,DOCUMENTOS!$A$1:$D$178,4,0)</f>
        <v>16</v>
      </c>
    </row>
    <row r="92" spans="2:14" hidden="1" x14ac:dyDescent="0.25">
      <c r="B92" s="2" t="s">
        <v>94</v>
      </c>
      <c r="C92" s="2" t="s">
        <v>297</v>
      </c>
      <c r="D92" s="2" t="s">
        <v>258</v>
      </c>
      <c r="E92" s="2" t="s">
        <v>300</v>
      </c>
      <c r="F92" s="7">
        <f>VLOOKUP(B92,'%'!$A$1:$J$179,5,0)</f>
        <v>0.3777986571428571</v>
      </c>
      <c r="G92" s="2">
        <v>2</v>
      </c>
      <c r="H92" s="2">
        <v>2</v>
      </c>
      <c r="I92" s="2">
        <f>VLOOKUP(B92,DOCUMENTOS!$A$1:$D$178,3,0)</f>
        <v>2</v>
      </c>
      <c r="J92" s="8">
        <f>VLOOKUP(B92,'%'!$A$1:$J$179,10,0)</f>
        <v>6.5000000000000002E-2</v>
      </c>
      <c r="K92" s="7">
        <v>1</v>
      </c>
      <c r="L92" s="7">
        <v>0</v>
      </c>
      <c r="M92" s="2">
        <f>VLOOKUP(B92,DOCUMENTOS!$A$1:$D$178,2,0)</f>
        <v>9</v>
      </c>
      <c r="N92" s="2">
        <f>VLOOKUP(B92,DOCUMENTOS!$A$1:$D$178,4,0)</f>
        <v>20</v>
      </c>
    </row>
    <row r="93" spans="2:14" hidden="1" x14ac:dyDescent="0.25">
      <c r="B93" s="2" t="s">
        <v>95</v>
      </c>
      <c r="C93" s="2" t="s">
        <v>297</v>
      </c>
      <c r="D93" s="2" t="s">
        <v>258</v>
      </c>
      <c r="E93" s="2" t="s">
        <v>301</v>
      </c>
      <c r="F93" s="7">
        <f>VLOOKUP(B93,'%'!$A$1:$J$179,5,0)</f>
        <v>5.9307115384615382E-2</v>
      </c>
      <c r="G93" s="2">
        <v>2</v>
      </c>
      <c r="H93" s="2">
        <v>2</v>
      </c>
      <c r="I93" s="2">
        <f>VLOOKUP(B93,DOCUMENTOS!$A$1:$D$178,3,0)</f>
        <v>2</v>
      </c>
      <c r="J93" s="7">
        <f>VLOOKUP(B93,'%'!$A$1:$J$179,10,0)</f>
        <v>0</v>
      </c>
      <c r="K93" s="7">
        <v>1</v>
      </c>
      <c r="L93" s="7">
        <v>0</v>
      </c>
      <c r="M93" s="2">
        <f>VLOOKUP(B93,DOCUMENTOS!$A$1:$D$178,2,0)</f>
        <v>6</v>
      </c>
      <c r="N93" s="2">
        <f>VLOOKUP(B93,DOCUMENTOS!$A$1:$D$178,4,0)</f>
        <v>13</v>
      </c>
    </row>
    <row r="94" spans="2:14" hidden="1" x14ac:dyDescent="0.25">
      <c r="B94" s="2" t="s">
        <v>96</v>
      </c>
      <c r="C94" s="2" t="s">
        <v>297</v>
      </c>
      <c r="D94" s="2" t="s">
        <v>258</v>
      </c>
      <c r="E94" s="2" t="s">
        <v>302</v>
      </c>
      <c r="F94" s="7">
        <f>VLOOKUP(B94,'%'!$A$1:$J$179,5,0)</f>
        <v>0.12467539282990084</v>
      </c>
      <c r="G94" s="2">
        <v>2</v>
      </c>
      <c r="H94" s="2">
        <v>2</v>
      </c>
      <c r="I94" s="2">
        <f>VLOOKUP(B94,DOCUMENTOS!$A$1:$D$178,3,0)</f>
        <v>2</v>
      </c>
      <c r="J94" s="8">
        <f>VLOOKUP(B94,'%'!$A$1:$J$179,10,0)</f>
        <v>5.2499999999999998E-2</v>
      </c>
      <c r="K94" s="7">
        <v>1</v>
      </c>
      <c r="L94" s="7">
        <v>0</v>
      </c>
      <c r="M94" s="2">
        <f>VLOOKUP(B94,DOCUMENTOS!$A$1:$D$178,2,0)</f>
        <v>6</v>
      </c>
      <c r="N94" s="2">
        <f>VLOOKUP(B94,DOCUMENTOS!$A$1:$D$178,4,0)</f>
        <v>17</v>
      </c>
    </row>
    <row r="95" spans="2:14" hidden="1" x14ac:dyDescent="0.25">
      <c r="B95" s="2" t="s">
        <v>97</v>
      </c>
      <c r="C95" s="2" t="s">
        <v>297</v>
      </c>
      <c r="D95" s="2" t="s">
        <v>258</v>
      </c>
      <c r="E95" s="2" t="s">
        <v>303</v>
      </c>
      <c r="F95" s="7">
        <f>VLOOKUP(B95,'%'!$A$1:$J$179,5,0)</f>
        <v>0.11141603896103898</v>
      </c>
      <c r="G95" s="2">
        <v>2</v>
      </c>
      <c r="H95" s="2">
        <v>2</v>
      </c>
      <c r="I95" s="2">
        <f>VLOOKUP(B95,DOCUMENTOS!$A$1:$D$178,3,0)</f>
        <v>2</v>
      </c>
      <c r="J95" s="8">
        <f>VLOOKUP(B95,'%'!$A$1:$J$179,10,0)</f>
        <v>5.2499999999999998E-2</v>
      </c>
      <c r="K95" s="7">
        <v>1</v>
      </c>
      <c r="L95" s="7">
        <v>0</v>
      </c>
      <c r="M95" s="2">
        <f>VLOOKUP(B95,DOCUMENTOS!$A$1:$D$178,2,0)</f>
        <v>7</v>
      </c>
      <c r="N95" s="2">
        <f>VLOOKUP(B95,DOCUMENTOS!$A$1:$D$178,4,0)</f>
        <v>18</v>
      </c>
    </row>
    <row r="96" spans="2:14" hidden="1" x14ac:dyDescent="0.25">
      <c r="B96" s="2" t="s">
        <v>98</v>
      </c>
      <c r="C96" s="2" t="s">
        <v>297</v>
      </c>
      <c r="D96" s="2" t="s">
        <v>258</v>
      </c>
      <c r="E96" s="2" t="s">
        <v>304</v>
      </c>
      <c r="F96" s="7">
        <f>VLOOKUP(B96,'%'!$A$1:$J$179,5,0)</f>
        <v>4.2234047619047622E-2</v>
      </c>
      <c r="G96" s="2">
        <v>2</v>
      </c>
      <c r="H96" s="2">
        <v>2</v>
      </c>
      <c r="I96" s="2">
        <f>VLOOKUP(B96,DOCUMENTOS!$A$1:$D$178,3,0)</f>
        <v>2</v>
      </c>
      <c r="J96" s="7">
        <f>VLOOKUP(B96,'%'!$A$1:$J$179,10,0)</f>
        <v>0</v>
      </c>
      <c r="K96" s="7">
        <v>1</v>
      </c>
      <c r="L96" s="7">
        <v>0</v>
      </c>
      <c r="M96" s="2">
        <f>VLOOKUP(B96,DOCUMENTOS!$A$1:$D$178,2,0)</f>
        <v>7</v>
      </c>
      <c r="N96" s="2">
        <f>VLOOKUP(B96,DOCUMENTOS!$A$1:$D$178,4,0)</f>
        <v>16</v>
      </c>
    </row>
    <row r="97" spans="2:14" hidden="1" x14ac:dyDescent="0.25">
      <c r="B97" s="2" t="s">
        <v>99</v>
      </c>
      <c r="C97" s="2" t="s">
        <v>297</v>
      </c>
      <c r="D97" s="2" t="s">
        <v>258</v>
      </c>
      <c r="E97" s="2" t="s">
        <v>305</v>
      </c>
      <c r="F97" s="7">
        <f>VLOOKUP(B97,'%'!$A$1:$J$179,5,0)</f>
        <v>5.7216282051282055E-2</v>
      </c>
      <c r="G97" s="2">
        <v>2</v>
      </c>
      <c r="H97" s="2">
        <v>2</v>
      </c>
      <c r="I97" s="2">
        <f>VLOOKUP(B97,DOCUMENTOS!$A$1:$D$178,3,0)</f>
        <v>2</v>
      </c>
      <c r="J97" s="7">
        <f>VLOOKUP(B97,'%'!$A$1:$J$179,10,0)</f>
        <v>0</v>
      </c>
      <c r="K97" s="7">
        <v>1</v>
      </c>
      <c r="L97" s="7">
        <v>0</v>
      </c>
      <c r="M97" s="2">
        <f>VLOOKUP(B97,DOCUMENTOS!$A$1:$D$178,2,0)</f>
        <v>6</v>
      </c>
      <c r="N97" s="2">
        <f>VLOOKUP(B97,DOCUMENTOS!$A$1:$D$178,4,0)</f>
        <v>15</v>
      </c>
    </row>
    <row r="98" spans="2:14" hidden="1" x14ac:dyDescent="0.25">
      <c r="B98" s="2" t="s">
        <v>100</v>
      </c>
      <c r="C98" s="2" t="s">
        <v>306</v>
      </c>
      <c r="D98" s="2" t="s">
        <v>183</v>
      </c>
      <c r="E98" s="2" t="s">
        <v>307</v>
      </c>
      <c r="F98" s="7">
        <f>VLOOKUP(B98,'%'!$A$1:$J$179,5,0)</f>
        <v>0.16700000000000001</v>
      </c>
      <c r="G98" s="2">
        <v>2</v>
      </c>
      <c r="H98" s="2">
        <v>5</v>
      </c>
      <c r="I98" s="2">
        <f>VLOOKUP(B98,DOCUMENTOS!$A$1:$D$178,3,0)</f>
        <v>2</v>
      </c>
      <c r="J98" s="8">
        <f>VLOOKUP(B98,'%'!$A$1:$J$179,10,0)</f>
        <v>0.56469999999999998</v>
      </c>
      <c r="K98" s="7">
        <v>0.4</v>
      </c>
      <c r="L98" s="7">
        <v>0.5</v>
      </c>
      <c r="M98" s="2">
        <f>VLOOKUP(B98,DOCUMENTOS!$A$1:$D$178,2,0)</f>
        <v>3</v>
      </c>
      <c r="N98" s="2">
        <f>VLOOKUP(B98,DOCUMENTOS!$A$1:$D$178,4,0)</f>
        <v>11</v>
      </c>
    </row>
    <row r="99" spans="2:14" hidden="1" x14ac:dyDescent="0.25">
      <c r="B99" s="2" t="s">
        <v>101</v>
      </c>
      <c r="C99" s="2" t="s">
        <v>306</v>
      </c>
      <c r="D99" s="2" t="s">
        <v>183</v>
      </c>
      <c r="E99" s="2" t="s">
        <v>308</v>
      </c>
      <c r="F99" s="7">
        <f>VLOOKUP(B99,'%'!$A$1:$J$179,5,0)</f>
        <v>0.16889999999999999</v>
      </c>
      <c r="G99" s="2">
        <v>2</v>
      </c>
      <c r="H99" s="2">
        <v>2</v>
      </c>
      <c r="I99" s="2">
        <f>VLOOKUP(B99,DOCUMENTOS!$A$1:$D$178,3,0)</f>
        <v>2</v>
      </c>
      <c r="J99" s="7">
        <f>VLOOKUP(B99,'%'!$A$1:$J$179,10,0)</f>
        <v>0</v>
      </c>
      <c r="K99" s="7">
        <v>1</v>
      </c>
      <c r="L99" s="7">
        <v>0.5</v>
      </c>
      <c r="M99" s="2">
        <f>VLOOKUP(B99,DOCUMENTOS!$A$1:$D$178,2,0)</f>
        <v>2</v>
      </c>
      <c r="N99" s="2">
        <f>VLOOKUP(B99,DOCUMENTOS!$A$1:$D$178,4,0)</f>
        <v>14</v>
      </c>
    </row>
    <row r="100" spans="2:14" hidden="1" x14ac:dyDescent="0.25">
      <c r="B100" s="2" t="s">
        <v>102</v>
      </c>
      <c r="C100" s="2" t="s">
        <v>306</v>
      </c>
      <c r="D100" s="2" t="s">
        <v>183</v>
      </c>
      <c r="E100" s="2" t="s">
        <v>309</v>
      </c>
      <c r="F100" s="7">
        <f>VLOOKUP(B100,'%'!$A$1:$J$179,5,0)</f>
        <v>0.1905</v>
      </c>
      <c r="G100" s="2">
        <v>2</v>
      </c>
      <c r="H100" s="2">
        <v>2</v>
      </c>
      <c r="I100" s="2">
        <f>VLOOKUP(B100,DOCUMENTOS!$A$1:$D$178,3,0)</f>
        <v>2</v>
      </c>
      <c r="J100" s="7">
        <f>VLOOKUP(B100,'%'!$A$1:$J$179,10,0)</f>
        <v>0</v>
      </c>
      <c r="K100" s="7">
        <v>1</v>
      </c>
      <c r="L100" s="7">
        <v>0.5</v>
      </c>
      <c r="M100" s="2">
        <f>VLOOKUP(B100,DOCUMENTOS!$A$1:$D$178,2,0)</f>
        <v>1</v>
      </c>
      <c r="N100" s="2">
        <f>VLOOKUP(B100,DOCUMENTOS!$A$1:$D$178,4,0)</f>
        <v>11</v>
      </c>
    </row>
    <row r="101" spans="2:14" hidden="1" x14ac:dyDescent="0.25">
      <c r="B101" s="2" t="s">
        <v>103</v>
      </c>
      <c r="C101" s="2" t="s">
        <v>289</v>
      </c>
      <c r="D101" s="2" t="s">
        <v>183</v>
      </c>
      <c r="E101" s="2" t="s">
        <v>310</v>
      </c>
      <c r="F101" s="7">
        <f>VLOOKUP(B101,'%'!$A$1:$J$179,5,0)</f>
        <v>0.2853</v>
      </c>
      <c r="G101" s="2">
        <v>3</v>
      </c>
      <c r="H101" s="2">
        <v>3</v>
      </c>
      <c r="I101" s="2">
        <f>VLOOKUP(B101,DOCUMENTOS!$A$1:$D$178,3,0)</f>
        <v>3</v>
      </c>
      <c r="J101" s="7">
        <f>VLOOKUP(B101,'%'!$A$1:$J$179,10,0)</f>
        <v>0</v>
      </c>
      <c r="K101" s="7">
        <v>1</v>
      </c>
      <c r="L101" s="8">
        <v>0.33333333333333331</v>
      </c>
      <c r="M101" s="2">
        <f>VLOOKUP(B101,DOCUMENTOS!$A$1:$D$178,2,0)</f>
        <v>3</v>
      </c>
      <c r="N101" s="2">
        <f>VLOOKUP(B101,DOCUMENTOS!$A$1:$D$178,4,0)</f>
        <v>14</v>
      </c>
    </row>
    <row r="102" spans="2:14" hidden="1" x14ac:dyDescent="0.25">
      <c r="B102" s="2" t="s">
        <v>104</v>
      </c>
      <c r="C102" s="2" t="s">
        <v>289</v>
      </c>
      <c r="D102" s="2" t="s">
        <v>183</v>
      </c>
      <c r="E102" s="2" t="s">
        <v>311</v>
      </c>
      <c r="F102" s="7">
        <f>VLOOKUP(B102,'%'!$A$1:$J$179,5,0)</f>
        <v>0.17319999999999999</v>
      </c>
      <c r="G102" s="2">
        <v>3</v>
      </c>
      <c r="H102" s="2">
        <v>3</v>
      </c>
      <c r="I102" s="2">
        <f>VLOOKUP(B102,DOCUMENTOS!$A$1:$D$178,3,0)</f>
        <v>3</v>
      </c>
      <c r="J102" s="7">
        <f>VLOOKUP(B102,'%'!$A$1:$J$179,10,0)</f>
        <v>0</v>
      </c>
      <c r="K102" s="7">
        <v>1</v>
      </c>
      <c r="L102" s="8">
        <v>0.66666666666666663</v>
      </c>
      <c r="M102" s="2">
        <f>VLOOKUP(B102,DOCUMENTOS!$A$1:$D$178,2,0)</f>
        <v>3</v>
      </c>
      <c r="N102" s="2">
        <f>VLOOKUP(B102,DOCUMENTOS!$A$1:$D$178,4,0)</f>
        <v>13</v>
      </c>
    </row>
    <row r="103" spans="2:14" hidden="1" x14ac:dyDescent="0.25">
      <c r="B103" s="2" t="s">
        <v>105</v>
      </c>
      <c r="C103" s="2" t="s">
        <v>312</v>
      </c>
      <c r="D103" s="2" t="s">
        <v>313</v>
      </c>
      <c r="E103" s="2" t="s">
        <v>314</v>
      </c>
      <c r="F103" s="7">
        <f>VLOOKUP(B103,'%'!$A$1:$J$179,5,0)</f>
        <v>0.30630000000000002</v>
      </c>
      <c r="G103" s="2">
        <v>4</v>
      </c>
      <c r="H103" s="2">
        <v>5</v>
      </c>
      <c r="I103" s="2">
        <f>VLOOKUP(B103,DOCUMENTOS!$A$1:$D$178,3,0)</f>
        <v>3</v>
      </c>
      <c r="J103" s="7">
        <f>VLOOKUP(B103,'%'!$A$1:$J$179,10,0)</f>
        <v>0</v>
      </c>
      <c r="K103" s="7">
        <v>0.8</v>
      </c>
      <c r="L103" s="7">
        <v>0</v>
      </c>
      <c r="M103" s="2">
        <f>VLOOKUP(B103,DOCUMENTOS!$A$1:$D$178,2,0)</f>
        <v>5</v>
      </c>
      <c r="N103" s="2">
        <f>VLOOKUP(B103,DOCUMENTOS!$A$1:$D$178,4,0)</f>
        <v>24</v>
      </c>
    </row>
    <row r="104" spans="2:14" hidden="1" x14ac:dyDescent="0.25">
      <c r="B104" s="2" t="s">
        <v>106</v>
      </c>
      <c r="C104" s="2" t="s">
        <v>312</v>
      </c>
      <c r="D104" s="2" t="s">
        <v>313</v>
      </c>
      <c r="E104" s="2" t="s">
        <v>315</v>
      </c>
      <c r="F104" s="7">
        <f>VLOOKUP(B104,'%'!$A$1:$J$179,5,0)</f>
        <v>0</v>
      </c>
      <c r="G104" s="2">
        <v>3</v>
      </c>
      <c r="H104" s="2">
        <v>3</v>
      </c>
      <c r="I104" s="2">
        <f>VLOOKUP(B104,DOCUMENTOS!$A$1:$D$178,3,0)</f>
        <v>1</v>
      </c>
      <c r="J104" s="7">
        <f>VLOOKUP(B104,'%'!$A$1:$J$179,10,0)</f>
        <v>0</v>
      </c>
      <c r="K104" s="7">
        <v>1</v>
      </c>
      <c r="L104" s="7">
        <v>0</v>
      </c>
      <c r="M104" s="2">
        <f>VLOOKUP(B104,DOCUMENTOS!$A$1:$D$178,2,0)</f>
        <v>7</v>
      </c>
      <c r="N104" s="2">
        <f>VLOOKUP(B104,DOCUMENTOS!$A$1:$D$178,4,0)</f>
        <v>18</v>
      </c>
    </row>
    <row r="105" spans="2:14" hidden="1" x14ac:dyDescent="0.25">
      <c r="B105" s="2" t="s">
        <v>107</v>
      </c>
      <c r="C105" s="2" t="s">
        <v>312</v>
      </c>
      <c r="D105" s="2" t="s">
        <v>313</v>
      </c>
      <c r="E105" s="2" t="s">
        <v>316</v>
      </c>
      <c r="F105" s="7">
        <f>VLOOKUP(B105,'%'!$A$1:$J$179,5,0)</f>
        <v>0.14899999999999999</v>
      </c>
      <c r="G105" s="2">
        <v>3</v>
      </c>
      <c r="H105" s="2">
        <v>4</v>
      </c>
      <c r="I105" s="2">
        <f>VLOOKUP(B105,DOCUMENTOS!$A$1:$D$178,3,0)</f>
        <v>3</v>
      </c>
      <c r="J105" s="7">
        <f>VLOOKUP(B105,'%'!$A$1:$J$179,10,0)</f>
        <v>0</v>
      </c>
      <c r="K105" s="7">
        <v>0.75</v>
      </c>
      <c r="L105" s="7">
        <v>0</v>
      </c>
      <c r="M105" s="2">
        <f>VLOOKUP(B105,DOCUMENTOS!$A$1:$D$178,2,0)</f>
        <v>6</v>
      </c>
      <c r="N105" s="2">
        <f>VLOOKUP(B105,DOCUMENTOS!$A$1:$D$178,4,0)</f>
        <v>25</v>
      </c>
    </row>
    <row r="106" spans="2:14" hidden="1" x14ac:dyDescent="0.25">
      <c r="B106" s="2" t="s">
        <v>108</v>
      </c>
      <c r="C106" s="2" t="s">
        <v>317</v>
      </c>
      <c r="D106" s="2" t="s">
        <v>313</v>
      </c>
      <c r="E106" s="2" t="s">
        <v>318</v>
      </c>
      <c r="F106" s="7">
        <f>VLOOKUP(B106,'%'!$A$1:$J$179,5,0)</f>
        <v>7.0099999999999996E-2</v>
      </c>
      <c r="G106" s="2">
        <v>2</v>
      </c>
      <c r="H106" s="2">
        <v>4</v>
      </c>
      <c r="I106" s="2">
        <f>VLOOKUP(B106,DOCUMENTOS!$A$1:$D$178,3,0)</f>
        <v>3</v>
      </c>
      <c r="J106" s="7">
        <f>VLOOKUP(B106,'%'!$A$1:$J$179,10,0)</f>
        <v>0</v>
      </c>
      <c r="K106" s="7">
        <v>0.5</v>
      </c>
      <c r="L106" s="7">
        <v>0</v>
      </c>
      <c r="M106" s="2">
        <f>VLOOKUP(B106,DOCUMENTOS!$A$1:$D$178,2,0)</f>
        <v>5</v>
      </c>
      <c r="N106" s="2">
        <f>VLOOKUP(B106,DOCUMENTOS!$A$1:$D$178,4,0)</f>
        <v>28</v>
      </c>
    </row>
    <row r="107" spans="2:14" hidden="1" x14ac:dyDescent="0.25">
      <c r="B107" s="2" t="s">
        <v>109</v>
      </c>
      <c r="C107" s="2" t="s">
        <v>319</v>
      </c>
      <c r="D107" s="2" t="s">
        <v>313</v>
      </c>
      <c r="E107" s="2" t="s">
        <v>320</v>
      </c>
      <c r="F107" s="7">
        <f>VLOOKUP(B107,'%'!$A$1:$J$179,5,0)</f>
        <v>8.7999999999999995E-2</v>
      </c>
      <c r="G107" s="2">
        <v>4</v>
      </c>
      <c r="H107" s="2">
        <v>4</v>
      </c>
      <c r="I107" s="2">
        <f>VLOOKUP(B107,DOCUMENTOS!$A$1:$D$178,3,0)</f>
        <v>1</v>
      </c>
      <c r="J107" s="7">
        <f>VLOOKUP(B107,'%'!$A$1:$J$179,10,0)</f>
        <v>0</v>
      </c>
      <c r="K107" s="7">
        <v>1</v>
      </c>
      <c r="L107" s="7">
        <v>0</v>
      </c>
      <c r="M107" s="2">
        <f>VLOOKUP(B107,DOCUMENTOS!$A$1:$D$178,2,0)</f>
        <v>6</v>
      </c>
      <c r="N107" s="2">
        <f>VLOOKUP(B107,DOCUMENTOS!$A$1:$D$178,4,0)</f>
        <v>27</v>
      </c>
    </row>
    <row r="108" spans="2:14" hidden="1" x14ac:dyDescent="0.25">
      <c r="B108" s="2" t="s">
        <v>110</v>
      </c>
      <c r="C108" s="2" t="s">
        <v>317</v>
      </c>
      <c r="D108" s="2" t="s">
        <v>313</v>
      </c>
      <c r="E108" s="2" t="s">
        <v>321</v>
      </c>
      <c r="F108" s="7">
        <f>VLOOKUP(B108,'%'!$A$1:$J$179,5,0)</f>
        <v>0</v>
      </c>
      <c r="G108" s="2">
        <v>2</v>
      </c>
      <c r="H108" s="2">
        <v>4</v>
      </c>
      <c r="I108" s="2">
        <f>VLOOKUP(B108,DOCUMENTOS!$A$1:$D$178,3,0)</f>
        <v>3</v>
      </c>
      <c r="J108" s="7">
        <f>VLOOKUP(B108,'%'!$A$1:$J$179,10,0)</f>
        <v>0</v>
      </c>
      <c r="K108" s="7">
        <v>0.5</v>
      </c>
      <c r="L108" s="7">
        <v>0</v>
      </c>
      <c r="M108" s="2">
        <f>VLOOKUP(B108,DOCUMENTOS!$A$1:$D$178,2,0)</f>
        <v>5</v>
      </c>
      <c r="N108" s="2">
        <f>VLOOKUP(B108,DOCUMENTOS!$A$1:$D$178,4,0)</f>
        <v>27</v>
      </c>
    </row>
    <row r="109" spans="2:14" hidden="1" x14ac:dyDescent="0.25">
      <c r="B109" s="2" t="s">
        <v>111</v>
      </c>
      <c r="C109" s="2" t="s">
        <v>319</v>
      </c>
      <c r="D109" s="2" t="s">
        <v>313</v>
      </c>
      <c r="E109" s="2" t="s">
        <v>322</v>
      </c>
      <c r="F109" s="7">
        <f>VLOOKUP(B109,'%'!$A$1:$J$179,5,0)</f>
        <v>0.40179999999999999</v>
      </c>
      <c r="G109" s="2">
        <v>5</v>
      </c>
      <c r="H109" s="2">
        <v>5</v>
      </c>
      <c r="I109" s="2">
        <f>VLOOKUP(B109,DOCUMENTOS!$A$1:$D$178,3,0)</f>
        <v>0</v>
      </c>
      <c r="J109" s="7">
        <f>VLOOKUP(B109,'%'!$A$1:$J$179,10,0)</f>
        <v>0</v>
      </c>
      <c r="K109" s="7">
        <v>1</v>
      </c>
      <c r="L109" s="7">
        <v>0</v>
      </c>
      <c r="M109" s="2">
        <f>VLOOKUP(B109,DOCUMENTOS!$A$1:$D$178,2,0)</f>
        <v>8</v>
      </c>
      <c r="N109" s="2">
        <f>VLOOKUP(B109,DOCUMENTOS!$A$1:$D$178,4,0)</f>
        <v>29</v>
      </c>
    </row>
    <row r="110" spans="2:14" hidden="1" x14ac:dyDescent="0.25">
      <c r="B110" s="2" t="s">
        <v>112</v>
      </c>
      <c r="C110" s="2" t="s">
        <v>317</v>
      </c>
      <c r="D110" s="2" t="s">
        <v>313</v>
      </c>
      <c r="E110" s="2" t="s">
        <v>323</v>
      </c>
      <c r="F110" s="7">
        <f>VLOOKUP(B110,'%'!$A$1:$J$179,5,0)</f>
        <v>0.15129999999999999</v>
      </c>
      <c r="G110" s="2">
        <v>2</v>
      </c>
      <c r="H110" s="2">
        <v>4</v>
      </c>
      <c r="I110" s="2">
        <f>VLOOKUP(B110,DOCUMENTOS!$A$1:$D$178,3,0)</f>
        <v>3</v>
      </c>
      <c r="J110" s="7">
        <f>VLOOKUP(B110,'%'!$A$1:$J$179,10,0)</f>
        <v>0</v>
      </c>
      <c r="K110" s="7">
        <v>0.5</v>
      </c>
      <c r="L110" s="7">
        <v>0</v>
      </c>
      <c r="M110" s="2">
        <f>VLOOKUP(B110,DOCUMENTOS!$A$1:$D$178,2,0)</f>
        <v>6</v>
      </c>
      <c r="N110" s="2">
        <f>VLOOKUP(B110,DOCUMENTOS!$A$1:$D$178,4,0)</f>
        <v>27</v>
      </c>
    </row>
    <row r="111" spans="2:14" hidden="1" x14ac:dyDescent="0.25">
      <c r="B111" s="2" t="s">
        <v>113</v>
      </c>
      <c r="C111" s="2" t="s">
        <v>317</v>
      </c>
      <c r="D111" s="2" t="s">
        <v>313</v>
      </c>
      <c r="E111" s="2" t="s">
        <v>324</v>
      </c>
      <c r="F111" s="7">
        <f>VLOOKUP(B111,'%'!$A$1:$J$179,5,0)</f>
        <v>0</v>
      </c>
      <c r="G111" s="2">
        <v>2</v>
      </c>
      <c r="H111" s="2">
        <v>4</v>
      </c>
      <c r="I111" s="2">
        <f>VLOOKUP(B111,DOCUMENTOS!$A$1:$D$178,3,0)</f>
        <v>3</v>
      </c>
      <c r="J111" s="7">
        <f>VLOOKUP(B111,'%'!$A$1:$J$179,10,0)</f>
        <v>0</v>
      </c>
      <c r="K111" s="7">
        <v>0.5</v>
      </c>
      <c r="L111" s="7">
        <v>0</v>
      </c>
      <c r="M111" s="2">
        <f>VLOOKUP(B111,DOCUMENTOS!$A$1:$D$178,2,0)</f>
        <v>4</v>
      </c>
      <c r="N111" s="2">
        <f>VLOOKUP(B111,DOCUMENTOS!$A$1:$D$178,4,0)</f>
        <v>26</v>
      </c>
    </row>
    <row r="112" spans="2:14" hidden="1" x14ac:dyDescent="0.25">
      <c r="B112" s="2" t="s">
        <v>114</v>
      </c>
      <c r="C112" s="2" t="s">
        <v>317</v>
      </c>
      <c r="D112" s="2" t="s">
        <v>313</v>
      </c>
      <c r="E112" s="2" t="s">
        <v>325</v>
      </c>
      <c r="F112" s="7">
        <f>VLOOKUP(B112,'%'!$A$1:$J$179,5,0)</f>
        <v>0</v>
      </c>
      <c r="G112" s="2">
        <v>2</v>
      </c>
      <c r="H112" s="2">
        <v>4</v>
      </c>
      <c r="I112" s="2">
        <f>VLOOKUP(B112,DOCUMENTOS!$A$1:$D$178,3,0)</f>
        <v>3</v>
      </c>
      <c r="J112" s="7">
        <f>VLOOKUP(B112,'%'!$A$1:$J$179,10,0)</f>
        <v>0</v>
      </c>
      <c r="K112" s="7">
        <v>0.5</v>
      </c>
      <c r="L112" s="7">
        <v>0</v>
      </c>
      <c r="M112" s="2">
        <f>VLOOKUP(B112,DOCUMENTOS!$A$1:$D$178,2,0)</f>
        <v>4</v>
      </c>
      <c r="N112" s="2">
        <f>VLOOKUP(B112,DOCUMENTOS!$A$1:$D$178,4,0)</f>
        <v>22</v>
      </c>
    </row>
    <row r="113" spans="2:14" hidden="1" x14ac:dyDescent="0.25">
      <c r="B113" s="2" t="s">
        <v>115</v>
      </c>
      <c r="C113" s="2" t="s">
        <v>312</v>
      </c>
      <c r="D113" s="2" t="s">
        <v>313</v>
      </c>
      <c r="E113" s="2" t="s">
        <v>326</v>
      </c>
      <c r="F113" s="7">
        <f>VLOOKUP(B113,'%'!$A$1:$J$179,5,0)</f>
        <v>0.11169999999999999</v>
      </c>
      <c r="G113" s="2">
        <v>4</v>
      </c>
      <c r="H113" s="2">
        <v>5</v>
      </c>
      <c r="I113" s="2">
        <f>VLOOKUP(B113,DOCUMENTOS!$A$1:$D$178,3,0)</f>
        <v>3</v>
      </c>
      <c r="J113" s="7">
        <f>VLOOKUP(B113,'%'!$A$1:$J$179,10,0)</f>
        <v>0</v>
      </c>
      <c r="K113" s="7">
        <v>0.8</v>
      </c>
      <c r="L113" s="7">
        <v>0</v>
      </c>
      <c r="M113" s="2">
        <f>VLOOKUP(B113,DOCUMENTOS!$A$1:$D$178,2,0)</f>
        <v>6</v>
      </c>
      <c r="N113" s="2">
        <f>VLOOKUP(B113,DOCUMENTOS!$A$1:$D$178,4,0)</f>
        <v>24</v>
      </c>
    </row>
    <row r="114" spans="2:14" hidden="1" x14ac:dyDescent="0.25">
      <c r="B114" s="2" t="s">
        <v>116</v>
      </c>
      <c r="C114" s="2" t="s">
        <v>327</v>
      </c>
      <c r="D114" s="2" t="s">
        <v>313</v>
      </c>
      <c r="E114" s="2" t="s">
        <v>328</v>
      </c>
      <c r="F114" s="7">
        <f>VLOOKUP(B114,'%'!$A$1:$J$179,5,0)</f>
        <v>0.23380000000000001</v>
      </c>
      <c r="G114" s="2">
        <v>3</v>
      </c>
      <c r="H114" s="2">
        <v>4</v>
      </c>
      <c r="I114" s="2">
        <f>VLOOKUP(B114,DOCUMENTOS!$A$1:$D$178,3,0)</f>
        <v>1</v>
      </c>
      <c r="J114" s="7">
        <f>VLOOKUP(B114,'%'!$A$1:$J$179,10,0)</f>
        <v>0</v>
      </c>
      <c r="K114" s="7">
        <v>0.75</v>
      </c>
      <c r="L114" s="7">
        <v>0</v>
      </c>
      <c r="M114" s="2">
        <f>VLOOKUP(B114,DOCUMENTOS!$A$1:$D$178,2,0)</f>
        <v>5</v>
      </c>
      <c r="N114" s="2">
        <f>VLOOKUP(B114,DOCUMENTOS!$A$1:$D$178,4,0)</f>
        <v>29</v>
      </c>
    </row>
    <row r="115" spans="2:14" hidden="1" x14ac:dyDescent="0.25">
      <c r="B115" s="2" t="s">
        <v>117</v>
      </c>
      <c r="C115" s="2" t="s">
        <v>312</v>
      </c>
      <c r="D115" s="2" t="s">
        <v>313</v>
      </c>
      <c r="E115" s="2" t="s">
        <v>329</v>
      </c>
      <c r="F115" s="7">
        <f>VLOOKUP(B115,'%'!$A$1:$J$179,5,0)</f>
        <v>3.1099999999999999E-2</v>
      </c>
      <c r="G115" s="2">
        <v>3</v>
      </c>
      <c r="H115" s="2">
        <v>3</v>
      </c>
      <c r="I115" s="2">
        <f>VLOOKUP(B115,DOCUMENTOS!$A$1:$D$178,3,0)</f>
        <v>3</v>
      </c>
      <c r="J115" s="7">
        <f>VLOOKUP(B115,'%'!$A$1:$J$179,10,0)</f>
        <v>0</v>
      </c>
      <c r="K115" s="7">
        <v>1</v>
      </c>
      <c r="L115" s="7">
        <v>0</v>
      </c>
      <c r="M115" s="2">
        <f>VLOOKUP(B115,DOCUMENTOS!$A$1:$D$178,2,0)</f>
        <v>7</v>
      </c>
      <c r="N115" s="2">
        <f>VLOOKUP(B115,DOCUMENTOS!$A$1:$D$178,4,0)</f>
        <v>25</v>
      </c>
    </row>
    <row r="116" spans="2:14" hidden="1" x14ac:dyDescent="0.25">
      <c r="B116" s="2" t="s">
        <v>118</v>
      </c>
      <c r="C116" s="2" t="s">
        <v>327</v>
      </c>
      <c r="D116" s="2" t="s">
        <v>313</v>
      </c>
      <c r="E116" s="2" t="s">
        <v>330</v>
      </c>
      <c r="F116" s="7">
        <f>VLOOKUP(B116,'%'!$A$1:$J$179,5,0)</f>
        <v>0.1883</v>
      </c>
      <c r="G116" s="2">
        <v>2</v>
      </c>
      <c r="H116" s="2">
        <v>4</v>
      </c>
      <c r="I116" s="2">
        <f>VLOOKUP(B116,DOCUMENTOS!$A$1:$D$178,3,0)</f>
        <v>1</v>
      </c>
      <c r="J116" s="7">
        <f>VLOOKUP(B116,'%'!$A$1:$J$179,10,0)</f>
        <v>0</v>
      </c>
      <c r="K116" s="7">
        <v>0.5</v>
      </c>
      <c r="L116" s="7">
        <v>0</v>
      </c>
      <c r="M116" s="2">
        <f>VLOOKUP(B116,DOCUMENTOS!$A$1:$D$178,2,0)</f>
        <v>4</v>
      </c>
      <c r="N116" s="2">
        <f>VLOOKUP(B116,DOCUMENTOS!$A$1:$D$178,4,0)</f>
        <v>26</v>
      </c>
    </row>
    <row r="117" spans="2:14" hidden="1" x14ac:dyDescent="0.25">
      <c r="B117" s="2" t="s">
        <v>119</v>
      </c>
      <c r="C117" s="2" t="s">
        <v>327</v>
      </c>
      <c r="D117" s="2" t="s">
        <v>313</v>
      </c>
      <c r="E117" s="2" t="s">
        <v>331</v>
      </c>
      <c r="F117" s="7">
        <f>VLOOKUP(B117,'%'!$A$1:$J$179,5,0)</f>
        <v>0.2031</v>
      </c>
      <c r="G117" s="2">
        <v>3</v>
      </c>
      <c r="H117" s="2">
        <v>4</v>
      </c>
      <c r="I117" s="2">
        <f>VLOOKUP(B117,DOCUMENTOS!$A$1:$D$178,3,0)</f>
        <v>1</v>
      </c>
      <c r="J117" s="7">
        <f>VLOOKUP(B117,'%'!$A$1:$J$179,10,0)</f>
        <v>0</v>
      </c>
      <c r="K117" s="7">
        <v>0.75</v>
      </c>
      <c r="L117" s="7">
        <v>0</v>
      </c>
      <c r="M117" s="2">
        <f>VLOOKUP(B117,DOCUMENTOS!$A$1:$D$178,2,0)</f>
        <v>5</v>
      </c>
      <c r="N117" s="2">
        <f>VLOOKUP(B117,DOCUMENTOS!$A$1:$D$178,4,0)</f>
        <v>30</v>
      </c>
    </row>
    <row r="118" spans="2:14" hidden="1" x14ac:dyDescent="0.25">
      <c r="B118" s="2" t="s">
        <v>120</v>
      </c>
      <c r="C118" s="2" t="s">
        <v>327</v>
      </c>
      <c r="D118" s="2" t="s">
        <v>313</v>
      </c>
      <c r="E118" s="2" t="s">
        <v>332</v>
      </c>
      <c r="F118" s="7">
        <f>VLOOKUP(B118,'%'!$A$1:$J$179,5,0)</f>
        <v>0.16270000000000001</v>
      </c>
      <c r="G118" s="2">
        <v>3</v>
      </c>
      <c r="H118" s="2">
        <v>4</v>
      </c>
      <c r="I118" s="2">
        <f>VLOOKUP(B118,DOCUMENTOS!$A$1:$D$178,3,0)</f>
        <v>0</v>
      </c>
      <c r="J118" s="7">
        <f>VLOOKUP(B118,'%'!$A$1:$J$179,10,0)</f>
        <v>0</v>
      </c>
      <c r="K118" s="7">
        <v>0.75</v>
      </c>
      <c r="L118" s="7">
        <v>0</v>
      </c>
      <c r="M118" s="2">
        <f>VLOOKUP(B118,DOCUMENTOS!$A$1:$D$178,2,0)</f>
        <v>5</v>
      </c>
      <c r="N118" s="2">
        <f>VLOOKUP(B118,DOCUMENTOS!$A$1:$D$178,4,0)</f>
        <v>24</v>
      </c>
    </row>
    <row r="119" spans="2:14" hidden="1" x14ac:dyDescent="0.25">
      <c r="B119" s="2" t="s">
        <v>121</v>
      </c>
      <c r="C119" s="2" t="s">
        <v>317</v>
      </c>
      <c r="D119" s="2" t="s">
        <v>313</v>
      </c>
      <c r="E119" s="2" t="s">
        <v>333</v>
      </c>
      <c r="F119" s="7">
        <f>VLOOKUP(B119,'%'!$A$1:$J$179,5,0)</f>
        <v>0.2311</v>
      </c>
      <c r="G119" s="2">
        <v>2</v>
      </c>
      <c r="H119" s="2">
        <v>4</v>
      </c>
      <c r="I119" s="2">
        <f>VLOOKUP(B119,DOCUMENTOS!$A$1:$D$178,3,0)</f>
        <v>3</v>
      </c>
      <c r="J119" s="7">
        <f>VLOOKUP(B119,'%'!$A$1:$J$179,10,0)</f>
        <v>0.02</v>
      </c>
      <c r="K119" s="7">
        <v>0.5</v>
      </c>
      <c r="L119" s="7">
        <v>0</v>
      </c>
      <c r="M119" s="2">
        <f>VLOOKUP(B119,DOCUMENTOS!$A$1:$D$178,2,0)</f>
        <v>5</v>
      </c>
      <c r="N119" s="2">
        <f>VLOOKUP(B119,DOCUMENTOS!$A$1:$D$178,4,0)</f>
        <v>27</v>
      </c>
    </row>
    <row r="120" spans="2:14" hidden="1" x14ac:dyDescent="0.25">
      <c r="B120" s="2" t="s">
        <v>122</v>
      </c>
      <c r="C120" s="2" t="s">
        <v>327</v>
      </c>
      <c r="D120" s="2" t="s">
        <v>313</v>
      </c>
      <c r="E120" s="2" t="s">
        <v>334</v>
      </c>
      <c r="F120" s="7">
        <f>VLOOKUP(B120,'%'!$A$1:$J$179,5,0)</f>
        <v>0.30549999999999999</v>
      </c>
      <c r="G120" s="2">
        <v>3</v>
      </c>
      <c r="H120" s="2">
        <v>5</v>
      </c>
      <c r="I120" s="2">
        <f>VLOOKUP(B120,DOCUMENTOS!$A$1:$D$178,3,0)</f>
        <v>2</v>
      </c>
      <c r="J120" s="7">
        <f>VLOOKUP(B120,'%'!$A$1:$J$179,10,0)</f>
        <v>0</v>
      </c>
      <c r="K120" s="7">
        <v>0.6</v>
      </c>
      <c r="L120" s="7">
        <v>0</v>
      </c>
      <c r="M120" s="2">
        <f>VLOOKUP(B120,DOCUMENTOS!$A$1:$D$178,2,0)</f>
        <v>6</v>
      </c>
      <c r="N120" s="2">
        <f>VLOOKUP(B120,DOCUMENTOS!$A$1:$D$178,4,0)</f>
        <v>31</v>
      </c>
    </row>
    <row r="121" spans="2:14" hidden="1" x14ac:dyDescent="0.25">
      <c r="B121" s="2" t="s">
        <v>123</v>
      </c>
      <c r="C121" s="2" t="s">
        <v>327</v>
      </c>
      <c r="D121" s="2" t="s">
        <v>313</v>
      </c>
      <c r="E121" s="2" t="s">
        <v>335</v>
      </c>
      <c r="F121" s="7">
        <f>VLOOKUP(B121,'%'!$A$1:$J$179,5,0)</f>
        <v>0.36</v>
      </c>
      <c r="G121" s="2">
        <v>3</v>
      </c>
      <c r="H121" s="2">
        <v>4</v>
      </c>
      <c r="I121" s="2">
        <f>VLOOKUP(B121,DOCUMENTOS!$A$1:$D$178,3,0)</f>
        <v>2</v>
      </c>
      <c r="J121" s="7">
        <f>VLOOKUP(B121,'%'!$A$1:$J$179,10,0)</f>
        <v>0</v>
      </c>
      <c r="K121" s="7">
        <v>0.75</v>
      </c>
      <c r="L121" s="7">
        <v>0</v>
      </c>
      <c r="M121" s="2">
        <f>VLOOKUP(B121,DOCUMENTOS!$A$1:$D$178,2,0)</f>
        <v>7</v>
      </c>
      <c r="N121" s="2">
        <f>VLOOKUP(B121,DOCUMENTOS!$A$1:$D$178,4,0)</f>
        <v>34</v>
      </c>
    </row>
    <row r="122" spans="2:14" hidden="1" x14ac:dyDescent="0.25">
      <c r="B122" s="2" t="s">
        <v>124</v>
      </c>
      <c r="C122" s="2" t="s">
        <v>312</v>
      </c>
      <c r="D122" s="2" t="s">
        <v>313</v>
      </c>
      <c r="E122" s="2" t="s">
        <v>336</v>
      </c>
      <c r="F122" s="7">
        <f>VLOOKUP(B122,'%'!$A$1:$J$179,5,0)</f>
        <v>0.10580000000000001</v>
      </c>
      <c r="G122" s="2">
        <v>3</v>
      </c>
      <c r="H122" s="2">
        <v>3</v>
      </c>
      <c r="I122" s="2">
        <f>VLOOKUP(B122,DOCUMENTOS!$A$1:$D$178,3,0)</f>
        <v>2</v>
      </c>
      <c r="J122" s="7">
        <f>VLOOKUP(B122,'%'!$A$1:$J$179,10,0)</f>
        <v>0</v>
      </c>
      <c r="K122" s="7">
        <v>1</v>
      </c>
      <c r="L122" s="7">
        <v>0</v>
      </c>
      <c r="M122" s="2">
        <f>VLOOKUP(B122,DOCUMENTOS!$A$1:$D$178,2,0)</f>
        <v>8</v>
      </c>
      <c r="N122" s="2">
        <f>VLOOKUP(B122,DOCUMENTOS!$A$1:$D$178,4,0)</f>
        <v>25</v>
      </c>
    </row>
    <row r="123" spans="2:14" hidden="1" x14ac:dyDescent="0.25">
      <c r="B123" s="2" t="s">
        <v>125</v>
      </c>
      <c r="C123" s="2" t="s">
        <v>312</v>
      </c>
      <c r="D123" s="2" t="s">
        <v>313</v>
      </c>
      <c r="E123" s="2" t="s">
        <v>337</v>
      </c>
      <c r="F123" s="7">
        <f>VLOOKUP(B123,'%'!$A$1:$J$179,5,0)</f>
        <v>0</v>
      </c>
      <c r="G123" s="2">
        <v>5</v>
      </c>
      <c r="H123" s="2">
        <v>6</v>
      </c>
      <c r="I123" s="2">
        <f>VLOOKUP(B123,DOCUMENTOS!$A$1:$D$178,3,0)</f>
        <v>3</v>
      </c>
      <c r="J123" s="7">
        <f>VLOOKUP(B123,'%'!$A$1:$J$179,10,0)</f>
        <v>0</v>
      </c>
      <c r="K123" s="8">
        <v>0.83333333333333337</v>
      </c>
      <c r="L123" s="7">
        <v>0</v>
      </c>
      <c r="M123" s="2">
        <f>VLOOKUP(B123,DOCUMENTOS!$A$1:$D$178,2,0)</f>
        <v>7</v>
      </c>
      <c r="N123" s="2">
        <f>VLOOKUP(B123,DOCUMENTOS!$A$1:$D$178,4,0)</f>
        <v>21</v>
      </c>
    </row>
    <row r="124" spans="2:14" hidden="1" x14ac:dyDescent="0.25">
      <c r="B124" s="2" t="s">
        <v>126</v>
      </c>
      <c r="C124" s="2" t="s">
        <v>327</v>
      </c>
      <c r="D124" s="2" t="s">
        <v>313</v>
      </c>
      <c r="E124" s="2" t="s">
        <v>338</v>
      </c>
      <c r="F124" s="7">
        <f>VLOOKUP(B124,'%'!$A$1:$J$179,5,0)</f>
        <v>0.38629999999999998</v>
      </c>
      <c r="G124" s="2">
        <v>4</v>
      </c>
      <c r="H124" s="2">
        <v>5</v>
      </c>
      <c r="I124" s="2">
        <f>VLOOKUP(B124,DOCUMENTOS!$A$1:$D$178,3,0)</f>
        <v>2</v>
      </c>
      <c r="J124" s="7">
        <f>VLOOKUP(B124,'%'!$A$1:$J$179,10,0)</f>
        <v>0</v>
      </c>
      <c r="K124" s="7">
        <v>0.8</v>
      </c>
      <c r="L124" s="7">
        <v>0</v>
      </c>
      <c r="M124" s="2">
        <f>VLOOKUP(B124,DOCUMENTOS!$A$1:$D$178,2,0)</f>
        <v>6</v>
      </c>
      <c r="N124" s="2">
        <f>VLOOKUP(B124,DOCUMENTOS!$A$1:$D$178,4,0)</f>
        <v>36</v>
      </c>
    </row>
    <row r="125" spans="2:14" hidden="1" x14ac:dyDescent="0.25">
      <c r="B125" s="2" t="s">
        <v>127</v>
      </c>
      <c r="C125" s="2" t="s">
        <v>339</v>
      </c>
      <c r="D125" s="2" t="s">
        <v>340</v>
      </c>
      <c r="E125" s="2" t="s">
        <v>341</v>
      </c>
      <c r="F125" s="7">
        <f>VLOOKUP(B125,'%'!$A$1:$J$179,5,0)</f>
        <v>0.34</v>
      </c>
      <c r="G125" s="2">
        <v>2</v>
      </c>
      <c r="H125" s="2">
        <v>2</v>
      </c>
      <c r="I125" s="2">
        <f>VLOOKUP(B125,DOCUMENTOS!$A$1:$D$178,3,0)</f>
        <v>2</v>
      </c>
      <c r="J125" s="8">
        <f>VLOOKUP(B125,'%'!$A$1:$J$179,10,0)</f>
        <v>5.45E-2</v>
      </c>
      <c r="K125" s="7">
        <v>1</v>
      </c>
      <c r="L125" s="7">
        <v>0.5</v>
      </c>
      <c r="M125" s="2">
        <f>VLOOKUP(B125,DOCUMENTOS!$A$1:$D$178,2,0)</f>
        <v>8</v>
      </c>
      <c r="N125" s="2">
        <f>VLOOKUP(B125,DOCUMENTOS!$A$1:$D$178,4,0)</f>
        <v>20</v>
      </c>
    </row>
    <row r="126" spans="2:14" hidden="1" x14ac:dyDescent="0.25">
      <c r="B126" s="2" t="s">
        <v>128</v>
      </c>
      <c r="C126" s="2" t="s">
        <v>342</v>
      </c>
      <c r="D126" s="2" t="s">
        <v>340</v>
      </c>
      <c r="E126" s="2" t="s">
        <v>343</v>
      </c>
      <c r="F126" s="7">
        <f>VLOOKUP(B126,'%'!$A$1:$J$179,5,0)</f>
        <v>0.3</v>
      </c>
      <c r="G126" s="2">
        <v>3</v>
      </c>
      <c r="H126" s="2">
        <v>3</v>
      </c>
      <c r="I126" s="2">
        <f>VLOOKUP(B126,DOCUMENTOS!$A$1:$D$178,3,0)</f>
        <v>3</v>
      </c>
      <c r="J126" s="7">
        <f>VLOOKUP(B126,'%'!$A$1:$J$179,10,0)</f>
        <v>0</v>
      </c>
      <c r="K126" s="7">
        <v>1</v>
      </c>
      <c r="L126" s="8">
        <v>0.33333333333333331</v>
      </c>
      <c r="M126" s="2">
        <f>VLOOKUP(B126,DOCUMENTOS!$A$1:$D$178,2,0)</f>
        <v>6</v>
      </c>
      <c r="N126" s="2">
        <f>VLOOKUP(B126,DOCUMENTOS!$A$1:$D$178,4,0)</f>
        <v>20</v>
      </c>
    </row>
    <row r="127" spans="2:14" hidden="1" x14ac:dyDescent="0.25">
      <c r="B127" s="2" t="s">
        <v>129</v>
      </c>
      <c r="C127" s="2" t="s">
        <v>339</v>
      </c>
      <c r="D127" s="2" t="s">
        <v>340</v>
      </c>
      <c r="E127" s="2" t="s">
        <v>344</v>
      </c>
      <c r="F127" s="7">
        <f>VLOOKUP(B127,'%'!$A$1:$J$179,5,0)</f>
        <v>0.28000000000000003</v>
      </c>
      <c r="G127" s="2">
        <v>3</v>
      </c>
      <c r="H127" s="2">
        <v>3</v>
      </c>
      <c r="I127" s="2">
        <f>VLOOKUP(B127,DOCUMENTOS!$A$1:$D$178,3,0)</f>
        <v>2</v>
      </c>
      <c r="J127" s="7">
        <f>VLOOKUP(B127,'%'!$A$1:$J$179,10,0)</f>
        <v>0</v>
      </c>
      <c r="K127" s="7">
        <v>1</v>
      </c>
      <c r="L127" s="8">
        <v>0.33333333333333331</v>
      </c>
      <c r="M127" s="2">
        <f>VLOOKUP(B127,DOCUMENTOS!$A$1:$D$178,2,0)</f>
        <v>8</v>
      </c>
      <c r="N127" s="2">
        <f>VLOOKUP(B127,DOCUMENTOS!$A$1:$D$178,4,0)</f>
        <v>20</v>
      </c>
    </row>
    <row r="128" spans="2:14" hidden="1" x14ac:dyDescent="0.25">
      <c r="B128" s="2" t="s">
        <v>130</v>
      </c>
      <c r="C128" s="2" t="s">
        <v>339</v>
      </c>
      <c r="D128" s="2" t="s">
        <v>340</v>
      </c>
      <c r="E128" s="2" t="s">
        <v>345</v>
      </c>
      <c r="F128" s="7">
        <f>VLOOKUP(B128,'%'!$A$1:$J$179,5,0)</f>
        <v>0.14000000000000001</v>
      </c>
      <c r="G128" s="2">
        <v>2</v>
      </c>
      <c r="H128" s="2">
        <v>2</v>
      </c>
      <c r="I128" s="2">
        <f>VLOOKUP(B128,DOCUMENTOS!$A$1:$D$178,3,0)</f>
        <v>2</v>
      </c>
      <c r="J128" s="7">
        <f>VLOOKUP(B128,'%'!$A$1:$J$179,10,0)</f>
        <v>0</v>
      </c>
      <c r="K128" s="7">
        <v>1</v>
      </c>
      <c r="L128" s="7">
        <v>0.5</v>
      </c>
      <c r="M128" s="2">
        <f>VLOOKUP(B128,DOCUMENTOS!$A$1:$D$178,2,0)</f>
        <v>6</v>
      </c>
      <c r="N128" s="2">
        <f>VLOOKUP(B128,DOCUMENTOS!$A$1:$D$178,4,0)</f>
        <v>16</v>
      </c>
    </row>
    <row r="129" spans="2:14" hidden="1" x14ac:dyDescent="0.25">
      <c r="B129" s="2" t="s">
        <v>131</v>
      </c>
      <c r="C129" s="2" t="s">
        <v>342</v>
      </c>
      <c r="D129" s="2" t="s">
        <v>340</v>
      </c>
      <c r="E129" s="2" t="s">
        <v>346</v>
      </c>
      <c r="F129" s="7">
        <f>VLOOKUP(B129,'%'!$A$1:$J$179,5,0)</f>
        <v>0.33</v>
      </c>
      <c r="G129" s="2">
        <v>2</v>
      </c>
      <c r="H129" s="2">
        <v>2</v>
      </c>
      <c r="I129" s="2">
        <f>VLOOKUP(B129,DOCUMENTOS!$A$1:$D$178,3,0)</f>
        <v>2</v>
      </c>
      <c r="J129" s="7">
        <f>VLOOKUP(B129,'%'!$A$1:$J$179,10,0)</f>
        <v>0</v>
      </c>
      <c r="K129" s="7">
        <v>1</v>
      </c>
      <c r="L129" s="7">
        <v>0.5</v>
      </c>
      <c r="M129" s="2">
        <f>VLOOKUP(B129,DOCUMENTOS!$A$1:$D$178,2,0)</f>
        <v>7</v>
      </c>
      <c r="N129" s="2">
        <f>VLOOKUP(B129,DOCUMENTOS!$A$1:$D$178,4,0)</f>
        <v>19</v>
      </c>
    </row>
    <row r="130" spans="2:14" hidden="1" x14ac:dyDescent="0.25">
      <c r="B130" s="2" t="s">
        <v>132</v>
      </c>
      <c r="C130" s="2" t="s">
        <v>339</v>
      </c>
      <c r="D130" s="2" t="s">
        <v>340</v>
      </c>
      <c r="E130" s="2" t="s">
        <v>347</v>
      </c>
      <c r="F130" s="7">
        <f>VLOOKUP(B130,'%'!$A$1:$J$179,5,0)</f>
        <v>0.13</v>
      </c>
      <c r="G130" s="2">
        <v>2</v>
      </c>
      <c r="H130" s="2">
        <v>2</v>
      </c>
      <c r="I130" s="2">
        <f>VLOOKUP(B130,DOCUMENTOS!$A$1:$D$178,3,0)</f>
        <v>2</v>
      </c>
      <c r="J130" s="7">
        <f>VLOOKUP(B130,'%'!$A$1:$J$179,10,0)</f>
        <v>0</v>
      </c>
      <c r="K130" s="7">
        <v>1</v>
      </c>
      <c r="L130" s="7">
        <v>0.5</v>
      </c>
      <c r="M130" s="2">
        <f>VLOOKUP(B130,DOCUMENTOS!$A$1:$D$178,2,0)</f>
        <v>5</v>
      </c>
      <c r="N130" s="2">
        <f>VLOOKUP(B130,DOCUMENTOS!$A$1:$D$178,4,0)</f>
        <v>16</v>
      </c>
    </row>
    <row r="131" spans="2:14" hidden="1" x14ac:dyDescent="0.25">
      <c r="B131" s="2" t="s">
        <v>133</v>
      </c>
      <c r="C131" s="2" t="s">
        <v>342</v>
      </c>
      <c r="D131" s="2" t="s">
        <v>340</v>
      </c>
      <c r="E131" s="2" t="s">
        <v>348</v>
      </c>
      <c r="F131" s="7">
        <f>VLOOKUP(B131,'%'!$A$1:$J$179,5,0)</f>
        <v>0.26</v>
      </c>
      <c r="G131" s="2">
        <v>2</v>
      </c>
      <c r="H131" s="2">
        <v>2</v>
      </c>
      <c r="I131" s="2">
        <f>VLOOKUP(B131,DOCUMENTOS!$A$1:$D$178,3,0)</f>
        <v>2</v>
      </c>
      <c r="J131" s="7">
        <f>VLOOKUP(B131,'%'!$A$1:$J$179,10,0)</f>
        <v>0</v>
      </c>
      <c r="K131" s="7">
        <v>1</v>
      </c>
      <c r="L131" s="7">
        <v>0.5</v>
      </c>
      <c r="M131" s="2">
        <f>VLOOKUP(B131,DOCUMENTOS!$A$1:$D$178,2,0)</f>
        <v>6</v>
      </c>
      <c r="N131" s="2">
        <f>VLOOKUP(B131,DOCUMENTOS!$A$1:$D$178,4,0)</f>
        <v>18</v>
      </c>
    </row>
    <row r="132" spans="2:14" hidden="1" x14ac:dyDescent="0.25">
      <c r="B132" s="2" t="s">
        <v>134</v>
      </c>
      <c r="C132" s="2" t="s">
        <v>342</v>
      </c>
      <c r="D132" s="2" t="s">
        <v>340</v>
      </c>
      <c r="E132" s="2" t="s">
        <v>349</v>
      </c>
      <c r="F132" s="7">
        <f>VLOOKUP(B132,'%'!$A$1:$J$179,5,0)</f>
        <v>0.1</v>
      </c>
      <c r="G132" s="2">
        <v>2</v>
      </c>
      <c r="H132" s="2">
        <v>2</v>
      </c>
      <c r="I132" s="2">
        <f>VLOOKUP(B132,DOCUMENTOS!$A$1:$D$178,3,0)</f>
        <v>2</v>
      </c>
      <c r="J132" s="7">
        <f>VLOOKUP(B132,'%'!$A$1:$J$179,10,0)</f>
        <v>0</v>
      </c>
      <c r="K132" s="7">
        <v>1</v>
      </c>
      <c r="L132" s="7">
        <v>0.5</v>
      </c>
      <c r="M132" s="2">
        <f>VLOOKUP(B132,DOCUMENTOS!$A$1:$D$178,2,0)</f>
        <v>6</v>
      </c>
      <c r="N132" s="2">
        <f>VLOOKUP(B132,DOCUMENTOS!$A$1:$D$178,4,0)</f>
        <v>19</v>
      </c>
    </row>
    <row r="133" spans="2:14" hidden="1" x14ac:dyDescent="0.25">
      <c r="B133" s="2" t="s">
        <v>135</v>
      </c>
      <c r="C133" s="2" t="s">
        <v>342</v>
      </c>
      <c r="D133" s="2" t="s">
        <v>340</v>
      </c>
      <c r="E133" s="2" t="s">
        <v>350</v>
      </c>
      <c r="F133" s="7">
        <f>VLOOKUP(B133,'%'!$A$1:$J$179,5,0)</f>
        <v>0.11</v>
      </c>
      <c r="G133" s="2">
        <v>2</v>
      </c>
      <c r="H133" s="2">
        <v>3</v>
      </c>
      <c r="I133" s="2">
        <f>VLOOKUP(B133,DOCUMENTOS!$A$1:$D$178,3,0)</f>
        <v>2</v>
      </c>
      <c r="J133" s="7">
        <f>VLOOKUP(B133,'%'!$A$1:$J$179,10,0)</f>
        <v>0</v>
      </c>
      <c r="K133" s="8">
        <v>0.66666666666666663</v>
      </c>
      <c r="L133" s="7">
        <v>0.5</v>
      </c>
      <c r="M133" s="2">
        <f>VLOOKUP(B133,DOCUMENTOS!$A$1:$D$178,2,0)</f>
        <v>8</v>
      </c>
      <c r="N133" s="2">
        <f>VLOOKUP(B133,DOCUMENTOS!$A$1:$D$178,4,0)</f>
        <v>21</v>
      </c>
    </row>
    <row r="134" spans="2:14" hidden="1" x14ac:dyDescent="0.25">
      <c r="B134" s="2" t="s">
        <v>136</v>
      </c>
      <c r="C134" s="2" t="s">
        <v>342</v>
      </c>
      <c r="D134" s="2" t="s">
        <v>340</v>
      </c>
      <c r="E134" s="2" t="s">
        <v>351</v>
      </c>
      <c r="F134" s="7">
        <f>VLOOKUP(B134,'%'!$A$1:$J$179,5,0)</f>
        <v>0.2</v>
      </c>
      <c r="G134" s="2">
        <v>2</v>
      </c>
      <c r="H134" s="2">
        <v>2</v>
      </c>
      <c r="I134" s="2">
        <f>VLOOKUP(B134,DOCUMENTOS!$A$1:$D$178,3,0)</f>
        <v>2</v>
      </c>
      <c r="J134" s="7">
        <f>VLOOKUP(B134,'%'!$A$1:$J$179,10,0)</f>
        <v>0</v>
      </c>
      <c r="K134" s="7">
        <v>1</v>
      </c>
      <c r="L134" s="7">
        <v>0.5</v>
      </c>
      <c r="M134" s="2">
        <f>VLOOKUP(B134,DOCUMENTOS!$A$1:$D$178,2,0)</f>
        <v>8</v>
      </c>
      <c r="N134" s="2">
        <f>VLOOKUP(B134,DOCUMENTOS!$A$1:$D$178,4,0)</f>
        <v>20</v>
      </c>
    </row>
    <row r="135" spans="2:14" hidden="1" x14ac:dyDescent="0.25">
      <c r="B135" s="2" t="s">
        <v>137</v>
      </c>
      <c r="C135" s="2" t="s">
        <v>339</v>
      </c>
      <c r="D135" s="2" t="s">
        <v>340</v>
      </c>
      <c r="E135" s="2" t="s">
        <v>352</v>
      </c>
      <c r="F135" s="7">
        <f>VLOOKUP(B135,'%'!$A$1:$J$179,5,0)</f>
        <v>0.13</v>
      </c>
      <c r="G135" s="2">
        <v>2</v>
      </c>
      <c r="H135" s="2">
        <v>2</v>
      </c>
      <c r="I135" s="2">
        <f>VLOOKUP(B135,DOCUMENTOS!$A$1:$D$178,3,0)</f>
        <v>2</v>
      </c>
      <c r="J135" s="7">
        <f>VLOOKUP(B135,'%'!$A$1:$J$179,10,0)</f>
        <v>0</v>
      </c>
      <c r="K135" s="7">
        <v>1</v>
      </c>
      <c r="L135" s="7">
        <v>0.5</v>
      </c>
      <c r="M135" s="2">
        <f>VLOOKUP(B135,DOCUMENTOS!$A$1:$D$178,2,0)</f>
        <v>4</v>
      </c>
      <c r="N135" s="2">
        <f>VLOOKUP(B135,DOCUMENTOS!$A$1:$D$178,4,0)</f>
        <v>16</v>
      </c>
    </row>
    <row r="136" spans="2:14" hidden="1" x14ac:dyDescent="0.25">
      <c r="B136" s="2" t="s">
        <v>138</v>
      </c>
      <c r="C136" s="2" t="s">
        <v>342</v>
      </c>
      <c r="D136" s="2" t="s">
        <v>340</v>
      </c>
      <c r="E136" s="2" t="s">
        <v>353</v>
      </c>
      <c r="F136" s="7">
        <f>VLOOKUP(B136,'%'!$A$1:$J$179,5,0)</f>
        <v>0.17</v>
      </c>
      <c r="G136" s="2">
        <v>3</v>
      </c>
      <c r="H136" s="2">
        <v>3</v>
      </c>
      <c r="I136" s="2">
        <f>VLOOKUP(B136,DOCUMENTOS!$A$1:$D$178,3,0)</f>
        <v>3</v>
      </c>
      <c r="J136" s="7">
        <f>VLOOKUP(B136,'%'!$A$1:$J$179,10,0)</f>
        <v>0.5</v>
      </c>
      <c r="K136" s="7">
        <v>1</v>
      </c>
      <c r="L136" s="8">
        <v>0.33333333333333331</v>
      </c>
      <c r="M136" s="2">
        <f>VLOOKUP(B136,DOCUMENTOS!$A$1:$D$178,2,0)</f>
        <v>7</v>
      </c>
      <c r="N136" s="2">
        <f>VLOOKUP(B136,DOCUMENTOS!$A$1:$D$178,4,0)</f>
        <v>21</v>
      </c>
    </row>
    <row r="137" spans="2:14" hidden="1" x14ac:dyDescent="0.25">
      <c r="B137" s="2" t="s">
        <v>139</v>
      </c>
      <c r="C137" s="2" t="s">
        <v>339</v>
      </c>
      <c r="D137" s="2" t="s">
        <v>340</v>
      </c>
      <c r="E137" s="2" t="s">
        <v>354</v>
      </c>
      <c r="F137" s="7">
        <f>VLOOKUP(B137,'%'!$A$1:$J$179,5,0)</f>
        <v>0.2</v>
      </c>
      <c r="G137" s="2">
        <v>2</v>
      </c>
      <c r="H137" s="2">
        <v>3</v>
      </c>
      <c r="I137" s="2">
        <f>VLOOKUP(B137,DOCUMENTOS!$A$1:$D$178,3,0)</f>
        <v>2</v>
      </c>
      <c r="J137" s="7">
        <f>VLOOKUP(B137,'%'!$A$1:$J$179,10,0)</f>
        <v>0</v>
      </c>
      <c r="K137" s="8">
        <v>0.66666666666666663</v>
      </c>
      <c r="L137" s="7">
        <v>0.5</v>
      </c>
      <c r="M137" s="2">
        <f>VLOOKUP(B137,DOCUMENTOS!$A$1:$D$178,2,0)</f>
        <v>3</v>
      </c>
      <c r="N137" s="2">
        <f>VLOOKUP(B137,DOCUMENTOS!$A$1:$D$178,4,0)</f>
        <v>15</v>
      </c>
    </row>
    <row r="138" spans="2:14" hidden="1" x14ac:dyDescent="0.25">
      <c r="B138" s="2" t="s">
        <v>140</v>
      </c>
      <c r="C138" s="2" t="s">
        <v>355</v>
      </c>
      <c r="D138" s="2" t="s">
        <v>356</v>
      </c>
      <c r="E138" s="2" t="s">
        <v>357</v>
      </c>
      <c r="F138" s="7">
        <f>VLOOKUP(B138,'%'!$A$1:$J$179,5,0)</f>
        <v>0.38873587615283267</v>
      </c>
      <c r="G138" s="2">
        <v>3</v>
      </c>
      <c r="H138" s="2">
        <v>3</v>
      </c>
      <c r="I138" s="2">
        <f>VLOOKUP(B138,DOCUMENTOS!$A$1:$D$178,3,0)</f>
        <v>3</v>
      </c>
      <c r="J138" s="8">
        <f>VLOOKUP(B138,'%'!$A$1:$J$179,10,0)</f>
        <v>5.3499999999999999E-2</v>
      </c>
      <c r="K138" s="7">
        <v>1</v>
      </c>
      <c r="L138" s="8">
        <v>0.33333333333333331</v>
      </c>
      <c r="M138" s="2">
        <f>VLOOKUP(B138,DOCUMENTOS!$A$1:$D$178,2,0)</f>
        <v>6</v>
      </c>
      <c r="N138" s="2">
        <f>VLOOKUP(B138,DOCUMENTOS!$A$1:$D$178,4,0)</f>
        <v>20</v>
      </c>
    </row>
    <row r="139" spans="2:14" hidden="1" x14ac:dyDescent="0.25">
      <c r="B139" s="2" t="s">
        <v>141</v>
      </c>
      <c r="C139" s="2" t="s">
        <v>358</v>
      </c>
      <c r="D139" s="2" t="s">
        <v>356</v>
      </c>
      <c r="E139" s="2" t="s">
        <v>359</v>
      </c>
      <c r="F139" s="7">
        <f>VLOOKUP(B139,'%'!$A$1:$J$179,5,0)</f>
        <v>0.46343597891963106</v>
      </c>
      <c r="G139" s="2">
        <v>3</v>
      </c>
      <c r="H139" s="2">
        <v>3</v>
      </c>
      <c r="I139" s="2">
        <f>VLOOKUP(B139,DOCUMENTOS!$A$1:$D$178,3,0)</f>
        <v>3</v>
      </c>
      <c r="J139" s="8">
        <f>VLOOKUP(B139,'%'!$A$1:$J$179,10,0)</f>
        <v>1E-3</v>
      </c>
      <c r="K139" s="7">
        <v>1</v>
      </c>
      <c r="L139" s="8">
        <v>0.66666666666666663</v>
      </c>
      <c r="M139" s="2">
        <f>VLOOKUP(B139,DOCUMENTOS!$A$1:$D$178,2,0)</f>
        <v>2</v>
      </c>
      <c r="N139" s="2">
        <f>VLOOKUP(B139,DOCUMENTOS!$A$1:$D$178,4,0)</f>
        <v>18</v>
      </c>
    </row>
    <row r="140" spans="2:14" hidden="1" x14ac:dyDescent="0.25">
      <c r="B140" s="2" t="s">
        <v>142</v>
      </c>
      <c r="C140" s="2" t="s">
        <v>355</v>
      </c>
      <c r="D140" s="2" t="s">
        <v>356</v>
      </c>
      <c r="E140" s="2" t="s">
        <v>360</v>
      </c>
      <c r="F140" s="7">
        <f>VLOOKUP(B140,'%'!$A$1:$J$179,5,0)</f>
        <v>0.40162288933288937</v>
      </c>
      <c r="G140" s="2">
        <v>3</v>
      </c>
      <c r="H140" s="2">
        <v>3</v>
      </c>
      <c r="I140" s="2">
        <f>VLOOKUP(B140,DOCUMENTOS!$A$1:$D$178,3,0)</f>
        <v>3</v>
      </c>
      <c r="J140" s="8">
        <f>VLOOKUP(B140,'%'!$A$1:$J$179,10,0)</f>
        <v>5.3499999999999999E-2</v>
      </c>
      <c r="K140" s="7">
        <v>1</v>
      </c>
      <c r="L140" s="8">
        <v>0.66666666666666663</v>
      </c>
      <c r="M140" s="2">
        <f>VLOOKUP(B140,DOCUMENTOS!$A$1:$D$178,2,0)</f>
        <v>3</v>
      </c>
      <c r="N140" s="2">
        <f>VLOOKUP(B140,DOCUMENTOS!$A$1:$D$178,4,0)</f>
        <v>16</v>
      </c>
    </row>
    <row r="141" spans="2:14" hidden="1" x14ac:dyDescent="0.25">
      <c r="B141" s="2" t="s">
        <v>143</v>
      </c>
      <c r="C141" s="2" t="s">
        <v>361</v>
      </c>
      <c r="D141" s="2" t="s">
        <v>356</v>
      </c>
      <c r="E141" s="2" t="s">
        <v>362</v>
      </c>
      <c r="F141" s="7">
        <f>VLOOKUP(B141,'%'!$A$1:$J$179,5,0)</f>
        <v>0.61724826510721242</v>
      </c>
      <c r="G141" s="2">
        <v>3</v>
      </c>
      <c r="H141" s="2">
        <v>3</v>
      </c>
      <c r="I141" s="2">
        <f>VLOOKUP(B141,DOCUMENTOS!$A$1:$D$178,3,0)</f>
        <v>3</v>
      </c>
      <c r="J141" s="8">
        <f>VLOOKUP(B141,'%'!$A$1:$J$179,10,0)</f>
        <v>5.3499999999999999E-2</v>
      </c>
      <c r="K141" s="7">
        <v>1</v>
      </c>
      <c r="L141" s="8">
        <v>0.66666666666666663</v>
      </c>
      <c r="M141" s="2">
        <f>VLOOKUP(B141,DOCUMENTOS!$A$1:$D$178,2,0)</f>
        <v>7</v>
      </c>
      <c r="N141" s="2">
        <f>VLOOKUP(B141,DOCUMENTOS!$A$1:$D$178,4,0)</f>
        <v>21</v>
      </c>
    </row>
    <row r="142" spans="2:14" hidden="1" x14ac:dyDescent="0.25">
      <c r="B142" s="2" t="s">
        <v>144</v>
      </c>
      <c r="C142" s="2" t="s">
        <v>361</v>
      </c>
      <c r="D142" s="2" t="s">
        <v>356</v>
      </c>
      <c r="E142" s="2" t="s">
        <v>363</v>
      </c>
      <c r="F142" s="7">
        <f>VLOOKUP(B142,'%'!$A$1:$J$179,5,0)</f>
        <v>0.17272879867259178</v>
      </c>
      <c r="G142" s="2">
        <v>3</v>
      </c>
      <c r="H142" s="2">
        <v>3</v>
      </c>
      <c r="I142" s="2">
        <f>VLOOKUP(B142,DOCUMENTOS!$A$1:$D$178,3,0)</f>
        <v>3</v>
      </c>
      <c r="J142" s="7">
        <f>VLOOKUP(B142,'%'!$A$1:$J$179,10,0)</f>
        <v>0</v>
      </c>
      <c r="K142" s="7">
        <v>1</v>
      </c>
      <c r="L142" s="8">
        <v>0.66666666666666663</v>
      </c>
      <c r="M142" s="2">
        <f>VLOOKUP(B142,DOCUMENTOS!$A$1:$D$178,2,0)</f>
        <v>8</v>
      </c>
      <c r="N142" s="2">
        <f>VLOOKUP(B142,DOCUMENTOS!$A$1:$D$178,4,0)</f>
        <v>24</v>
      </c>
    </row>
    <row r="143" spans="2:14" hidden="1" x14ac:dyDescent="0.25">
      <c r="B143" s="2" t="s">
        <v>145</v>
      </c>
      <c r="C143" s="2" t="s">
        <v>355</v>
      </c>
      <c r="D143" s="2" t="s">
        <v>356</v>
      </c>
      <c r="E143" s="2" t="s">
        <v>364</v>
      </c>
      <c r="F143" s="7">
        <f>VLOOKUP(B143,'%'!$A$1:$J$179,5,0)</f>
        <v>0.45485983957219256</v>
      </c>
      <c r="G143" s="2">
        <v>3</v>
      </c>
      <c r="H143" s="2">
        <v>3</v>
      </c>
      <c r="I143" s="2">
        <f>VLOOKUP(B143,DOCUMENTOS!$A$1:$D$178,3,0)</f>
        <v>3</v>
      </c>
      <c r="J143" s="8">
        <f>VLOOKUP(B143,'%'!$A$1:$J$179,10,0)</f>
        <v>5.3600000000000002E-2</v>
      </c>
      <c r="K143" s="7">
        <v>1</v>
      </c>
      <c r="L143" s="8">
        <v>0.66666666666666663</v>
      </c>
      <c r="M143" s="2">
        <f>VLOOKUP(B143,DOCUMENTOS!$A$1:$D$178,2,0)</f>
        <v>3</v>
      </c>
      <c r="N143" s="2">
        <f>VLOOKUP(B143,DOCUMENTOS!$A$1:$D$178,4,0)</f>
        <v>16</v>
      </c>
    </row>
    <row r="144" spans="2:14" hidden="1" x14ac:dyDescent="0.25">
      <c r="B144" s="2" t="s">
        <v>146</v>
      </c>
      <c r="C144" s="2" t="s">
        <v>358</v>
      </c>
      <c r="D144" s="2" t="s">
        <v>356</v>
      </c>
      <c r="E144" s="2" t="s">
        <v>365</v>
      </c>
      <c r="F144" s="7">
        <f>VLOOKUP(B144,'%'!$A$1:$J$179,5,0)</f>
        <v>0.52379888198757762</v>
      </c>
      <c r="G144" s="2">
        <v>3</v>
      </c>
      <c r="H144" s="2">
        <v>3</v>
      </c>
      <c r="I144" s="2">
        <f>VLOOKUP(B144,DOCUMENTOS!$A$1:$D$178,3,0)</f>
        <v>3</v>
      </c>
      <c r="J144" s="7">
        <f>VLOOKUP(B144,'%'!$A$1:$J$179,10,0)</f>
        <v>0.5</v>
      </c>
      <c r="K144" s="7">
        <v>1</v>
      </c>
      <c r="L144" s="8">
        <v>0.66666666666666663</v>
      </c>
      <c r="M144" s="2">
        <f>VLOOKUP(B144,DOCUMENTOS!$A$1:$D$178,2,0)</f>
        <v>10</v>
      </c>
      <c r="N144" s="2">
        <f>VLOOKUP(B144,DOCUMENTOS!$A$1:$D$178,4,0)</f>
        <v>24</v>
      </c>
    </row>
    <row r="145" spans="2:14" hidden="1" x14ac:dyDescent="0.25">
      <c r="B145" s="2" t="s">
        <v>147</v>
      </c>
      <c r="C145" s="2" t="s">
        <v>355</v>
      </c>
      <c r="D145" s="2" t="s">
        <v>356</v>
      </c>
      <c r="E145" s="2" t="s">
        <v>366</v>
      </c>
      <c r="F145" s="7">
        <f>VLOOKUP(B145,'%'!$A$1:$J$179,5,0)</f>
        <v>0.46887214285714285</v>
      </c>
      <c r="G145" s="2">
        <v>3</v>
      </c>
      <c r="H145" s="2">
        <v>3</v>
      </c>
      <c r="I145" s="2">
        <f>VLOOKUP(B145,DOCUMENTOS!$A$1:$D$178,3,0)</f>
        <v>3</v>
      </c>
      <c r="J145" s="8">
        <f>VLOOKUP(B145,'%'!$A$1:$J$179,10,0)</f>
        <v>5.3499999999999999E-2</v>
      </c>
      <c r="K145" s="7">
        <v>1</v>
      </c>
      <c r="L145" s="8">
        <v>0.66666666666666663</v>
      </c>
      <c r="M145" s="2">
        <f>VLOOKUP(B145,DOCUMENTOS!$A$1:$D$178,2,0)</f>
        <v>3</v>
      </c>
      <c r="N145" s="2">
        <f>VLOOKUP(B145,DOCUMENTOS!$A$1:$D$178,4,0)</f>
        <v>16</v>
      </c>
    </row>
    <row r="146" spans="2:14" hidden="1" x14ac:dyDescent="0.25">
      <c r="B146" s="2" t="s">
        <v>148</v>
      </c>
      <c r="C146" s="2" t="s">
        <v>361</v>
      </c>
      <c r="D146" s="2" t="s">
        <v>356</v>
      </c>
      <c r="E146" s="2" t="s">
        <v>367</v>
      </c>
      <c r="F146" s="7">
        <f>VLOOKUP(B146,'%'!$A$1:$J$179,5,0)</f>
        <v>0.25113101794340925</v>
      </c>
      <c r="G146" s="2">
        <v>3</v>
      </c>
      <c r="H146" s="2">
        <v>3</v>
      </c>
      <c r="I146" s="2">
        <f>VLOOKUP(B146,DOCUMENTOS!$A$1:$D$178,3,0)</f>
        <v>3</v>
      </c>
      <c r="J146" s="8">
        <f>VLOOKUP(B146,'%'!$A$1:$J$179,10,0)</f>
        <v>1E-4</v>
      </c>
      <c r="K146" s="7">
        <v>1</v>
      </c>
      <c r="L146" s="8">
        <v>0.66666666666666663</v>
      </c>
      <c r="M146" s="2">
        <f>VLOOKUP(B146,DOCUMENTOS!$A$1:$D$178,2,0)</f>
        <v>5</v>
      </c>
      <c r="N146" s="2">
        <f>VLOOKUP(B146,DOCUMENTOS!$A$1:$D$178,4,0)</f>
        <v>19</v>
      </c>
    </row>
    <row r="147" spans="2:14" hidden="1" x14ac:dyDescent="0.25">
      <c r="B147" s="2" t="s">
        <v>149</v>
      </c>
      <c r="C147" s="2" t="s">
        <v>361</v>
      </c>
      <c r="D147" s="2" t="s">
        <v>356</v>
      </c>
      <c r="E147" s="2" t="s">
        <v>310</v>
      </c>
      <c r="F147" s="7">
        <f>VLOOKUP(B147,'%'!$A$1:$J$179,5,0)</f>
        <v>0.48609473193473196</v>
      </c>
      <c r="G147" s="2">
        <v>3</v>
      </c>
      <c r="H147" s="2">
        <v>3</v>
      </c>
      <c r="I147" s="2">
        <f>VLOOKUP(B147,DOCUMENTOS!$A$1:$D$178,3,0)</f>
        <v>3</v>
      </c>
      <c r="J147" s="7">
        <f>VLOOKUP(B147,'%'!$A$1:$J$179,10,0)</f>
        <v>0</v>
      </c>
      <c r="K147" s="7">
        <v>1</v>
      </c>
      <c r="L147" s="8">
        <v>0.66666666666666663</v>
      </c>
      <c r="M147" s="2">
        <f>VLOOKUP(B147,DOCUMENTOS!$A$1:$D$178,2,0)</f>
        <v>9</v>
      </c>
      <c r="N147" s="2">
        <f>VLOOKUP(B147,DOCUMENTOS!$A$1:$D$178,4,0)</f>
        <v>24</v>
      </c>
    </row>
    <row r="148" spans="2:14" hidden="1" x14ac:dyDescent="0.25">
      <c r="B148" s="2" t="s">
        <v>150</v>
      </c>
      <c r="C148" s="2" t="s">
        <v>361</v>
      </c>
      <c r="D148" s="2" t="s">
        <v>356</v>
      </c>
      <c r="E148" s="2" t="s">
        <v>368</v>
      </c>
      <c r="F148" s="7">
        <f>VLOOKUP(B148,'%'!$A$1:$J$179,5,0)</f>
        <v>0.34372552380952381</v>
      </c>
      <c r="G148" s="2">
        <v>3</v>
      </c>
      <c r="H148" s="2">
        <v>3</v>
      </c>
      <c r="I148" s="2">
        <f>VLOOKUP(B148,DOCUMENTOS!$A$1:$D$178,3,0)</f>
        <v>3</v>
      </c>
      <c r="J148" s="7">
        <f>VLOOKUP(B148,'%'!$A$1:$J$179,10,0)</f>
        <v>0</v>
      </c>
      <c r="K148" s="7">
        <v>1</v>
      </c>
      <c r="L148" s="8">
        <v>0.66666666666666663</v>
      </c>
      <c r="M148" s="2">
        <f>VLOOKUP(B148,DOCUMENTOS!$A$1:$D$178,2,0)</f>
        <v>3</v>
      </c>
      <c r="N148" s="2">
        <f>VLOOKUP(B148,DOCUMENTOS!$A$1:$D$178,4,0)</f>
        <v>17</v>
      </c>
    </row>
    <row r="149" spans="2:14" hidden="1" x14ac:dyDescent="0.25">
      <c r="B149" s="2" t="s">
        <v>151</v>
      </c>
      <c r="C149" s="2" t="s">
        <v>361</v>
      </c>
      <c r="D149" s="2" t="s">
        <v>356</v>
      </c>
      <c r="E149" s="2" t="s">
        <v>369</v>
      </c>
      <c r="F149" s="7">
        <f>VLOOKUP(B149,'%'!$A$1:$J$179,5,0)</f>
        <v>0.48347978975652295</v>
      </c>
      <c r="G149" s="2">
        <v>3</v>
      </c>
      <c r="H149" s="2">
        <v>3</v>
      </c>
      <c r="I149" s="2">
        <f>VLOOKUP(B149,DOCUMENTOS!$A$1:$D$178,3,0)</f>
        <v>3</v>
      </c>
      <c r="J149" s="8">
        <f>VLOOKUP(B149,'%'!$A$1:$J$179,10,0)</f>
        <v>9.7999999999999997E-3</v>
      </c>
      <c r="K149" s="7">
        <v>1</v>
      </c>
      <c r="L149" s="8">
        <v>0.66666666666666663</v>
      </c>
      <c r="M149" s="2">
        <f>VLOOKUP(B149,DOCUMENTOS!$A$1:$D$178,2,0)</f>
        <v>4</v>
      </c>
      <c r="N149" s="2">
        <f>VLOOKUP(B149,DOCUMENTOS!$A$1:$D$178,4,0)</f>
        <v>18</v>
      </c>
    </row>
    <row r="150" spans="2:14" hidden="1" x14ac:dyDescent="0.25">
      <c r="B150" s="2" t="s">
        <v>152</v>
      </c>
      <c r="C150" s="2" t="s">
        <v>355</v>
      </c>
      <c r="D150" s="2" t="s">
        <v>356</v>
      </c>
      <c r="E150" s="2" t="s">
        <v>370</v>
      </c>
      <c r="F150" s="7">
        <f>VLOOKUP(B150,'%'!$A$1:$J$179,5,0)</f>
        <v>0.52297230519480509</v>
      </c>
      <c r="G150" s="2">
        <v>3</v>
      </c>
      <c r="H150" s="2">
        <v>3</v>
      </c>
      <c r="I150" s="2">
        <f>VLOOKUP(B150,DOCUMENTOS!$A$1:$D$178,3,0)</f>
        <v>3</v>
      </c>
      <c r="J150" s="7">
        <f>VLOOKUP(B150,'%'!$A$1:$J$179,10,0)</f>
        <v>0</v>
      </c>
      <c r="K150" s="7">
        <v>1</v>
      </c>
      <c r="L150" s="8">
        <v>0.66666666666666663</v>
      </c>
      <c r="M150" s="2">
        <f>VLOOKUP(B150,DOCUMENTOS!$A$1:$D$178,2,0)</f>
        <v>3</v>
      </c>
      <c r="N150" s="2">
        <f>VLOOKUP(B150,DOCUMENTOS!$A$1:$D$178,4,0)</f>
        <v>16</v>
      </c>
    </row>
    <row r="151" spans="2:14" hidden="1" x14ac:dyDescent="0.25">
      <c r="B151" s="2" t="s">
        <v>153</v>
      </c>
      <c r="C151" s="2" t="s">
        <v>358</v>
      </c>
      <c r="D151" s="2" t="s">
        <v>356</v>
      </c>
      <c r="E151" s="2" t="s">
        <v>371</v>
      </c>
      <c r="F151" s="7">
        <f>VLOOKUP(B151,'%'!$A$1:$J$179,5,0)</f>
        <v>0.43419715458454589</v>
      </c>
      <c r="G151" s="2">
        <v>3</v>
      </c>
      <c r="H151" s="2">
        <v>3</v>
      </c>
      <c r="I151" s="2">
        <f>VLOOKUP(B151,DOCUMENTOS!$A$1:$D$178,3,0)</f>
        <v>3</v>
      </c>
      <c r="J151" s="7">
        <f>VLOOKUP(B151,'%'!$A$1:$J$179,10,0)</f>
        <v>0</v>
      </c>
      <c r="K151" s="7">
        <v>1</v>
      </c>
      <c r="L151" s="8">
        <v>0.66666666666666663</v>
      </c>
      <c r="M151" s="2">
        <f>VLOOKUP(B151,DOCUMENTOS!$A$1:$D$178,2,0)</f>
        <v>5</v>
      </c>
      <c r="N151" s="2">
        <f>VLOOKUP(B151,DOCUMENTOS!$A$1:$D$178,4,0)</f>
        <v>18</v>
      </c>
    </row>
    <row r="152" spans="2:14" hidden="1" x14ac:dyDescent="0.25">
      <c r="B152" s="2" t="s">
        <v>154</v>
      </c>
      <c r="C152" s="2" t="s">
        <v>361</v>
      </c>
      <c r="D152" s="2" t="s">
        <v>356</v>
      </c>
      <c r="E152" s="2" t="s">
        <v>372</v>
      </c>
      <c r="F152" s="7">
        <f>VLOOKUP(B152,'%'!$A$1:$J$179,5,0)</f>
        <v>0.26650865134865137</v>
      </c>
      <c r="G152" s="2">
        <v>3</v>
      </c>
      <c r="H152" s="2">
        <v>3</v>
      </c>
      <c r="I152" s="2">
        <f>VLOOKUP(B152,DOCUMENTOS!$A$1:$D$178,3,0)</f>
        <v>3</v>
      </c>
      <c r="J152" s="8">
        <f>VLOOKUP(B152,'%'!$A$1:$J$179,10,0)</f>
        <v>2.9999999999999997E-4</v>
      </c>
      <c r="K152" s="7">
        <v>1</v>
      </c>
      <c r="L152" s="8">
        <v>0.66666666666666663</v>
      </c>
      <c r="M152" s="2">
        <f>VLOOKUP(B152,DOCUMENTOS!$A$1:$D$178,2,0)</f>
        <v>3</v>
      </c>
      <c r="N152" s="2">
        <f>VLOOKUP(B152,DOCUMENTOS!$A$1:$D$178,4,0)</f>
        <v>17</v>
      </c>
    </row>
    <row r="153" spans="2:14" hidden="1" x14ac:dyDescent="0.25">
      <c r="B153" s="2" t="s">
        <v>155</v>
      </c>
      <c r="C153" s="2" t="s">
        <v>361</v>
      </c>
      <c r="D153" s="2" t="s">
        <v>356</v>
      </c>
      <c r="E153" s="2" t="s">
        <v>373</v>
      </c>
      <c r="F153" s="7">
        <f>VLOOKUP(B153,'%'!$A$1:$J$179,5,0)</f>
        <v>0.16506343891402717</v>
      </c>
      <c r="G153" s="2">
        <v>3</v>
      </c>
      <c r="H153" s="2">
        <v>3</v>
      </c>
      <c r="I153" s="2">
        <f>VLOOKUP(B153,DOCUMENTOS!$A$1:$D$178,3,0)</f>
        <v>3</v>
      </c>
      <c r="J153" s="8">
        <f>VLOOKUP(B153,'%'!$A$1:$J$179,10,0)</f>
        <v>5.4800000000000001E-2</v>
      </c>
      <c r="K153" s="7">
        <v>1</v>
      </c>
      <c r="L153" s="8">
        <v>0.66666666666666663</v>
      </c>
      <c r="M153" s="2">
        <f>VLOOKUP(B153,DOCUMENTOS!$A$1:$D$178,2,0)</f>
        <v>6</v>
      </c>
      <c r="N153" s="2">
        <f>VLOOKUP(B153,DOCUMENTOS!$A$1:$D$178,4,0)</f>
        <v>20</v>
      </c>
    </row>
    <row r="154" spans="2:14" hidden="1" x14ac:dyDescent="0.25">
      <c r="B154" s="2" t="s">
        <v>156</v>
      </c>
      <c r="C154" s="2" t="s">
        <v>358</v>
      </c>
      <c r="D154" s="2" t="s">
        <v>356</v>
      </c>
      <c r="E154" s="2" t="s">
        <v>374</v>
      </c>
      <c r="F154" s="7">
        <f>VLOOKUP(B154,'%'!$A$1:$J$179,5,0)</f>
        <v>0.57727386220735788</v>
      </c>
      <c r="G154" s="2">
        <v>3</v>
      </c>
      <c r="H154" s="2">
        <v>3</v>
      </c>
      <c r="I154" s="2">
        <f>VLOOKUP(B154,DOCUMENTOS!$A$1:$D$178,3,0)</f>
        <v>3</v>
      </c>
      <c r="J154" s="8">
        <f>VLOOKUP(B154,'%'!$A$1:$J$179,10,0)</f>
        <v>5.4899999999999997E-2</v>
      </c>
      <c r="K154" s="7">
        <v>1</v>
      </c>
      <c r="L154" s="8">
        <v>0.66666666666666663</v>
      </c>
      <c r="M154" s="2">
        <f>VLOOKUP(B154,DOCUMENTOS!$A$1:$D$178,2,0)</f>
        <v>9</v>
      </c>
      <c r="N154" s="2">
        <f>VLOOKUP(B154,DOCUMENTOS!$A$1:$D$178,4,0)</f>
        <v>24</v>
      </c>
    </row>
    <row r="155" spans="2:14" hidden="1" x14ac:dyDescent="0.25">
      <c r="B155" s="2" t="s">
        <v>157</v>
      </c>
      <c r="C155" s="2" t="s">
        <v>361</v>
      </c>
      <c r="D155" s="2" t="s">
        <v>356</v>
      </c>
      <c r="E155" s="2" t="s">
        <v>375</v>
      </c>
      <c r="F155" s="7">
        <f>VLOOKUP(B155,'%'!$A$1:$J$179,5,0)</f>
        <v>0.20549294380587485</v>
      </c>
      <c r="G155" s="2">
        <v>3</v>
      </c>
      <c r="H155" s="2">
        <v>3</v>
      </c>
      <c r="I155" s="2">
        <f>VLOOKUP(B155,DOCUMENTOS!$A$1:$D$178,3,0)</f>
        <v>3</v>
      </c>
      <c r="J155" s="8">
        <f>VLOOKUP(B155,'%'!$A$1:$J$179,10,0)</f>
        <v>6.3500000000000001E-2</v>
      </c>
      <c r="K155" s="7">
        <v>1</v>
      </c>
      <c r="L155" s="8">
        <v>0.66666666666666663</v>
      </c>
      <c r="M155" s="2">
        <f>VLOOKUP(B155,DOCUMENTOS!$A$1:$D$178,2,0)</f>
        <v>5</v>
      </c>
      <c r="N155" s="2">
        <f>VLOOKUP(B155,DOCUMENTOS!$A$1:$D$178,4,0)</f>
        <v>19</v>
      </c>
    </row>
    <row r="156" spans="2:14" hidden="1" x14ac:dyDescent="0.25">
      <c r="B156" s="2" t="s">
        <v>158</v>
      </c>
      <c r="C156" s="2" t="s">
        <v>358</v>
      </c>
      <c r="D156" s="2" t="s">
        <v>356</v>
      </c>
      <c r="E156" s="2" t="s">
        <v>376</v>
      </c>
      <c r="F156" s="7">
        <f>VLOOKUP(B156,'%'!$A$1:$J$179,5,0)</f>
        <v>0.35252663043478261</v>
      </c>
      <c r="G156" s="2">
        <v>2</v>
      </c>
      <c r="H156" s="2">
        <v>2</v>
      </c>
      <c r="I156" s="2">
        <f>VLOOKUP(B156,DOCUMENTOS!$A$1:$D$178,3,0)</f>
        <v>2</v>
      </c>
      <c r="J156" s="8">
        <f>VLOOKUP(B156,'%'!$A$1:$J$179,10,0)</f>
        <v>1E-4</v>
      </c>
      <c r="K156" s="7">
        <v>1</v>
      </c>
      <c r="L156" s="7">
        <v>0.5</v>
      </c>
      <c r="M156" s="2">
        <f>VLOOKUP(B156,DOCUMENTOS!$A$1:$D$178,2,0)</f>
        <v>4</v>
      </c>
      <c r="N156" s="2">
        <f>VLOOKUP(B156,DOCUMENTOS!$A$1:$D$178,4,0)</f>
        <v>14</v>
      </c>
    </row>
    <row r="157" spans="2:14" hidden="1" x14ac:dyDescent="0.25">
      <c r="B157" s="2" t="s">
        <v>159</v>
      </c>
      <c r="C157" s="2" t="s">
        <v>377</v>
      </c>
      <c r="D157" s="2" t="s">
        <v>356</v>
      </c>
      <c r="E157" s="2" t="s">
        <v>378</v>
      </c>
      <c r="F157" s="7">
        <f>VLOOKUP(B157,'%'!$A$1:$J$179,5,0)</f>
        <v>0.34557242611877287</v>
      </c>
      <c r="G157" s="2">
        <v>3</v>
      </c>
      <c r="H157" s="2">
        <v>3</v>
      </c>
      <c r="I157" s="2">
        <f>VLOOKUP(B157,DOCUMENTOS!$A$1:$D$178,3,0)</f>
        <v>3</v>
      </c>
      <c r="J157" s="8">
        <f>VLOOKUP(B157,'%'!$A$1:$J$179,10,0)</f>
        <v>0.53500000000000003</v>
      </c>
      <c r="K157" s="7">
        <v>1</v>
      </c>
      <c r="L157" s="8">
        <v>0.33333333333333331</v>
      </c>
      <c r="M157" s="2">
        <f>VLOOKUP(B157,DOCUMENTOS!$A$1:$D$178,2,0)</f>
        <v>9</v>
      </c>
      <c r="N157" s="2">
        <f>VLOOKUP(B157,DOCUMENTOS!$A$1:$D$178,4,0)</f>
        <v>22</v>
      </c>
    </row>
    <row r="158" spans="2:14" hidden="1" x14ac:dyDescent="0.25">
      <c r="B158" s="2" t="s">
        <v>160</v>
      </c>
      <c r="C158" s="2" t="s">
        <v>358</v>
      </c>
      <c r="D158" s="2" t="s">
        <v>356</v>
      </c>
      <c r="E158" s="2" t="s">
        <v>379</v>
      </c>
      <c r="F158" s="7">
        <f>VLOOKUP(B158,'%'!$A$1:$J$179,5,0)</f>
        <v>0.31088980405559352</v>
      </c>
      <c r="G158" s="2">
        <v>3</v>
      </c>
      <c r="H158" s="2">
        <v>3</v>
      </c>
      <c r="I158" s="2">
        <f>VLOOKUP(B158,DOCUMENTOS!$A$1:$D$178,3,0)</f>
        <v>2</v>
      </c>
      <c r="J158" s="8">
        <f>VLOOKUP(B158,'%'!$A$1:$J$179,10,0)</f>
        <v>6.4848484848484847E-5</v>
      </c>
      <c r="K158" s="7">
        <v>1</v>
      </c>
      <c r="L158" s="8">
        <v>0.33333333333333331</v>
      </c>
      <c r="M158" s="2">
        <f>VLOOKUP(B158,DOCUMENTOS!$A$1:$D$178,2,0)</f>
        <v>4</v>
      </c>
      <c r="N158" s="2">
        <f>VLOOKUP(B158,DOCUMENTOS!$A$1:$D$178,4,0)</f>
        <v>15</v>
      </c>
    </row>
    <row r="159" spans="2:14" hidden="1" x14ac:dyDescent="0.25">
      <c r="B159" s="2" t="s">
        <v>179</v>
      </c>
      <c r="C159" s="2" t="s">
        <v>404</v>
      </c>
      <c r="D159" s="2" t="s">
        <v>381</v>
      </c>
      <c r="E159" s="2" t="s">
        <v>405</v>
      </c>
      <c r="F159" s="7">
        <f>VLOOKUP(B159,'%'!$A$1:$J$179,5,0)</f>
        <v>0</v>
      </c>
      <c r="G159" s="2">
        <v>1</v>
      </c>
      <c r="H159" s="2">
        <v>1</v>
      </c>
      <c r="I159" s="2">
        <f>VLOOKUP(B159,DOCUMENTOS!$A$1:$D$178,3,0)</f>
        <v>1</v>
      </c>
      <c r="J159" s="7">
        <f>VLOOKUP(B159,'%'!$A$1:$J$179,10,0)</f>
        <v>0</v>
      </c>
      <c r="K159" s="7">
        <v>1</v>
      </c>
      <c r="L159" s="7">
        <v>0</v>
      </c>
      <c r="M159" s="2">
        <f>VLOOKUP(B159,DOCUMENTOS!$A$1:$D$178,2,0)</f>
        <v>2</v>
      </c>
      <c r="N159" s="2">
        <f>VLOOKUP(B159,DOCUMENTOS!$A$1:$D$178,4,0)</f>
        <v>9</v>
      </c>
    </row>
    <row r="160" spans="2:14" hidden="1" x14ac:dyDescent="0.25">
      <c r="B160" s="2" t="s">
        <v>180</v>
      </c>
      <c r="C160" s="2" t="s">
        <v>404</v>
      </c>
      <c r="D160" s="2" t="s">
        <v>381</v>
      </c>
      <c r="E160" s="2" t="s">
        <v>406</v>
      </c>
      <c r="F160" s="7">
        <f>VLOOKUP(B160,'%'!$A$1:$J$179,5,0)</f>
        <v>5.11E-2</v>
      </c>
      <c r="G160" s="2">
        <v>1</v>
      </c>
      <c r="H160" s="2">
        <v>1</v>
      </c>
      <c r="I160" s="2">
        <f>VLOOKUP(B160,DOCUMENTOS!$A$1:$D$178,3,0)</f>
        <v>1</v>
      </c>
      <c r="J160" s="7">
        <f>VLOOKUP(B160,'%'!$A$1:$J$179,10,0)</f>
        <v>0</v>
      </c>
      <c r="K160" s="7">
        <v>1</v>
      </c>
      <c r="L160" s="7">
        <v>0</v>
      </c>
      <c r="M160" s="2">
        <f>VLOOKUP(B160,DOCUMENTOS!$A$1:$D$178,2,0)</f>
        <v>2</v>
      </c>
      <c r="N160" s="2">
        <f>VLOOKUP(B160,DOCUMENTOS!$A$1:$D$178,4,0)</f>
        <v>8</v>
      </c>
    </row>
    <row r="161" spans="2:14" hidden="1" x14ac:dyDescent="0.25">
      <c r="B161" s="2" t="s">
        <v>170</v>
      </c>
      <c r="C161" s="2" t="s">
        <v>392</v>
      </c>
      <c r="D161" s="2" t="s">
        <v>381</v>
      </c>
      <c r="E161" s="2" t="s">
        <v>393</v>
      </c>
      <c r="F161" s="7">
        <f>VLOOKUP(B161,'%'!$A$1:$J$179,5,0)</f>
        <v>0.71450000000000002</v>
      </c>
      <c r="G161" s="2">
        <v>1</v>
      </c>
      <c r="H161" s="2">
        <v>2</v>
      </c>
      <c r="I161" s="2">
        <f>VLOOKUP(B161,DOCUMENTOS!$A$1:$D$178,3,0)</f>
        <v>1</v>
      </c>
      <c r="J161" s="7">
        <f>VLOOKUP(B161,'%'!$A$1:$J$179,10,0)</f>
        <v>0</v>
      </c>
      <c r="K161" s="7">
        <v>0.5</v>
      </c>
      <c r="L161" s="7">
        <v>0</v>
      </c>
      <c r="M161" s="2">
        <f>VLOOKUP(B161,DOCUMENTOS!$A$1:$D$178,2,0)</f>
        <v>5</v>
      </c>
      <c r="N161" s="2">
        <f>VLOOKUP(B161,DOCUMENTOS!$A$1:$D$178,4,0)</f>
        <v>14</v>
      </c>
    </row>
    <row r="162" spans="2:14" hidden="1" x14ac:dyDescent="0.25">
      <c r="B162" s="2" t="s">
        <v>172</v>
      </c>
      <c r="C162" s="2" t="s">
        <v>392</v>
      </c>
      <c r="D162" s="2" t="s">
        <v>381</v>
      </c>
      <c r="E162" s="2" t="s">
        <v>396</v>
      </c>
      <c r="F162" s="7">
        <f>VLOOKUP(B162,'%'!$A$1:$J$179,5,0)</f>
        <v>0.31919999999999998</v>
      </c>
      <c r="G162" s="2">
        <v>1</v>
      </c>
      <c r="H162" s="2">
        <v>2</v>
      </c>
      <c r="I162" s="2">
        <f>VLOOKUP(B162,DOCUMENTOS!$A$1:$D$178,3,0)</f>
        <v>1</v>
      </c>
      <c r="J162" s="7">
        <f>VLOOKUP(B162,'%'!$A$1:$J$179,10,0)</f>
        <v>1</v>
      </c>
      <c r="K162" s="7">
        <v>0.5</v>
      </c>
      <c r="L162" s="7">
        <v>0</v>
      </c>
      <c r="M162" s="2">
        <f>VLOOKUP(B162,DOCUMENTOS!$A$1:$D$178,2,0)</f>
        <v>4</v>
      </c>
      <c r="N162" s="2">
        <f>VLOOKUP(B162,DOCUMENTOS!$A$1:$D$178,4,0)</f>
        <v>13</v>
      </c>
    </row>
    <row r="163" spans="2:14" hidden="1" x14ac:dyDescent="0.25">
      <c r="B163" s="2" t="s">
        <v>175</v>
      </c>
      <c r="C163" s="2" t="s">
        <v>392</v>
      </c>
      <c r="D163" s="2" t="s">
        <v>381</v>
      </c>
      <c r="E163" s="2" t="s">
        <v>399</v>
      </c>
      <c r="F163" s="7">
        <f>VLOOKUP(B163,'%'!$A$1:$J$179,5,0)</f>
        <v>0.4708</v>
      </c>
      <c r="G163" s="2">
        <v>3</v>
      </c>
      <c r="H163" s="2">
        <v>3</v>
      </c>
      <c r="I163" s="2">
        <f>VLOOKUP(B163,DOCUMENTOS!$A$1:$D$178,3,0)</f>
        <v>4</v>
      </c>
      <c r="J163" s="7">
        <f>VLOOKUP(B163,'%'!$A$1:$J$179,10,0)</f>
        <v>0</v>
      </c>
      <c r="K163" s="7">
        <v>1</v>
      </c>
      <c r="L163" s="7">
        <v>0</v>
      </c>
      <c r="M163" s="2">
        <f>VLOOKUP(B163,DOCUMENTOS!$A$1:$D$178,2,0)</f>
        <v>6</v>
      </c>
      <c r="N163" s="2">
        <f>VLOOKUP(B163,DOCUMENTOS!$A$1:$D$178,4,0)</f>
        <v>19</v>
      </c>
    </row>
    <row r="164" spans="2:14" hidden="1" x14ac:dyDescent="0.25">
      <c r="B164" s="2" t="s">
        <v>167</v>
      </c>
      <c r="C164" s="2" t="s">
        <v>388</v>
      </c>
      <c r="D164" s="2" t="s">
        <v>381</v>
      </c>
      <c r="E164" s="2" t="s">
        <v>389</v>
      </c>
      <c r="F164" s="7">
        <f>VLOOKUP(B164,'%'!$A$1:$J$179,5,0)</f>
        <v>0</v>
      </c>
      <c r="G164" s="2">
        <v>1</v>
      </c>
      <c r="H164" s="2">
        <v>3</v>
      </c>
      <c r="I164" s="2">
        <f>VLOOKUP(B164,DOCUMENTOS!$A$1:$D$178,3,0)</f>
        <v>1</v>
      </c>
      <c r="J164" s="7">
        <f>VLOOKUP(B164,'%'!$A$1:$J$179,10,0)</f>
        <v>0</v>
      </c>
      <c r="K164" s="8">
        <v>0.33333333333333331</v>
      </c>
      <c r="L164" s="7">
        <v>1</v>
      </c>
      <c r="M164" s="2">
        <f>VLOOKUP(B164,DOCUMENTOS!$A$1:$D$178,2,0)</f>
        <v>6</v>
      </c>
      <c r="N164" s="2">
        <f>VLOOKUP(B164,DOCUMENTOS!$A$1:$D$178,4,0)</f>
        <v>15</v>
      </c>
    </row>
    <row r="165" spans="2:14" hidden="1" x14ac:dyDescent="0.25">
      <c r="B165" s="2" t="s">
        <v>171</v>
      </c>
      <c r="C165" s="2" t="s">
        <v>394</v>
      </c>
      <c r="D165" s="2" t="s">
        <v>381</v>
      </c>
      <c r="E165" s="2" t="s">
        <v>395</v>
      </c>
      <c r="F165" s="7">
        <f>VLOOKUP(B165,'%'!$A$1:$J$179,5,0)</f>
        <v>0.38109999999999999</v>
      </c>
      <c r="G165" s="2">
        <v>1</v>
      </c>
      <c r="H165" s="2">
        <v>3</v>
      </c>
      <c r="I165" s="2">
        <f>VLOOKUP(B165,DOCUMENTOS!$A$1:$D$178,3,0)</f>
        <v>2</v>
      </c>
      <c r="J165" s="8">
        <f>VLOOKUP(B165,'%'!$A$1:$J$179,10,0)</f>
        <v>7.3899999999999993E-2</v>
      </c>
      <c r="K165" s="8">
        <v>0.33333333333333331</v>
      </c>
      <c r="L165" s="7">
        <v>1</v>
      </c>
      <c r="M165" s="2">
        <f>VLOOKUP(B165,DOCUMENTOS!$A$1:$D$178,2,0)</f>
        <v>10</v>
      </c>
      <c r="N165" s="2">
        <f>VLOOKUP(B165,DOCUMENTOS!$A$1:$D$178,4,0)</f>
        <v>22</v>
      </c>
    </row>
    <row r="166" spans="2:14" hidden="1" x14ac:dyDescent="0.25">
      <c r="B166" s="2" t="s">
        <v>173</v>
      </c>
      <c r="C166" s="2" t="s">
        <v>394</v>
      </c>
      <c r="D166" s="2" t="s">
        <v>381</v>
      </c>
      <c r="E166" s="2" t="s">
        <v>397</v>
      </c>
      <c r="F166" s="7">
        <f>VLOOKUP(B166,'%'!$A$1:$J$179,5,0)</f>
        <v>0</v>
      </c>
      <c r="G166" s="2">
        <v>1</v>
      </c>
      <c r="H166" s="2">
        <v>2</v>
      </c>
      <c r="I166" s="2">
        <f>VLOOKUP(B166,DOCUMENTOS!$A$1:$D$178,3,0)</f>
        <v>2</v>
      </c>
      <c r="J166" s="7">
        <f>VLOOKUP(B166,'%'!$A$1:$J$179,10,0)</f>
        <v>0</v>
      </c>
      <c r="K166" s="7">
        <v>0.5</v>
      </c>
      <c r="L166" s="7">
        <v>1</v>
      </c>
      <c r="M166" s="2">
        <f>VLOOKUP(B166,DOCUMENTOS!$A$1:$D$178,2,0)</f>
        <v>3</v>
      </c>
      <c r="N166" s="2">
        <f>VLOOKUP(B166,DOCUMENTOS!$A$1:$D$178,4,0)</f>
        <v>10</v>
      </c>
    </row>
    <row r="167" spans="2:14" hidden="1" x14ac:dyDescent="0.25">
      <c r="B167" s="2" t="s">
        <v>174</v>
      </c>
      <c r="C167" s="2" t="s">
        <v>394</v>
      </c>
      <c r="D167" s="2" t="s">
        <v>381</v>
      </c>
      <c r="E167" s="2" t="s">
        <v>398</v>
      </c>
      <c r="F167" s="7">
        <f>VLOOKUP(B167,'%'!$A$1:$J$179,5,0)</f>
        <v>0.17649999999999999</v>
      </c>
      <c r="G167" s="2">
        <v>1</v>
      </c>
      <c r="H167" s="2">
        <v>2</v>
      </c>
      <c r="I167" s="2">
        <f>VLOOKUP(B167,DOCUMENTOS!$A$1:$D$178,3,0)</f>
        <v>2</v>
      </c>
      <c r="J167" s="7">
        <f>VLOOKUP(B167,'%'!$A$1:$J$179,10,0)</f>
        <v>0.25</v>
      </c>
      <c r="K167" s="7">
        <v>0.5</v>
      </c>
      <c r="L167" s="7">
        <v>1</v>
      </c>
      <c r="M167" s="2">
        <f>VLOOKUP(B167,DOCUMENTOS!$A$1:$D$178,2,0)</f>
        <v>5</v>
      </c>
      <c r="N167" s="2">
        <f>VLOOKUP(B167,DOCUMENTOS!$A$1:$D$178,4,0)</f>
        <v>16</v>
      </c>
    </row>
    <row r="168" spans="2:14" hidden="1" x14ac:dyDescent="0.25">
      <c r="B168" s="2" t="s">
        <v>176</v>
      </c>
      <c r="C168" s="2" t="s">
        <v>394</v>
      </c>
      <c r="D168" s="2" t="s">
        <v>381</v>
      </c>
      <c r="E168" s="2" t="s">
        <v>400</v>
      </c>
      <c r="F168" s="7">
        <f>VLOOKUP(B168,'%'!$A$1:$J$179,5,0)</f>
        <v>0.12540000000000001</v>
      </c>
      <c r="G168" s="2">
        <v>2</v>
      </c>
      <c r="H168" s="2">
        <v>2</v>
      </c>
      <c r="I168" s="2">
        <f>VLOOKUP(B168,DOCUMENTOS!$A$1:$D$178,3,0)</f>
        <v>2</v>
      </c>
      <c r="J168" s="7">
        <f>VLOOKUP(B168,'%'!$A$1:$J$179,10,0)</f>
        <v>0</v>
      </c>
      <c r="K168" s="7">
        <v>1</v>
      </c>
      <c r="L168" s="7">
        <v>0.5</v>
      </c>
      <c r="M168" s="2">
        <f>VLOOKUP(B168,DOCUMENTOS!$A$1:$D$178,2,0)</f>
        <v>4</v>
      </c>
      <c r="N168" s="2">
        <f>VLOOKUP(B168,DOCUMENTOS!$A$1:$D$178,4,0)</f>
        <v>15</v>
      </c>
    </row>
    <row r="169" spans="2:14" hidden="1" x14ac:dyDescent="0.25">
      <c r="B169" s="2" t="s">
        <v>178</v>
      </c>
      <c r="C169" s="2" t="s">
        <v>394</v>
      </c>
      <c r="D169" s="2" t="s">
        <v>381</v>
      </c>
      <c r="E169" s="2" t="s">
        <v>403</v>
      </c>
      <c r="F169" s="7">
        <f>VLOOKUP(B169,'%'!$A$1:$J$179,5,0)</f>
        <v>9.1499999999999998E-2</v>
      </c>
      <c r="G169" s="2">
        <v>1</v>
      </c>
      <c r="H169" s="2">
        <v>2</v>
      </c>
      <c r="I169" s="2">
        <f>VLOOKUP(B169,DOCUMENTOS!$A$1:$D$178,3,0)</f>
        <v>2</v>
      </c>
      <c r="J169" s="7">
        <f>VLOOKUP(B169,'%'!$A$1:$J$179,10,0)</f>
        <v>0</v>
      </c>
      <c r="K169" s="7">
        <v>0.5</v>
      </c>
      <c r="L169" s="7">
        <v>1</v>
      </c>
      <c r="M169" s="2">
        <f>VLOOKUP(B169,DOCUMENTOS!$A$1:$D$178,2,0)</f>
        <v>3</v>
      </c>
      <c r="N169" s="2">
        <f>VLOOKUP(B169,DOCUMENTOS!$A$1:$D$178,4,0)</f>
        <v>10</v>
      </c>
    </row>
    <row r="170" spans="2:14" hidden="1" x14ac:dyDescent="0.25">
      <c r="B170" s="2" t="s">
        <v>161</v>
      </c>
      <c r="C170" s="2" t="s">
        <v>380</v>
      </c>
      <c r="D170" s="2" t="s">
        <v>381</v>
      </c>
      <c r="E170" s="2" t="s">
        <v>382</v>
      </c>
      <c r="F170" s="7">
        <f>VLOOKUP(B170,'%'!$A$1:$J$179,5,0)</f>
        <v>0.20619999999999999</v>
      </c>
      <c r="G170" s="2">
        <v>1</v>
      </c>
      <c r="H170" s="2">
        <v>3</v>
      </c>
      <c r="I170" s="2">
        <f>VLOOKUP(B170,DOCUMENTOS!$A$1:$D$178,3,0)</f>
        <v>1</v>
      </c>
      <c r="J170" s="7">
        <f>VLOOKUP(B170,'%'!$A$1:$J$179,10,0)</f>
        <v>0</v>
      </c>
      <c r="K170" s="8">
        <v>0.33333333333333331</v>
      </c>
      <c r="L170" s="7">
        <v>1</v>
      </c>
      <c r="M170" s="2">
        <f>VLOOKUP(B170,DOCUMENTOS!$A$1:$D$178,2,0)</f>
        <v>3</v>
      </c>
      <c r="N170" s="2">
        <f>VLOOKUP(B170,DOCUMENTOS!$A$1:$D$178,4,0)</f>
        <v>13</v>
      </c>
    </row>
    <row r="171" spans="2:14" hidden="1" x14ac:dyDescent="0.25">
      <c r="B171" s="2" t="s">
        <v>162</v>
      </c>
      <c r="C171" s="2" t="s">
        <v>380</v>
      </c>
      <c r="D171" s="2" t="s">
        <v>381</v>
      </c>
      <c r="E171" s="2" t="s">
        <v>383</v>
      </c>
      <c r="F171" s="7">
        <f>VLOOKUP(B171,'%'!$A$1:$J$179,5,0)</f>
        <v>0</v>
      </c>
      <c r="G171" s="2">
        <v>2</v>
      </c>
      <c r="H171" s="2">
        <v>3</v>
      </c>
      <c r="I171" s="2">
        <f>VLOOKUP(B171,DOCUMENTOS!$A$1:$D$178,3,0)</f>
        <v>2</v>
      </c>
      <c r="J171" s="7">
        <f>VLOOKUP(B171,'%'!$A$1:$J$179,10,0)</f>
        <v>0</v>
      </c>
      <c r="K171" s="8">
        <v>0.66666666666666663</v>
      </c>
      <c r="L171" s="7">
        <v>0.5</v>
      </c>
      <c r="M171" s="2">
        <f>VLOOKUP(B171,DOCUMENTOS!$A$1:$D$178,2,0)</f>
        <v>7</v>
      </c>
      <c r="N171" s="2">
        <f>VLOOKUP(B171,DOCUMENTOS!$A$1:$D$178,4,0)</f>
        <v>19</v>
      </c>
    </row>
    <row r="172" spans="2:14" hidden="1" x14ac:dyDescent="0.25">
      <c r="B172" s="2" t="s">
        <v>163</v>
      </c>
      <c r="C172" s="2" t="s">
        <v>380</v>
      </c>
      <c r="D172" s="2" t="s">
        <v>381</v>
      </c>
      <c r="E172" s="2" t="s">
        <v>384</v>
      </c>
      <c r="F172" s="7">
        <f>VLOOKUP(B172,'%'!$A$1:$J$179,5,0)</f>
        <v>0.25430000000000003</v>
      </c>
      <c r="G172" s="2">
        <v>2</v>
      </c>
      <c r="H172" s="2">
        <v>3</v>
      </c>
      <c r="I172" s="2">
        <f>VLOOKUP(B172,DOCUMENTOS!$A$1:$D$178,3,0)</f>
        <v>2</v>
      </c>
      <c r="J172" s="8">
        <f>VLOOKUP(B172,'%'!$A$1:$J$179,10,0)</f>
        <v>0.16320000000000001</v>
      </c>
      <c r="K172" s="8">
        <v>0.66666666666666663</v>
      </c>
      <c r="L172" s="7">
        <v>0.5</v>
      </c>
      <c r="M172" s="2">
        <f>VLOOKUP(B172,DOCUMENTOS!$A$1:$D$178,2,0)</f>
        <v>9</v>
      </c>
      <c r="N172" s="2">
        <f>VLOOKUP(B172,DOCUMENTOS!$A$1:$D$178,4,0)</f>
        <v>20</v>
      </c>
    </row>
    <row r="173" spans="2:14" hidden="1" x14ac:dyDescent="0.25">
      <c r="B173" s="2" t="s">
        <v>164</v>
      </c>
      <c r="C173" s="2" t="s">
        <v>380</v>
      </c>
      <c r="D173" s="2" t="s">
        <v>381</v>
      </c>
      <c r="E173" s="2" t="s">
        <v>385</v>
      </c>
      <c r="F173" s="7">
        <f>VLOOKUP(B173,'%'!$A$1:$J$179,5,0)</f>
        <v>0.22889999999999999</v>
      </c>
      <c r="G173" s="2">
        <v>1</v>
      </c>
      <c r="H173" s="2">
        <v>3</v>
      </c>
      <c r="I173" s="2">
        <f>VLOOKUP(B173,DOCUMENTOS!$A$1:$D$178,3,0)</f>
        <v>1</v>
      </c>
      <c r="J173" s="8">
        <f>VLOOKUP(B173,'%'!$A$1:$J$179,10,0)</f>
        <v>5.2499999999999998E-2</v>
      </c>
      <c r="K173" s="8">
        <v>0.33333333333333331</v>
      </c>
      <c r="L173" s="7">
        <v>1</v>
      </c>
      <c r="M173" s="2">
        <f>VLOOKUP(B173,DOCUMENTOS!$A$1:$D$178,2,0)</f>
        <v>4</v>
      </c>
      <c r="N173" s="2">
        <f>VLOOKUP(B173,DOCUMENTOS!$A$1:$D$178,4,0)</f>
        <v>14</v>
      </c>
    </row>
    <row r="174" spans="2:14" hidden="1" x14ac:dyDescent="0.25">
      <c r="B174" s="2" t="s">
        <v>165</v>
      </c>
      <c r="C174" s="2" t="s">
        <v>380</v>
      </c>
      <c r="D174" s="2" t="s">
        <v>381</v>
      </c>
      <c r="E174" s="2" t="s">
        <v>386</v>
      </c>
      <c r="F174" s="7">
        <f>VLOOKUP(B174,'%'!$A$1:$J$179,5,0)</f>
        <v>0.31990000000000002</v>
      </c>
      <c r="G174" s="2">
        <v>2</v>
      </c>
      <c r="H174" s="2">
        <v>3</v>
      </c>
      <c r="I174" s="2">
        <f>VLOOKUP(B174,DOCUMENTOS!$A$1:$D$178,3,0)</f>
        <v>2</v>
      </c>
      <c r="J174" s="7">
        <f>VLOOKUP(B174,'%'!$A$1:$J$179,10,0)</f>
        <v>0</v>
      </c>
      <c r="K174" s="8">
        <v>0.66666666666666663</v>
      </c>
      <c r="L174" s="7">
        <v>0.5</v>
      </c>
      <c r="M174" s="2">
        <f>VLOOKUP(B174,DOCUMENTOS!$A$1:$D$178,2,0)</f>
        <v>8</v>
      </c>
      <c r="N174" s="2">
        <f>VLOOKUP(B174,DOCUMENTOS!$A$1:$D$178,4,0)</f>
        <v>19</v>
      </c>
    </row>
    <row r="175" spans="2:14" hidden="1" x14ac:dyDescent="0.25">
      <c r="B175" s="2" t="s">
        <v>166</v>
      </c>
      <c r="C175" s="2" t="s">
        <v>380</v>
      </c>
      <c r="D175" s="2" t="s">
        <v>381</v>
      </c>
      <c r="E175" s="2" t="s">
        <v>387</v>
      </c>
      <c r="F175" s="7">
        <f>VLOOKUP(B175,'%'!$A$1:$J$179,5,0)</f>
        <v>0.27960000000000002</v>
      </c>
      <c r="G175" s="2">
        <v>2</v>
      </c>
      <c r="H175" s="2">
        <v>3</v>
      </c>
      <c r="I175" s="2">
        <f>VLOOKUP(B175,DOCUMENTOS!$A$1:$D$178,3,0)</f>
        <v>2</v>
      </c>
      <c r="J175" s="8">
        <f>VLOOKUP(B175,'%'!$A$1:$J$179,10,0)</f>
        <v>0.12529999999999999</v>
      </c>
      <c r="K175" s="8">
        <v>0.66666666666666663</v>
      </c>
      <c r="L175" s="7">
        <v>0.5</v>
      </c>
      <c r="M175" s="2">
        <f>VLOOKUP(B175,DOCUMENTOS!$A$1:$D$178,2,0)</f>
        <v>8</v>
      </c>
      <c r="N175" s="2">
        <f>VLOOKUP(B175,DOCUMENTOS!$A$1:$D$178,4,0)</f>
        <v>19</v>
      </c>
    </row>
    <row r="176" spans="2:14" hidden="1" x14ac:dyDescent="0.25">
      <c r="B176" s="2" t="s">
        <v>168</v>
      </c>
      <c r="C176" s="2" t="s">
        <v>380</v>
      </c>
      <c r="D176" s="2" t="s">
        <v>381</v>
      </c>
      <c r="E176" s="2" t="s">
        <v>390</v>
      </c>
      <c r="F176" s="7">
        <f>VLOOKUP(B176,'%'!$A$1:$J$179,5,0)</f>
        <v>0</v>
      </c>
      <c r="G176" s="2">
        <v>1</v>
      </c>
      <c r="H176" s="2">
        <v>3</v>
      </c>
      <c r="I176" s="2">
        <f>VLOOKUP(B176,DOCUMENTOS!$A$1:$D$178,3,0)</f>
        <v>1</v>
      </c>
      <c r="J176" s="7">
        <f>VLOOKUP(B176,'%'!$A$1:$J$179,10,0)</f>
        <v>0</v>
      </c>
      <c r="K176" s="8">
        <v>0.33333333333333331</v>
      </c>
      <c r="L176" s="7">
        <v>1</v>
      </c>
      <c r="M176" s="2">
        <f>VLOOKUP(B176,DOCUMENTOS!$A$1:$D$178,2,0)</f>
        <v>4</v>
      </c>
      <c r="N176" s="2">
        <f>VLOOKUP(B176,DOCUMENTOS!$A$1:$D$178,4,0)</f>
        <v>14</v>
      </c>
    </row>
    <row r="177" spans="2:16" hidden="1" x14ac:dyDescent="0.25">
      <c r="B177" s="2" t="s">
        <v>169</v>
      </c>
      <c r="C177" s="2" t="s">
        <v>380</v>
      </c>
      <c r="D177" s="2" t="s">
        <v>381</v>
      </c>
      <c r="E177" s="2" t="s">
        <v>391</v>
      </c>
      <c r="F177" s="7">
        <f>VLOOKUP(B177,'%'!$A$1:$J$179,5,0)</f>
        <v>0.2084</v>
      </c>
      <c r="G177" s="2">
        <v>1</v>
      </c>
      <c r="H177" s="2">
        <v>3</v>
      </c>
      <c r="I177" s="2">
        <f>VLOOKUP(B177,DOCUMENTOS!$A$1:$D$178,3,0)</f>
        <v>1</v>
      </c>
      <c r="J177" s="7">
        <f>VLOOKUP(B177,'%'!$A$1:$J$179,10,0)</f>
        <v>0</v>
      </c>
      <c r="K177" s="8">
        <v>0.33333333333333331</v>
      </c>
      <c r="L177" s="7">
        <v>1</v>
      </c>
      <c r="M177" s="2">
        <f>VLOOKUP(B177,DOCUMENTOS!$A$1:$D$178,2,0)</f>
        <v>3</v>
      </c>
      <c r="N177" s="2">
        <f>VLOOKUP(B177,DOCUMENTOS!$A$1:$D$178,4,0)</f>
        <v>13</v>
      </c>
    </row>
    <row r="178" spans="2:16" hidden="1" x14ac:dyDescent="0.25">
      <c r="B178" s="2" t="s">
        <v>177</v>
      </c>
      <c r="C178" s="2" t="s">
        <v>401</v>
      </c>
      <c r="D178" s="2" t="s">
        <v>381</v>
      </c>
      <c r="E178" s="2" t="s">
        <v>402</v>
      </c>
      <c r="F178" s="7">
        <f>VLOOKUP(B178,'%'!$A$1:$J$179,5,0)</f>
        <v>4.1599999999999998E-2</v>
      </c>
      <c r="G178" s="2">
        <v>1</v>
      </c>
      <c r="H178" s="2">
        <v>2</v>
      </c>
      <c r="I178" s="2">
        <f>VLOOKUP(B178,DOCUMENTOS!$A$1:$D$178,3,0)</f>
        <v>1</v>
      </c>
      <c r="J178" s="7">
        <f>VLOOKUP(B178,'%'!$A$1:$J$179,10,0)</f>
        <v>0</v>
      </c>
      <c r="K178" s="7">
        <v>0.5</v>
      </c>
      <c r="L178" s="7">
        <v>0</v>
      </c>
      <c r="M178" s="2">
        <f>VLOOKUP(B178,DOCUMENTOS!$A$1:$D$178,2,0)</f>
        <v>4</v>
      </c>
      <c r="N178" s="2">
        <f>VLOOKUP(B178,DOCUMENTOS!$A$1:$D$178,4,0)</f>
        <v>13</v>
      </c>
    </row>
    <row r="179" spans="2:16" hidden="1" x14ac:dyDescent="0.25">
      <c r="B179" s="2" t="s">
        <v>181</v>
      </c>
      <c r="C179" s="2" t="s">
        <v>182</v>
      </c>
      <c r="D179" s="2" t="s">
        <v>183</v>
      </c>
      <c r="E179" s="2" t="s">
        <v>184</v>
      </c>
      <c r="F179" s="7">
        <f>VLOOKUP(B179,'%'!$A$1:$J$179,5,0)</f>
        <v>0</v>
      </c>
      <c r="G179" s="2">
        <v>0</v>
      </c>
      <c r="H179" s="2">
        <v>0</v>
      </c>
      <c r="I179" s="2">
        <v>0</v>
      </c>
      <c r="J179" s="7">
        <f>VLOOKUP(B179,'%'!$A$1:$J$179,10,0)</f>
        <v>0</v>
      </c>
      <c r="K179" s="7">
        <v>0</v>
      </c>
      <c r="L179" s="7">
        <v>0</v>
      </c>
      <c r="M179" s="2">
        <v>0</v>
      </c>
      <c r="N179" s="2">
        <v>0</v>
      </c>
    </row>
    <row r="180" spans="2:16" hidden="1" x14ac:dyDescent="0.25">
      <c r="O180" s="5">
        <v>325</v>
      </c>
      <c r="P180" s="5">
        <v>1348</v>
      </c>
    </row>
  </sheetData>
  <autoFilter ref="B1:N180" xr:uid="{00000000-0009-0000-0000-000007000000}">
    <filterColumn colId="1">
      <filters>
        <filter val="CORDOBA"/>
      </filters>
    </filterColumn>
  </autoFilter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I43"/>
  <sheetViews>
    <sheetView topLeftCell="A4" workbookViewId="0">
      <selection activeCell="E11" sqref="E11"/>
    </sheetView>
  </sheetViews>
  <sheetFormatPr baseColWidth="10" defaultColWidth="11.44140625" defaultRowHeight="13.8" x14ac:dyDescent="0.25"/>
  <cols>
    <col min="1" max="1" width="3.88671875" style="5" customWidth="1"/>
    <col min="2" max="2" width="49.88671875" style="5" bestFit="1" customWidth="1"/>
    <col min="3" max="3" width="16.88671875" style="5" customWidth="1"/>
    <col min="4" max="4" width="26.33203125" style="5" customWidth="1"/>
    <col min="5" max="5" width="27.88671875" style="5" customWidth="1"/>
    <col min="6" max="6" width="21.88671875" style="5" customWidth="1"/>
    <col min="7" max="7" width="22" style="5" customWidth="1"/>
    <col min="8" max="8" width="15.44140625" style="5" customWidth="1"/>
    <col min="9" max="9" width="16.6640625" style="5" customWidth="1"/>
    <col min="10" max="16384" width="11.44140625" style="5"/>
  </cols>
  <sheetData>
    <row r="2" spans="2:9" s="10" customFormat="1" ht="69" x14ac:dyDescent="0.25">
      <c r="B2" s="9" t="s">
        <v>408</v>
      </c>
      <c r="C2" s="9" t="s">
        <v>409</v>
      </c>
      <c r="D2" s="9" t="s">
        <v>410</v>
      </c>
      <c r="E2" s="9" t="s">
        <v>413</v>
      </c>
      <c r="F2" s="9" t="s">
        <v>414</v>
      </c>
      <c r="G2" s="9" t="s">
        <v>411</v>
      </c>
      <c r="H2" s="9" t="s">
        <v>412</v>
      </c>
      <c r="I2" s="9" t="s">
        <v>192</v>
      </c>
    </row>
    <row r="3" spans="2:9" s="13" customFormat="1" x14ac:dyDescent="0.25">
      <c r="B3" s="11" t="s">
        <v>381</v>
      </c>
      <c r="C3" s="11">
        <v>20</v>
      </c>
      <c r="D3" s="20">
        <v>0.15178541666666667</v>
      </c>
      <c r="E3" s="12">
        <v>0.59444444444444444</v>
      </c>
      <c r="F3" s="11">
        <v>27</v>
      </c>
      <c r="G3" s="20">
        <v>7.3456388888888891E-2</v>
      </c>
      <c r="H3" s="11">
        <v>94</v>
      </c>
      <c r="I3" s="11">
        <v>275</v>
      </c>
    </row>
    <row r="4" spans="2:9" x14ac:dyDescent="0.25">
      <c r="B4" s="2" t="s">
        <v>404</v>
      </c>
      <c r="C4" s="2">
        <v>2</v>
      </c>
      <c r="D4" s="8">
        <v>2.555E-2</v>
      </c>
      <c r="E4" s="3">
        <v>1</v>
      </c>
      <c r="F4" s="2">
        <v>2</v>
      </c>
      <c r="G4" s="7">
        <v>0</v>
      </c>
      <c r="H4" s="2">
        <v>4</v>
      </c>
      <c r="I4" s="2">
        <v>17</v>
      </c>
    </row>
    <row r="5" spans="2:9" x14ac:dyDescent="0.25">
      <c r="B5" s="2" t="s">
        <v>392</v>
      </c>
      <c r="C5" s="2">
        <v>3</v>
      </c>
      <c r="D5" s="8">
        <v>0.50150000000000006</v>
      </c>
      <c r="E5" s="4">
        <v>0.66666666666666663</v>
      </c>
      <c r="F5" s="2">
        <v>5</v>
      </c>
      <c r="G5" s="8">
        <v>0.33333333333333331</v>
      </c>
      <c r="H5" s="2">
        <v>15</v>
      </c>
      <c r="I5" s="2">
        <v>43</v>
      </c>
    </row>
    <row r="6" spans="2:9" x14ac:dyDescent="0.25">
      <c r="B6" s="2" t="s">
        <v>388</v>
      </c>
      <c r="C6" s="2">
        <v>1</v>
      </c>
      <c r="D6" s="8">
        <v>0</v>
      </c>
      <c r="E6" s="4">
        <v>0.33333333333333331</v>
      </c>
      <c r="F6" s="2">
        <v>1</v>
      </c>
      <c r="G6" s="7">
        <v>0</v>
      </c>
      <c r="H6" s="2">
        <v>3</v>
      </c>
      <c r="I6" s="2">
        <v>9</v>
      </c>
    </row>
    <row r="7" spans="2:9" x14ac:dyDescent="0.25">
      <c r="B7" s="2" t="s">
        <v>394</v>
      </c>
      <c r="C7" s="2">
        <v>5</v>
      </c>
      <c r="D7" s="8">
        <v>0.15489999999999998</v>
      </c>
      <c r="E7" s="4">
        <v>0.56666666666666665</v>
      </c>
      <c r="F7" s="2">
        <v>6</v>
      </c>
      <c r="G7" s="8">
        <v>6.477999999999999E-2</v>
      </c>
      <c r="H7" s="2">
        <v>22</v>
      </c>
      <c r="I7" s="2">
        <v>65</v>
      </c>
    </row>
    <row r="8" spans="2:9" x14ac:dyDescent="0.25">
      <c r="B8" s="2" t="s">
        <v>380</v>
      </c>
      <c r="C8" s="2">
        <v>8</v>
      </c>
      <c r="D8" s="8">
        <v>0.18716249999999998</v>
      </c>
      <c r="E8" s="3">
        <v>0.5</v>
      </c>
      <c r="F8" s="2">
        <v>12</v>
      </c>
      <c r="G8" s="8">
        <v>4.2624999999999996E-2</v>
      </c>
      <c r="H8" s="2">
        <v>46</v>
      </c>
      <c r="I8" s="2">
        <v>128</v>
      </c>
    </row>
    <row r="9" spans="2:9" x14ac:dyDescent="0.25">
      <c r="B9" s="2" t="s">
        <v>401</v>
      </c>
      <c r="C9" s="2">
        <v>1</v>
      </c>
      <c r="D9" s="8">
        <v>4.1599999999999998E-2</v>
      </c>
      <c r="E9" s="3">
        <v>0.5</v>
      </c>
      <c r="F9" s="2">
        <v>1</v>
      </c>
      <c r="G9" s="7">
        <v>0</v>
      </c>
      <c r="H9" s="2">
        <v>4</v>
      </c>
      <c r="I9" s="2">
        <v>13</v>
      </c>
    </row>
    <row r="10" spans="2:9" s="13" customFormat="1" x14ac:dyDescent="0.25">
      <c r="B10" s="11" t="s">
        <v>258</v>
      </c>
      <c r="C10" s="11">
        <v>31</v>
      </c>
      <c r="D10" s="20">
        <v>0.17142333365149259</v>
      </c>
      <c r="E10" s="14">
        <v>1</v>
      </c>
      <c r="F10" s="11">
        <v>62</v>
      </c>
      <c r="G10" s="20">
        <v>6.278870428801886E-2</v>
      </c>
      <c r="H10" s="11">
        <v>171</v>
      </c>
      <c r="I10" s="11">
        <v>483</v>
      </c>
    </row>
    <row r="11" spans="2:9" x14ac:dyDescent="0.25">
      <c r="B11" s="2" t="s">
        <v>257</v>
      </c>
      <c r="C11" s="2">
        <v>9</v>
      </c>
      <c r="D11" s="8">
        <v>0.14642346935153874</v>
      </c>
      <c r="E11" s="3">
        <v>1</v>
      </c>
      <c r="F11" s="2">
        <v>18</v>
      </c>
      <c r="G11" s="8">
        <v>0.15060124572350403</v>
      </c>
      <c r="H11" s="2">
        <v>48</v>
      </c>
      <c r="I11" s="2">
        <v>142</v>
      </c>
    </row>
    <row r="12" spans="2:9" x14ac:dyDescent="0.25">
      <c r="B12" s="2" t="s">
        <v>269</v>
      </c>
      <c r="C12" s="2">
        <v>7</v>
      </c>
      <c r="D12" s="8">
        <v>0.23438366914714601</v>
      </c>
      <c r="E12" s="3">
        <v>1</v>
      </c>
      <c r="F12" s="2">
        <v>14</v>
      </c>
      <c r="G12" s="8">
        <v>5.1757142857142849E-2</v>
      </c>
      <c r="H12" s="2">
        <v>36</v>
      </c>
      <c r="I12" s="2">
        <v>110</v>
      </c>
    </row>
    <row r="13" spans="2:9" x14ac:dyDescent="0.25">
      <c r="B13" s="2" t="s">
        <v>285</v>
      </c>
      <c r="C13" s="2">
        <v>7</v>
      </c>
      <c r="D13" s="8">
        <v>0.17196419872501487</v>
      </c>
      <c r="E13" s="3">
        <v>1</v>
      </c>
      <c r="F13" s="2">
        <v>14</v>
      </c>
      <c r="G13" s="8">
        <v>1.4171428571428571E-2</v>
      </c>
      <c r="H13" s="2">
        <v>35</v>
      </c>
      <c r="I13" s="2">
        <v>101</v>
      </c>
    </row>
    <row r="14" spans="2:9" x14ac:dyDescent="0.25">
      <c r="B14" s="2" t="s">
        <v>297</v>
      </c>
      <c r="C14" s="2">
        <v>8</v>
      </c>
      <c r="D14" s="8">
        <v>0.13292199738227067</v>
      </c>
      <c r="E14" s="3">
        <v>1</v>
      </c>
      <c r="F14" s="2">
        <v>16</v>
      </c>
      <c r="G14" s="8">
        <v>3.4624999999999996E-2</v>
      </c>
      <c r="H14" s="2">
        <v>52</v>
      </c>
      <c r="I14" s="2">
        <v>130</v>
      </c>
    </row>
    <row r="15" spans="2:9" s="13" customFormat="1" x14ac:dyDescent="0.25">
      <c r="B15" s="11" t="s">
        <v>313</v>
      </c>
      <c r="C15" s="11">
        <v>22</v>
      </c>
      <c r="D15" s="20">
        <v>0.17092202380952382</v>
      </c>
      <c r="E15" s="12">
        <v>0.77083333333333326</v>
      </c>
      <c r="F15" s="11">
        <v>67</v>
      </c>
      <c r="G15" s="20">
        <f>SUM(G16:G19)/4</f>
        <v>5.0000000000000001E-3</v>
      </c>
      <c r="H15" s="11">
        <v>101</v>
      </c>
      <c r="I15" s="11">
        <v>474</v>
      </c>
    </row>
    <row r="16" spans="2:9" x14ac:dyDescent="0.25">
      <c r="B16" s="2" t="s">
        <v>312</v>
      </c>
      <c r="C16" s="2">
        <v>7</v>
      </c>
      <c r="D16" s="8">
        <v>0.10055714285714286</v>
      </c>
      <c r="E16" s="4">
        <v>0.88333333333333319</v>
      </c>
      <c r="F16" s="2">
        <v>25</v>
      </c>
      <c r="G16" s="7">
        <v>0</v>
      </c>
      <c r="H16" s="2">
        <v>32</v>
      </c>
      <c r="I16" s="2">
        <v>126</v>
      </c>
    </row>
    <row r="17" spans="2:9" x14ac:dyDescent="0.25">
      <c r="B17" s="2" t="s">
        <v>319</v>
      </c>
      <c r="C17" s="2">
        <v>2</v>
      </c>
      <c r="D17" s="8">
        <v>0.24490000000000001</v>
      </c>
      <c r="E17" s="3">
        <v>1</v>
      </c>
      <c r="F17" s="2">
        <v>9</v>
      </c>
      <c r="G17" s="7">
        <v>0</v>
      </c>
      <c r="H17" s="2">
        <v>14</v>
      </c>
      <c r="I17" s="2">
        <v>51</v>
      </c>
    </row>
    <row r="18" spans="2:9" x14ac:dyDescent="0.25">
      <c r="B18" s="2" t="s">
        <v>317</v>
      </c>
      <c r="C18" s="2">
        <v>6</v>
      </c>
      <c r="D18" s="8">
        <v>7.541666666666666E-2</v>
      </c>
      <c r="E18" s="3">
        <v>0.5</v>
      </c>
      <c r="F18" s="2">
        <v>12</v>
      </c>
      <c r="G18" s="7">
        <v>0.02</v>
      </c>
      <c r="H18" s="2">
        <v>25</v>
      </c>
      <c r="I18" s="2">
        <v>124</v>
      </c>
    </row>
    <row r="19" spans="2:9" x14ac:dyDescent="0.25">
      <c r="B19" s="2" t="s">
        <v>327</v>
      </c>
      <c r="C19" s="2">
        <v>7</v>
      </c>
      <c r="D19" s="8">
        <v>0.26281428571428572</v>
      </c>
      <c r="E19" s="3">
        <v>0.7</v>
      </c>
      <c r="F19" s="2">
        <v>21</v>
      </c>
      <c r="G19" s="7">
        <v>0</v>
      </c>
      <c r="H19" s="2">
        <v>30</v>
      </c>
      <c r="I19" s="2">
        <v>173</v>
      </c>
    </row>
    <row r="20" spans="2:9" s="13" customFormat="1" x14ac:dyDescent="0.25">
      <c r="B20" s="11" t="s">
        <v>225</v>
      </c>
      <c r="C20" s="11">
        <v>27</v>
      </c>
      <c r="D20" s="20">
        <v>0.16292083333333335</v>
      </c>
      <c r="E20" s="12">
        <v>0.82440476190476186</v>
      </c>
      <c r="F20" s="11">
        <v>45</v>
      </c>
      <c r="G20" s="21">
        <f>SUM(G21:G24)/4</f>
        <v>3.0025000000000003E-2</v>
      </c>
      <c r="H20" s="11">
        <v>130</v>
      </c>
      <c r="I20" s="11">
        <v>419</v>
      </c>
    </row>
    <row r="21" spans="2:9" x14ac:dyDescent="0.25">
      <c r="B21" s="2" t="s">
        <v>245</v>
      </c>
      <c r="C21" s="2">
        <v>7</v>
      </c>
      <c r="D21" s="8">
        <v>0.13850000000000001</v>
      </c>
      <c r="E21" s="4">
        <v>0.90476190476190477</v>
      </c>
      <c r="F21" s="2">
        <v>14</v>
      </c>
      <c r="G21" s="7">
        <v>0</v>
      </c>
      <c r="H21" s="2">
        <v>34</v>
      </c>
      <c r="I21" s="2">
        <v>122</v>
      </c>
    </row>
    <row r="22" spans="2:9" x14ac:dyDescent="0.25">
      <c r="B22" s="2" t="s">
        <v>236</v>
      </c>
      <c r="C22" s="2">
        <v>7</v>
      </c>
      <c r="D22" s="8">
        <v>0.21751428571428572</v>
      </c>
      <c r="E22" s="3">
        <v>1</v>
      </c>
      <c r="F22" s="2">
        <v>14</v>
      </c>
      <c r="G22" s="8">
        <v>9.2700000000000005E-2</v>
      </c>
      <c r="H22" s="2">
        <v>20</v>
      </c>
      <c r="I22" s="2">
        <v>94</v>
      </c>
    </row>
    <row r="23" spans="2:9" x14ac:dyDescent="0.25">
      <c r="B23" s="2" t="s">
        <v>224</v>
      </c>
      <c r="C23" s="2">
        <v>6</v>
      </c>
      <c r="D23" s="8">
        <v>6.9983333333333328E-2</v>
      </c>
      <c r="E23" s="4">
        <v>0.91666666666666663</v>
      </c>
      <c r="F23" s="2">
        <v>10</v>
      </c>
      <c r="G23" s="7">
        <v>0</v>
      </c>
      <c r="H23" s="2">
        <v>33</v>
      </c>
      <c r="I23" s="2">
        <v>90</v>
      </c>
    </row>
    <row r="24" spans="2:9" x14ac:dyDescent="0.25">
      <c r="B24" s="2" t="s">
        <v>229</v>
      </c>
      <c r="C24" s="2">
        <v>7</v>
      </c>
      <c r="D24" s="8">
        <v>0.2256857142857143</v>
      </c>
      <c r="E24" s="4">
        <v>0.47619047619047616</v>
      </c>
      <c r="F24" s="2">
        <v>7</v>
      </c>
      <c r="G24" s="8">
        <v>2.7400000000000001E-2</v>
      </c>
      <c r="H24" s="2">
        <v>43</v>
      </c>
      <c r="I24" s="2">
        <v>113</v>
      </c>
    </row>
    <row r="25" spans="2:9" s="13" customFormat="1" x14ac:dyDescent="0.25">
      <c r="B25" s="11" t="s">
        <v>356</v>
      </c>
      <c r="C25" s="11">
        <v>21</v>
      </c>
      <c r="D25" s="20">
        <v>0.3922644988956524</v>
      </c>
      <c r="E25" s="14">
        <v>1</v>
      </c>
      <c r="F25" s="11">
        <v>62</v>
      </c>
      <c r="G25" s="20">
        <v>0.17267992424242423</v>
      </c>
      <c r="H25" s="11">
        <v>93</v>
      </c>
      <c r="I25" s="11">
        <v>376</v>
      </c>
    </row>
    <row r="26" spans="2:9" x14ac:dyDescent="0.25">
      <c r="B26" s="2" t="s">
        <v>361</v>
      </c>
      <c r="C26" s="2">
        <v>9</v>
      </c>
      <c r="D26" s="8">
        <v>0.33238590681028285</v>
      </c>
      <c r="E26" s="3">
        <v>1</v>
      </c>
      <c r="F26" s="2">
        <v>27</v>
      </c>
      <c r="G26" s="8">
        <v>2.0222222222222218E-2</v>
      </c>
      <c r="H26" s="2">
        <v>45</v>
      </c>
      <c r="I26" s="2">
        <v>171</v>
      </c>
    </row>
    <row r="27" spans="2:9" x14ac:dyDescent="0.25">
      <c r="B27" s="2" t="s">
        <v>358</v>
      </c>
      <c r="C27" s="2">
        <v>6</v>
      </c>
      <c r="D27" s="8">
        <v>0.44368705203158143</v>
      </c>
      <c r="E27" s="3">
        <v>1</v>
      </c>
      <c r="F27" s="2">
        <v>17</v>
      </c>
      <c r="G27" s="8">
        <v>9.2677474747474745E-2</v>
      </c>
      <c r="H27" s="2">
        <v>26</v>
      </c>
      <c r="I27" s="2">
        <v>105</v>
      </c>
    </row>
    <row r="28" spans="2:9" x14ac:dyDescent="0.25">
      <c r="B28" s="2" t="s">
        <v>355</v>
      </c>
      <c r="C28" s="2">
        <v>5</v>
      </c>
      <c r="D28" s="8">
        <v>0.44741261062197246</v>
      </c>
      <c r="E28" s="3">
        <v>1</v>
      </c>
      <c r="F28" s="2">
        <v>15</v>
      </c>
      <c r="G28" s="8">
        <v>4.2819999999999997E-2</v>
      </c>
      <c r="H28" s="2">
        <v>18</v>
      </c>
      <c r="I28" s="2">
        <v>83</v>
      </c>
    </row>
    <row r="29" spans="2:9" x14ac:dyDescent="0.25">
      <c r="B29" s="2" t="s">
        <v>377</v>
      </c>
      <c r="C29" s="2">
        <v>1</v>
      </c>
      <c r="D29" s="8">
        <v>0.34557242611877287</v>
      </c>
      <c r="E29" s="3">
        <v>1</v>
      </c>
      <c r="F29" s="2">
        <v>3</v>
      </c>
      <c r="G29" s="8">
        <v>0.53500000000000003</v>
      </c>
      <c r="H29" s="2">
        <v>4</v>
      </c>
      <c r="I29" s="2">
        <v>17</v>
      </c>
    </row>
    <row r="30" spans="2:9" s="13" customFormat="1" x14ac:dyDescent="0.25">
      <c r="B30" s="11" t="s">
        <v>194</v>
      </c>
      <c r="C30" s="11">
        <v>26</v>
      </c>
      <c r="D30" s="20">
        <v>0.11185714285714288</v>
      </c>
      <c r="E30" s="12">
        <v>0.8214285714285714</v>
      </c>
      <c r="F30" s="11">
        <v>21</v>
      </c>
      <c r="G30" s="20">
        <v>3.7625000000000006E-2</v>
      </c>
      <c r="H30" s="11">
        <v>27</v>
      </c>
      <c r="I30" s="11">
        <v>152</v>
      </c>
    </row>
    <row r="31" spans="2:9" x14ac:dyDescent="0.25">
      <c r="B31" s="2" t="s">
        <v>193</v>
      </c>
      <c r="C31" s="2">
        <v>7</v>
      </c>
      <c r="D31" s="8">
        <v>8.7142857142857147E-2</v>
      </c>
      <c r="E31" s="4">
        <v>0.2857142857142857</v>
      </c>
      <c r="F31" s="2">
        <v>2</v>
      </c>
      <c r="G31" s="7">
        <v>0</v>
      </c>
      <c r="H31" s="2">
        <v>9</v>
      </c>
      <c r="I31" s="2">
        <v>46</v>
      </c>
    </row>
    <row r="32" spans="2:9" x14ac:dyDescent="0.25">
      <c r="B32" s="2" t="s">
        <v>207</v>
      </c>
      <c r="C32" s="2">
        <v>7</v>
      </c>
      <c r="D32" s="8">
        <v>5.7142857142857148E-2</v>
      </c>
      <c r="E32" s="3">
        <v>1</v>
      </c>
      <c r="F32" s="2">
        <v>7</v>
      </c>
      <c r="G32" s="7">
        <v>0</v>
      </c>
      <c r="H32" s="2">
        <v>6</v>
      </c>
      <c r="I32" s="2">
        <v>32</v>
      </c>
    </row>
    <row r="33" spans="2:9" x14ac:dyDescent="0.25">
      <c r="B33" s="2" t="s">
        <v>209</v>
      </c>
      <c r="C33" s="2">
        <v>7</v>
      </c>
      <c r="D33" s="8">
        <v>0.17714285714285719</v>
      </c>
      <c r="E33" s="3">
        <v>1</v>
      </c>
      <c r="F33" s="2">
        <v>7</v>
      </c>
      <c r="G33" s="8">
        <v>0.15050000000000002</v>
      </c>
      <c r="H33" s="2">
        <v>7</v>
      </c>
      <c r="I33" s="2">
        <v>43</v>
      </c>
    </row>
    <row r="34" spans="2:9" x14ac:dyDescent="0.25">
      <c r="B34" s="2" t="s">
        <v>201</v>
      </c>
      <c r="C34" s="2">
        <v>5</v>
      </c>
      <c r="D34" s="8">
        <v>0.126</v>
      </c>
      <c r="E34" s="3">
        <v>1</v>
      </c>
      <c r="F34" s="2">
        <v>5</v>
      </c>
      <c r="G34" s="7">
        <v>0</v>
      </c>
      <c r="H34" s="2">
        <v>5</v>
      </c>
      <c r="I34" s="2">
        <v>31</v>
      </c>
    </row>
    <row r="35" spans="2:9" s="13" customFormat="1" x14ac:dyDescent="0.25">
      <c r="B35" s="11" t="s">
        <v>340</v>
      </c>
      <c r="C35" s="11">
        <v>13</v>
      </c>
      <c r="D35" s="20">
        <v>0.20666666666666667</v>
      </c>
      <c r="E35" s="12">
        <v>0.94841269841269848</v>
      </c>
      <c r="F35" s="11">
        <v>29</v>
      </c>
      <c r="G35" s="20">
        <v>2.0127976190476189E-2</v>
      </c>
      <c r="H35" s="11">
        <v>81</v>
      </c>
      <c r="I35" s="11">
        <v>237</v>
      </c>
    </row>
    <row r="36" spans="2:9" x14ac:dyDescent="0.25">
      <c r="B36" s="2" t="s">
        <v>342</v>
      </c>
      <c r="C36" s="2">
        <v>7</v>
      </c>
      <c r="D36" s="8">
        <v>0.21</v>
      </c>
      <c r="E36" s="4">
        <v>0.95238095238095244</v>
      </c>
      <c r="F36" s="2">
        <v>16</v>
      </c>
      <c r="G36" s="8">
        <v>7.1428571428571425E-2</v>
      </c>
      <c r="H36" s="2">
        <v>47</v>
      </c>
      <c r="I36" s="2">
        <v>135</v>
      </c>
    </row>
    <row r="37" spans="2:9" x14ac:dyDescent="0.25">
      <c r="B37" s="2" t="s">
        <v>339</v>
      </c>
      <c r="C37" s="2">
        <v>6</v>
      </c>
      <c r="D37" s="8">
        <v>0.20333333333333337</v>
      </c>
      <c r="E37" s="4">
        <v>0.94444444444444453</v>
      </c>
      <c r="F37" s="2">
        <v>13</v>
      </c>
      <c r="G37" s="8">
        <v>9.0833333333333339E-3</v>
      </c>
      <c r="H37" s="2">
        <v>34</v>
      </c>
      <c r="I37" s="2">
        <v>102</v>
      </c>
    </row>
    <row r="38" spans="2:9" s="13" customFormat="1" x14ac:dyDescent="0.25">
      <c r="B38" s="11" t="s">
        <v>183</v>
      </c>
      <c r="C38" s="11">
        <v>18</v>
      </c>
      <c r="D38" s="20">
        <v>0.21697333333333332</v>
      </c>
      <c r="E38" s="12">
        <v>0.86666666666666659</v>
      </c>
      <c r="F38" s="11">
        <v>49</v>
      </c>
      <c r="G38" s="20">
        <v>6.7226190476190481E-2</v>
      </c>
      <c r="H38" s="11">
        <v>79</v>
      </c>
      <c r="I38" s="11">
        <v>277</v>
      </c>
    </row>
    <row r="39" spans="2:9" x14ac:dyDescent="0.25">
      <c r="B39" s="2" t="s">
        <v>273</v>
      </c>
      <c r="C39" s="2">
        <v>7</v>
      </c>
      <c r="D39" s="8">
        <v>0.16499999999999998</v>
      </c>
      <c r="E39" s="3">
        <v>1</v>
      </c>
      <c r="F39" s="2">
        <v>22</v>
      </c>
      <c r="G39" s="8">
        <v>8.0671428571428574E-2</v>
      </c>
      <c r="H39" s="2">
        <v>39</v>
      </c>
      <c r="I39" s="2">
        <v>131</v>
      </c>
    </row>
    <row r="40" spans="2:9" x14ac:dyDescent="0.25">
      <c r="B40" s="2" t="s">
        <v>182</v>
      </c>
      <c r="C40" s="2">
        <v>3</v>
      </c>
      <c r="D40" s="8">
        <v>0.28736666666666666</v>
      </c>
      <c r="E40" s="4">
        <v>0.66666666666666663</v>
      </c>
      <c r="F40" s="2">
        <v>6</v>
      </c>
      <c r="G40" s="7">
        <v>0</v>
      </c>
      <c r="H40" s="2">
        <v>13</v>
      </c>
      <c r="I40" s="2">
        <v>34</v>
      </c>
    </row>
    <row r="41" spans="2:9" x14ac:dyDescent="0.25">
      <c r="B41" s="2" t="s">
        <v>289</v>
      </c>
      <c r="C41" s="2">
        <v>5</v>
      </c>
      <c r="D41" s="8">
        <v>0.24006</v>
      </c>
      <c r="E41" s="3">
        <v>1</v>
      </c>
      <c r="F41" s="2">
        <v>15</v>
      </c>
      <c r="G41" s="7">
        <v>0</v>
      </c>
      <c r="H41" s="2">
        <v>21</v>
      </c>
      <c r="I41" s="2">
        <v>77</v>
      </c>
    </row>
    <row r="42" spans="2:9" x14ac:dyDescent="0.25">
      <c r="B42" s="2" t="s">
        <v>306</v>
      </c>
      <c r="C42" s="2">
        <v>3</v>
      </c>
      <c r="D42" s="8">
        <v>0.17546666666666666</v>
      </c>
      <c r="E42" s="3">
        <v>0.79999999999999993</v>
      </c>
      <c r="F42" s="2">
        <v>6</v>
      </c>
      <c r="G42" s="8">
        <v>0.18823333333333334</v>
      </c>
      <c r="H42" s="2">
        <v>6</v>
      </c>
      <c r="I42" s="2">
        <v>35</v>
      </c>
    </row>
    <row r="43" spans="2:9" s="13" customFormat="1" x14ac:dyDescent="0.25">
      <c r="B43" s="15" t="s">
        <v>407</v>
      </c>
      <c r="C43" s="15">
        <v>178</v>
      </c>
    </row>
  </sheetData>
  <autoFilter ref="B2:I43" xr:uid="{00000000-0009-0000-0000-000008000000}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3:C44"/>
  <sheetViews>
    <sheetView workbookViewId="0">
      <selection activeCell="B33" sqref="B33"/>
    </sheetView>
  </sheetViews>
  <sheetFormatPr baseColWidth="10" defaultRowHeight="14.4" x14ac:dyDescent="0.3"/>
  <cols>
    <col min="1" max="1" width="52.109375" bestFit="1" customWidth="1"/>
    <col min="2" max="2" width="38.44140625" customWidth="1"/>
    <col min="3" max="3" width="29" customWidth="1"/>
    <col min="4" max="11" width="2" customWidth="1"/>
    <col min="12" max="12" width="12.5546875" bestFit="1" customWidth="1"/>
  </cols>
  <sheetData>
    <row r="3" spans="1:3" x14ac:dyDescent="0.3">
      <c r="A3" s="16" t="s">
        <v>415</v>
      </c>
      <c r="B3" t="s">
        <v>416</v>
      </c>
      <c r="C3" t="s">
        <v>417</v>
      </c>
    </row>
    <row r="4" spans="1:3" x14ac:dyDescent="0.3">
      <c r="A4" s="17" t="s">
        <v>381</v>
      </c>
      <c r="B4" s="19">
        <v>94</v>
      </c>
      <c r="C4" s="19">
        <v>275</v>
      </c>
    </row>
    <row r="5" spans="1:3" x14ac:dyDescent="0.3">
      <c r="A5" s="18" t="s">
        <v>404</v>
      </c>
      <c r="B5" s="19">
        <v>4</v>
      </c>
      <c r="C5" s="19">
        <v>17</v>
      </c>
    </row>
    <row r="6" spans="1:3" x14ac:dyDescent="0.3">
      <c r="A6" s="18" t="s">
        <v>392</v>
      </c>
      <c r="B6" s="19">
        <v>15</v>
      </c>
      <c r="C6" s="19">
        <v>43</v>
      </c>
    </row>
    <row r="7" spans="1:3" x14ac:dyDescent="0.3">
      <c r="A7" s="18" t="s">
        <v>388</v>
      </c>
      <c r="B7" s="19">
        <v>3</v>
      </c>
      <c r="C7" s="19">
        <v>9</v>
      </c>
    </row>
    <row r="8" spans="1:3" x14ac:dyDescent="0.3">
      <c r="A8" s="18" t="s">
        <v>394</v>
      </c>
      <c r="B8" s="19">
        <v>22</v>
      </c>
      <c r="C8" s="19">
        <v>65</v>
      </c>
    </row>
    <row r="9" spans="1:3" x14ac:dyDescent="0.3">
      <c r="A9" s="18" t="s">
        <v>380</v>
      </c>
      <c r="B9" s="19">
        <v>46</v>
      </c>
      <c r="C9" s="19">
        <v>128</v>
      </c>
    </row>
    <row r="10" spans="1:3" x14ac:dyDescent="0.3">
      <c r="A10" s="18" t="s">
        <v>401</v>
      </c>
      <c r="B10" s="19">
        <v>4</v>
      </c>
      <c r="C10" s="19">
        <v>13</v>
      </c>
    </row>
    <row r="11" spans="1:3" x14ac:dyDescent="0.3">
      <c r="A11" s="17" t="s">
        <v>258</v>
      </c>
      <c r="B11" s="19">
        <v>171</v>
      </c>
      <c r="C11" s="19">
        <v>483</v>
      </c>
    </row>
    <row r="12" spans="1:3" x14ac:dyDescent="0.3">
      <c r="A12" s="18" t="s">
        <v>257</v>
      </c>
      <c r="B12" s="19">
        <v>48</v>
      </c>
      <c r="C12" s="19">
        <v>142</v>
      </c>
    </row>
    <row r="13" spans="1:3" x14ac:dyDescent="0.3">
      <c r="A13" s="18" t="s">
        <v>269</v>
      </c>
      <c r="B13" s="19">
        <v>36</v>
      </c>
      <c r="C13" s="19">
        <v>110</v>
      </c>
    </row>
    <row r="14" spans="1:3" x14ac:dyDescent="0.3">
      <c r="A14" s="18" t="s">
        <v>285</v>
      </c>
      <c r="B14" s="19">
        <v>35</v>
      </c>
      <c r="C14" s="19">
        <v>101</v>
      </c>
    </row>
    <row r="15" spans="1:3" x14ac:dyDescent="0.3">
      <c r="A15" s="18" t="s">
        <v>297</v>
      </c>
      <c r="B15" s="19">
        <v>52</v>
      </c>
      <c r="C15" s="19">
        <v>130</v>
      </c>
    </row>
    <row r="16" spans="1:3" x14ac:dyDescent="0.3">
      <c r="A16" s="17" t="s">
        <v>313</v>
      </c>
      <c r="B16" s="19">
        <v>101</v>
      </c>
      <c r="C16" s="19">
        <v>474</v>
      </c>
    </row>
    <row r="17" spans="1:3" x14ac:dyDescent="0.3">
      <c r="A17" s="18" t="s">
        <v>312</v>
      </c>
      <c r="B17" s="19">
        <v>32</v>
      </c>
      <c r="C17" s="19">
        <v>126</v>
      </c>
    </row>
    <row r="18" spans="1:3" x14ac:dyDescent="0.3">
      <c r="A18" s="18" t="s">
        <v>319</v>
      </c>
      <c r="B18" s="19">
        <v>14</v>
      </c>
      <c r="C18" s="19">
        <v>51</v>
      </c>
    </row>
    <row r="19" spans="1:3" x14ac:dyDescent="0.3">
      <c r="A19" s="18" t="s">
        <v>317</v>
      </c>
      <c r="B19" s="19">
        <v>25</v>
      </c>
      <c r="C19" s="19">
        <v>124</v>
      </c>
    </row>
    <row r="20" spans="1:3" x14ac:dyDescent="0.3">
      <c r="A20" s="18" t="s">
        <v>327</v>
      </c>
      <c r="B20" s="19">
        <v>30</v>
      </c>
      <c r="C20" s="19">
        <v>173</v>
      </c>
    </row>
    <row r="21" spans="1:3" x14ac:dyDescent="0.3">
      <c r="A21" s="17" t="s">
        <v>225</v>
      </c>
      <c r="B21" s="19">
        <v>130</v>
      </c>
      <c r="C21" s="19">
        <v>419</v>
      </c>
    </row>
    <row r="22" spans="1:3" x14ac:dyDescent="0.3">
      <c r="A22" s="18" t="s">
        <v>245</v>
      </c>
      <c r="B22" s="19">
        <v>34</v>
      </c>
      <c r="C22" s="19">
        <v>122</v>
      </c>
    </row>
    <row r="23" spans="1:3" x14ac:dyDescent="0.3">
      <c r="A23" s="18" t="s">
        <v>236</v>
      </c>
      <c r="B23" s="19">
        <v>20</v>
      </c>
      <c r="C23" s="19">
        <v>94</v>
      </c>
    </row>
    <row r="24" spans="1:3" x14ac:dyDescent="0.3">
      <c r="A24" s="18" t="s">
        <v>224</v>
      </c>
      <c r="B24" s="19">
        <v>33</v>
      </c>
      <c r="C24" s="19">
        <v>90</v>
      </c>
    </row>
    <row r="25" spans="1:3" x14ac:dyDescent="0.3">
      <c r="A25" s="18" t="s">
        <v>229</v>
      </c>
      <c r="B25" s="19">
        <v>43</v>
      </c>
      <c r="C25" s="19">
        <v>113</v>
      </c>
    </row>
    <row r="26" spans="1:3" x14ac:dyDescent="0.3">
      <c r="A26" s="17" t="s">
        <v>356</v>
      </c>
      <c r="B26" s="19">
        <v>93</v>
      </c>
      <c r="C26" s="19">
        <v>376</v>
      </c>
    </row>
    <row r="27" spans="1:3" x14ac:dyDescent="0.3">
      <c r="A27" s="18" t="s">
        <v>361</v>
      </c>
      <c r="B27" s="19">
        <v>45</v>
      </c>
      <c r="C27" s="19">
        <v>171</v>
      </c>
    </row>
    <row r="28" spans="1:3" x14ac:dyDescent="0.3">
      <c r="A28" s="18" t="s">
        <v>358</v>
      </c>
      <c r="B28" s="19">
        <v>26</v>
      </c>
      <c r="C28" s="19">
        <v>105</v>
      </c>
    </row>
    <row r="29" spans="1:3" x14ac:dyDescent="0.3">
      <c r="A29" s="18" t="s">
        <v>355</v>
      </c>
      <c r="B29" s="19">
        <v>18</v>
      </c>
      <c r="C29" s="19">
        <v>83</v>
      </c>
    </row>
    <row r="30" spans="1:3" x14ac:dyDescent="0.3">
      <c r="A30" s="18" t="s">
        <v>377</v>
      </c>
      <c r="B30" s="19">
        <v>4</v>
      </c>
      <c r="C30" s="19">
        <v>17</v>
      </c>
    </row>
    <row r="31" spans="1:3" x14ac:dyDescent="0.3">
      <c r="A31" s="17" t="s">
        <v>194</v>
      </c>
      <c r="B31" s="19">
        <v>27</v>
      </c>
      <c r="C31" s="19">
        <v>152</v>
      </c>
    </row>
    <row r="32" spans="1:3" x14ac:dyDescent="0.3">
      <c r="A32" s="18" t="s">
        <v>193</v>
      </c>
      <c r="B32" s="19">
        <v>9</v>
      </c>
      <c r="C32" s="19">
        <v>46</v>
      </c>
    </row>
    <row r="33" spans="1:3" x14ac:dyDescent="0.3">
      <c r="A33" s="18" t="s">
        <v>207</v>
      </c>
      <c r="B33" s="19">
        <v>6</v>
      </c>
      <c r="C33" s="19">
        <v>32</v>
      </c>
    </row>
    <row r="34" spans="1:3" x14ac:dyDescent="0.3">
      <c r="A34" s="18" t="s">
        <v>209</v>
      </c>
      <c r="B34" s="19">
        <v>7</v>
      </c>
      <c r="C34" s="19">
        <v>43</v>
      </c>
    </row>
    <row r="35" spans="1:3" x14ac:dyDescent="0.3">
      <c r="A35" s="18" t="s">
        <v>201</v>
      </c>
      <c r="B35" s="19">
        <v>5</v>
      </c>
      <c r="C35" s="19">
        <v>31</v>
      </c>
    </row>
    <row r="36" spans="1:3" x14ac:dyDescent="0.3">
      <c r="A36" s="17" t="s">
        <v>340</v>
      </c>
      <c r="B36" s="19">
        <v>81</v>
      </c>
      <c r="C36" s="19">
        <v>237</v>
      </c>
    </row>
    <row r="37" spans="1:3" x14ac:dyDescent="0.3">
      <c r="A37" s="18" t="s">
        <v>342</v>
      </c>
      <c r="B37" s="19">
        <v>47</v>
      </c>
      <c r="C37" s="19">
        <v>135</v>
      </c>
    </row>
    <row r="38" spans="1:3" x14ac:dyDescent="0.3">
      <c r="A38" s="18" t="s">
        <v>339</v>
      </c>
      <c r="B38" s="19">
        <v>34</v>
      </c>
      <c r="C38" s="19">
        <v>102</v>
      </c>
    </row>
    <row r="39" spans="1:3" x14ac:dyDescent="0.3">
      <c r="A39" s="17" t="s">
        <v>183</v>
      </c>
      <c r="B39" s="19">
        <v>79</v>
      </c>
      <c r="C39" s="19">
        <v>277</v>
      </c>
    </row>
    <row r="40" spans="1:3" x14ac:dyDescent="0.3">
      <c r="A40" s="18" t="s">
        <v>273</v>
      </c>
      <c r="B40" s="19">
        <v>39</v>
      </c>
      <c r="C40" s="19">
        <v>131</v>
      </c>
    </row>
    <row r="41" spans="1:3" x14ac:dyDescent="0.3">
      <c r="A41" s="18" t="s">
        <v>182</v>
      </c>
      <c r="B41" s="19">
        <v>13</v>
      </c>
      <c r="C41" s="19">
        <v>34</v>
      </c>
    </row>
    <row r="42" spans="1:3" x14ac:dyDescent="0.3">
      <c r="A42" s="18" t="s">
        <v>289</v>
      </c>
      <c r="B42" s="19">
        <v>21</v>
      </c>
      <c r="C42" s="19">
        <v>77</v>
      </c>
    </row>
    <row r="43" spans="1:3" x14ac:dyDescent="0.3">
      <c r="A43" s="18" t="s">
        <v>306</v>
      </c>
      <c r="B43" s="19">
        <v>6</v>
      </c>
      <c r="C43" s="19">
        <v>35</v>
      </c>
    </row>
    <row r="44" spans="1:3" x14ac:dyDescent="0.3">
      <c r="A44" s="17" t="s">
        <v>407</v>
      </c>
      <c r="B44" s="19">
        <v>776</v>
      </c>
      <c r="C44" s="19">
        <v>2693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filterMode="1"/>
  <dimension ref="A1:D178"/>
  <sheetViews>
    <sheetView workbookViewId="0">
      <selection activeCell="A53" sqref="A53"/>
    </sheetView>
  </sheetViews>
  <sheetFormatPr baseColWidth="10" defaultRowHeight="14.4" x14ac:dyDescent="0.3"/>
  <cols>
    <col min="1" max="1" width="15.33203125" bestFit="1" customWidth="1"/>
    <col min="2" max="2" width="30.109375" bestFit="1" customWidth="1"/>
    <col min="3" max="3" width="25.33203125" bestFit="1" customWidth="1"/>
    <col min="4" max="4" width="12.5546875" bestFit="1" customWidth="1"/>
  </cols>
  <sheetData>
    <row r="1" spans="1:4" x14ac:dyDescent="0.3">
      <c r="A1" t="s">
        <v>415</v>
      </c>
      <c r="B1" s="29" t="s">
        <v>191</v>
      </c>
      <c r="C1" s="29" t="s">
        <v>188</v>
      </c>
      <c r="D1" s="29" t="s">
        <v>407</v>
      </c>
    </row>
    <row r="2" spans="1:4" hidden="1" x14ac:dyDescent="0.3">
      <c r="A2" t="s">
        <v>4</v>
      </c>
      <c r="B2">
        <v>1</v>
      </c>
      <c r="C2">
        <v>1</v>
      </c>
      <c r="D2">
        <v>9</v>
      </c>
    </row>
    <row r="3" spans="1:4" hidden="1" x14ac:dyDescent="0.3">
      <c r="A3" t="s">
        <v>5</v>
      </c>
      <c r="B3">
        <v>1</v>
      </c>
      <c r="C3">
        <v>1</v>
      </c>
      <c r="D3">
        <v>7</v>
      </c>
    </row>
    <row r="4" spans="1:4" hidden="1" x14ac:dyDescent="0.3">
      <c r="A4" t="s">
        <v>6</v>
      </c>
      <c r="B4">
        <v>1</v>
      </c>
      <c r="C4">
        <v>2</v>
      </c>
      <c r="D4">
        <v>7</v>
      </c>
    </row>
    <row r="5" spans="1:4" hidden="1" x14ac:dyDescent="0.3">
      <c r="A5" t="s">
        <v>7</v>
      </c>
      <c r="B5">
        <v>1</v>
      </c>
      <c r="C5">
        <v>2</v>
      </c>
      <c r="D5">
        <v>6</v>
      </c>
    </row>
    <row r="6" spans="1:4" hidden="1" x14ac:dyDescent="0.3">
      <c r="A6" t="s">
        <v>8</v>
      </c>
      <c r="B6">
        <v>2</v>
      </c>
      <c r="D6">
        <v>8</v>
      </c>
    </row>
    <row r="7" spans="1:4" hidden="1" x14ac:dyDescent="0.3">
      <c r="A7" t="s">
        <v>9</v>
      </c>
      <c r="B7">
        <v>1</v>
      </c>
      <c r="D7">
        <v>8</v>
      </c>
    </row>
    <row r="8" spans="1:4" hidden="1" x14ac:dyDescent="0.3">
      <c r="A8" t="s">
        <v>10</v>
      </c>
      <c r="B8">
        <v>1</v>
      </c>
      <c r="C8">
        <v>4</v>
      </c>
      <c r="D8">
        <v>11</v>
      </c>
    </row>
    <row r="9" spans="1:4" hidden="1" x14ac:dyDescent="0.3">
      <c r="A9" t="s">
        <v>11</v>
      </c>
      <c r="B9">
        <v>1</v>
      </c>
      <c r="C9">
        <v>4</v>
      </c>
      <c r="D9">
        <v>11</v>
      </c>
    </row>
    <row r="10" spans="1:4" hidden="1" x14ac:dyDescent="0.3">
      <c r="A10" t="s">
        <v>12</v>
      </c>
      <c r="B10">
        <v>2</v>
      </c>
      <c r="D10">
        <v>8</v>
      </c>
    </row>
    <row r="11" spans="1:4" hidden="1" x14ac:dyDescent="0.3">
      <c r="A11" t="s">
        <v>13</v>
      </c>
      <c r="B11">
        <v>1</v>
      </c>
      <c r="C11">
        <v>4</v>
      </c>
      <c r="D11">
        <v>11</v>
      </c>
    </row>
    <row r="12" spans="1:4" hidden="1" x14ac:dyDescent="0.3">
      <c r="A12" t="s">
        <v>14</v>
      </c>
      <c r="B12">
        <v>1</v>
      </c>
      <c r="C12">
        <v>4</v>
      </c>
      <c r="D12">
        <v>10</v>
      </c>
    </row>
    <row r="13" spans="1:4" hidden="1" x14ac:dyDescent="0.3">
      <c r="A13" t="s">
        <v>15</v>
      </c>
      <c r="C13">
        <v>1</v>
      </c>
      <c r="D13">
        <v>2</v>
      </c>
    </row>
    <row r="14" spans="1:4" hidden="1" x14ac:dyDescent="0.3">
      <c r="A14" t="s">
        <v>16</v>
      </c>
      <c r="B14">
        <v>1</v>
      </c>
      <c r="C14">
        <v>5</v>
      </c>
      <c r="D14">
        <v>10</v>
      </c>
    </row>
    <row r="15" spans="1:4" hidden="1" x14ac:dyDescent="0.3">
      <c r="A15" t="s">
        <v>17</v>
      </c>
      <c r="B15">
        <v>1</v>
      </c>
      <c r="C15">
        <v>1</v>
      </c>
      <c r="D15">
        <v>6</v>
      </c>
    </row>
    <row r="16" spans="1:4" hidden="1" x14ac:dyDescent="0.3">
      <c r="A16" t="s">
        <v>18</v>
      </c>
      <c r="B16">
        <v>1</v>
      </c>
      <c r="C16">
        <v>1</v>
      </c>
      <c r="D16">
        <v>4</v>
      </c>
    </row>
    <row r="17" spans="1:4" hidden="1" x14ac:dyDescent="0.3">
      <c r="A17" t="s">
        <v>19</v>
      </c>
      <c r="B17">
        <v>1</v>
      </c>
      <c r="C17">
        <v>1</v>
      </c>
      <c r="D17">
        <v>8</v>
      </c>
    </row>
    <row r="18" spans="1:4" hidden="1" x14ac:dyDescent="0.3">
      <c r="A18" t="s">
        <v>20</v>
      </c>
      <c r="B18">
        <v>1</v>
      </c>
      <c r="C18">
        <v>5</v>
      </c>
      <c r="D18">
        <v>13</v>
      </c>
    </row>
    <row r="19" spans="1:4" hidden="1" x14ac:dyDescent="0.3">
      <c r="A19" t="s">
        <v>21</v>
      </c>
      <c r="B19">
        <v>1</v>
      </c>
      <c r="C19">
        <v>4</v>
      </c>
      <c r="D19">
        <v>12</v>
      </c>
    </row>
    <row r="20" spans="1:4" hidden="1" x14ac:dyDescent="0.3">
      <c r="A20" t="s">
        <v>22</v>
      </c>
      <c r="B20">
        <v>1</v>
      </c>
      <c r="C20">
        <v>5</v>
      </c>
      <c r="D20">
        <v>12</v>
      </c>
    </row>
    <row r="21" spans="1:4" hidden="1" x14ac:dyDescent="0.3">
      <c r="A21" t="s">
        <v>23</v>
      </c>
      <c r="B21">
        <v>1</v>
      </c>
      <c r="C21">
        <v>4</v>
      </c>
      <c r="D21">
        <v>8</v>
      </c>
    </row>
    <row r="22" spans="1:4" hidden="1" x14ac:dyDescent="0.3">
      <c r="A22" t="s">
        <v>24</v>
      </c>
      <c r="B22">
        <v>1</v>
      </c>
      <c r="C22">
        <v>5</v>
      </c>
      <c r="D22">
        <v>12</v>
      </c>
    </row>
    <row r="23" spans="1:4" hidden="1" x14ac:dyDescent="0.3">
      <c r="A23" t="s">
        <v>25</v>
      </c>
      <c r="B23">
        <v>1</v>
      </c>
      <c r="C23">
        <v>1</v>
      </c>
      <c r="D23">
        <v>3</v>
      </c>
    </row>
    <row r="24" spans="1:4" hidden="1" x14ac:dyDescent="0.3">
      <c r="A24" t="s">
        <v>26</v>
      </c>
      <c r="B24">
        <v>1</v>
      </c>
      <c r="C24">
        <v>5</v>
      </c>
      <c r="D24">
        <v>15</v>
      </c>
    </row>
    <row r="25" spans="1:4" hidden="1" x14ac:dyDescent="0.3">
      <c r="A25" t="s">
        <v>27</v>
      </c>
      <c r="B25">
        <v>1</v>
      </c>
      <c r="C25">
        <v>4</v>
      </c>
      <c r="D25">
        <v>9</v>
      </c>
    </row>
    <row r="26" spans="1:4" hidden="1" x14ac:dyDescent="0.3">
      <c r="A26" t="s">
        <v>28</v>
      </c>
      <c r="B26">
        <v>1</v>
      </c>
      <c r="C26">
        <v>2</v>
      </c>
      <c r="D26">
        <v>8</v>
      </c>
    </row>
    <row r="27" spans="1:4" hidden="1" x14ac:dyDescent="0.3">
      <c r="A27" t="s">
        <v>29</v>
      </c>
      <c r="B27">
        <v>1</v>
      </c>
      <c r="C27">
        <v>5</v>
      </c>
      <c r="D27">
        <v>9</v>
      </c>
    </row>
    <row r="28" spans="1:4" hidden="1" x14ac:dyDescent="0.3">
      <c r="A28" t="s">
        <v>30</v>
      </c>
      <c r="B28">
        <v>6</v>
      </c>
      <c r="C28">
        <v>2</v>
      </c>
      <c r="D28">
        <v>16</v>
      </c>
    </row>
    <row r="29" spans="1:4" hidden="1" x14ac:dyDescent="0.3">
      <c r="A29" t="s">
        <v>31</v>
      </c>
      <c r="B29">
        <v>5</v>
      </c>
      <c r="C29">
        <v>2</v>
      </c>
      <c r="D29">
        <v>15</v>
      </c>
    </row>
    <row r="30" spans="1:4" hidden="1" x14ac:dyDescent="0.3">
      <c r="A30" t="s">
        <v>32</v>
      </c>
      <c r="B30">
        <v>7</v>
      </c>
      <c r="C30">
        <v>2</v>
      </c>
      <c r="D30">
        <v>17</v>
      </c>
    </row>
    <row r="31" spans="1:4" hidden="1" x14ac:dyDescent="0.3">
      <c r="A31" t="s">
        <v>33</v>
      </c>
      <c r="B31">
        <v>6</v>
      </c>
      <c r="C31">
        <v>2</v>
      </c>
      <c r="D31">
        <v>17</v>
      </c>
    </row>
    <row r="32" spans="1:4" hidden="1" x14ac:dyDescent="0.3">
      <c r="A32" t="s">
        <v>34</v>
      </c>
      <c r="B32">
        <v>6</v>
      </c>
      <c r="C32">
        <v>2</v>
      </c>
      <c r="D32">
        <v>17</v>
      </c>
    </row>
    <row r="33" spans="1:4" hidden="1" x14ac:dyDescent="0.3">
      <c r="A33" t="s">
        <v>35</v>
      </c>
      <c r="B33">
        <v>6</v>
      </c>
      <c r="C33">
        <v>1</v>
      </c>
      <c r="D33">
        <v>16</v>
      </c>
    </row>
    <row r="34" spans="1:4" hidden="1" x14ac:dyDescent="0.3">
      <c r="A34" t="s">
        <v>36</v>
      </c>
      <c r="B34">
        <v>8</v>
      </c>
      <c r="C34">
        <v>2</v>
      </c>
      <c r="D34">
        <v>19</v>
      </c>
    </row>
    <row r="35" spans="1:4" hidden="1" x14ac:dyDescent="0.3">
      <c r="A35" t="s">
        <v>37</v>
      </c>
      <c r="B35">
        <v>8</v>
      </c>
      <c r="C35">
        <v>1</v>
      </c>
      <c r="D35">
        <v>18</v>
      </c>
    </row>
    <row r="36" spans="1:4" hidden="1" x14ac:dyDescent="0.3">
      <c r="A36" t="s">
        <v>38</v>
      </c>
      <c r="B36">
        <v>6</v>
      </c>
      <c r="C36">
        <v>2</v>
      </c>
      <c r="D36">
        <v>17</v>
      </c>
    </row>
    <row r="37" spans="1:4" hidden="1" x14ac:dyDescent="0.3">
      <c r="A37" t="s">
        <v>39</v>
      </c>
      <c r="B37">
        <v>3</v>
      </c>
      <c r="C37">
        <v>2</v>
      </c>
      <c r="D37">
        <v>14</v>
      </c>
    </row>
    <row r="38" spans="1:4" hidden="1" x14ac:dyDescent="0.3">
      <c r="A38" t="s">
        <v>40</v>
      </c>
      <c r="B38">
        <v>2</v>
      </c>
      <c r="C38">
        <v>2</v>
      </c>
      <c r="D38">
        <v>14</v>
      </c>
    </row>
    <row r="39" spans="1:4" hidden="1" x14ac:dyDescent="0.3">
      <c r="A39" t="s">
        <v>41</v>
      </c>
      <c r="B39">
        <v>9</v>
      </c>
      <c r="C39">
        <v>2</v>
      </c>
      <c r="D39">
        <v>20</v>
      </c>
    </row>
    <row r="40" spans="1:4" hidden="1" x14ac:dyDescent="0.3">
      <c r="A40" t="s">
        <v>42</v>
      </c>
      <c r="B40">
        <v>3</v>
      </c>
      <c r="C40">
        <v>2</v>
      </c>
      <c r="D40">
        <v>14</v>
      </c>
    </row>
    <row r="41" spans="1:4" hidden="1" x14ac:dyDescent="0.3">
      <c r="A41" t="s">
        <v>43</v>
      </c>
      <c r="B41">
        <v>3</v>
      </c>
      <c r="C41">
        <v>2</v>
      </c>
      <c r="D41">
        <v>14</v>
      </c>
    </row>
    <row r="42" spans="1:4" hidden="1" x14ac:dyDescent="0.3">
      <c r="A42" t="s">
        <v>44</v>
      </c>
      <c r="B42">
        <v>3</v>
      </c>
      <c r="C42">
        <v>2</v>
      </c>
      <c r="D42">
        <v>14</v>
      </c>
    </row>
    <row r="43" spans="1:4" hidden="1" x14ac:dyDescent="0.3">
      <c r="A43" t="s">
        <v>45</v>
      </c>
      <c r="B43">
        <v>4</v>
      </c>
      <c r="C43">
        <v>1</v>
      </c>
      <c r="D43">
        <v>12</v>
      </c>
    </row>
    <row r="44" spans="1:4" hidden="1" x14ac:dyDescent="0.3">
      <c r="A44" t="s">
        <v>46</v>
      </c>
      <c r="B44">
        <v>3</v>
      </c>
      <c r="C44">
        <v>2</v>
      </c>
      <c r="D44">
        <v>14</v>
      </c>
    </row>
    <row r="45" spans="1:4" hidden="1" x14ac:dyDescent="0.3">
      <c r="A45" t="s">
        <v>47</v>
      </c>
      <c r="B45">
        <v>3</v>
      </c>
      <c r="C45">
        <v>2</v>
      </c>
      <c r="D45">
        <v>15</v>
      </c>
    </row>
    <row r="46" spans="1:4" hidden="1" x14ac:dyDescent="0.3">
      <c r="A46" t="s">
        <v>48</v>
      </c>
      <c r="B46">
        <v>7</v>
      </c>
      <c r="C46">
        <v>2</v>
      </c>
      <c r="D46">
        <v>21</v>
      </c>
    </row>
    <row r="47" spans="1:4" hidden="1" x14ac:dyDescent="0.3">
      <c r="A47" t="s">
        <v>49</v>
      </c>
      <c r="B47">
        <v>7</v>
      </c>
      <c r="C47">
        <v>2</v>
      </c>
      <c r="D47">
        <v>19</v>
      </c>
    </row>
    <row r="48" spans="1:4" hidden="1" x14ac:dyDescent="0.3">
      <c r="A48" t="s">
        <v>50</v>
      </c>
      <c r="B48">
        <v>6</v>
      </c>
      <c r="C48">
        <v>2</v>
      </c>
      <c r="D48">
        <v>19</v>
      </c>
    </row>
    <row r="49" spans="1:4" hidden="1" x14ac:dyDescent="0.3">
      <c r="A49" t="s">
        <v>51</v>
      </c>
      <c r="B49">
        <v>6</v>
      </c>
      <c r="C49">
        <v>2</v>
      </c>
      <c r="D49">
        <v>16</v>
      </c>
    </row>
    <row r="50" spans="1:4" hidden="1" x14ac:dyDescent="0.3">
      <c r="A50" t="s">
        <v>52</v>
      </c>
      <c r="B50">
        <v>5</v>
      </c>
      <c r="C50">
        <v>2</v>
      </c>
      <c r="D50">
        <v>17</v>
      </c>
    </row>
    <row r="51" spans="1:4" hidden="1" x14ac:dyDescent="0.3">
      <c r="A51" t="s">
        <v>53</v>
      </c>
      <c r="B51">
        <v>4</v>
      </c>
      <c r="C51">
        <v>1</v>
      </c>
      <c r="D51">
        <v>14</v>
      </c>
    </row>
    <row r="52" spans="1:4" hidden="1" x14ac:dyDescent="0.3">
      <c r="A52" t="s">
        <v>54</v>
      </c>
      <c r="B52">
        <v>5</v>
      </c>
      <c r="C52">
        <v>1</v>
      </c>
      <c r="D52">
        <v>14</v>
      </c>
    </row>
    <row r="53" spans="1:4" x14ac:dyDescent="0.3">
      <c r="A53" t="s">
        <v>55</v>
      </c>
      <c r="B53">
        <v>3</v>
      </c>
      <c r="C53">
        <v>4</v>
      </c>
      <c r="D53">
        <v>17</v>
      </c>
    </row>
    <row r="54" spans="1:4" hidden="1" x14ac:dyDescent="0.3">
      <c r="A54" t="s">
        <v>56</v>
      </c>
      <c r="B54">
        <v>4</v>
      </c>
      <c r="C54">
        <v>2</v>
      </c>
      <c r="D54">
        <v>15</v>
      </c>
    </row>
    <row r="55" spans="1:4" hidden="1" x14ac:dyDescent="0.3">
      <c r="A55" t="s">
        <v>57</v>
      </c>
      <c r="B55">
        <v>6</v>
      </c>
      <c r="C55">
        <v>3</v>
      </c>
      <c r="D55">
        <v>14</v>
      </c>
    </row>
    <row r="56" spans="1:4" hidden="1" x14ac:dyDescent="0.3">
      <c r="A56" t="s">
        <v>92</v>
      </c>
      <c r="B56">
        <v>7</v>
      </c>
      <c r="C56">
        <v>2</v>
      </c>
      <c r="D56">
        <v>18</v>
      </c>
    </row>
    <row r="57" spans="1:4" hidden="1" x14ac:dyDescent="0.3">
      <c r="A57" t="s">
        <v>93</v>
      </c>
      <c r="B57">
        <v>6</v>
      </c>
      <c r="C57">
        <v>2</v>
      </c>
      <c r="D57">
        <v>16</v>
      </c>
    </row>
    <row r="58" spans="1:4" hidden="1" x14ac:dyDescent="0.3">
      <c r="A58" t="s">
        <v>94</v>
      </c>
      <c r="B58">
        <v>9</v>
      </c>
      <c r="C58">
        <v>2</v>
      </c>
      <c r="D58">
        <v>20</v>
      </c>
    </row>
    <row r="59" spans="1:4" hidden="1" x14ac:dyDescent="0.3">
      <c r="A59" t="s">
        <v>61</v>
      </c>
      <c r="B59">
        <v>7</v>
      </c>
      <c r="C59">
        <v>3</v>
      </c>
      <c r="D59">
        <v>20</v>
      </c>
    </row>
    <row r="60" spans="1:4" hidden="1" x14ac:dyDescent="0.3">
      <c r="A60" t="s">
        <v>95</v>
      </c>
      <c r="B60">
        <v>6</v>
      </c>
      <c r="C60">
        <v>2</v>
      </c>
      <c r="D60">
        <v>13</v>
      </c>
    </row>
    <row r="61" spans="1:4" hidden="1" x14ac:dyDescent="0.3">
      <c r="A61" t="s">
        <v>58</v>
      </c>
      <c r="B61">
        <v>3</v>
      </c>
      <c r="C61">
        <v>2</v>
      </c>
      <c r="D61">
        <v>14</v>
      </c>
    </row>
    <row r="62" spans="1:4" hidden="1" x14ac:dyDescent="0.3">
      <c r="A62" t="s">
        <v>59</v>
      </c>
      <c r="B62">
        <v>7</v>
      </c>
      <c r="C62">
        <v>2</v>
      </c>
      <c r="D62">
        <v>18</v>
      </c>
    </row>
    <row r="63" spans="1:4" hidden="1" x14ac:dyDescent="0.3">
      <c r="A63" t="s">
        <v>60</v>
      </c>
      <c r="B63">
        <v>7</v>
      </c>
      <c r="C63">
        <v>2</v>
      </c>
      <c r="D63">
        <v>18</v>
      </c>
    </row>
    <row r="64" spans="1:4" hidden="1" x14ac:dyDescent="0.3">
      <c r="A64" t="s">
        <v>62</v>
      </c>
      <c r="B64">
        <v>4</v>
      </c>
      <c r="C64">
        <v>2</v>
      </c>
      <c r="D64">
        <v>15</v>
      </c>
    </row>
    <row r="65" spans="1:4" hidden="1" x14ac:dyDescent="0.3">
      <c r="A65" t="s">
        <v>96</v>
      </c>
      <c r="B65">
        <v>6</v>
      </c>
      <c r="C65">
        <v>2</v>
      </c>
      <c r="D65">
        <v>17</v>
      </c>
    </row>
    <row r="66" spans="1:4" hidden="1" x14ac:dyDescent="0.3">
      <c r="A66" t="s">
        <v>63</v>
      </c>
      <c r="B66">
        <v>6</v>
      </c>
      <c r="C66">
        <v>2</v>
      </c>
      <c r="D66">
        <v>16</v>
      </c>
    </row>
    <row r="67" spans="1:4" hidden="1" x14ac:dyDescent="0.3">
      <c r="A67" t="s">
        <v>64</v>
      </c>
      <c r="B67">
        <v>7</v>
      </c>
      <c r="C67">
        <v>2</v>
      </c>
      <c r="D67">
        <v>18</v>
      </c>
    </row>
    <row r="68" spans="1:4" hidden="1" x14ac:dyDescent="0.3">
      <c r="A68" t="s">
        <v>65</v>
      </c>
      <c r="B68">
        <v>8</v>
      </c>
      <c r="C68">
        <v>2</v>
      </c>
      <c r="D68">
        <v>19</v>
      </c>
    </row>
    <row r="69" spans="1:4" hidden="1" x14ac:dyDescent="0.3">
      <c r="A69" t="s">
        <v>71</v>
      </c>
      <c r="B69">
        <v>4</v>
      </c>
      <c r="C69">
        <v>3</v>
      </c>
      <c r="D69">
        <v>19</v>
      </c>
    </row>
    <row r="70" spans="1:4" hidden="1" x14ac:dyDescent="0.3">
      <c r="A70" t="s">
        <v>72</v>
      </c>
      <c r="B70">
        <v>6</v>
      </c>
      <c r="C70">
        <v>4</v>
      </c>
      <c r="D70">
        <v>21</v>
      </c>
    </row>
    <row r="71" spans="1:4" hidden="1" x14ac:dyDescent="0.3">
      <c r="A71" t="s">
        <v>73</v>
      </c>
      <c r="B71">
        <v>6</v>
      </c>
      <c r="C71">
        <v>3</v>
      </c>
      <c r="D71">
        <v>19</v>
      </c>
    </row>
    <row r="72" spans="1:4" hidden="1" x14ac:dyDescent="0.3">
      <c r="A72" t="s">
        <v>66</v>
      </c>
      <c r="B72">
        <v>3</v>
      </c>
      <c r="C72">
        <v>2</v>
      </c>
      <c r="D72">
        <v>14</v>
      </c>
    </row>
    <row r="73" spans="1:4" hidden="1" x14ac:dyDescent="0.3">
      <c r="A73" t="s">
        <v>97</v>
      </c>
      <c r="B73">
        <v>7</v>
      </c>
      <c r="C73">
        <v>2</v>
      </c>
      <c r="D73">
        <v>18</v>
      </c>
    </row>
    <row r="74" spans="1:4" hidden="1" x14ac:dyDescent="0.3">
      <c r="A74" t="s">
        <v>76</v>
      </c>
      <c r="B74">
        <v>6</v>
      </c>
      <c r="C74">
        <v>3</v>
      </c>
      <c r="D74">
        <v>20</v>
      </c>
    </row>
    <row r="75" spans="1:4" hidden="1" x14ac:dyDescent="0.3">
      <c r="A75" t="s">
        <v>77</v>
      </c>
      <c r="B75">
        <v>8</v>
      </c>
      <c r="C75">
        <v>3</v>
      </c>
      <c r="D75">
        <v>21</v>
      </c>
    </row>
    <row r="76" spans="1:4" hidden="1" x14ac:dyDescent="0.3">
      <c r="A76" t="s">
        <v>67</v>
      </c>
      <c r="B76">
        <v>4</v>
      </c>
      <c r="C76">
        <v>2</v>
      </c>
      <c r="D76">
        <v>14</v>
      </c>
    </row>
    <row r="77" spans="1:4" hidden="1" x14ac:dyDescent="0.3">
      <c r="A77" t="s">
        <v>79</v>
      </c>
      <c r="B77">
        <v>7</v>
      </c>
      <c r="C77">
        <v>3</v>
      </c>
      <c r="D77">
        <v>19</v>
      </c>
    </row>
    <row r="78" spans="1:4" hidden="1" x14ac:dyDescent="0.3">
      <c r="A78" t="s">
        <v>98</v>
      </c>
      <c r="B78">
        <v>7</v>
      </c>
      <c r="C78">
        <v>2</v>
      </c>
      <c r="D78">
        <v>16</v>
      </c>
    </row>
    <row r="79" spans="1:4" hidden="1" x14ac:dyDescent="0.3">
      <c r="A79" t="s">
        <v>81</v>
      </c>
      <c r="B79">
        <v>2</v>
      </c>
      <c r="C79">
        <v>3</v>
      </c>
      <c r="D79">
        <v>14</v>
      </c>
    </row>
    <row r="80" spans="1:4" hidden="1" x14ac:dyDescent="0.3">
      <c r="A80" t="s">
        <v>99</v>
      </c>
      <c r="B80">
        <v>6</v>
      </c>
      <c r="C80">
        <v>2</v>
      </c>
      <c r="D80">
        <v>15</v>
      </c>
    </row>
    <row r="81" spans="1:4" hidden="1" x14ac:dyDescent="0.3">
      <c r="A81" t="s">
        <v>82</v>
      </c>
      <c r="B81">
        <v>5</v>
      </c>
      <c r="C81">
        <v>2</v>
      </c>
      <c r="D81">
        <v>15</v>
      </c>
    </row>
    <row r="82" spans="1:4" hidden="1" x14ac:dyDescent="0.3">
      <c r="A82" t="s">
        <v>83</v>
      </c>
      <c r="B82">
        <v>3</v>
      </c>
      <c r="C82">
        <v>2</v>
      </c>
      <c r="D82">
        <v>11</v>
      </c>
    </row>
    <row r="83" spans="1:4" hidden="1" x14ac:dyDescent="0.3">
      <c r="A83" t="s">
        <v>85</v>
      </c>
      <c r="B83">
        <v>7</v>
      </c>
      <c r="C83">
        <v>4</v>
      </c>
      <c r="D83">
        <v>20</v>
      </c>
    </row>
    <row r="84" spans="1:4" hidden="1" x14ac:dyDescent="0.3">
      <c r="A84" t="s">
        <v>86</v>
      </c>
      <c r="B84">
        <v>5</v>
      </c>
      <c r="C84">
        <v>3</v>
      </c>
      <c r="D84">
        <v>16</v>
      </c>
    </row>
    <row r="85" spans="1:4" hidden="1" x14ac:dyDescent="0.3">
      <c r="A85" t="s">
        <v>84</v>
      </c>
      <c r="B85">
        <v>6</v>
      </c>
      <c r="C85">
        <v>2</v>
      </c>
      <c r="D85">
        <v>17</v>
      </c>
    </row>
    <row r="86" spans="1:4" hidden="1" x14ac:dyDescent="0.3">
      <c r="A86" t="s">
        <v>88</v>
      </c>
      <c r="B86">
        <v>3</v>
      </c>
      <c r="C86">
        <v>3</v>
      </c>
      <c r="D86">
        <v>14</v>
      </c>
    </row>
    <row r="87" spans="1:4" hidden="1" x14ac:dyDescent="0.3">
      <c r="A87" t="s">
        <v>87</v>
      </c>
      <c r="B87">
        <v>5</v>
      </c>
      <c r="C87">
        <v>2</v>
      </c>
      <c r="D87">
        <v>15</v>
      </c>
    </row>
    <row r="88" spans="1:4" hidden="1" x14ac:dyDescent="0.3">
      <c r="A88" t="s">
        <v>68</v>
      </c>
      <c r="B88">
        <v>4</v>
      </c>
      <c r="C88">
        <v>2</v>
      </c>
      <c r="D88">
        <v>15</v>
      </c>
    </row>
    <row r="89" spans="1:4" hidden="1" x14ac:dyDescent="0.3">
      <c r="A89" t="s">
        <v>69</v>
      </c>
      <c r="B89">
        <v>6</v>
      </c>
      <c r="C89">
        <v>2</v>
      </c>
      <c r="D89">
        <v>17</v>
      </c>
    </row>
    <row r="90" spans="1:4" hidden="1" x14ac:dyDescent="0.3">
      <c r="A90" t="s">
        <v>70</v>
      </c>
      <c r="B90">
        <v>4</v>
      </c>
      <c r="C90">
        <v>2</v>
      </c>
      <c r="D90">
        <v>15</v>
      </c>
    </row>
    <row r="91" spans="1:4" hidden="1" x14ac:dyDescent="0.3">
      <c r="A91" t="s">
        <v>74</v>
      </c>
      <c r="B91">
        <v>5</v>
      </c>
      <c r="C91">
        <v>2</v>
      </c>
      <c r="D91">
        <v>16</v>
      </c>
    </row>
    <row r="92" spans="1:4" hidden="1" x14ac:dyDescent="0.3">
      <c r="A92" t="s">
        <v>75</v>
      </c>
      <c r="B92">
        <v>7</v>
      </c>
      <c r="C92">
        <v>2</v>
      </c>
      <c r="D92">
        <v>18</v>
      </c>
    </row>
    <row r="93" spans="1:4" hidden="1" x14ac:dyDescent="0.3">
      <c r="A93" t="s">
        <v>78</v>
      </c>
      <c r="B93">
        <v>6</v>
      </c>
      <c r="C93">
        <v>2</v>
      </c>
      <c r="D93">
        <v>17</v>
      </c>
    </row>
    <row r="94" spans="1:4" hidden="1" x14ac:dyDescent="0.3">
      <c r="A94" t="s">
        <v>80</v>
      </c>
      <c r="B94">
        <v>4</v>
      </c>
      <c r="C94">
        <v>2</v>
      </c>
      <c r="D94">
        <v>15</v>
      </c>
    </row>
    <row r="95" spans="1:4" hidden="1" x14ac:dyDescent="0.3">
      <c r="A95" t="s">
        <v>89</v>
      </c>
      <c r="B95">
        <v>6</v>
      </c>
      <c r="C95">
        <v>2</v>
      </c>
      <c r="D95">
        <v>16</v>
      </c>
    </row>
    <row r="96" spans="1:4" hidden="1" x14ac:dyDescent="0.3">
      <c r="A96" t="s">
        <v>90</v>
      </c>
      <c r="B96">
        <v>6</v>
      </c>
      <c r="C96">
        <v>2</v>
      </c>
      <c r="D96">
        <v>17</v>
      </c>
    </row>
    <row r="97" spans="1:4" hidden="1" x14ac:dyDescent="0.3">
      <c r="A97" t="s">
        <v>91</v>
      </c>
      <c r="B97">
        <v>4</v>
      </c>
      <c r="C97">
        <v>2</v>
      </c>
      <c r="D97">
        <v>14</v>
      </c>
    </row>
    <row r="98" spans="1:4" hidden="1" x14ac:dyDescent="0.3">
      <c r="A98" t="s">
        <v>100</v>
      </c>
      <c r="B98">
        <v>3</v>
      </c>
      <c r="C98">
        <v>2</v>
      </c>
      <c r="D98">
        <v>11</v>
      </c>
    </row>
    <row r="99" spans="1:4" hidden="1" x14ac:dyDescent="0.3">
      <c r="A99" t="s">
        <v>101</v>
      </c>
      <c r="B99">
        <v>2</v>
      </c>
      <c r="C99">
        <v>2</v>
      </c>
      <c r="D99">
        <v>14</v>
      </c>
    </row>
    <row r="100" spans="1:4" hidden="1" x14ac:dyDescent="0.3">
      <c r="A100" t="s">
        <v>102</v>
      </c>
      <c r="B100">
        <v>1</v>
      </c>
      <c r="C100">
        <v>2</v>
      </c>
      <c r="D100">
        <v>11</v>
      </c>
    </row>
    <row r="101" spans="1:4" hidden="1" x14ac:dyDescent="0.3">
      <c r="A101" t="s">
        <v>103</v>
      </c>
      <c r="B101">
        <v>3</v>
      </c>
      <c r="C101">
        <v>3</v>
      </c>
      <c r="D101">
        <v>14</v>
      </c>
    </row>
    <row r="102" spans="1:4" hidden="1" x14ac:dyDescent="0.3">
      <c r="A102" t="s">
        <v>104</v>
      </c>
      <c r="B102">
        <v>3</v>
      </c>
      <c r="C102">
        <v>3</v>
      </c>
      <c r="D102">
        <v>13</v>
      </c>
    </row>
    <row r="103" spans="1:4" hidden="1" x14ac:dyDescent="0.3">
      <c r="A103" t="s">
        <v>105</v>
      </c>
      <c r="B103">
        <v>5</v>
      </c>
      <c r="C103">
        <v>3</v>
      </c>
      <c r="D103">
        <v>24</v>
      </c>
    </row>
    <row r="104" spans="1:4" hidden="1" x14ac:dyDescent="0.3">
      <c r="A104" t="s">
        <v>106</v>
      </c>
      <c r="B104">
        <v>7</v>
      </c>
      <c r="C104">
        <v>1</v>
      </c>
      <c r="D104">
        <v>18</v>
      </c>
    </row>
    <row r="105" spans="1:4" hidden="1" x14ac:dyDescent="0.3">
      <c r="A105" t="s">
        <v>107</v>
      </c>
      <c r="B105">
        <v>6</v>
      </c>
      <c r="C105">
        <v>3</v>
      </c>
      <c r="D105">
        <v>25</v>
      </c>
    </row>
    <row r="106" spans="1:4" hidden="1" x14ac:dyDescent="0.3">
      <c r="A106" t="s">
        <v>108</v>
      </c>
      <c r="B106">
        <v>5</v>
      </c>
      <c r="C106">
        <v>3</v>
      </c>
      <c r="D106">
        <v>28</v>
      </c>
    </row>
    <row r="107" spans="1:4" hidden="1" x14ac:dyDescent="0.3">
      <c r="A107" t="s">
        <v>109</v>
      </c>
      <c r="B107">
        <v>6</v>
      </c>
      <c r="C107">
        <v>1</v>
      </c>
      <c r="D107">
        <v>27</v>
      </c>
    </row>
    <row r="108" spans="1:4" hidden="1" x14ac:dyDescent="0.3">
      <c r="A108" t="s">
        <v>110</v>
      </c>
      <c r="B108">
        <v>5</v>
      </c>
      <c r="C108">
        <v>3</v>
      </c>
      <c r="D108">
        <v>27</v>
      </c>
    </row>
    <row r="109" spans="1:4" hidden="1" x14ac:dyDescent="0.3">
      <c r="A109" t="s">
        <v>111</v>
      </c>
      <c r="B109">
        <v>8</v>
      </c>
      <c r="D109">
        <v>29</v>
      </c>
    </row>
    <row r="110" spans="1:4" hidden="1" x14ac:dyDescent="0.3">
      <c r="A110" t="s">
        <v>112</v>
      </c>
      <c r="B110">
        <v>6</v>
      </c>
      <c r="C110">
        <v>3</v>
      </c>
      <c r="D110">
        <v>27</v>
      </c>
    </row>
    <row r="111" spans="1:4" hidden="1" x14ac:dyDescent="0.3">
      <c r="A111" t="s">
        <v>113</v>
      </c>
      <c r="B111">
        <v>4</v>
      </c>
      <c r="C111">
        <v>3</v>
      </c>
      <c r="D111">
        <v>26</v>
      </c>
    </row>
    <row r="112" spans="1:4" hidden="1" x14ac:dyDescent="0.3">
      <c r="A112" t="s">
        <v>114</v>
      </c>
      <c r="B112">
        <v>4</v>
      </c>
      <c r="C112">
        <v>3</v>
      </c>
      <c r="D112">
        <v>22</v>
      </c>
    </row>
    <row r="113" spans="1:4" hidden="1" x14ac:dyDescent="0.3">
      <c r="A113" t="s">
        <v>115</v>
      </c>
      <c r="B113">
        <v>6</v>
      </c>
      <c r="C113">
        <v>3</v>
      </c>
      <c r="D113">
        <v>24</v>
      </c>
    </row>
    <row r="114" spans="1:4" hidden="1" x14ac:dyDescent="0.3">
      <c r="A114" t="s">
        <v>116</v>
      </c>
      <c r="B114">
        <v>5</v>
      </c>
      <c r="C114">
        <v>1</v>
      </c>
      <c r="D114">
        <v>29</v>
      </c>
    </row>
    <row r="115" spans="1:4" hidden="1" x14ac:dyDescent="0.3">
      <c r="A115" t="s">
        <v>117</v>
      </c>
      <c r="B115">
        <v>7</v>
      </c>
      <c r="C115">
        <v>3</v>
      </c>
      <c r="D115">
        <v>25</v>
      </c>
    </row>
    <row r="116" spans="1:4" hidden="1" x14ac:dyDescent="0.3">
      <c r="A116" t="s">
        <v>118</v>
      </c>
      <c r="B116">
        <v>4</v>
      </c>
      <c r="C116">
        <v>1</v>
      </c>
      <c r="D116">
        <v>26</v>
      </c>
    </row>
    <row r="117" spans="1:4" hidden="1" x14ac:dyDescent="0.3">
      <c r="A117" t="s">
        <v>119</v>
      </c>
      <c r="B117">
        <v>5</v>
      </c>
      <c r="C117">
        <v>1</v>
      </c>
      <c r="D117">
        <v>30</v>
      </c>
    </row>
    <row r="118" spans="1:4" hidden="1" x14ac:dyDescent="0.3">
      <c r="A118" t="s">
        <v>120</v>
      </c>
      <c r="B118">
        <v>5</v>
      </c>
      <c r="D118">
        <v>24</v>
      </c>
    </row>
    <row r="119" spans="1:4" hidden="1" x14ac:dyDescent="0.3">
      <c r="A119" t="s">
        <v>121</v>
      </c>
      <c r="B119">
        <v>5</v>
      </c>
      <c r="C119">
        <v>3</v>
      </c>
      <c r="D119">
        <v>27</v>
      </c>
    </row>
    <row r="120" spans="1:4" hidden="1" x14ac:dyDescent="0.3">
      <c r="A120" t="s">
        <v>122</v>
      </c>
      <c r="B120">
        <v>6</v>
      </c>
      <c r="C120">
        <v>2</v>
      </c>
      <c r="D120">
        <v>31</v>
      </c>
    </row>
    <row r="121" spans="1:4" hidden="1" x14ac:dyDescent="0.3">
      <c r="A121" t="s">
        <v>123</v>
      </c>
      <c r="B121">
        <v>7</v>
      </c>
      <c r="C121">
        <v>2</v>
      </c>
      <c r="D121">
        <v>34</v>
      </c>
    </row>
    <row r="122" spans="1:4" hidden="1" x14ac:dyDescent="0.3">
      <c r="A122" t="s">
        <v>124</v>
      </c>
      <c r="B122">
        <v>8</v>
      </c>
      <c r="C122">
        <v>2</v>
      </c>
      <c r="D122">
        <v>25</v>
      </c>
    </row>
    <row r="123" spans="1:4" hidden="1" x14ac:dyDescent="0.3">
      <c r="A123" t="s">
        <v>125</v>
      </c>
      <c r="B123">
        <v>7</v>
      </c>
      <c r="C123">
        <v>3</v>
      </c>
      <c r="D123">
        <v>21</v>
      </c>
    </row>
    <row r="124" spans="1:4" hidden="1" x14ac:dyDescent="0.3">
      <c r="A124" t="s">
        <v>126</v>
      </c>
      <c r="B124">
        <v>6</v>
      </c>
      <c r="C124">
        <v>2</v>
      </c>
      <c r="D124">
        <v>36</v>
      </c>
    </row>
    <row r="125" spans="1:4" hidden="1" x14ac:dyDescent="0.3">
      <c r="A125" t="s">
        <v>127</v>
      </c>
      <c r="B125">
        <v>8</v>
      </c>
      <c r="C125">
        <v>2</v>
      </c>
      <c r="D125">
        <v>20</v>
      </c>
    </row>
    <row r="126" spans="1:4" hidden="1" x14ac:dyDescent="0.3">
      <c r="A126" t="s">
        <v>128</v>
      </c>
      <c r="B126">
        <v>6</v>
      </c>
      <c r="C126">
        <v>3</v>
      </c>
      <c r="D126">
        <v>20</v>
      </c>
    </row>
    <row r="127" spans="1:4" hidden="1" x14ac:dyDescent="0.3">
      <c r="A127" t="s">
        <v>129</v>
      </c>
      <c r="B127">
        <v>8</v>
      </c>
      <c r="C127">
        <v>2</v>
      </c>
      <c r="D127">
        <v>20</v>
      </c>
    </row>
    <row r="128" spans="1:4" hidden="1" x14ac:dyDescent="0.3">
      <c r="A128" t="s">
        <v>130</v>
      </c>
      <c r="B128">
        <v>6</v>
      </c>
      <c r="C128">
        <v>2</v>
      </c>
      <c r="D128">
        <v>16</v>
      </c>
    </row>
    <row r="129" spans="1:4" hidden="1" x14ac:dyDescent="0.3">
      <c r="A129" t="s">
        <v>131</v>
      </c>
      <c r="B129">
        <v>7</v>
      </c>
      <c r="C129">
        <v>2</v>
      </c>
      <c r="D129">
        <v>19</v>
      </c>
    </row>
    <row r="130" spans="1:4" hidden="1" x14ac:dyDescent="0.3">
      <c r="A130" t="s">
        <v>132</v>
      </c>
      <c r="B130">
        <v>5</v>
      </c>
      <c r="C130">
        <v>2</v>
      </c>
      <c r="D130">
        <v>16</v>
      </c>
    </row>
    <row r="131" spans="1:4" hidden="1" x14ac:dyDescent="0.3">
      <c r="A131" t="s">
        <v>133</v>
      </c>
      <c r="B131">
        <v>6</v>
      </c>
      <c r="C131">
        <v>2</v>
      </c>
      <c r="D131">
        <v>18</v>
      </c>
    </row>
    <row r="132" spans="1:4" hidden="1" x14ac:dyDescent="0.3">
      <c r="A132" t="s">
        <v>134</v>
      </c>
      <c r="B132">
        <v>6</v>
      </c>
      <c r="C132">
        <v>2</v>
      </c>
      <c r="D132">
        <v>19</v>
      </c>
    </row>
    <row r="133" spans="1:4" hidden="1" x14ac:dyDescent="0.3">
      <c r="A133" t="s">
        <v>135</v>
      </c>
      <c r="B133">
        <v>8</v>
      </c>
      <c r="C133">
        <v>2</v>
      </c>
      <c r="D133">
        <v>21</v>
      </c>
    </row>
    <row r="134" spans="1:4" hidden="1" x14ac:dyDescent="0.3">
      <c r="A134" t="s">
        <v>136</v>
      </c>
      <c r="B134">
        <v>8</v>
      </c>
      <c r="C134">
        <v>2</v>
      </c>
      <c r="D134">
        <v>20</v>
      </c>
    </row>
    <row r="135" spans="1:4" hidden="1" x14ac:dyDescent="0.3">
      <c r="A135" t="s">
        <v>137</v>
      </c>
      <c r="B135">
        <v>4</v>
      </c>
      <c r="C135">
        <v>2</v>
      </c>
      <c r="D135">
        <v>16</v>
      </c>
    </row>
    <row r="136" spans="1:4" hidden="1" x14ac:dyDescent="0.3">
      <c r="A136" t="s">
        <v>138</v>
      </c>
      <c r="B136">
        <v>7</v>
      </c>
      <c r="C136">
        <v>3</v>
      </c>
      <c r="D136">
        <v>21</v>
      </c>
    </row>
    <row r="137" spans="1:4" hidden="1" x14ac:dyDescent="0.3">
      <c r="A137" t="s">
        <v>139</v>
      </c>
      <c r="B137">
        <v>3</v>
      </c>
      <c r="C137">
        <v>2</v>
      </c>
      <c r="D137">
        <v>15</v>
      </c>
    </row>
    <row r="138" spans="1:4" hidden="1" x14ac:dyDescent="0.3">
      <c r="A138" t="s">
        <v>140</v>
      </c>
      <c r="B138">
        <v>6</v>
      </c>
      <c r="C138">
        <v>3</v>
      </c>
      <c r="D138">
        <v>20</v>
      </c>
    </row>
    <row r="139" spans="1:4" hidden="1" x14ac:dyDescent="0.3">
      <c r="A139" t="s">
        <v>141</v>
      </c>
      <c r="B139">
        <v>2</v>
      </c>
      <c r="C139">
        <v>3</v>
      </c>
      <c r="D139">
        <v>18</v>
      </c>
    </row>
    <row r="140" spans="1:4" hidden="1" x14ac:dyDescent="0.3">
      <c r="A140" t="s">
        <v>142</v>
      </c>
      <c r="B140">
        <v>3</v>
      </c>
      <c r="C140">
        <v>3</v>
      </c>
      <c r="D140">
        <v>16</v>
      </c>
    </row>
    <row r="141" spans="1:4" hidden="1" x14ac:dyDescent="0.3">
      <c r="A141" t="s">
        <v>143</v>
      </c>
      <c r="B141">
        <v>7</v>
      </c>
      <c r="C141">
        <v>3</v>
      </c>
      <c r="D141">
        <v>21</v>
      </c>
    </row>
    <row r="142" spans="1:4" hidden="1" x14ac:dyDescent="0.3">
      <c r="A142" t="s">
        <v>144</v>
      </c>
      <c r="B142">
        <v>8</v>
      </c>
      <c r="C142">
        <v>3</v>
      </c>
      <c r="D142">
        <v>24</v>
      </c>
    </row>
    <row r="143" spans="1:4" hidden="1" x14ac:dyDescent="0.3">
      <c r="A143" t="s">
        <v>145</v>
      </c>
      <c r="B143">
        <v>3</v>
      </c>
      <c r="C143">
        <v>3</v>
      </c>
      <c r="D143">
        <v>16</v>
      </c>
    </row>
    <row r="144" spans="1:4" hidden="1" x14ac:dyDescent="0.3">
      <c r="A144" t="s">
        <v>146</v>
      </c>
      <c r="B144">
        <v>10</v>
      </c>
      <c r="C144">
        <v>3</v>
      </c>
      <c r="D144">
        <v>24</v>
      </c>
    </row>
    <row r="145" spans="1:4" hidden="1" x14ac:dyDescent="0.3">
      <c r="A145" t="s">
        <v>147</v>
      </c>
      <c r="B145">
        <v>3</v>
      </c>
      <c r="C145">
        <v>3</v>
      </c>
      <c r="D145">
        <v>16</v>
      </c>
    </row>
    <row r="146" spans="1:4" hidden="1" x14ac:dyDescent="0.3">
      <c r="A146" t="s">
        <v>148</v>
      </c>
      <c r="B146">
        <v>5</v>
      </c>
      <c r="C146">
        <v>3</v>
      </c>
      <c r="D146">
        <v>19</v>
      </c>
    </row>
    <row r="147" spans="1:4" hidden="1" x14ac:dyDescent="0.3">
      <c r="A147" t="s">
        <v>149</v>
      </c>
      <c r="B147">
        <v>9</v>
      </c>
      <c r="C147">
        <v>3</v>
      </c>
      <c r="D147">
        <v>24</v>
      </c>
    </row>
    <row r="148" spans="1:4" hidden="1" x14ac:dyDescent="0.3">
      <c r="A148" t="s">
        <v>150</v>
      </c>
      <c r="B148">
        <v>3</v>
      </c>
      <c r="C148">
        <v>3</v>
      </c>
      <c r="D148">
        <v>17</v>
      </c>
    </row>
    <row r="149" spans="1:4" hidden="1" x14ac:dyDescent="0.3">
      <c r="A149" t="s">
        <v>151</v>
      </c>
      <c r="B149">
        <v>4</v>
      </c>
      <c r="C149">
        <v>3</v>
      </c>
      <c r="D149">
        <v>18</v>
      </c>
    </row>
    <row r="150" spans="1:4" hidden="1" x14ac:dyDescent="0.3">
      <c r="A150" t="s">
        <v>152</v>
      </c>
      <c r="B150">
        <v>3</v>
      </c>
      <c r="C150">
        <v>3</v>
      </c>
      <c r="D150">
        <v>16</v>
      </c>
    </row>
    <row r="151" spans="1:4" hidden="1" x14ac:dyDescent="0.3">
      <c r="A151" t="s">
        <v>153</v>
      </c>
      <c r="B151">
        <v>5</v>
      </c>
      <c r="C151">
        <v>3</v>
      </c>
      <c r="D151">
        <v>18</v>
      </c>
    </row>
    <row r="152" spans="1:4" hidden="1" x14ac:dyDescent="0.3">
      <c r="A152" t="s">
        <v>154</v>
      </c>
      <c r="B152">
        <v>3</v>
      </c>
      <c r="C152">
        <v>3</v>
      </c>
      <c r="D152">
        <v>17</v>
      </c>
    </row>
    <row r="153" spans="1:4" hidden="1" x14ac:dyDescent="0.3">
      <c r="A153" t="s">
        <v>155</v>
      </c>
      <c r="B153">
        <v>6</v>
      </c>
      <c r="C153">
        <v>3</v>
      </c>
      <c r="D153">
        <v>20</v>
      </c>
    </row>
    <row r="154" spans="1:4" hidden="1" x14ac:dyDescent="0.3">
      <c r="A154" t="s">
        <v>156</v>
      </c>
      <c r="B154">
        <v>9</v>
      </c>
      <c r="C154">
        <v>3</v>
      </c>
      <c r="D154">
        <v>24</v>
      </c>
    </row>
    <row r="155" spans="1:4" hidden="1" x14ac:dyDescent="0.3">
      <c r="A155" t="s">
        <v>157</v>
      </c>
      <c r="B155">
        <v>5</v>
      </c>
      <c r="C155">
        <v>3</v>
      </c>
      <c r="D155">
        <v>19</v>
      </c>
    </row>
    <row r="156" spans="1:4" hidden="1" x14ac:dyDescent="0.3">
      <c r="A156" t="s">
        <v>158</v>
      </c>
      <c r="B156">
        <v>4</v>
      </c>
      <c r="C156">
        <v>2</v>
      </c>
      <c r="D156">
        <v>14</v>
      </c>
    </row>
    <row r="157" spans="1:4" hidden="1" x14ac:dyDescent="0.3">
      <c r="A157" t="s">
        <v>159</v>
      </c>
      <c r="B157">
        <v>9</v>
      </c>
      <c r="C157">
        <v>3</v>
      </c>
      <c r="D157">
        <v>22</v>
      </c>
    </row>
    <row r="158" spans="1:4" hidden="1" x14ac:dyDescent="0.3">
      <c r="A158" t="s">
        <v>160</v>
      </c>
      <c r="B158">
        <v>4</v>
      </c>
      <c r="C158">
        <v>2</v>
      </c>
      <c r="D158">
        <v>15</v>
      </c>
    </row>
    <row r="159" spans="1:4" hidden="1" x14ac:dyDescent="0.3">
      <c r="A159" t="s">
        <v>161</v>
      </c>
      <c r="B159">
        <v>3</v>
      </c>
      <c r="C159">
        <v>1</v>
      </c>
      <c r="D159">
        <v>13</v>
      </c>
    </row>
    <row r="160" spans="1:4" hidden="1" x14ac:dyDescent="0.3">
      <c r="A160" t="s">
        <v>162</v>
      </c>
      <c r="B160">
        <v>7</v>
      </c>
      <c r="C160">
        <v>2</v>
      </c>
      <c r="D160">
        <v>19</v>
      </c>
    </row>
    <row r="161" spans="1:4" hidden="1" x14ac:dyDescent="0.3">
      <c r="A161" t="s">
        <v>163</v>
      </c>
      <c r="B161">
        <v>9</v>
      </c>
      <c r="C161">
        <v>2</v>
      </c>
      <c r="D161">
        <v>20</v>
      </c>
    </row>
    <row r="162" spans="1:4" hidden="1" x14ac:dyDescent="0.3">
      <c r="A162" t="s">
        <v>164</v>
      </c>
      <c r="B162">
        <v>4</v>
      </c>
      <c r="C162">
        <v>1</v>
      </c>
      <c r="D162">
        <v>14</v>
      </c>
    </row>
    <row r="163" spans="1:4" hidden="1" x14ac:dyDescent="0.3">
      <c r="A163" t="s">
        <v>165</v>
      </c>
      <c r="B163">
        <v>8</v>
      </c>
      <c r="C163">
        <v>2</v>
      </c>
      <c r="D163">
        <v>19</v>
      </c>
    </row>
    <row r="164" spans="1:4" hidden="1" x14ac:dyDescent="0.3">
      <c r="A164" t="s">
        <v>166</v>
      </c>
      <c r="B164">
        <v>8</v>
      </c>
      <c r="C164">
        <v>2</v>
      </c>
      <c r="D164">
        <v>19</v>
      </c>
    </row>
    <row r="165" spans="1:4" hidden="1" x14ac:dyDescent="0.3">
      <c r="A165" t="s">
        <v>167</v>
      </c>
      <c r="B165">
        <v>6</v>
      </c>
      <c r="C165">
        <v>1</v>
      </c>
      <c r="D165">
        <v>15</v>
      </c>
    </row>
    <row r="166" spans="1:4" hidden="1" x14ac:dyDescent="0.3">
      <c r="A166" t="s">
        <v>168</v>
      </c>
      <c r="B166">
        <v>4</v>
      </c>
      <c r="C166">
        <v>1</v>
      </c>
      <c r="D166">
        <v>14</v>
      </c>
    </row>
    <row r="167" spans="1:4" hidden="1" x14ac:dyDescent="0.3">
      <c r="A167" t="s">
        <v>169</v>
      </c>
      <c r="B167">
        <v>3</v>
      </c>
      <c r="C167">
        <v>1</v>
      </c>
      <c r="D167">
        <v>13</v>
      </c>
    </row>
    <row r="168" spans="1:4" hidden="1" x14ac:dyDescent="0.3">
      <c r="A168" t="s">
        <v>170</v>
      </c>
      <c r="B168">
        <v>5</v>
      </c>
      <c r="C168">
        <v>1</v>
      </c>
      <c r="D168">
        <v>14</v>
      </c>
    </row>
    <row r="169" spans="1:4" hidden="1" x14ac:dyDescent="0.3">
      <c r="A169" t="s">
        <v>171</v>
      </c>
      <c r="B169">
        <v>10</v>
      </c>
      <c r="C169">
        <v>2</v>
      </c>
      <c r="D169">
        <v>22</v>
      </c>
    </row>
    <row r="170" spans="1:4" hidden="1" x14ac:dyDescent="0.3">
      <c r="A170" t="s">
        <v>172</v>
      </c>
      <c r="B170">
        <v>4</v>
      </c>
      <c r="C170">
        <v>1</v>
      </c>
      <c r="D170">
        <v>13</v>
      </c>
    </row>
    <row r="171" spans="1:4" hidden="1" x14ac:dyDescent="0.3">
      <c r="A171" t="s">
        <v>173</v>
      </c>
      <c r="B171">
        <v>3</v>
      </c>
      <c r="C171">
        <v>2</v>
      </c>
      <c r="D171">
        <v>10</v>
      </c>
    </row>
    <row r="172" spans="1:4" hidden="1" x14ac:dyDescent="0.3">
      <c r="A172" t="s">
        <v>174</v>
      </c>
      <c r="B172">
        <v>5</v>
      </c>
      <c r="C172">
        <v>2</v>
      </c>
      <c r="D172">
        <v>16</v>
      </c>
    </row>
    <row r="173" spans="1:4" hidden="1" x14ac:dyDescent="0.3">
      <c r="A173" t="s">
        <v>175</v>
      </c>
      <c r="B173">
        <v>6</v>
      </c>
      <c r="C173">
        <v>4</v>
      </c>
      <c r="D173">
        <v>19</v>
      </c>
    </row>
    <row r="174" spans="1:4" hidden="1" x14ac:dyDescent="0.3">
      <c r="A174" t="s">
        <v>176</v>
      </c>
      <c r="B174">
        <v>4</v>
      </c>
      <c r="C174">
        <v>2</v>
      </c>
      <c r="D174">
        <v>15</v>
      </c>
    </row>
    <row r="175" spans="1:4" hidden="1" x14ac:dyDescent="0.3">
      <c r="A175" t="s">
        <v>177</v>
      </c>
      <c r="B175">
        <v>4</v>
      </c>
      <c r="C175">
        <v>1</v>
      </c>
      <c r="D175">
        <v>13</v>
      </c>
    </row>
    <row r="176" spans="1:4" hidden="1" x14ac:dyDescent="0.3">
      <c r="A176" t="s">
        <v>178</v>
      </c>
      <c r="B176">
        <v>3</v>
      </c>
      <c r="C176">
        <v>2</v>
      </c>
      <c r="D176">
        <v>10</v>
      </c>
    </row>
    <row r="177" spans="1:4" hidden="1" x14ac:dyDescent="0.3">
      <c r="A177" t="s">
        <v>179</v>
      </c>
      <c r="B177">
        <v>2</v>
      </c>
      <c r="C177">
        <v>1</v>
      </c>
      <c r="D177">
        <v>9</v>
      </c>
    </row>
    <row r="178" spans="1:4" hidden="1" x14ac:dyDescent="0.3">
      <c r="A178" t="s">
        <v>180</v>
      </c>
      <c r="B178">
        <v>2</v>
      </c>
      <c r="C178">
        <v>1</v>
      </c>
      <c r="D178">
        <v>8</v>
      </c>
    </row>
  </sheetData>
  <autoFilter ref="A1:D178" xr:uid="{00000000-0009-0000-0000-00000A000000}">
    <filterColumn colId="0">
      <filters>
        <filter val="02-026-20"/>
      </filters>
    </filterColumn>
  </autoFilter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179"/>
  <sheetViews>
    <sheetView workbookViewId="0">
      <selection activeCell="E1" sqref="E1"/>
    </sheetView>
  </sheetViews>
  <sheetFormatPr baseColWidth="10" defaultRowHeight="14.4" x14ac:dyDescent="0.3"/>
  <cols>
    <col min="1" max="1" width="10.6640625" bestFit="1" customWidth="1"/>
    <col min="2" max="2" width="26.88671875" bestFit="1" customWidth="1"/>
    <col min="3" max="3" width="49.88671875" bestFit="1" customWidth="1"/>
    <col min="4" max="4" width="45.109375" bestFit="1" customWidth="1"/>
    <col min="5" max="5" width="24.5546875" style="22" bestFit="1" customWidth="1"/>
    <col min="6" max="6" width="25.44140625" style="23" bestFit="1" customWidth="1"/>
    <col min="7" max="7" width="19" bestFit="1" customWidth="1"/>
    <col min="8" max="8" width="19.6640625" bestFit="1" customWidth="1"/>
    <col min="9" max="9" width="23.88671875" bestFit="1" customWidth="1"/>
    <col min="10" max="10" width="35.6640625" bestFit="1" customWidth="1"/>
  </cols>
  <sheetData>
    <row r="1" spans="1:10" x14ac:dyDescent="0.3">
      <c r="A1" t="s">
        <v>0</v>
      </c>
      <c r="B1" t="s">
        <v>1</v>
      </c>
      <c r="C1" t="s">
        <v>2</v>
      </c>
      <c r="D1" t="s">
        <v>3</v>
      </c>
      <c r="E1" s="22" t="s">
        <v>418</v>
      </c>
      <c r="F1" s="23" t="s">
        <v>419</v>
      </c>
      <c r="G1" t="s">
        <v>420</v>
      </c>
      <c r="H1" t="s">
        <v>421</v>
      </c>
      <c r="I1" t="s">
        <v>422</v>
      </c>
      <c r="J1" t="s">
        <v>189</v>
      </c>
    </row>
    <row r="2" spans="1:10" x14ac:dyDescent="0.3">
      <c r="A2" t="s">
        <v>179</v>
      </c>
      <c r="B2" t="s">
        <v>404</v>
      </c>
      <c r="C2" t="s">
        <v>381</v>
      </c>
      <c r="D2" t="s">
        <v>405</v>
      </c>
      <c r="E2" s="22">
        <v>0</v>
      </c>
      <c r="F2" s="23">
        <v>0</v>
      </c>
      <c r="G2">
        <v>1</v>
      </c>
      <c r="H2">
        <v>0</v>
      </c>
      <c r="I2">
        <v>0</v>
      </c>
      <c r="J2" s="23">
        <v>0</v>
      </c>
    </row>
    <row r="3" spans="1:10" x14ac:dyDescent="0.3">
      <c r="A3" t="s">
        <v>180</v>
      </c>
      <c r="B3" t="s">
        <v>404</v>
      </c>
      <c r="C3" t="s">
        <v>381</v>
      </c>
      <c r="D3" t="s">
        <v>423</v>
      </c>
      <c r="E3" s="22">
        <v>5.11E-2</v>
      </c>
      <c r="J3" s="23">
        <v>0</v>
      </c>
    </row>
    <row r="4" spans="1:10" x14ac:dyDescent="0.3">
      <c r="A4" t="s">
        <v>71</v>
      </c>
      <c r="B4" t="s">
        <v>273</v>
      </c>
      <c r="C4" t="s">
        <v>183</v>
      </c>
      <c r="D4" t="s">
        <v>274</v>
      </c>
      <c r="E4" s="22">
        <v>0.46949999999999997</v>
      </c>
      <c r="F4" s="23">
        <v>1</v>
      </c>
      <c r="G4">
        <v>2</v>
      </c>
      <c r="H4">
        <v>7</v>
      </c>
      <c r="I4">
        <v>2</v>
      </c>
      <c r="J4" s="23">
        <v>0.5</v>
      </c>
    </row>
    <row r="5" spans="1:10" x14ac:dyDescent="0.3">
      <c r="A5" t="s">
        <v>72</v>
      </c>
      <c r="B5" t="s">
        <v>273</v>
      </c>
      <c r="C5" t="s">
        <v>183</v>
      </c>
      <c r="D5" t="s">
        <v>275</v>
      </c>
      <c r="E5" s="22">
        <v>0.18279999999999999</v>
      </c>
      <c r="F5" s="23">
        <v>1</v>
      </c>
      <c r="G5">
        <v>2</v>
      </c>
      <c r="H5">
        <v>7</v>
      </c>
      <c r="I5">
        <v>3</v>
      </c>
      <c r="J5" s="23">
        <v>0</v>
      </c>
    </row>
    <row r="6" spans="1:10" x14ac:dyDescent="0.3">
      <c r="A6" t="s">
        <v>73</v>
      </c>
      <c r="B6" t="s">
        <v>273</v>
      </c>
      <c r="C6" t="s">
        <v>183</v>
      </c>
      <c r="D6" t="s">
        <v>276</v>
      </c>
      <c r="E6" s="22">
        <v>0</v>
      </c>
      <c r="F6" s="23">
        <v>0</v>
      </c>
      <c r="G6">
        <v>2</v>
      </c>
      <c r="H6">
        <v>7</v>
      </c>
      <c r="I6">
        <v>2</v>
      </c>
      <c r="J6" s="23">
        <v>0</v>
      </c>
    </row>
    <row r="7" spans="1:10" x14ac:dyDescent="0.3">
      <c r="A7" t="s">
        <v>76</v>
      </c>
      <c r="B7" t="s">
        <v>273</v>
      </c>
      <c r="C7" t="s">
        <v>183</v>
      </c>
      <c r="D7" t="s">
        <v>279</v>
      </c>
      <c r="E7" s="22">
        <v>0.3029</v>
      </c>
      <c r="F7" s="23">
        <v>0.98</v>
      </c>
      <c r="G7">
        <v>4</v>
      </c>
      <c r="H7">
        <v>8</v>
      </c>
      <c r="I7">
        <v>2</v>
      </c>
      <c r="J7" s="22">
        <v>6.4699999999999994E-2</v>
      </c>
    </row>
    <row r="8" spans="1:10" x14ac:dyDescent="0.3">
      <c r="A8" t="s">
        <v>77</v>
      </c>
      <c r="B8" t="s">
        <v>273</v>
      </c>
      <c r="C8" t="s">
        <v>183</v>
      </c>
      <c r="D8" t="s">
        <v>280</v>
      </c>
      <c r="E8" s="22">
        <v>0</v>
      </c>
      <c r="F8" s="23">
        <v>0</v>
      </c>
      <c r="G8">
        <v>2</v>
      </c>
      <c r="H8">
        <v>7</v>
      </c>
      <c r="I8">
        <v>2</v>
      </c>
      <c r="J8" s="23">
        <v>0</v>
      </c>
    </row>
    <row r="9" spans="1:10" x14ac:dyDescent="0.3">
      <c r="A9" t="s">
        <v>79</v>
      </c>
      <c r="B9" t="s">
        <v>273</v>
      </c>
      <c r="C9" t="s">
        <v>183</v>
      </c>
      <c r="D9" t="s">
        <v>282</v>
      </c>
      <c r="E9" s="22">
        <v>2.3300000000000001E-2</v>
      </c>
      <c r="F9" s="23">
        <v>0.04</v>
      </c>
      <c r="G9">
        <v>2</v>
      </c>
      <c r="H9">
        <v>7</v>
      </c>
      <c r="I9">
        <v>2</v>
      </c>
      <c r="J9" s="23">
        <v>0</v>
      </c>
    </row>
    <row r="10" spans="1:10" x14ac:dyDescent="0.3">
      <c r="A10" t="s">
        <v>81</v>
      </c>
      <c r="B10" t="s">
        <v>273</v>
      </c>
      <c r="C10" t="s">
        <v>183</v>
      </c>
      <c r="D10" t="s">
        <v>284</v>
      </c>
      <c r="E10" s="22">
        <v>0.17649999999999999</v>
      </c>
      <c r="F10" s="23">
        <v>0.52</v>
      </c>
      <c r="G10">
        <v>2</v>
      </c>
      <c r="H10">
        <v>7</v>
      </c>
      <c r="I10">
        <v>2</v>
      </c>
      <c r="J10" s="23">
        <v>0</v>
      </c>
    </row>
    <row r="11" spans="1:10" x14ac:dyDescent="0.3">
      <c r="A11" t="s">
        <v>57</v>
      </c>
      <c r="B11" t="s">
        <v>182</v>
      </c>
      <c r="C11" t="s">
        <v>183</v>
      </c>
      <c r="D11" t="s">
        <v>256</v>
      </c>
      <c r="E11" s="22">
        <v>0.31940000000000002</v>
      </c>
      <c r="F11" s="23">
        <v>0.73</v>
      </c>
      <c r="G11">
        <v>3</v>
      </c>
      <c r="H11">
        <v>7</v>
      </c>
      <c r="I11">
        <v>2</v>
      </c>
      <c r="J11" s="23">
        <v>0</v>
      </c>
    </row>
    <row r="12" spans="1:10" x14ac:dyDescent="0.3">
      <c r="A12" t="s">
        <v>61</v>
      </c>
      <c r="B12" t="s">
        <v>182</v>
      </c>
      <c r="C12" t="s">
        <v>183</v>
      </c>
      <c r="D12" t="s">
        <v>262</v>
      </c>
      <c r="E12" s="22">
        <v>0.54269999999999996</v>
      </c>
      <c r="F12" s="23">
        <v>0.86</v>
      </c>
      <c r="G12">
        <v>3</v>
      </c>
      <c r="H12">
        <v>7</v>
      </c>
      <c r="I12">
        <v>2</v>
      </c>
      <c r="J12" s="23">
        <v>0</v>
      </c>
    </row>
    <row r="13" spans="1:10" x14ac:dyDescent="0.3">
      <c r="A13" t="s">
        <v>181</v>
      </c>
      <c r="B13" t="s">
        <v>182</v>
      </c>
      <c r="C13" t="s">
        <v>183</v>
      </c>
      <c r="D13" t="s">
        <v>184</v>
      </c>
      <c r="F13" s="23">
        <v>0</v>
      </c>
      <c r="G13">
        <v>1</v>
      </c>
      <c r="H13">
        <v>0</v>
      </c>
      <c r="I13">
        <v>0</v>
      </c>
      <c r="J13" s="23">
        <v>0</v>
      </c>
    </row>
    <row r="14" spans="1:10" x14ac:dyDescent="0.3">
      <c r="A14" t="s">
        <v>170</v>
      </c>
      <c r="B14" t="s">
        <v>392</v>
      </c>
      <c r="C14" t="s">
        <v>381</v>
      </c>
      <c r="D14" t="s">
        <v>393</v>
      </c>
      <c r="E14" s="22">
        <v>0.71450000000000002</v>
      </c>
      <c r="F14" s="23">
        <v>0</v>
      </c>
      <c r="G14">
        <v>1</v>
      </c>
      <c r="H14">
        <v>5</v>
      </c>
      <c r="I14">
        <v>0</v>
      </c>
      <c r="J14" s="23">
        <v>0</v>
      </c>
    </row>
    <row r="15" spans="1:10" x14ac:dyDescent="0.3">
      <c r="A15" t="s">
        <v>172</v>
      </c>
      <c r="B15" t="s">
        <v>392</v>
      </c>
      <c r="C15" t="s">
        <v>381</v>
      </c>
      <c r="D15" t="s">
        <v>396</v>
      </c>
      <c r="E15" s="22">
        <v>0.31919999999999998</v>
      </c>
      <c r="F15" s="23">
        <v>0</v>
      </c>
      <c r="G15">
        <v>1</v>
      </c>
      <c r="H15">
        <v>5</v>
      </c>
      <c r="I15">
        <v>0</v>
      </c>
      <c r="J15" s="23">
        <v>1</v>
      </c>
    </row>
    <row r="16" spans="1:10" x14ac:dyDescent="0.3">
      <c r="A16" t="s">
        <v>175</v>
      </c>
      <c r="B16" t="s">
        <v>392</v>
      </c>
      <c r="C16" t="s">
        <v>381</v>
      </c>
      <c r="D16" t="s">
        <v>399</v>
      </c>
      <c r="E16" s="22">
        <v>0.4708</v>
      </c>
      <c r="F16" s="23">
        <v>0</v>
      </c>
      <c r="G16">
        <v>1</v>
      </c>
      <c r="H16">
        <v>5</v>
      </c>
      <c r="I16">
        <v>0</v>
      </c>
      <c r="J16" s="23">
        <v>0</v>
      </c>
    </row>
    <row r="17" spans="1:10" x14ac:dyDescent="0.3">
      <c r="A17" t="s">
        <v>86</v>
      </c>
      <c r="B17" t="s">
        <v>289</v>
      </c>
      <c r="C17" t="s">
        <v>183</v>
      </c>
      <c r="D17" t="s">
        <v>291</v>
      </c>
      <c r="E17" s="22">
        <v>0.31850000000000001</v>
      </c>
      <c r="F17" s="23">
        <v>0.59</v>
      </c>
      <c r="G17">
        <v>2</v>
      </c>
      <c r="H17">
        <v>7</v>
      </c>
      <c r="I17">
        <v>2</v>
      </c>
      <c r="J17" s="23">
        <v>0</v>
      </c>
    </row>
    <row r="18" spans="1:10" x14ac:dyDescent="0.3">
      <c r="A18" t="s">
        <v>88</v>
      </c>
      <c r="B18" t="s">
        <v>289</v>
      </c>
      <c r="C18" t="s">
        <v>183</v>
      </c>
      <c r="D18" t="s">
        <v>293</v>
      </c>
      <c r="E18" s="22">
        <v>0.20349999999999999</v>
      </c>
      <c r="F18" s="23">
        <v>0.62</v>
      </c>
      <c r="G18">
        <v>1</v>
      </c>
      <c r="H18">
        <v>7</v>
      </c>
      <c r="I18">
        <v>2</v>
      </c>
      <c r="J18" s="23">
        <v>0</v>
      </c>
    </row>
    <row r="19" spans="1:10" x14ac:dyDescent="0.3">
      <c r="A19" t="s">
        <v>103</v>
      </c>
      <c r="B19" t="s">
        <v>289</v>
      </c>
      <c r="C19" t="s">
        <v>183</v>
      </c>
      <c r="D19" t="s">
        <v>310</v>
      </c>
      <c r="E19" s="22">
        <v>0.2853</v>
      </c>
      <c r="F19" s="23">
        <v>0.8</v>
      </c>
      <c r="G19">
        <v>2</v>
      </c>
      <c r="H19">
        <v>7</v>
      </c>
      <c r="I19">
        <v>2</v>
      </c>
      <c r="J19" s="23">
        <v>0</v>
      </c>
    </row>
    <row r="20" spans="1:10" x14ac:dyDescent="0.3">
      <c r="A20" t="s">
        <v>104</v>
      </c>
      <c r="B20" t="s">
        <v>289</v>
      </c>
      <c r="C20" t="s">
        <v>183</v>
      </c>
      <c r="D20" t="s">
        <v>311</v>
      </c>
      <c r="E20" s="22">
        <v>0.17319999999999999</v>
      </c>
      <c r="F20" s="23">
        <v>0.9</v>
      </c>
      <c r="G20">
        <v>2</v>
      </c>
      <c r="H20">
        <v>7</v>
      </c>
      <c r="I20">
        <v>2</v>
      </c>
      <c r="J20" s="23">
        <v>0</v>
      </c>
    </row>
    <row r="21" spans="1:10" x14ac:dyDescent="0.3">
      <c r="A21" t="s">
        <v>85</v>
      </c>
      <c r="B21" t="s">
        <v>289</v>
      </c>
      <c r="C21" t="s">
        <v>183</v>
      </c>
      <c r="D21" t="s">
        <v>290</v>
      </c>
      <c r="E21" s="22">
        <v>0.2198</v>
      </c>
      <c r="F21" s="23">
        <v>0.83</v>
      </c>
      <c r="G21">
        <v>1</v>
      </c>
      <c r="H21">
        <v>7</v>
      </c>
      <c r="I21">
        <v>3</v>
      </c>
      <c r="J21" s="23">
        <v>0</v>
      </c>
    </row>
    <row r="22" spans="1:10" x14ac:dyDescent="0.3">
      <c r="A22" t="s">
        <v>167</v>
      </c>
      <c r="B22" t="s">
        <v>388</v>
      </c>
      <c r="C22" t="s">
        <v>381</v>
      </c>
      <c r="D22" t="s">
        <v>389</v>
      </c>
      <c r="E22" s="22">
        <v>0</v>
      </c>
      <c r="F22" s="23">
        <v>0</v>
      </c>
      <c r="G22">
        <v>1</v>
      </c>
      <c r="H22">
        <v>6</v>
      </c>
      <c r="I22">
        <v>1</v>
      </c>
      <c r="J22" s="23">
        <v>0</v>
      </c>
    </row>
    <row r="23" spans="1:10" x14ac:dyDescent="0.3">
      <c r="A23" t="s">
        <v>171</v>
      </c>
      <c r="B23" t="s">
        <v>394</v>
      </c>
      <c r="C23" t="s">
        <v>381</v>
      </c>
      <c r="D23" t="s">
        <v>395</v>
      </c>
      <c r="E23" s="22">
        <v>0.38109999999999999</v>
      </c>
      <c r="F23" s="23">
        <v>1</v>
      </c>
      <c r="G23">
        <v>1</v>
      </c>
      <c r="H23">
        <v>5</v>
      </c>
      <c r="I23">
        <v>1</v>
      </c>
      <c r="J23" s="22">
        <v>7.3899999999999993E-2</v>
      </c>
    </row>
    <row r="24" spans="1:10" x14ac:dyDescent="0.3">
      <c r="A24" t="s">
        <v>173</v>
      </c>
      <c r="B24" t="s">
        <v>394</v>
      </c>
      <c r="C24" t="s">
        <v>381</v>
      </c>
      <c r="D24" t="s">
        <v>397</v>
      </c>
      <c r="E24" s="22">
        <v>0</v>
      </c>
      <c r="F24" s="23">
        <v>0</v>
      </c>
      <c r="G24">
        <v>1</v>
      </c>
      <c r="H24">
        <v>5</v>
      </c>
      <c r="I24">
        <v>1</v>
      </c>
      <c r="J24" s="23">
        <v>0</v>
      </c>
    </row>
    <row r="25" spans="1:10" x14ac:dyDescent="0.3">
      <c r="A25" t="s">
        <v>174</v>
      </c>
      <c r="B25" t="s">
        <v>394</v>
      </c>
      <c r="C25" t="s">
        <v>381</v>
      </c>
      <c r="D25" t="s">
        <v>398</v>
      </c>
      <c r="E25" s="22">
        <v>0.17649999999999999</v>
      </c>
      <c r="F25" s="23">
        <v>0.38</v>
      </c>
      <c r="G25">
        <v>1</v>
      </c>
      <c r="H25">
        <v>5</v>
      </c>
      <c r="I25">
        <v>1</v>
      </c>
      <c r="J25" s="23">
        <v>0.25</v>
      </c>
    </row>
    <row r="26" spans="1:10" x14ac:dyDescent="0.3">
      <c r="A26" t="s">
        <v>176</v>
      </c>
      <c r="B26" t="s">
        <v>394</v>
      </c>
      <c r="C26" t="s">
        <v>381</v>
      </c>
      <c r="D26" t="s">
        <v>400</v>
      </c>
      <c r="E26" s="22">
        <v>0.12540000000000001</v>
      </c>
      <c r="F26" s="23">
        <v>0.15</v>
      </c>
      <c r="G26">
        <v>1</v>
      </c>
      <c r="H26">
        <v>5</v>
      </c>
      <c r="I26">
        <v>1</v>
      </c>
      <c r="J26" s="23">
        <v>0</v>
      </c>
    </row>
    <row r="27" spans="1:10" x14ac:dyDescent="0.3">
      <c r="A27" t="s">
        <v>178</v>
      </c>
      <c r="B27" t="s">
        <v>394</v>
      </c>
      <c r="C27" t="s">
        <v>381</v>
      </c>
      <c r="D27" t="s">
        <v>403</v>
      </c>
      <c r="E27" s="22">
        <v>9.1499999999999998E-2</v>
      </c>
      <c r="F27" s="23">
        <v>0.21</v>
      </c>
      <c r="G27">
        <v>1</v>
      </c>
      <c r="H27">
        <v>5</v>
      </c>
      <c r="I27">
        <v>1</v>
      </c>
      <c r="J27" s="23">
        <v>0</v>
      </c>
    </row>
    <row r="28" spans="1:10" x14ac:dyDescent="0.3">
      <c r="A28" t="s">
        <v>161</v>
      </c>
      <c r="B28" t="s">
        <v>380</v>
      </c>
      <c r="C28" t="s">
        <v>381</v>
      </c>
      <c r="D28" t="s">
        <v>382</v>
      </c>
      <c r="E28" s="22">
        <v>0.20619999999999999</v>
      </c>
      <c r="F28" s="23">
        <v>0.47</v>
      </c>
      <c r="G28">
        <v>2</v>
      </c>
      <c r="H28">
        <v>6</v>
      </c>
      <c r="I28">
        <v>1</v>
      </c>
      <c r="J28" s="23">
        <v>0</v>
      </c>
    </row>
    <row r="29" spans="1:10" x14ac:dyDescent="0.3">
      <c r="A29" t="s">
        <v>162</v>
      </c>
      <c r="B29" t="s">
        <v>380</v>
      </c>
      <c r="C29" t="s">
        <v>381</v>
      </c>
      <c r="D29" t="s">
        <v>383</v>
      </c>
      <c r="E29" s="22">
        <v>0</v>
      </c>
      <c r="F29" s="23">
        <v>0</v>
      </c>
      <c r="G29">
        <v>2</v>
      </c>
      <c r="H29">
        <v>6</v>
      </c>
      <c r="I29">
        <v>1</v>
      </c>
      <c r="J29" s="23">
        <v>0</v>
      </c>
    </row>
    <row r="30" spans="1:10" x14ac:dyDescent="0.3">
      <c r="A30" t="s">
        <v>163</v>
      </c>
      <c r="B30" t="s">
        <v>380</v>
      </c>
      <c r="C30" t="s">
        <v>381</v>
      </c>
      <c r="D30" t="s">
        <v>384</v>
      </c>
      <c r="E30" s="22">
        <v>0.25430000000000003</v>
      </c>
      <c r="F30" s="23">
        <v>0.8</v>
      </c>
      <c r="G30">
        <v>2</v>
      </c>
      <c r="H30">
        <v>6</v>
      </c>
      <c r="I30">
        <v>1</v>
      </c>
      <c r="J30" s="22">
        <v>0.16320000000000001</v>
      </c>
    </row>
    <row r="31" spans="1:10" x14ac:dyDescent="0.3">
      <c r="A31" t="s">
        <v>164</v>
      </c>
      <c r="B31" t="s">
        <v>380</v>
      </c>
      <c r="C31" t="s">
        <v>381</v>
      </c>
      <c r="D31" t="s">
        <v>385</v>
      </c>
      <c r="E31" s="22">
        <v>0.22889999999999999</v>
      </c>
      <c r="F31" s="23">
        <v>0.47</v>
      </c>
      <c r="G31">
        <v>1</v>
      </c>
      <c r="H31">
        <v>6</v>
      </c>
      <c r="I31">
        <v>1</v>
      </c>
      <c r="J31" s="22">
        <v>5.2499999999999998E-2</v>
      </c>
    </row>
    <row r="32" spans="1:10" x14ac:dyDescent="0.3">
      <c r="A32" t="s">
        <v>165</v>
      </c>
      <c r="B32" t="s">
        <v>380</v>
      </c>
      <c r="C32" t="s">
        <v>381</v>
      </c>
      <c r="D32" t="s">
        <v>386</v>
      </c>
      <c r="E32" s="22">
        <v>0.31990000000000002</v>
      </c>
      <c r="F32" s="23">
        <v>0</v>
      </c>
      <c r="G32">
        <v>2</v>
      </c>
      <c r="H32">
        <v>6</v>
      </c>
      <c r="I32">
        <v>1</v>
      </c>
      <c r="J32" s="23">
        <v>0</v>
      </c>
    </row>
    <row r="33" spans="1:10" x14ac:dyDescent="0.3">
      <c r="A33" t="s">
        <v>166</v>
      </c>
      <c r="B33" t="s">
        <v>380</v>
      </c>
      <c r="C33" t="s">
        <v>381</v>
      </c>
      <c r="D33" t="s">
        <v>387</v>
      </c>
      <c r="E33" s="22">
        <v>0.27960000000000002</v>
      </c>
      <c r="F33" s="23">
        <v>0.8</v>
      </c>
      <c r="G33">
        <v>1</v>
      </c>
      <c r="H33">
        <v>6</v>
      </c>
      <c r="I33">
        <v>1</v>
      </c>
      <c r="J33" s="22">
        <v>0.12529999999999999</v>
      </c>
    </row>
    <row r="34" spans="1:10" x14ac:dyDescent="0.3">
      <c r="A34" t="s">
        <v>168</v>
      </c>
      <c r="B34" t="s">
        <v>380</v>
      </c>
      <c r="C34" t="s">
        <v>381</v>
      </c>
      <c r="D34" t="s">
        <v>390</v>
      </c>
      <c r="E34" s="22">
        <v>0</v>
      </c>
      <c r="F34" s="23">
        <v>0</v>
      </c>
      <c r="G34">
        <v>1</v>
      </c>
      <c r="H34">
        <v>6</v>
      </c>
      <c r="I34">
        <v>1</v>
      </c>
      <c r="J34" s="23">
        <v>0</v>
      </c>
    </row>
    <row r="35" spans="1:10" x14ac:dyDescent="0.3">
      <c r="A35" t="s">
        <v>169</v>
      </c>
      <c r="B35" t="s">
        <v>380</v>
      </c>
      <c r="C35" t="s">
        <v>381</v>
      </c>
      <c r="D35" t="s">
        <v>391</v>
      </c>
      <c r="E35" s="22">
        <v>0.2084</v>
      </c>
      <c r="F35" s="23">
        <v>0.51</v>
      </c>
      <c r="G35">
        <v>1</v>
      </c>
      <c r="H35">
        <v>6</v>
      </c>
      <c r="I35">
        <v>1</v>
      </c>
      <c r="J35" s="23">
        <v>0</v>
      </c>
    </row>
    <row r="36" spans="1:10" x14ac:dyDescent="0.3">
      <c r="A36" t="s">
        <v>100</v>
      </c>
      <c r="B36" t="s">
        <v>306</v>
      </c>
      <c r="C36" t="s">
        <v>183</v>
      </c>
      <c r="D36" t="s">
        <v>307</v>
      </c>
      <c r="E36" s="22">
        <v>0.16700000000000001</v>
      </c>
      <c r="F36" s="23">
        <v>0.8</v>
      </c>
      <c r="G36">
        <v>1</v>
      </c>
      <c r="H36">
        <v>9</v>
      </c>
      <c r="I36">
        <v>1</v>
      </c>
      <c r="J36" s="22">
        <v>0.56469999999999998</v>
      </c>
    </row>
    <row r="37" spans="1:10" x14ac:dyDescent="0.3">
      <c r="A37" t="s">
        <v>101</v>
      </c>
      <c r="B37" t="s">
        <v>306</v>
      </c>
      <c r="C37" t="s">
        <v>183</v>
      </c>
      <c r="D37" t="s">
        <v>308</v>
      </c>
      <c r="E37" s="22">
        <v>0.16889999999999999</v>
      </c>
      <c r="F37" s="23">
        <v>1</v>
      </c>
      <c r="G37">
        <v>1</v>
      </c>
      <c r="H37">
        <v>6</v>
      </c>
      <c r="I37">
        <v>1</v>
      </c>
      <c r="J37" s="23">
        <v>0</v>
      </c>
    </row>
    <row r="38" spans="1:10" x14ac:dyDescent="0.3">
      <c r="A38" t="s">
        <v>102</v>
      </c>
      <c r="B38" t="s">
        <v>306</v>
      </c>
      <c r="C38" t="s">
        <v>183</v>
      </c>
      <c r="D38" t="s">
        <v>309</v>
      </c>
      <c r="E38" s="22">
        <v>0.1905</v>
      </c>
      <c r="F38" s="23">
        <v>0.87</v>
      </c>
      <c r="G38">
        <v>1</v>
      </c>
      <c r="H38">
        <v>6</v>
      </c>
      <c r="I38">
        <v>1</v>
      </c>
      <c r="J38" s="23">
        <v>0</v>
      </c>
    </row>
    <row r="39" spans="1:10" x14ac:dyDescent="0.3">
      <c r="A39" t="s">
        <v>177</v>
      </c>
      <c r="B39" t="s">
        <v>401</v>
      </c>
      <c r="C39" t="s">
        <v>381</v>
      </c>
      <c r="D39" t="s">
        <v>402</v>
      </c>
      <c r="E39" s="22">
        <v>4.1599999999999998E-2</v>
      </c>
      <c r="F39" s="23">
        <v>0</v>
      </c>
      <c r="G39">
        <v>1</v>
      </c>
      <c r="H39">
        <v>3</v>
      </c>
      <c r="I39">
        <v>0</v>
      </c>
      <c r="J39" s="23">
        <v>0</v>
      </c>
    </row>
    <row r="40" spans="1:10" s="24" customFormat="1" x14ac:dyDescent="0.3">
      <c r="A40" s="24" t="s">
        <v>92</v>
      </c>
      <c r="B40" s="24" t="s">
        <v>297</v>
      </c>
      <c r="C40" s="24" t="s">
        <v>258</v>
      </c>
      <c r="D40" s="24" t="s">
        <v>298</v>
      </c>
      <c r="E40" s="28">
        <v>0.14718878787878789</v>
      </c>
      <c r="F40" s="25">
        <v>0.83</v>
      </c>
      <c r="G40" s="24">
        <v>1</v>
      </c>
      <c r="H40" s="24">
        <v>6</v>
      </c>
      <c r="I40" s="24">
        <v>1</v>
      </c>
      <c r="J40" s="28">
        <v>5.3499999999999999E-2</v>
      </c>
    </row>
    <row r="41" spans="1:10" x14ac:dyDescent="0.3">
      <c r="A41" t="s">
        <v>93</v>
      </c>
      <c r="B41" t="s">
        <v>297</v>
      </c>
      <c r="C41" t="s">
        <v>258</v>
      </c>
      <c r="D41" t="s">
        <v>299</v>
      </c>
      <c r="E41" s="22">
        <v>0.14353965719063544</v>
      </c>
      <c r="F41" s="23">
        <v>0.33</v>
      </c>
      <c r="G41">
        <v>1</v>
      </c>
      <c r="H41">
        <v>6</v>
      </c>
      <c r="I41">
        <v>1</v>
      </c>
      <c r="J41" s="22">
        <v>5.3499999999999999E-2</v>
      </c>
    </row>
    <row r="42" spans="1:10" x14ac:dyDescent="0.3">
      <c r="A42" t="s">
        <v>94</v>
      </c>
      <c r="B42" t="s">
        <v>297</v>
      </c>
      <c r="C42" t="s">
        <v>258</v>
      </c>
      <c r="D42" t="s">
        <v>300</v>
      </c>
      <c r="E42" s="22">
        <v>0.3777986571428571</v>
      </c>
      <c r="F42" s="23">
        <v>0.8</v>
      </c>
      <c r="G42">
        <v>1</v>
      </c>
      <c r="H42">
        <v>6</v>
      </c>
      <c r="I42">
        <v>1</v>
      </c>
      <c r="J42" s="22">
        <v>6.5000000000000002E-2</v>
      </c>
    </row>
    <row r="43" spans="1:10" x14ac:dyDescent="0.3">
      <c r="A43" t="s">
        <v>95</v>
      </c>
      <c r="B43" t="s">
        <v>297</v>
      </c>
      <c r="C43" t="s">
        <v>258</v>
      </c>
      <c r="D43" t="s">
        <v>301</v>
      </c>
      <c r="E43" s="22">
        <v>5.9307115384615382E-2</v>
      </c>
      <c r="F43" s="23">
        <v>0</v>
      </c>
      <c r="G43">
        <v>1</v>
      </c>
      <c r="H43">
        <v>6</v>
      </c>
      <c r="I43">
        <v>1</v>
      </c>
      <c r="J43" s="23">
        <v>0</v>
      </c>
    </row>
    <row r="44" spans="1:10" x14ac:dyDescent="0.3">
      <c r="A44" t="s">
        <v>58</v>
      </c>
      <c r="B44" t="s">
        <v>257</v>
      </c>
      <c r="C44" t="s">
        <v>258</v>
      </c>
      <c r="D44" t="s">
        <v>259</v>
      </c>
      <c r="E44" s="22">
        <v>0.12284416017316016</v>
      </c>
      <c r="F44" s="23">
        <v>0</v>
      </c>
      <c r="G44">
        <v>1</v>
      </c>
      <c r="H44">
        <v>6</v>
      </c>
      <c r="I44">
        <v>1</v>
      </c>
      <c r="J44" s="22">
        <v>0.5948</v>
      </c>
    </row>
    <row r="45" spans="1:10" x14ac:dyDescent="0.3">
      <c r="A45" t="s">
        <v>59</v>
      </c>
      <c r="B45" t="s">
        <v>257</v>
      </c>
      <c r="C45" t="s">
        <v>258</v>
      </c>
      <c r="D45" t="s">
        <v>260</v>
      </c>
      <c r="E45" s="22">
        <v>6.0295652173913042E-2</v>
      </c>
      <c r="F45" s="23">
        <v>0</v>
      </c>
      <c r="G45">
        <v>1</v>
      </c>
      <c r="H45">
        <v>6</v>
      </c>
      <c r="I45">
        <v>1</v>
      </c>
      <c r="J45" s="23">
        <v>0</v>
      </c>
    </row>
    <row r="46" spans="1:10" x14ac:dyDescent="0.3">
      <c r="A46" t="s">
        <v>60</v>
      </c>
      <c r="B46" t="s">
        <v>257</v>
      </c>
      <c r="C46" t="s">
        <v>258</v>
      </c>
      <c r="D46" t="s">
        <v>261</v>
      </c>
      <c r="E46" s="22">
        <v>3.8194702442380456E-2</v>
      </c>
      <c r="F46" s="23">
        <v>0</v>
      </c>
      <c r="G46">
        <v>1</v>
      </c>
      <c r="H46">
        <v>6</v>
      </c>
      <c r="I46">
        <v>1</v>
      </c>
      <c r="J46" s="23">
        <v>0</v>
      </c>
    </row>
    <row r="47" spans="1:10" x14ac:dyDescent="0.3">
      <c r="A47" t="s">
        <v>62</v>
      </c>
      <c r="B47" t="s">
        <v>257</v>
      </c>
      <c r="C47" t="s">
        <v>258</v>
      </c>
      <c r="D47" t="s">
        <v>263</v>
      </c>
      <c r="E47" s="22">
        <v>0.24609366343460462</v>
      </c>
      <c r="F47" s="23">
        <v>0.78</v>
      </c>
      <c r="G47">
        <v>1</v>
      </c>
      <c r="H47">
        <v>6</v>
      </c>
      <c r="I47">
        <v>1</v>
      </c>
      <c r="J47" s="22">
        <v>6.4711211511536249E-2</v>
      </c>
    </row>
    <row r="48" spans="1:10" x14ac:dyDescent="0.3">
      <c r="A48" t="s">
        <v>96</v>
      </c>
      <c r="B48" t="s">
        <v>297</v>
      </c>
      <c r="C48" t="s">
        <v>258</v>
      </c>
      <c r="D48" t="s">
        <v>302</v>
      </c>
      <c r="E48" s="22">
        <v>0.12467539282990084</v>
      </c>
      <c r="F48" s="23">
        <v>0.96000000000000019</v>
      </c>
      <c r="G48">
        <v>2</v>
      </c>
      <c r="H48">
        <v>6</v>
      </c>
      <c r="I48">
        <v>1</v>
      </c>
      <c r="J48" s="22">
        <v>5.2499999999999998E-2</v>
      </c>
    </row>
    <row r="49" spans="1:10" x14ac:dyDescent="0.3">
      <c r="A49" t="s">
        <v>63</v>
      </c>
      <c r="B49" t="s">
        <v>257</v>
      </c>
      <c r="C49" t="s">
        <v>258</v>
      </c>
      <c r="D49" t="s">
        <v>264</v>
      </c>
      <c r="E49" s="22">
        <v>0.17343600000000001</v>
      </c>
      <c r="F49" s="23">
        <v>0.38</v>
      </c>
      <c r="G49">
        <v>1</v>
      </c>
      <c r="H49">
        <v>6</v>
      </c>
      <c r="I49">
        <v>1</v>
      </c>
      <c r="J49" s="23">
        <v>0</v>
      </c>
    </row>
    <row r="50" spans="1:10" x14ac:dyDescent="0.3">
      <c r="A50" t="s">
        <v>64</v>
      </c>
      <c r="B50" t="s">
        <v>257</v>
      </c>
      <c r="C50" t="s">
        <v>258</v>
      </c>
      <c r="D50" t="s">
        <v>265</v>
      </c>
      <c r="E50" s="22">
        <v>0.12026821296296297</v>
      </c>
      <c r="F50" s="23">
        <v>0.32</v>
      </c>
      <c r="G50">
        <v>1</v>
      </c>
      <c r="H50">
        <v>6</v>
      </c>
      <c r="I50">
        <v>1</v>
      </c>
      <c r="J50" s="23">
        <v>0</v>
      </c>
    </row>
    <row r="51" spans="1:10" x14ac:dyDescent="0.3">
      <c r="A51" t="s">
        <v>65</v>
      </c>
      <c r="B51" t="s">
        <v>257</v>
      </c>
      <c r="C51" t="s">
        <v>258</v>
      </c>
      <c r="D51" t="s">
        <v>266</v>
      </c>
      <c r="E51" s="22">
        <v>0.16610854278074866</v>
      </c>
      <c r="F51" s="23">
        <v>0.54</v>
      </c>
      <c r="G51">
        <v>1</v>
      </c>
      <c r="H51">
        <v>6</v>
      </c>
      <c r="I51">
        <v>1</v>
      </c>
      <c r="J51" s="22">
        <v>4.1300000000000003E-2</v>
      </c>
    </row>
    <row r="52" spans="1:10" x14ac:dyDescent="0.3">
      <c r="A52" t="s">
        <v>66</v>
      </c>
      <c r="B52" t="s">
        <v>257</v>
      </c>
      <c r="C52" t="s">
        <v>258</v>
      </c>
      <c r="D52" t="s">
        <v>267</v>
      </c>
      <c r="E52" s="22">
        <v>0.18260000000000001</v>
      </c>
      <c r="F52" s="23">
        <v>0</v>
      </c>
      <c r="G52">
        <v>1</v>
      </c>
      <c r="H52">
        <v>6</v>
      </c>
      <c r="I52">
        <v>1</v>
      </c>
      <c r="J52" s="22">
        <v>0.65459999999999996</v>
      </c>
    </row>
    <row r="53" spans="1:10" x14ac:dyDescent="0.3">
      <c r="A53" t="s">
        <v>97</v>
      </c>
      <c r="B53" t="s">
        <v>297</v>
      </c>
      <c r="C53" t="s">
        <v>258</v>
      </c>
      <c r="D53" t="s">
        <v>303</v>
      </c>
      <c r="E53" s="22">
        <v>0.11141603896103898</v>
      </c>
      <c r="F53" s="23">
        <v>0.24</v>
      </c>
      <c r="G53">
        <v>1</v>
      </c>
      <c r="H53">
        <v>6</v>
      </c>
      <c r="I53">
        <v>1</v>
      </c>
      <c r="J53" s="22">
        <v>5.2499999999999998E-2</v>
      </c>
    </row>
    <row r="54" spans="1:10" x14ac:dyDescent="0.3">
      <c r="A54" t="s">
        <v>67</v>
      </c>
      <c r="B54" t="s">
        <v>257</v>
      </c>
      <c r="C54" t="s">
        <v>258</v>
      </c>
      <c r="D54" t="s">
        <v>268</v>
      </c>
      <c r="E54" s="22">
        <v>0.20797029019607843</v>
      </c>
      <c r="F54" s="23">
        <v>0.73</v>
      </c>
      <c r="G54">
        <v>1</v>
      </c>
      <c r="H54">
        <v>6</v>
      </c>
      <c r="I54">
        <v>1</v>
      </c>
      <c r="J54" s="23">
        <v>0</v>
      </c>
    </row>
    <row r="55" spans="1:10" x14ac:dyDescent="0.3">
      <c r="A55" t="s">
        <v>98</v>
      </c>
      <c r="B55" t="s">
        <v>297</v>
      </c>
      <c r="C55" t="s">
        <v>258</v>
      </c>
      <c r="D55" t="s">
        <v>304</v>
      </c>
      <c r="E55" s="22">
        <v>4.2234047619047622E-2</v>
      </c>
      <c r="F55" s="23">
        <v>0.28999999999999998</v>
      </c>
      <c r="G55">
        <v>2</v>
      </c>
      <c r="H55">
        <v>6</v>
      </c>
      <c r="I55">
        <v>1</v>
      </c>
      <c r="J55" s="23">
        <v>0</v>
      </c>
    </row>
    <row r="56" spans="1:10" x14ac:dyDescent="0.3">
      <c r="A56" t="s">
        <v>99</v>
      </c>
      <c r="B56" t="s">
        <v>297</v>
      </c>
      <c r="C56" t="s">
        <v>258</v>
      </c>
      <c r="D56" t="s">
        <v>305</v>
      </c>
      <c r="E56" s="22">
        <v>5.7216282051282055E-2</v>
      </c>
      <c r="F56" s="23">
        <v>0.45</v>
      </c>
      <c r="G56">
        <v>1</v>
      </c>
      <c r="H56">
        <v>6</v>
      </c>
      <c r="I56">
        <v>1</v>
      </c>
      <c r="J56" s="23">
        <v>0</v>
      </c>
    </row>
    <row r="57" spans="1:10" x14ac:dyDescent="0.3">
      <c r="A57" t="s">
        <v>82</v>
      </c>
      <c r="B57" t="s">
        <v>285</v>
      </c>
      <c r="C57" t="s">
        <v>258</v>
      </c>
      <c r="D57" t="s">
        <v>286</v>
      </c>
      <c r="E57" s="22">
        <v>0.10341831043956043</v>
      </c>
      <c r="F57" s="23">
        <v>0.42</v>
      </c>
      <c r="G57">
        <v>1</v>
      </c>
      <c r="H57">
        <v>6</v>
      </c>
      <c r="I57">
        <v>1</v>
      </c>
      <c r="J57" s="22">
        <v>5.3499999999999999E-2</v>
      </c>
    </row>
    <row r="58" spans="1:10" x14ac:dyDescent="0.3">
      <c r="A58" t="s">
        <v>83</v>
      </c>
      <c r="B58" t="s">
        <v>285</v>
      </c>
      <c r="C58" t="s">
        <v>258</v>
      </c>
      <c r="D58" t="s">
        <v>287</v>
      </c>
      <c r="E58" s="22">
        <v>0.10514678929765889</v>
      </c>
      <c r="F58" s="23">
        <v>0.18</v>
      </c>
      <c r="G58">
        <v>1</v>
      </c>
      <c r="H58">
        <v>6</v>
      </c>
      <c r="I58">
        <v>1</v>
      </c>
      <c r="J58" s="23">
        <v>0</v>
      </c>
    </row>
    <row r="59" spans="1:10" x14ac:dyDescent="0.3">
      <c r="A59" t="s">
        <v>84</v>
      </c>
      <c r="B59" t="s">
        <v>285</v>
      </c>
      <c r="C59" t="s">
        <v>258</v>
      </c>
      <c r="D59" t="s">
        <v>288</v>
      </c>
      <c r="E59" s="22">
        <v>0.18943096666666664</v>
      </c>
      <c r="F59" s="23">
        <v>0.15</v>
      </c>
      <c r="G59">
        <v>2</v>
      </c>
      <c r="H59">
        <v>6</v>
      </c>
      <c r="I59">
        <v>1</v>
      </c>
      <c r="J59" s="23">
        <v>0</v>
      </c>
    </row>
    <row r="60" spans="1:10" x14ac:dyDescent="0.3">
      <c r="A60" t="s">
        <v>87</v>
      </c>
      <c r="B60" t="s">
        <v>285</v>
      </c>
      <c r="C60" t="s">
        <v>258</v>
      </c>
      <c r="D60" t="s">
        <v>292</v>
      </c>
      <c r="E60" s="22">
        <v>0.15502007058823528</v>
      </c>
      <c r="F60" s="23">
        <v>0.32</v>
      </c>
      <c r="G60">
        <v>2</v>
      </c>
      <c r="H60">
        <v>6</v>
      </c>
      <c r="I60">
        <v>1</v>
      </c>
      <c r="J60" s="23">
        <v>0</v>
      </c>
    </row>
    <row r="61" spans="1:10" x14ac:dyDescent="0.3">
      <c r="A61" t="s">
        <v>68</v>
      </c>
      <c r="B61" t="s">
        <v>269</v>
      </c>
      <c r="C61" t="s">
        <v>258</v>
      </c>
      <c r="D61" t="s">
        <v>270</v>
      </c>
      <c r="E61" s="22">
        <v>0.26043235653235652</v>
      </c>
      <c r="F61" s="23">
        <v>0.24</v>
      </c>
      <c r="G61">
        <v>1</v>
      </c>
      <c r="H61">
        <v>6</v>
      </c>
      <c r="I61">
        <v>1</v>
      </c>
      <c r="J61" s="22">
        <v>5.3499999999999999E-2</v>
      </c>
    </row>
    <row r="62" spans="1:10" x14ac:dyDescent="0.3">
      <c r="A62" t="s">
        <v>69</v>
      </c>
      <c r="B62" t="s">
        <v>269</v>
      </c>
      <c r="C62" t="s">
        <v>258</v>
      </c>
      <c r="D62" t="s">
        <v>271</v>
      </c>
      <c r="E62" s="22">
        <v>0.29246992997198884</v>
      </c>
      <c r="F62" s="23">
        <v>0.74</v>
      </c>
      <c r="G62">
        <v>1</v>
      </c>
      <c r="H62">
        <v>6</v>
      </c>
      <c r="I62">
        <v>1</v>
      </c>
      <c r="J62" s="22">
        <v>5.3499999999999999E-2</v>
      </c>
    </row>
    <row r="63" spans="1:10" x14ac:dyDescent="0.3">
      <c r="A63" t="s">
        <v>70</v>
      </c>
      <c r="B63" t="s">
        <v>269</v>
      </c>
      <c r="C63" t="s">
        <v>258</v>
      </c>
      <c r="D63" t="s">
        <v>272</v>
      </c>
      <c r="E63" s="22">
        <v>0.32784127450980394</v>
      </c>
      <c r="F63" s="23">
        <v>0.44</v>
      </c>
      <c r="G63">
        <v>1</v>
      </c>
      <c r="H63">
        <v>6</v>
      </c>
      <c r="I63">
        <v>1</v>
      </c>
      <c r="J63" s="22">
        <v>5.3499999999999999E-2</v>
      </c>
    </row>
    <row r="64" spans="1:10" x14ac:dyDescent="0.3">
      <c r="A64" t="s">
        <v>74</v>
      </c>
      <c r="B64" t="s">
        <v>269</v>
      </c>
      <c r="C64" t="s">
        <v>258</v>
      </c>
      <c r="D64" t="s">
        <v>277</v>
      </c>
      <c r="E64" s="22">
        <v>0.1923995238095238</v>
      </c>
      <c r="F64" s="23">
        <v>0.48</v>
      </c>
      <c r="G64">
        <v>1</v>
      </c>
      <c r="H64">
        <v>6</v>
      </c>
      <c r="I64">
        <v>1</v>
      </c>
      <c r="J64" s="22">
        <v>5.3499999999999999E-2</v>
      </c>
    </row>
    <row r="65" spans="1:10" x14ac:dyDescent="0.3">
      <c r="A65" t="s">
        <v>75</v>
      </c>
      <c r="B65" t="s">
        <v>269</v>
      </c>
      <c r="C65" t="s">
        <v>258</v>
      </c>
      <c r="D65" t="s">
        <v>278</v>
      </c>
      <c r="E65" s="22">
        <v>0.15992182539682537</v>
      </c>
      <c r="F65" s="23">
        <v>0.75</v>
      </c>
      <c r="G65">
        <v>2</v>
      </c>
      <c r="H65">
        <v>6</v>
      </c>
      <c r="I65">
        <v>1</v>
      </c>
      <c r="J65" s="22">
        <v>5.3499999999999999E-2</v>
      </c>
    </row>
    <row r="66" spans="1:10" x14ac:dyDescent="0.3">
      <c r="A66" t="s">
        <v>78</v>
      </c>
      <c r="B66" t="s">
        <v>269</v>
      </c>
      <c r="C66" t="s">
        <v>258</v>
      </c>
      <c r="D66" t="s">
        <v>281</v>
      </c>
      <c r="E66" s="22">
        <v>0.11637244047619047</v>
      </c>
      <c r="F66" s="23">
        <v>0.71</v>
      </c>
      <c r="G66">
        <v>1</v>
      </c>
      <c r="H66">
        <v>6</v>
      </c>
      <c r="I66">
        <v>1</v>
      </c>
      <c r="J66" s="22">
        <v>4.1300000000000003E-2</v>
      </c>
    </row>
    <row r="67" spans="1:10" x14ac:dyDescent="0.3">
      <c r="A67" t="s">
        <v>80</v>
      </c>
      <c r="B67" t="s">
        <v>269</v>
      </c>
      <c r="C67" t="s">
        <v>258</v>
      </c>
      <c r="D67" t="s">
        <v>283</v>
      </c>
      <c r="E67" s="22">
        <v>0.29124833333333333</v>
      </c>
      <c r="F67" s="23">
        <v>0.34</v>
      </c>
      <c r="G67">
        <v>2</v>
      </c>
      <c r="H67">
        <v>6</v>
      </c>
      <c r="I67">
        <v>1</v>
      </c>
      <c r="J67" s="22">
        <v>5.3499999999999999E-2</v>
      </c>
    </row>
    <row r="68" spans="1:10" x14ac:dyDescent="0.3">
      <c r="A68" t="s">
        <v>89</v>
      </c>
      <c r="B68" t="s">
        <v>285</v>
      </c>
      <c r="C68" t="s">
        <v>258</v>
      </c>
      <c r="D68" t="s">
        <v>294</v>
      </c>
      <c r="E68" s="22">
        <v>0.12467919980947843</v>
      </c>
      <c r="F68" s="23">
        <v>0.34</v>
      </c>
      <c r="G68">
        <v>1</v>
      </c>
      <c r="H68">
        <v>6</v>
      </c>
      <c r="I68">
        <v>1</v>
      </c>
      <c r="J68" s="23">
        <v>0</v>
      </c>
    </row>
    <row r="69" spans="1:10" x14ac:dyDescent="0.3">
      <c r="A69" t="s">
        <v>90</v>
      </c>
      <c r="B69" t="s">
        <v>285</v>
      </c>
      <c r="C69" t="s">
        <v>258</v>
      </c>
      <c r="D69" t="s">
        <v>295</v>
      </c>
      <c r="E69" s="22">
        <v>0.22392632051282052</v>
      </c>
      <c r="F69" s="23">
        <v>0.78</v>
      </c>
      <c r="G69">
        <v>1</v>
      </c>
      <c r="H69">
        <v>6</v>
      </c>
      <c r="I69">
        <v>1</v>
      </c>
      <c r="J69" s="23">
        <v>0</v>
      </c>
    </row>
    <row r="70" spans="1:10" x14ac:dyDescent="0.3">
      <c r="A70" t="s">
        <v>91</v>
      </c>
      <c r="B70" t="s">
        <v>285</v>
      </c>
      <c r="C70" t="s">
        <v>258</v>
      </c>
      <c r="D70" t="s">
        <v>296</v>
      </c>
      <c r="E70" s="22">
        <v>0.30212773376068369</v>
      </c>
      <c r="F70" s="23">
        <v>0.32</v>
      </c>
      <c r="G70">
        <v>1</v>
      </c>
      <c r="H70">
        <v>6</v>
      </c>
      <c r="I70">
        <v>1</v>
      </c>
      <c r="J70" s="22">
        <v>4.5699999999999998E-2</v>
      </c>
    </row>
    <row r="71" spans="1:10" x14ac:dyDescent="0.3">
      <c r="A71" t="s">
        <v>149</v>
      </c>
      <c r="B71" t="s">
        <v>361</v>
      </c>
      <c r="C71" t="s">
        <v>356</v>
      </c>
      <c r="D71" t="s">
        <v>310</v>
      </c>
      <c r="E71" s="22">
        <v>0.48609473193473196</v>
      </c>
      <c r="F71" s="23">
        <v>0.45</v>
      </c>
      <c r="G71">
        <v>1</v>
      </c>
      <c r="H71">
        <v>7</v>
      </c>
      <c r="I71">
        <v>2</v>
      </c>
      <c r="J71" s="23">
        <v>0</v>
      </c>
    </row>
    <row r="72" spans="1:10" x14ac:dyDescent="0.3">
      <c r="A72" t="s">
        <v>140</v>
      </c>
      <c r="B72" t="s">
        <v>355</v>
      </c>
      <c r="C72" t="s">
        <v>356</v>
      </c>
      <c r="D72" t="s">
        <v>357</v>
      </c>
      <c r="E72" s="22">
        <v>0.38873587615283267</v>
      </c>
      <c r="F72" s="23">
        <v>0.45</v>
      </c>
      <c r="G72">
        <v>2</v>
      </c>
      <c r="H72">
        <v>7</v>
      </c>
      <c r="I72">
        <v>2</v>
      </c>
      <c r="J72" s="22">
        <v>5.3499999999999999E-2</v>
      </c>
    </row>
    <row r="73" spans="1:10" x14ac:dyDescent="0.3">
      <c r="A73" t="s">
        <v>141</v>
      </c>
      <c r="B73" t="s">
        <v>358</v>
      </c>
      <c r="C73" t="s">
        <v>356</v>
      </c>
      <c r="D73" t="s">
        <v>359</v>
      </c>
      <c r="E73" s="22">
        <v>0.46343597891963106</v>
      </c>
      <c r="F73" s="23">
        <v>0.8</v>
      </c>
      <c r="G73">
        <v>2</v>
      </c>
      <c r="H73">
        <v>7</v>
      </c>
      <c r="I73">
        <v>2</v>
      </c>
      <c r="J73" s="22">
        <v>1E-3</v>
      </c>
    </row>
    <row r="74" spans="1:10" x14ac:dyDescent="0.3">
      <c r="A74" t="s">
        <v>142</v>
      </c>
      <c r="B74" t="s">
        <v>355</v>
      </c>
      <c r="C74" t="s">
        <v>356</v>
      </c>
      <c r="D74" t="s">
        <v>360</v>
      </c>
      <c r="E74" s="22">
        <v>0.40162288933288937</v>
      </c>
      <c r="F74" s="23">
        <v>0.88</v>
      </c>
      <c r="G74">
        <v>2</v>
      </c>
      <c r="H74">
        <v>6</v>
      </c>
      <c r="I74">
        <v>2</v>
      </c>
      <c r="J74" s="22">
        <v>5.3499999999999999E-2</v>
      </c>
    </row>
    <row r="75" spans="1:10" x14ac:dyDescent="0.3">
      <c r="A75" t="s">
        <v>143</v>
      </c>
      <c r="B75" t="s">
        <v>361</v>
      </c>
      <c r="C75" t="s">
        <v>356</v>
      </c>
      <c r="D75" t="s">
        <v>362</v>
      </c>
      <c r="E75" s="22">
        <v>0.61724826510721242</v>
      </c>
      <c r="F75" s="23">
        <v>0.65</v>
      </c>
      <c r="G75">
        <v>2</v>
      </c>
      <c r="H75">
        <v>7</v>
      </c>
      <c r="I75">
        <v>2</v>
      </c>
      <c r="J75" s="22">
        <v>5.3499999999999999E-2</v>
      </c>
    </row>
    <row r="76" spans="1:10" x14ac:dyDescent="0.3">
      <c r="A76" t="s">
        <v>144</v>
      </c>
      <c r="B76" t="s">
        <v>361</v>
      </c>
      <c r="C76" t="s">
        <v>356</v>
      </c>
      <c r="D76" t="s">
        <v>363</v>
      </c>
      <c r="E76" s="22">
        <v>0.17272879867259178</v>
      </c>
      <c r="F76" s="23">
        <v>0.47</v>
      </c>
      <c r="G76">
        <v>2</v>
      </c>
      <c r="H76">
        <v>7</v>
      </c>
      <c r="I76">
        <v>2</v>
      </c>
      <c r="J76" s="23">
        <v>0</v>
      </c>
    </row>
    <row r="77" spans="1:10" x14ac:dyDescent="0.3">
      <c r="A77" t="s">
        <v>145</v>
      </c>
      <c r="B77" t="s">
        <v>355</v>
      </c>
      <c r="C77" t="s">
        <v>356</v>
      </c>
      <c r="D77" t="s">
        <v>364</v>
      </c>
      <c r="E77" s="22">
        <v>0.45485983957219256</v>
      </c>
      <c r="F77" s="23">
        <v>0.83</v>
      </c>
      <c r="G77">
        <v>2</v>
      </c>
      <c r="H77">
        <v>6</v>
      </c>
      <c r="I77">
        <v>2</v>
      </c>
      <c r="J77" s="22">
        <v>5.3600000000000002E-2</v>
      </c>
    </row>
    <row r="78" spans="1:10" x14ac:dyDescent="0.3">
      <c r="A78" t="s">
        <v>146</v>
      </c>
      <c r="B78" t="s">
        <v>358</v>
      </c>
      <c r="C78" t="s">
        <v>356</v>
      </c>
      <c r="D78" t="s">
        <v>365</v>
      </c>
      <c r="E78" s="22">
        <v>0.52379888198757762</v>
      </c>
      <c r="F78" s="23">
        <v>0.73</v>
      </c>
      <c r="G78">
        <v>2</v>
      </c>
      <c r="H78">
        <v>6</v>
      </c>
      <c r="I78">
        <v>2</v>
      </c>
      <c r="J78" s="23">
        <v>0.5</v>
      </c>
    </row>
    <row r="79" spans="1:10" x14ac:dyDescent="0.3">
      <c r="A79" t="s">
        <v>147</v>
      </c>
      <c r="B79" t="s">
        <v>355</v>
      </c>
      <c r="C79" t="s">
        <v>356</v>
      </c>
      <c r="D79" t="s">
        <v>366</v>
      </c>
      <c r="E79" s="22">
        <v>0.46887214285714285</v>
      </c>
      <c r="F79" s="23">
        <v>0.56000000000000005</v>
      </c>
      <c r="G79">
        <v>2</v>
      </c>
      <c r="H79">
        <v>6</v>
      </c>
      <c r="I79">
        <v>2</v>
      </c>
      <c r="J79" s="22">
        <v>5.3499999999999999E-2</v>
      </c>
    </row>
    <row r="80" spans="1:10" x14ac:dyDescent="0.3">
      <c r="A80" t="s">
        <v>148</v>
      </c>
      <c r="B80" t="s">
        <v>361</v>
      </c>
      <c r="C80" t="s">
        <v>356</v>
      </c>
      <c r="D80" t="s">
        <v>367</v>
      </c>
      <c r="E80" s="22">
        <v>0.25113101794340925</v>
      </c>
      <c r="F80" s="23">
        <v>0.4</v>
      </c>
      <c r="G80">
        <v>2</v>
      </c>
      <c r="H80">
        <v>6</v>
      </c>
      <c r="I80">
        <v>2</v>
      </c>
      <c r="J80" s="22">
        <v>1E-4</v>
      </c>
    </row>
    <row r="81" spans="1:10" x14ac:dyDescent="0.3">
      <c r="A81" t="s">
        <v>150</v>
      </c>
      <c r="B81" t="s">
        <v>361</v>
      </c>
      <c r="C81" t="s">
        <v>356</v>
      </c>
      <c r="D81" t="s">
        <v>368</v>
      </c>
      <c r="E81" s="22">
        <v>0.34372552380952381</v>
      </c>
      <c r="F81" s="23">
        <v>0.56999999999999995</v>
      </c>
      <c r="G81">
        <v>2</v>
      </c>
      <c r="H81">
        <v>7</v>
      </c>
      <c r="I81">
        <v>2</v>
      </c>
      <c r="J81" s="23">
        <v>0</v>
      </c>
    </row>
    <row r="82" spans="1:10" x14ac:dyDescent="0.3">
      <c r="A82" t="s">
        <v>151</v>
      </c>
      <c r="B82" t="s">
        <v>361</v>
      </c>
      <c r="C82" t="s">
        <v>356</v>
      </c>
      <c r="D82" t="s">
        <v>369</v>
      </c>
      <c r="E82" s="22">
        <v>0.48347978975652295</v>
      </c>
      <c r="F82" s="23">
        <v>0.38</v>
      </c>
      <c r="G82">
        <v>2</v>
      </c>
      <c r="H82">
        <v>7</v>
      </c>
      <c r="I82">
        <v>2</v>
      </c>
      <c r="J82" s="22">
        <v>9.7999999999999997E-3</v>
      </c>
    </row>
    <row r="83" spans="1:10" x14ac:dyDescent="0.3">
      <c r="A83" t="s">
        <v>152</v>
      </c>
      <c r="B83" t="s">
        <v>355</v>
      </c>
      <c r="C83" t="s">
        <v>356</v>
      </c>
      <c r="D83" t="s">
        <v>370</v>
      </c>
      <c r="E83" s="22">
        <v>0.52297230519480509</v>
      </c>
      <c r="F83" s="23">
        <v>0.52</v>
      </c>
      <c r="G83">
        <v>2</v>
      </c>
      <c r="H83">
        <v>6</v>
      </c>
      <c r="I83">
        <v>2</v>
      </c>
      <c r="J83" s="23">
        <v>0</v>
      </c>
    </row>
    <row r="84" spans="1:10" x14ac:dyDescent="0.3">
      <c r="A84" t="s">
        <v>153</v>
      </c>
      <c r="B84" t="s">
        <v>358</v>
      </c>
      <c r="C84" t="s">
        <v>356</v>
      </c>
      <c r="D84" t="s">
        <v>371</v>
      </c>
      <c r="E84" s="22">
        <v>0.43419715458454589</v>
      </c>
      <c r="F84" s="23">
        <v>0.42</v>
      </c>
      <c r="G84">
        <v>2</v>
      </c>
      <c r="H84">
        <v>7</v>
      </c>
      <c r="I84">
        <v>2</v>
      </c>
      <c r="J84" s="23">
        <v>0</v>
      </c>
    </row>
    <row r="85" spans="1:10" x14ac:dyDescent="0.3">
      <c r="A85" t="s">
        <v>154</v>
      </c>
      <c r="B85" t="s">
        <v>361</v>
      </c>
      <c r="C85" t="s">
        <v>356</v>
      </c>
      <c r="D85" t="s">
        <v>372</v>
      </c>
      <c r="E85" s="22">
        <v>0.26650865134865137</v>
      </c>
      <c r="F85" s="23">
        <v>0.5</v>
      </c>
      <c r="G85">
        <v>2</v>
      </c>
      <c r="H85">
        <v>6</v>
      </c>
      <c r="I85">
        <v>2</v>
      </c>
      <c r="J85" s="22">
        <v>2.9999999999999997E-4</v>
      </c>
    </row>
    <row r="86" spans="1:10" x14ac:dyDescent="0.3">
      <c r="A86" t="s">
        <v>155</v>
      </c>
      <c r="B86" t="s">
        <v>361</v>
      </c>
      <c r="C86" t="s">
        <v>356</v>
      </c>
      <c r="D86" t="s">
        <v>373</v>
      </c>
      <c r="E86" s="22">
        <v>0.16506343891402717</v>
      </c>
      <c r="F86" s="23">
        <v>0.23</v>
      </c>
      <c r="G86">
        <v>2</v>
      </c>
      <c r="H86">
        <v>7</v>
      </c>
      <c r="I86">
        <v>2</v>
      </c>
      <c r="J86" s="22">
        <v>5.4800000000000001E-2</v>
      </c>
    </row>
    <row r="87" spans="1:10" x14ac:dyDescent="0.3">
      <c r="A87" t="s">
        <v>156</v>
      </c>
      <c r="B87" t="s">
        <v>358</v>
      </c>
      <c r="C87" t="s">
        <v>356</v>
      </c>
      <c r="D87" t="s">
        <v>374</v>
      </c>
      <c r="E87" s="22">
        <v>0.57727386220735788</v>
      </c>
      <c r="F87" s="23">
        <v>0.71</v>
      </c>
      <c r="G87">
        <v>2</v>
      </c>
      <c r="H87">
        <v>7</v>
      </c>
      <c r="I87">
        <v>2</v>
      </c>
      <c r="J87" s="22">
        <v>5.4899999999999997E-2</v>
      </c>
    </row>
    <row r="88" spans="1:10" x14ac:dyDescent="0.3">
      <c r="A88" t="s">
        <v>157</v>
      </c>
      <c r="B88" t="s">
        <v>361</v>
      </c>
      <c r="C88" t="s">
        <v>356</v>
      </c>
      <c r="D88" t="s">
        <v>375</v>
      </c>
      <c r="E88" s="22">
        <v>0.20549294380587485</v>
      </c>
      <c r="F88" s="23">
        <v>0.36</v>
      </c>
      <c r="G88">
        <v>2</v>
      </c>
      <c r="H88">
        <v>6</v>
      </c>
      <c r="I88">
        <v>2</v>
      </c>
      <c r="J88" s="22">
        <v>6.3500000000000001E-2</v>
      </c>
    </row>
    <row r="89" spans="1:10" x14ac:dyDescent="0.3">
      <c r="A89" t="s">
        <v>158</v>
      </c>
      <c r="B89" t="s">
        <v>358</v>
      </c>
      <c r="C89" t="s">
        <v>356</v>
      </c>
      <c r="D89" t="s">
        <v>376</v>
      </c>
      <c r="E89" s="22">
        <v>0.35252663043478261</v>
      </c>
      <c r="F89" s="23">
        <v>0.41</v>
      </c>
      <c r="G89">
        <v>2</v>
      </c>
      <c r="H89">
        <v>6</v>
      </c>
      <c r="I89">
        <v>1</v>
      </c>
      <c r="J89" s="22">
        <v>1E-4</v>
      </c>
    </row>
    <row r="90" spans="1:10" x14ac:dyDescent="0.3">
      <c r="A90" t="s">
        <v>159</v>
      </c>
      <c r="B90" t="s">
        <v>377</v>
      </c>
      <c r="C90" t="s">
        <v>356</v>
      </c>
      <c r="D90" t="s">
        <v>378</v>
      </c>
      <c r="E90" s="22">
        <v>0.34557242611877287</v>
      </c>
      <c r="F90" s="23">
        <v>0.47</v>
      </c>
      <c r="G90">
        <v>2</v>
      </c>
      <c r="H90">
        <v>7</v>
      </c>
      <c r="I90">
        <v>2</v>
      </c>
      <c r="J90" s="22">
        <v>0.53500000000000003</v>
      </c>
    </row>
    <row r="91" spans="1:10" x14ac:dyDescent="0.3">
      <c r="A91" t="s">
        <v>160</v>
      </c>
      <c r="B91" t="s">
        <v>358</v>
      </c>
      <c r="C91" t="s">
        <v>356</v>
      </c>
      <c r="D91" t="s">
        <v>379</v>
      </c>
      <c r="E91" s="22">
        <v>0.31088980405559352</v>
      </c>
      <c r="F91" s="23">
        <v>0.42</v>
      </c>
      <c r="G91">
        <v>2</v>
      </c>
      <c r="H91">
        <v>6</v>
      </c>
      <c r="I91">
        <v>1</v>
      </c>
      <c r="J91" s="22">
        <v>6.4848484848484847E-5</v>
      </c>
    </row>
    <row r="92" spans="1:10" s="24" customFormat="1" x14ac:dyDescent="0.3">
      <c r="A92" s="24" t="s">
        <v>4</v>
      </c>
      <c r="B92" s="24" t="s">
        <v>193</v>
      </c>
      <c r="C92" s="24" t="s">
        <v>194</v>
      </c>
      <c r="D92" s="24" t="s">
        <v>195</v>
      </c>
      <c r="E92" s="28">
        <v>0</v>
      </c>
      <c r="F92" s="25">
        <v>0</v>
      </c>
      <c r="G92" s="24">
        <v>0</v>
      </c>
      <c r="H92" s="24">
        <v>1</v>
      </c>
      <c r="I92" s="24">
        <v>0</v>
      </c>
      <c r="J92" s="25">
        <v>0</v>
      </c>
    </row>
    <row r="93" spans="1:10" x14ac:dyDescent="0.3">
      <c r="A93" t="s">
        <v>5</v>
      </c>
      <c r="B93" t="s">
        <v>193</v>
      </c>
      <c r="C93" t="s">
        <v>194</v>
      </c>
      <c r="D93" t="s">
        <v>196</v>
      </c>
      <c r="E93" s="22">
        <v>0.4</v>
      </c>
      <c r="F93" s="23">
        <v>0</v>
      </c>
      <c r="G93">
        <v>0</v>
      </c>
      <c r="H93">
        <v>1</v>
      </c>
      <c r="I93">
        <v>0</v>
      </c>
      <c r="J93" s="23">
        <v>0</v>
      </c>
    </row>
    <row r="94" spans="1:10" x14ac:dyDescent="0.3">
      <c r="A94" t="s">
        <v>6</v>
      </c>
      <c r="B94" t="s">
        <v>193</v>
      </c>
      <c r="C94" t="s">
        <v>194</v>
      </c>
      <c r="D94" t="s">
        <v>197</v>
      </c>
      <c r="E94" s="22">
        <v>0</v>
      </c>
      <c r="F94" s="23">
        <v>0</v>
      </c>
      <c r="G94">
        <v>0</v>
      </c>
      <c r="H94">
        <v>1</v>
      </c>
      <c r="I94">
        <v>0</v>
      </c>
      <c r="J94" s="23">
        <v>0</v>
      </c>
    </row>
    <row r="95" spans="1:10" x14ac:dyDescent="0.3">
      <c r="A95" t="s">
        <v>7</v>
      </c>
      <c r="B95" t="s">
        <v>193</v>
      </c>
      <c r="C95" t="s">
        <v>194</v>
      </c>
      <c r="D95" t="s">
        <v>198</v>
      </c>
      <c r="E95" s="22">
        <v>0</v>
      </c>
      <c r="F95" s="23">
        <v>0</v>
      </c>
      <c r="G95">
        <v>0</v>
      </c>
      <c r="H95">
        <v>1</v>
      </c>
      <c r="I95">
        <v>0</v>
      </c>
      <c r="J95" s="23">
        <v>0</v>
      </c>
    </row>
    <row r="96" spans="1:10" x14ac:dyDescent="0.3">
      <c r="A96" t="s">
        <v>8</v>
      </c>
      <c r="B96" t="s">
        <v>193</v>
      </c>
      <c r="C96" t="s">
        <v>194</v>
      </c>
      <c r="D96" t="s">
        <v>199</v>
      </c>
      <c r="E96" s="22">
        <v>0.21</v>
      </c>
      <c r="F96" s="23">
        <v>0</v>
      </c>
      <c r="G96">
        <v>1</v>
      </c>
      <c r="H96">
        <v>1</v>
      </c>
      <c r="I96">
        <v>0</v>
      </c>
      <c r="J96" s="23">
        <v>0</v>
      </c>
    </row>
    <row r="97" spans="1:10" x14ac:dyDescent="0.3">
      <c r="A97" t="s">
        <v>9</v>
      </c>
      <c r="B97" t="s">
        <v>193</v>
      </c>
      <c r="C97" t="s">
        <v>194</v>
      </c>
      <c r="D97" t="s">
        <v>200</v>
      </c>
      <c r="E97" s="22">
        <v>0</v>
      </c>
      <c r="F97" s="23">
        <v>0.1</v>
      </c>
      <c r="G97">
        <v>0</v>
      </c>
      <c r="H97">
        <v>1</v>
      </c>
      <c r="I97">
        <v>0</v>
      </c>
      <c r="J97" s="23">
        <v>0</v>
      </c>
    </row>
    <row r="98" spans="1:10" x14ac:dyDescent="0.3">
      <c r="A98" t="s">
        <v>10</v>
      </c>
      <c r="B98" t="s">
        <v>201</v>
      </c>
      <c r="C98" t="s">
        <v>194</v>
      </c>
      <c r="D98" t="s">
        <v>202</v>
      </c>
      <c r="E98" s="22">
        <v>0.11</v>
      </c>
      <c r="F98" s="23">
        <v>0.4</v>
      </c>
      <c r="G98">
        <v>1</v>
      </c>
      <c r="H98">
        <v>1</v>
      </c>
      <c r="I98">
        <v>0</v>
      </c>
      <c r="J98" s="23">
        <v>0</v>
      </c>
    </row>
    <row r="99" spans="1:10" x14ac:dyDescent="0.3">
      <c r="A99" t="s">
        <v>11</v>
      </c>
      <c r="B99" t="s">
        <v>201</v>
      </c>
      <c r="C99" t="s">
        <v>194</v>
      </c>
      <c r="D99" t="s">
        <v>203</v>
      </c>
      <c r="E99" s="22">
        <v>0.16</v>
      </c>
      <c r="F99" s="23">
        <v>0</v>
      </c>
      <c r="G99">
        <v>1</v>
      </c>
      <c r="H99">
        <v>1</v>
      </c>
      <c r="I99">
        <v>0</v>
      </c>
      <c r="J99" s="23">
        <v>0</v>
      </c>
    </row>
    <row r="100" spans="1:10" x14ac:dyDescent="0.3">
      <c r="A100" t="s">
        <v>12</v>
      </c>
      <c r="B100" t="s">
        <v>193</v>
      </c>
      <c r="C100" t="s">
        <v>194</v>
      </c>
      <c r="D100" t="s">
        <v>204</v>
      </c>
      <c r="E100" s="22">
        <v>0</v>
      </c>
      <c r="F100" s="23">
        <v>0</v>
      </c>
      <c r="G100">
        <v>1</v>
      </c>
      <c r="H100">
        <v>1</v>
      </c>
      <c r="I100">
        <v>0</v>
      </c>
      <c r="J100" s="23">
        <v>0</v>
      </c>
    </row>
    <row r="101" spans="1:10" x14ac:dyDescent="0.3">
      <c r="A101" t="s">
        <v>13</v>
      </c>
      <c r="B101" t="s">
        <v>201</v>
      </c>
      <c r="C101" t="s">
        <v>194</v>
      </c>
      <c r="D101" t="s">
        <v>205</v>
      </c>
      <c r="E101" s="22">
        <v>0.12</v>
      </c>
      <c r="F101" s="23">
        <v>0.2</v>
      </c>
      <c r="G101">
        <v>1</v>
      </c>
      <c r="H101">
        <v>1</v>
      </c>
      <c r="I101">
        <v>0</v>
      </c>
      <c r="J101" s="23">
        <v>0</v>
      </c>
    </row>
    <row r="102" spans="1:10" x14ac:dyDescent="0.3">
      <c r="A102" t="s">
        <v>14</v>
      </c>
      <c r="B102" t="s">
        <v>201</v>
      </c>
      <c r="C102" t="s">
        <v>194</v>
      </c>
      <c r="D102" t="s">
        <v>206</v>
      </c>
      <c r="E102" s="22">
        <v>0.14000000000000001</v>
      </c>
      <c r="F102" s="23">
        <v>0</v>
      </c>
      <c r="G102">
        <v>1</v>
      </c>
      <c r="H102">
        <v>1</v>
      </c>
      <c r="I102">
        <v>0</v>
      </c>
      <c r="J102" s="23">
        <v>0</v>
      </c>
    </row>
    <row r="103" spans="1:10" x14ac:dyDescent="0.3">
      <c r="A103" t="s">
        <v>15</v>
      </c>
      <c r="B103" t="s">
        <v>207</v>
      </c>
      <c r="C103" t="s">
        <v>194</v>
      </c>
      <c r="D103" t="s">
        <v>208</v>
      </c>
      <c r="E103" s="22">
        <v>0</v>
      </c>
      <c r="F103" s="23">
        <v>0</v>
      </c>
      <c r="G103">
        <v>1</v>
      </c>
      <c r="H103">
        <v>1</v>
      </c>
      <c r="I103">
        <v>1</v>
      </c>
      <c r="J103" s="23">
        <v>0</v>
      </c>
    </row>
    <row r="104" spans="1:10" x14ac:dyDescent="0.3">
      <c r="A104" t="s">
        <v>16</v>
      </c>
      <c r="B104" t="s">
        <v>209</v>
      </c>
      <c r="C104" t="s">
        <v>194</v>
      </c>
      <c r="D104" t="s">
        <v>210</v>
      </c>
      <c r="E104" s="22">
        <v>0</v>
      </c>
      <c r="F104" s="23">
        <v>0</v>
      </c>
      <c r="G104">
        <v>1</v>
      </c>
      <c r="H104">
        <v>1</v>
      </c>
      <c r="I104">
        <v>0</v>
      </c>
      <c r="J104" s="23">
        <v>0</v>
      </c>
    </row>
    <row r="105" spans="1:10" x14ac:dyDescent="0.3">
      <c r="A105" t="s">
        <v>17</v>
      </c>
      <c r="B105" t="s">
        <v>207</v>
      </c>
      <c r="C105" t="s">
        <v>194</v>
      </c>
      <c r="D105" t="s">
        <v>211</v>
      </c>
      <c r="E105" s="22">
        <v>0.21</v>
      </c>
      <c r="F105" s="23">
        <v>0</v>
      </c>
      <c r="G105">
        <v>1</v>
      </c>
      <c r="H105">
        <v>1</v>
      </c>
      <c r="I105">
        <v>1</v>
      </c>
      <c r="J105" s="23">
        <v>0</v>
      </c>
    </row>
    <row r="106" spans="1:10" x14ac:dyDescent="0.3">
      <c r="A106" t="s">
        <v>18</v>
      </c>
      <c r="B106" t="s">
        <v>207</v>
      </c>
      <c r="C106" t="s">
        <v>194</v>
      </c>
      <c r="D106" t="s">
        <v>212</v>
      </c>
      <c r="E106" s="22">
        <v>0</v>
      </c>
      <c r="F106" s="23">
        <v>0</v>
      </c>
      <c r="G106">
        <v>1</v>
      </c>
      <c r="H106">
        <v>1</v>
      </c>
      <c r="I106">
        <v>0</v>
      </c>
      <c r="J106" s="23">
        <v>0</v>
      </c>
    </row>
    <row r="107" spans="1:10" x14ac:dyDescent="0.3">
      <c r="A107" t="s">
        <v>19</v>
      </c>
      <c r="B107" t="s">
        <v>207</v>
      </c>
      <c r="C107" t="s">
        <v>194</v>
      </c>
      <c r="D107" t="s">
        <v>213</v>
      </c>
      <c r="E107" s="22">
        <v>0.19</v>
      </c>
      <c r="F107" s="23">
        <v>0</v>
      </c>
      <c r="G107">
        <v>1</v>
      </c>
      <c r="H107">
        <v>1</v>
      </c>
      <c r="I107">
        <v>1</v>
      </c>
      <c r="J107" s="23">
        <v>0</v>
      </c>
    </row>
    <row r="108" spans="1:10" x14ac:dyDescent="0.3">
      <c r="A108" t="s">
        <v>20</v>
      </c>
      <c r="B108" t="s">
        <v>209</v>
      </c>
      <c r="C108" t="s">
        <v>194</v>
      </c>
      <c r="D108" t="s">
        <v>214</v>
      </c>
      <c r="E108" s="22">
        <v>0.23</v>
      </c>
      <c r="F108" s="23">
        <v>0.61</v>
      </c>
      <c r="G108">
        <v>1</v>
      </c>
      <c r="H108">
        <v>1</v>
      </c>
      <c r="I108">
        <v>0</v>
      </c>
      <c r="J108" s="23">
        <v>0</v>
      </c>
    </row>
    <row r="109" spans="1:10" x14ac:dyDescent="0.3">
      <c r="A109" t="s">
        <v>21</v>
      </c>
      <c r="B109" t="s">
        <v>209</v>
      </c>
      <c r="C109" t="s">
        <v>194</v>
      </c>
      <c r="D109" t="s">
        <v>215</v>
      </c>
      <c r="E109" s="22">
        <v>0.18</v>
      </c>
      <c r="F109" s="23">
        <v>0.3</v>
      </c>
      <c r="G109">
        <v>1</v>
      </c>
      <c r="H109">
        <v>1</v>
      </c>
      <c r="I109">
        <v>0</v>
      </c>
      <c r="J109" s="23">
        <v>0</v>
      </c>
    </row>
    <row r="110" spans="1:10" x14ac:dyDescent="0.3">
      <c r="A110" t="s">
        <v>22</v>
      </c>
      <c r="B110" t="s">
        <v>209</v>
      </c>
      <c r="C110" t="s">
        <v>194</v>
      </c>
      <c r="D110" t="s">
        <v>216</v>
      </c>
      <c r="E110" s="22">
        <v>0.38</v>
      </c>
      <c r="F110" s="23">
        <v>0.37</v>
      </c>
      <c r="G110">
        <v>1</v>
      </c>
      <c r="H110">
        <v>1</v>
      </c>
      <c r="I110">
        <v>0</v>
      </c>
      <c r="J110" s="23">
        <v>0.5</v>
      </c>
    </row>
    <row r="111" spans="1:10" x14ac:dyDescent="0.3">
      <c r="A111" t="s">
        <v>23</v>
      </c>
      <c r="B111" t="s">
        <v>209</v>
      </c>
      <c r="C111" t="s">
        <v>194</v>
      </c>
      <c r="D111" t="s">
        <v>217</v>
      </c>
      <c r="E111" s="22">
        <v>0</v>
      </c>
      <c r="F111" s="23">
        <v>0</v>
      </c>
      <c r="G111">
        <v>1</v>
      </c>
      <c r="H111">
        <v>1</v>
      </c>
      <c r="I111">
        <v>0</v>
      </c>
      <c r="J111" s="23">
        <v>0</v>
      </c>
    </row>
    <row r="112" spans="1:10" x14ac:dyDescent="0.3">
      <c r="A112" t="s">
        <v>24</v>
      </c>
      <c r="B112" t="s">
        <v>209</v>
      </c>
      <c r="C112" t="s">
        <v>194</v>
      </c>
      <c r="D112" t="s">
        <v>218</v>
      </c>
      <c r="E112" s="22">
        <v>0.17</v>
      </c>
      <c r="F112" s="23">
        <v>0.4</v>
      </c>
      <c r="G112">
        <v>1</v>
      </c>
      <c r="H112">
        <v>1</v>
      </c>
      <c r="I112">
        <v>1</v>
      </c>
      <c r="J112" s="23">
        <v>0.5</v>
      </c>
    </row>
    <row r="113" spans="1:10" x14ac:dyDescent="0.3">
      <c r="A113" t="s">
        <v>25</v>
      </c>
      <c r="B113" t="s">
        <v>207</v>
      </c>
      <c r="C113" t="s">
        <v>194</v>
      </c>
      <c r="D113" t="s">
        <v>219</v>
      </c>
      <c r="E113" s="22">
        <v>0</v>
      </c>
      <c r="F113" s="23">
        <v>0</v>
      </c>
      <c r="G113">
        <v>1</v>
      </c>
      <c r="H113">
        <v>1</v>
      </c>
      <c r="I113">
        <v>1</v>
      </c>
      <c r="J113" s="23">
        <v>0</v>
      </c>
    </row>
    <row r="114" spans="1:10" x14ac:dyDescent="0.3">
      <c r="A114" t="s">
        <v>26</v>
      </c>
      <c r="B114" t="s">
        <v>209</v>
      </c>
      <c r="C114" t="s">
        <v>194</v>
      </c>
      <c r="D114" t="s">
        <v>220</v>
      </c>
      <c r="E114" s="22">
        <v>0.28000000000000003</v>
      </c>
      <c r="F114" s="23">
        <v>0</v>
      </c>
      <c r="G114">
        <v>1</v>
      </c>
      <c r="H114">
        <v>1</v>
      </c>
      <c r="I114">
        <v>0</v>
      </c>
      <c r="J114" s="22">
        <v>5.3499999999999999E-2</v>
      </c>
    </row>
    <row r="115" spans="1:10" x14ac:dyDescent="0.3">
      <c r="A115" t="s">
        <v>27</v>
      </c>
      <c r="B115" t="s">
        <v>207</v>
      </c>
      <c r="C115" t="s">
        <v>194</v>
      </c>
      <c r="D115" t="s">
        <v>221</v>
      </c>
      <c r="E115" s="22">
        <v>0</v>
      </c>
      <c r="F115" s="23">
        <v>0</v>
      </c>
      <c r="G115">
        <v>1</v>
      </c>
      <c r="H115">
        <v>1</v>
      </c>
      <c r="I115">
        <v>0</v>
      </c>
      <c r="J115" s="23">
        <v>0</v>
      </c>
    </row>
    <row r="116" spans="1:10" x14ac:dyDescent="0.3">
      <c r="A116" t="s">
        <v>28</v>
      </c>
      <c r="B116" t="s">
        <v>201</v>
      </c>
      <c r="C116" t="s">
        <v>194</v>
      </c>
      <c r="D116" t="s">
        <v>222</v>
      </c>
      <c r="E116" s="22">
        <v>0.1</v>
      </c>
      <c r="F116" s="23">
        <v>0</v>
      </c>
      <c r="G116">
        <v>1</v>
      </c>
      <c r="H116">
        <v>1</v>
      </c>
      <c r="I116">
        <v>0</v>
      </c>
      <c r="J116" s="23">
        <v>0</v>
      </c>
    </row>
    <row r="117" spans="1:10" x14ac:dyDescent="0.3">
      <c r="A117" t="s">
        <v>29</v>
      </c>
      <c r="B117" t="s">
        <v>207</v>
      </c>
      <c r="C117" t="s">
        <v>194</v>
      </c>
      <c r="D117" t="s">
        <v>223</v>
      </c>
      <c r="E117" s="22">
        <v>0</v>
      </c>
      <c r="F117" s="23">
        <v>0</v>
      </c>
      <c r="G117">
        <v>1</v>
      </c>
      <c r="H117">
        <v>1</v>
      </c>
      <c r="I117">
        <v>0</v>
      </c>
      <c r="J117" s="23">
        <v>0</v>
      </c>
    </row>
    <row r="118" spans="1:10" x14ac:dyDescent="0.3">
      <c r="A118" t="s">
        <v>127</v>
      </c>
      <c r="B118" t="s">
        <v>339</v>
      </c>
      <c r="C118" t="s">
        <v>340</v>
      </c>
      <c r="D118" t="s">
        <v>341</v>
      </c>
      <c r="E118" s="22">
        <v>0.34</v>
      </c>
      <c r="F118" s="23">
        <v>0.59</v>
      </c>
      <c r="G118">
        <v>3</v>
      </c>
      <c r="H118">
        <v>6</v>
      </c>
      <c r="I118">
        <v>1</v>
      </c>
      <c r="J118" s="22">
        <v>5.45E-2</v>
      </c>
    </row>
    <row r="119" spans="1:10" x14ac:dyDescent="0.3">
      <c r="A119" t="s">
        <v>128</v>
      </c>
      <c r="B119" t="s">
        <v>342</v>
      </c>
      <c r="C119" t="s">
        <v>340</v>
      </c>
      <c r="D119" t="s">
        <v>343</v>
      </c>
      <c r="E119" s="22">
        <v>0.3</v>
      </c>
      <c r="F119" s="23">
        <v>0.41</v>
      </c>
      <c r="G119">
        <v>2</v>
      </c>
      <c r="H119">
        <v>6</v>
      </c>
      <c r="I119">
        <v>2</v>
      </c>
      <c r="J119" s="23">
        <v>0</v>
      </c>
    </row>
    <row r="120" spans="1:10" x14ac:dyDescent="0.3">
      <c r="A120" t="s">
        <v>129</v>
      </c>
      <c r="B120" t="s">
        <v>339</v>
      </c>
      <c r="C120" t="s">
        <v>340</v>
      </c>
      <c r="D120" t="s">
        <v>344</v>
      </c>
      <c r="E120" s="22">
        <v>0.28000000000000003</v>
      </c>
      <c r="F120" s="23">
        <v>0.32</v>
      </c>
      <c r="G120">
        <v>2</v>
      </c>
      <c r="H120">
        <v>6</v>
      </c>
      <c r="I120">
        <v>2</v>
      </c>
      <c r="J120" s="23">
        <v>0</v>
      </c>
    </row>
    <row r="121" spans="1:10" x14ac:dyDescent="0.3">
      <c r="A121" t="s">
        <v>130</v>
      </c>
      <c r="B121" t="s">
        <v>339</v>
      </c>
      <c r="C121" t="s">
        <v>340</v>
      </c>
      <c r="D121" t="s">
        <v>345</v>
      </c>
      <c r="E121" s="22">
        <v>0.14000000000000001</v>
      </c>
      <c r="F121" s="23">
        <v>0.33</v>
      </c>
      <c r="G121">
        <v>2</v>
      </c>
      <c r="H121">
        <v>6</v>
      </c>
      <c r="I121">
        <v>1</v>
      </c>
      <c r="J121" s="23">
        <v>0</v>
      </c>
    </row>
    <row r="122" spans="1:10" x14ac:dyDescent="0.3">
      <c r="A122" t="s">
        <v>131</v>
      </c>
      <c r="B122" t="s">
        <v>342</v>
      </c>
      <c r="C122" t="s">
        <v>340</v>
      </c>
      <c r="D122" t="s">
        <v>346</v>
      </c>
      <c r="E122" s="22">
        <v>0.33</v>
      </c>
      <c r="F122" s="23">
        <v>0.38</v>
      </c>
      <c r="G122">
        <v>3</v>
      </c>
      <c r="H122">
        <v>6</v>
      </c>
      <c r="I122">
        <v>2</v>
      </c>
      <c r="J122" s="23">
        <v>0</v>
      </c>
    </row>
    <row r="123" spans="1:10" x14ac:dyDescent="0.3">
      <c r="A123" t="s">
        <v>132</v>
      </c>
      <c r="B123" t="s">
        <v>339</v>
      </c>
      <c r="C123" t="s">
        <v>340</v>
      </c>
      <c r="D123" t="s">
        <v>347</v>
      </c>
      <c r="E123" s="22">
        <v>0.13</v>
      </c>
      <c r="F123" s="23">
        <v>0</v>
      </c>
      <c r="G123">
        <v>2</v>
      </c>
      <c r="H123">
        <v>6</v>
      </c>
      <c r="I123">
        <v>2</v>
      </c>
      <c r="J123" s="23">
        <v>0</v>
      </c>
    </row>
    <row r="124" spans="1:10" x14ac:dyDescent="0.3">
      <c r="A124" t="s">
        <v>133</v>
      </c>
      <c r="B124" t="s">
        <v>342</v>
      </c>
      <c r="C124" t="s">
        <v>340</v>
      </c>
      <c r="D124" t="s">
        <v>348</v>
      </c>
      <c r="E124" s="22">
        <v>0.26</v>
      </c>
      <c r="F124" s="23">
        <v>0.47</v>
      </c>
      <c r="G124">
        <v>2</v>
      </c>
      <c r="H124">
        <v>6</v>
      </c>
      <c r="I124">
        <v>1</v>
      </c>
      <c r="J124" s="23">
        <v>0</v>
      </c>
    </row>
    <row r="125" spans="1:10" x14ac:dyDescent="0.3">
      <c r="A125" t="s">
        <v>134</v>
      </c>
      <c r="B125" t="s">
        <v>342</v>
      </c>
      <c r="C125" t="s">
        <v>340</v>
      </c>
      <c r="D125" t="s">
        <v>349</v>
      </c>
      <c r="E125" s="22">
        <v>0.1</v>
      </c>
      <c r="F125" s="23">
        <v>0.21</v>
      </c>
      <c r="G125">
        <v>2</v>
      </c>
      <c r="H125">
        <v>6</v>
      </c>
      <c r="I125">
        <v>2</v>
      </c>
      <c r="J125" s="23">
        <v>0</v>
      </c>
    </row>
    <row r="126" spans="1:10" x14ac:dyDescent="0.3">
      <c r="A126" t="s">
        <v>135</v>
      </c>
      <c r="B126" t="s">
        <v>342</v>
      </c>
      <c r="C126" t="s">
        <v>340</v>
      </c>
      <c r="D126" t="s">
        <v>350</v>
      </c>
      <c r="E126" s="22">
        <v>0.11</v>
      </c>
      <c r="F126" s="23">
        <v>0</v>
      </c>
      <c r="G126">
        <v>1</v>
      </c>
      <c r="H126">
        <v>6</v>
      </c>
      <c r="I126">
        <v>2</v>
      </c>
      <c r="J126" s="23">
        <v>0</v>
      </c>
    </row>
    <row r="127" spans="1:10" x14ac:dyDescent="0.3">
      <c r="A127" t="s">
        <v>136</v>
      </c>
      <c r="B127" t="s">
        <v>342</v>
      </c>
      <c r="C127" t="s">
        <v>340</v>
      </c>
      <c r="D127" t="s">
        <v>351</v>
      </c>
      <c r="E127" s="22">
        <v>0.2</v>
      </c>
      <c r="F127" s="23">
        <v>0.28000000000000003</v>
      </c>
      <c r="G127">
        <v>2</v>
      </c>
      <c r="H127">
        <v>6</v>
      </c>
      <c r="I127">
        <v>1</v>
      </c>
      <c r="J127" s="23">
        <v>0</v>
      </c>
    </row>
    <row r="128" spans="1:10" x14ac:dyDescent="0.3">
      <c r="A128" t="s">
        <v>137</v>
      </c>
      <c r="B128" t="s">
        <v>339</v>
      </c>
      <c r="C128" t="s">
        <v>340</v>
      </c>
      <c r="D128" t="s">
        <v>352</v>
      </c>
      <c r="E128" s="22">
        <v>0.13</v>
      </c>
      <c r="F128" s="23">
        <v>0.25</v>
      </c>
      <c r="G128">
        <v>2</v>
      </c>
      <c r="H128">
        <v>6</v>
      </c>
      <c r="I128">
        <v>2</v>
      </c>
      <c r="J128" s="23">
        <v>0</v>
      </c>
    </row>
    <row r="129" spans="1:10" x14ac:dyDescent="0.3">
      <c r="A129" t="s">
        <v>138</v>
      </c>
      <c r="B129" t="s">
        <v>342</v>
      </c>
      <c r="C129" t="s">
        <v>340</v>
      </c>
      <c r="D129" t="s">
        <v>353</v>
      </c>
      <c r="E129" s="22">
        <v>0.17</v>
      </c>
      <c r="F129" s="23">
        <v>0.31</v>
      </c>
      <c r="G129">
        <v>2</v>
      </c>
      <c r="H129">
        <v>6</v>
      </c>
      <c r="I129">
        <v>2</v>
      </c>
      <c r="J129" s="23">
        <v>0.5</v>
      </c>
    </row>
    <row r="130" spans="1:10" x14ac:dyDescent="0.3">
      <c r="A130" t="s">
        <v>139</v>
      </c>
      <c r="B130" t="s">
        <v>339</v>
      </c>
      <c r="C130" t="s">
        <v>340</v>
      </c>
      <c r="D130" t="s">
        <v>354</v>
      </c>
      <c r="E130" s="22">
        <v>0.2</v>
      </c>
      <c r="F130" s="23">
        <v>0.47</v>
      </c>
      <c r="G130">
        <v>2</v>
      </c>
      <c r="H130">
        <v>6</v>
      </c>
      <c r="I130">
        <v>2</v>
      </c>
      <c r="J130" s="23">
        <v>0</v>
      </c>
    </row>
    <row r="131" spans="1:10" s="24" customFormat="1" x14ac:dyDescent="0.3">
      <c r="A131" s="24" t="s">
        <v>47</v>
      </c>
      <c r="B131" s="24" t="s">
        <v>245</v>
      </c>
      <c r="C131" s="24" t="s">
        <v>225</v>
      </c>
      <c r="D131" s="24" t="s">
        <v>246</v>
      </c>
      <c r="E131" s="28">
        <v>8.14E-2</v>
      </c>
      <c r="F131" s="25">
        <v>0.27</v>
      </c>
      <c r="G131" s="24">
        <v>1</v>
      </c>
      <c r="H131" s="24">
        <v>5</v>
      </c>
      <c r="I131" s="24">
        <v>1</v>
      </c>
      <c r="J131" s="27">
        <v>0</v>
      </c>
    </row>
    <row r="132" spans="1:10" x14ac:dyDescent="0.3">
      <c r="A132" t="s">
        <v>48</v>
      </c>
      <c r="B132" t="s">
        <v>245</v>
      </c>
      <c r="C132" t="s">
        <v>225</v>
      </c>
      <c r="D132" t="s">
        <v>247</v>
      </c>
      <c r="E132" s="22">
        <v>0.1051</v>
      </c>
      <c r="F132" s="23">
        <v>0.08</v>
      </c>
      <c r="G132">
        <v>1</v>
      </c>
      <c r="H132">
        <v>5</v>
      </c>
      <c r="I132">
        <v>1</v>
      </c>
      <c r="J132" s="23">
        <v>0</v>
      </c>
    </row>
    <row r="133" spans="1:10" x14ac:dyDescent="0.3">
      <c r="A133" t="s">
        <v>49</v>
      </c>
      <c r="B133" t="s">
        <v>245</v>
      </c>
      <c r="C133" t="s">
        <v>225</v>
      </c>
      <c r="D133" t="s">
        <v>248</v>
      </c>
      <c r="E133" s="22">
        <v>0.21010000000000001</v>
      </c>
      <c r="F133" s="23">
        <v>0.45</v>
      </c>
      <c r="G133">
        <v>1</v>
      </c>
      <c r="H133">
        <v>5</v>
      </c>
      <c r="I133">
        <v>1</v>
      </c>
      <c r="J133" s="23">
        <v>0</v>
      </c>
    </row>
    <row r="134" spans="1:10" x14ac:dyDescent="0.3">
      <c r="A134" t="s">
        <v>50</v>
      </c>
      <c r="B134" t="s">
        <v>245</v>
      </c>
      <c r="C134" t="s">
        <v>225</v>
      </c>
      <c r="D134" t="s">
        <v>249</v>
      </c>
      <c r="E134" s="22">
        <v>0.11</v>
      </c>
      <c r="F134" s="23">
        <v>7.0000000000000007E-2</v>
      </c>
      <c r="G134">
        <v>1</v>
      </c>
      <c r="H134">
        <v>5</v>
      </c>
      <c r="I134">
        <v>1</v>
      </c>
      <c r="J134" s="23">
        <v>0</v>
      </c>
    </row>
    <row r="135" spans="1:10" x14ac:dyDescent="0.3">
      <c r="A135" t="s">
        <v>52</v>
      </c>
      <c r="B135" t="s">
        <v>245</v>
      </c>
      <c r="C135" t="s">
        <v>225</v>
      </c>
      <c r="D135" t="s">
        <v>251</v>
      </c>
      <c r="E135" s="22">
        <v>0.14960000000000001</v>
      </c>
      <c r="F135" s="23">
        <v>0</v>
      </c>
      <c r="G135">
        <v>1</v>
      </c>
      <c r="H135">
        <v>5</v>
      </c>
      <c r="I135">
        <v>1</v>
      </c>
      <c r="J135" s="23">
        <v>0</v>
      </c>
    </row>
    <row r="136" spans="1:10" x14ac:dyDescent="0.3">
      <c r="A136" t="s">
        <v>55</v>
      </c>
      <c r="B136" t="s">
        <v>245</v>
      </c>
      <c r="C136" t="s">
        <v>225</v>
      </c>
      <c r="D136" t="s">
        <v>254</v>
      </c>
      <c r="E136" s="22">
        <v>0.10050000000000001</v>
      </c>
      <c r="F136" s="23">
        <v>0.34</v>
      </c>
      <c r="G136">
        <v>1</v>
      </c>
      <c r="H136">
        <v>5</v>
      </c>
      <c r="I136">
        <v>3</v>
      </c>
      <c r="J136" s="23">
        <v>0</v>
      </c>
    </row>
    <row r="137" spans="1:10" x14ac:dyDescent="0.3">
      <c r="A137" t="s">
        <v>56</v>
      </c>
      <c r="B137" t="s">
        <v>245</v>
      </c>
      <c r="C137" t="s">
        <v>225</v>
      </c>
      <c r="D137" t="s">
        <v>255</v>
      </c>
      <c r="E137" s="22">
        <v>0.21279999999999999</v>
      </c>
      <c r="F137" s="23">
        <v>0.76</v>
      </c>
      <c r="G137">
        <v>1</v>
      </c>
      <c r="H137">
        <v>5</v>
      </c>
      <c r="I137">
        <v>1</v>
      </c>
      <c r="J137" s="23">
        <v>0</v>
      </c>
    </row>
    <row r="138" spans="1:10" x14ac:dyDescent="0.3">
      <c r="A138" t="s">
        <v>105</v>
      </c>
      <c r="B138" t="s">
        <v>312</v>
      </c>
      <c r="C138" t="s">
        <v>313</v>
      </c>
      <c r="D138" t="s">
        <v>314</v>
      </c>
      <c r="E138" s="22">
        <v>0.30630000000000002</v>
      </c>
      <c r="F138" s="23">
        <v>0.81</v>
      </c>
      <c r="G138">
        <v>4</v>
      </c>
      <c r="H138">
        <v>5</v>
      </c>
      <c r="I138">
        <v>0</v>
      </c>
      <c r="J138" s="23">
        <v>0</v>
      </c>
    </row>
    <row r="139" spans="1:10" x14ac:dyDescent="0.3">
      <c r="A139" t="s">
        <v>106</v>
      </c>
      <c r="B139" t="s">
        <v>312</v>
      </c>
      <c r="C139" t="s">
        <v>313</v>
      </c>
      <c r="D139" t="s">
        <v>315</v>
      </c>
      <c r="E139" s="22">
        <v>0</v>
      </c>
      <c r="F139" s="23">
        <v>0</v>
      </c>
      <c r="G139">
        <v>2</v>
      </c>
      <c r="H139">
        <v>3</v>
      </c>
      <c r="I139">
        <v>0</v>
      </c>
      <c r="J139" s="23">
        <v>0</v>
      </c>
    </row>
    <row r="140" spans="1:10" x14ac:dyDescent="0.3">
      <c r="A140" t="s">
        <v>107</v>
      </c>
      <c r="B140" t="s">
        <v>312</v>
      </c>
      <c r="C140" t="s">
        <v>313</v>
      </c>
      <c r="D140" t="s">
        <v>316</v>
      </c>
      <c r="E140" s="22">
        <v>0.14899999999999999</v>
      </c>
      <c r="F140" s="23">
        <v>0.83</v>
      </c>
      <c r="G140">
        <v>2</v>
      </c>
      <c r="H140">
        <v>4</v>
      </c>
      <c r="I140">
        <v>0</v>
      </c>
      <c r="J140" s="23">
        <v>0</v>
      </c>
    </row>
    <row r="141" spans="1:10" x14ac:dyDescent="0.3">
      <c r="A141" t="s">
        <v>115</v>
      </c>
      <c r="B141" t="s">
        <v>312</v>
      </c>
      <c r="C141" t="s">
        <v>313</v>
      </c>
      <c r="D141" t="s">
        <v>326</v>
      </c>
      <c r="E141" s="22">
        <v>0.11169999999999999</v>
      </c>
      <c r="F141" s="23">
        <v>0.45</v>
      </c>
      <c r="G141">
        <v>1</v>
      </c>
      <c r="H141">
        <v>5</v>
      </c>
      <c r="I141">
        <v>0</v>
      </c>
      <c r="J141" s="23">
        <v>0</v>
      </c>
    </row>
    <row r="142" spans="1:10" x14ac:dyDescent="0.3">
      <c r="A142" t="s">
        <v>117</v>
      </c>
      <c r="B142" t="s">
        <v>312</v>
      </c>
      <c r="C142" t="s">
        <v>313</v>
      </c>
      <c r="D142" t="s">
        <v>329</v>
      </c>
      <c r="E142" s="22">
        <v>3.1099999999999999E-2</v>
      </c>
      <c r="F142" s="23">
        <v>0.05</v>
      </c>
      <c r="G142">
        <v>1</v>
      </c>
      <c r="H142">
        <v>3</v>
      </c>
      <c r="I142">
        <v>0</v>
      </c>
      <c r="J142" s="23">
        <v>0</v>
      </c>
    </row>
    <row r="143" spans="1:10" x14ac:dyDescent="0.3">
      <c r="A143" t="s">
        <v>124</v>
      </c>
      <c r="B143" t="s">
        <v>312</v>
      </c>
      <c r="C143" t="s">
        <v>313</v>
      </c>
      <c r="D143" t="s">
        <v>336</v>
      </c>
      <c r="E143" s="22">
        <v>0.10580000000000001</v>
      </c>
      <c r="F143" s="23">
        <v>0.41</v>
      </c>
      <c r="G143">
        <v>2</v>
      </c>
      <c r="H143">
        <v>3</v>
      </c>
      <c r="I143">
        <v>0</v>
      </c>
      <c r="J143" s="23">
        <v>0</v>
      </c>
    </row>
    <row r="144" spans="1:10" x14ac:dyDescent="0.3">
      <c r="A144" t="s">
        <v>125</v>
      </c>
      <c r="B144" t="s">
        <v>312</v>
      </c>
      <c r="C144" t="s">
        <v>313</v>
      </c>
      <c r="D144" t="s">
        <v>337</v>
      </c>
      <c r="E144" s="22">
        <v>0</v>
      </c>
      <c r="F144" s="23">
        <v>0.2</v>
      </c>
      <c r="G144">
        <v>2</v>
      </c>
      <c r="H144">
        <v>5</v>
      </c>
      <c r="I144">
        <v>0</v>
      </c>
      <c r="J144" s="23">
        <v>0</v>
      </c>
    </row>
    <row r="145" spans="1:10" x14ac:dyDescent="0.3">
      <c r="A145" t="s">
        <v>39</v>
      </c>
      <c r="B145" t="s">
        <v>236</v>
      </c>
      <c r="C145" t="s">
        <v>225</v>
      </c>
      <c r="D145" t="s">
        <v>237</v>
      </c>
      <c r="E145" s="22">
        <v>0.2021</v>
      </c>
      <c r="F145" s="23">
        <v>0.56999999999999995</v>
      </c>
      <c r="G145">
        <v>1</v>
      </c>
      <c r="H145">
        <v>5</v>
      </c>
      <c r="I145">
        <v>1</v>
      </c>
      <c r="J145" s="23">
        <v>0</v>
      </c>
    </row>
    <row r="146" spans="1:10" x14ac:dyDescent="0.3">
      <c r="A146" t="s">
        <v>40</v>
      </c>
      <c r="B146" t="s">
        <v>236</v>
      </c>
      <c r="C146" t="s">
        <v>225</v>
      </c>
      <c r="D146" t="s">
        <v>238</v>
      </c>
      <c r="E146" s="22">
        <v>0.2051</v>
      </c>
      <c r="F146" s="23">
        <v>0.33</v>
      </c>
      <c r="G146">
        <v>1</v>
      </c>
      <c r="H146">
        <v>5</v>
      </c>
      <c r="I146">
        <v>1</v>
      </c>
      <c r="J146" s="23">
        <v>0</v>
      </c>
    </row>
    <row r="147" spans="1:10" x14ac:dyDescent="0.3">
      <c r="A147" t="s">
        <v>42</v>
      </c>
      <c r="B147" t="s">
        <v>236</v>
      </c>
      <c r="C147" t="s">
        <v>225</v>
      </c>
      <c r="D147" t="s">
        <v>240</v>
      </c>
      <c r="E147" s="22">
        <v>0.40439999999999998</v>
      </c>
      <c r="F147" s="23">
        <v>0.85</v>
      </c>
      <c r="G147">
        <v>1</v>
      </c>
      <c r="H147">
        <v>5</v>
      </c>
      <c r="I147">
        <v>1</v>
      </c>
      <c r="J147" s="23">
        <v>0</v>
      </c>
    </row>
    <row r="148" spans="1:10" x14ac:dyDescent="0.3">
      <c r="A148" t="s">
        <v>43</v>
      </c>
      <c r="B148" t="s">
        <v>236</v>
      </c>
      <c r="C148" t="s">
        <v>225</v>
      </c>
      <c r="D148" t="s">
        <v>241</v>
      </c>
      <c r="E148" s="22">
        <v>0.22900000000000001</v>
      </c>
      <c r="F148" s="23">
        <v>0</v>
      </c>
      <c r="G148">
        <v>1</v>
      </c>
      <c r="H148">
        <v>5</v>
      </c>
      <c r="I148">
        <v>1</v>
      </c>
      <c r="J148" s="23">
        <v>0</v>
      </c>
    </row>
    <row r="149" spans="1:10" x14ac:dyDescent="0.3">
      <c r="A149" t="s">
        <v>44</v>
      </c>
      <c r="B149" t="s">
        <v>236</v>
      </c>
      <c r="C149" t="s">
        <v>225</v>
      </c>
      <c r="D149" t="s">
        <v>242</v>
      </c>
      <c r="E149" s="22">
        <v>0.27139999999999997</v>
      </c>
      <c r="F149" s="23">
        <v>6.5000000000000002E-2</v>
      </c>
      <c r="G149">
        <v>1</v>
      </c>
      <c r="H149">
        <v>5</v>
      </c>
      <c r="I149">
        <v>1</v>
      </c>
      <c r="J149" s="23">
        <v>0</v>
      </c>
    </row>
    <row r="150" spans="1:10" x14ac:dyDescent="0.3">
      <c r="A150" t="s">
        <v>45</v>
      </c>
      <c r="B150" t="s">
        <v>236</v>
      </c>
      <c r="C150" t="s">
        <v>225</v>
      </c>
      <c r="D150" t="s">
        <v>243</v>
      </c>
      <c r="E150" s="22">
        <v>3.0099999999999998E-2</v>
      </c>
      <c r="F150" s="23">
        <v>0</v>
      </c>
      <c r="G150">
        <v>1</v>
      </c>
      <c r="H150">
        <v>5</v>
      </c>
      <c r="I150">
        <v>0</v>
      </c>
      <c r="J150" s="22">
        <f>64.91/100</f>
        <v>0.64910000000000001</v>
      </c>
    </row>
    <row r="151" spans="1:10" x14ac:dyDescent="0.3">
      <c r="A151" t="s">
        <v>46</v>
      </c>
      <c r="B151" t="s">
        <v>236</v>
      </c>
      <c r="C151" t="s">
        <v>225</v>
      </c>
      <c r="D151" t="s">
        <v>244</v>
      </c>
      <c r="E151" s="22">
        <v>0.18049999999999999</v>
      </c>
      <c r="F151" s="23">
        <v>0</v>
      </c>
      <c r="G151">
        <v>1</v>
      </c>
      <c r="H151">
        <v>5</v>
      </c>
      <c r="I151">
        <v>1</v>
      </c>
      <c r="J151" s="23">
        <v>0</v>
      </c>
    </row>
    <row r="152" spans="1:10" x14ac:dyDescent="0.3">
      <c r="A152" t="s">
        <v>109</v>
      </c>
      <c r="B152" t="s">
        <v>319</v>
      </c>
      <c r="C152" t="s">
        <v>313</v>
      </c>
      <c r="D152" t="s">
        <v>320</v>
      </c>
      <c r="E152" s="22">
        <v>8.7999999999999995E-2</v>
      </c>
      <c r="F152" s="23">
        <v>0.31</v>
      </c>
      <c r="G152">
        <v>1</v>
      </c>
      <c r="H152">
        <v>4</v>
      </c>
      <c r="I152">
        <v>0</v>
      </c>
      <c r="J152" s="23">
        <v>0</v>
      </c>
    </row>
    <row r="153" spans="1:10" x14ac:dyDescent="0.3">
      <c r="A153" t="s">
        <v>111</v>
      </c>
      <c r="B153" t="s">
        <v>319</v>
      </c>
      <c r="C153" t="s">
        <v>313</v>
      </c>
      <c r="D153" t="s">
        <v>322</v>
      </c>
      <c r="E153" s="22">
        <v>0.40179999999999999</v>
      </c>
      <c r="F153" s="23">
        <v>0</v>
      </c>
      <c r="G153">
        <v>1</v>
      </c>
      <c r="H153">
        <v>4</v>
      </c>
      <c r="I153">
        <v>0</v>
      </c>
      <c r="J153" s="23">
        <v>0</v>
      </c>
    </row>
    <row r="154" spans="1:10" x14ac:dyDescent="0.3">
      <c r="A154" t="s">
        <v>108</v>
      </c>
      <c r="B154" t="s">
        <v>317</v>
      </c>
      <c r="C154" t="s">
        <v>313</v>
      </c>
      <c r="D154" t="s">
        <v>318</v>
      </c>
      <c r="E154" s="22">
        <v>7.0099999999999996E-2</v>
      </c>
      <c r="F154" s="23">
        <v>0.47</v>
      </c>
      <c r="G154">
        <v>1</v>
      </c>
      <c r="H154">
        <v>4</v>
      </c>
      <c r="I154">
        <v>0</v>
      </c>
      <c r="J154" s="23">
        <v>0</v>
      </c>
    </row>
    <row r="155" spans="1:10" x14ac:dyDescent="0.3">
      <c r="A155" t="s">
        <v>121</v>
      </c>
      <c r="B155" t="s">
        <v>317</v>
      </c>
      <c r="C155" t="s">
        <v>313</v>
      </c>
      <c r="D155" t="s">
        <v>333</v>
      </c>
      <c r="E155" s="22">
        <v>0.2311</v>
      </c>
      <c r="F155" s="23">
        <v>0.56000000000000005</v>
      </c>
      <c r="G155">
        <v>2</v>
      </c>
      <c r="H155">
        <v>4</v>
      </c>
      <c r="I155">
        <v>0</v>
      </c>
      <c r="J155" s="26">
        <v>0.02</v>
      </c>
    </row>
    <row r="156" spans="1:10" x14ac:dyDescent="0.3">
      <c r="A156" t="s">
        <v>110</v>
      </c>
      <c r="B156" t="s">
        <v>317</v>
      </c>
      <c r="C156" t="s">
        <v>313</v>
      </c>
      <c r="D156" t="s">
        <v>321</v>
      </c>
      <c r="E156" s="22">
        <v>0</v>
      </c>
      <c r="F156" s="23">
        <v>0</v>
      </c>
      <c r="G156">
        <v>1</v>
      </c>
      <c r="H156">
        <v>4</v>
      </c>
      <c r="I156">
        <v>1</v>
      </c>
      <c r="J156" s="23">
        <v>0</v>
      </c>
    </row>
    <row r="157" spans="1:10" x14ac:dyDescent="0.3">
      <c r="A157" t="s">
        <v>112</v>
      </c>
      <c r="B157" t="s">
        <v>317</v>
      </c>
      <c r="C157" t="s">
        <v>313</v>
      </c>
      <c r="D157" t="s">
        <v>323</v>
      </c>
      <c r="E157" s="22">
        <v>0.15129999999999999</v>
      </c>
      <c r="F157" s="23">
        <v>0.61</v>
      </c>
      <c r="G157">
        <v>1</v>
      </c>
      <c r="H157">
        <v>4</v>
      </c>
      <c r="I157">
        <v>0</v>
      </c>
      <c r="J157" s="23">
        <v>0</v>
      </c>
    </row>
    <row r="158" spans="1:10" x14ac:dyDescent="0.3">
      <c r="A158" t="s">
        <v>113</v>
      </c>
      <c r="B158" t="s">
        <v>317</v>
      </c>
      <c r="C158" t="s">
        <v>313</v>
      </c>
      <c r="D158" t="s">
        <v>324</v>
      </c>
      <c r="E158" s="22">
        <v>0</v>
      </c>
      <c r="F158" s="23">
        <v>0</v>
      </c>
      <c r="G158">
        <v>0</v>
      </c>
      <c r="H158">
        <v>4</v>
      </c>
      <c r="I158">
        <v>0</v>
      </c>
      <c r="J158" s="23">
        <v>0</v>
      </c>
    </row>
    <row r="159" spans="1:10" x14ac:dyDescent="0.3">
      <c r="A159" t="s">
        <v>114</v>
      </c>
      <c r="B159" t="s">
        <v>317</v>
      </c>
      <c r="C159" t="s">
        <v>313</v>
      </c>
      <c r="D159" t="s">
        <v>325</v>
      </c>
      <c r="E159" s="22">
        <v>0</v>
      </c>
      <c r="F159" s="23">
        <v>0</v>
      </c>
      <c r="G159">
        <v>0</v>
      </c>
      <c r="H159">
        <v>4</v>
      </c>
      <c r="I159">
        <v>0</v>
      </c>
      <c r="J159" s="23">
        <v>0</v>
      </c>
    </row>
    <row r="160" spans="1:10" x14ac:dyDescent="0.3">
      <c r="A160" t="s">
        <v>30</v>
      </c>
      <c r="B160" t="s">
        <v>224</v>
      </c>
      <c r="C160" t="s">
        <v>225</v>
      </c>
      <c r="D160" t="s">
        <v>226</v>
      </c>
      <c r="E160" s="22">
        <v>6.9199999999999998E-2</v>
      </c>
      <c r="F160" s="23">
        <v>0.16</v>
      </c>
      <c r="G160">
        <v>1</v>
      </c>
      <c r="H160">
        <v>5</v>
      </c>
      <c r="I160">
        <v>1</v>
      </c>
      <c r="J160" s="23">
        <v>0</v>
      </c>
    </row>
    <row r="161" spans="1:10" x14ac:dyDescent="0.3">
      <c r="A161" t="s">
        <v>31</v>
      </c>
      <c r="B161" t="s">
        <v>224</v>
      </c>
      <c r="C161" t="s">
        <v>225</v>
      </c>
      <c r="D161" t="s">
        <v>227</v>
      </c>
      <c r="E161" s="22">
        <v>6.9699999999999998E-2</v>
      </c>
      <c r="F161" s="23">
        <v>0.84</v>
      </c>
      <c r="G161">
        <v>1</v>
      </c>
      <c r="H161">
        <v>5</v>
      </c>
      <c r="I161">
        <v>1</v>
      </c>
      <c r="J161" s="23">
        <v>0</v>
      </c>
    </row>
    <row r="162" spans="1:10" x14ac:dyDescent="0.3">
      <c r="A162" t="s">
        <v>32</v>
      </c>
      <c r="B162" t="s">
        <v>224</v>
      </c>
      <c r="C162" t="s">
        <v>225</v>
      </c>
      <c r="D162" t="s">
        <v>228</v>
      </c>
      <c r="E162" s="22">
        <v>0.17580000000000001</v>
      </c>
      <c r="F162" s="23">
        <v>0.25</v>
      </c>
      <c r="G162">
        <v>1</v>
      </c>
      <c r="H162">
        <v>0</v>
      </c>
      <c r="I162">
        <v>1</v>
      </c>
      <c r="J162" s="23">
        <v>0</v>
      </c>
    </row>
    <row r="163" spans="1:10" x14ac:dyDescent="0.3">
      <c r="A163" t="s">
        <v>51</v>
      </c>
      <c r="B163" t="s">
        <v>224</v>
      </c>
      <c r="C163" t="s">
        <v>225</v>
      </c>
      <c r="D163" t="s">
        <v>250</v>
      </c>
      <c r="E163" s="22">
        <v>5.4399999999999997E-2</v>
      </c>
      <c r="F163" s="23">
        <v>0</v>
      </c>
      <c r="G163">
        <v>1</v>
      </c>
      <c r="H163">
        <v>5</v>
      </c>
      <c r="I163">
        <v>1</v>
      </c>
      <c r="J163" s="23">
        <v>0</v>
      </c>
    </row>
    <row r="164" spans="1:10" x14ac:dyDescent="0.3">
      <c r="A164" t="s">
        <v>53</v>
      </c>
      <c r="B164" t="s">
        <v>224</v>
      </c>
      <c r="C164" t="s">
        <v>225</v>
      </c>
      <c r="D164" t="s">
        <v>252</v>
      </c>
      <c r="E164" s="22">
        <v>3.56E-2</v>
      </c>
      <c r="F164" s="23">
        <v>0</v>
      </c>
      <c r="G164">
        <v>1</v>
      </c>
      <c r="H164">
        <v>5</v>
      </c>
      <c r="I164">
        <v>1</v>
      </c>
      <c r="J164" s="23">
        <v>0</v>
      </c>
    </row>
    <row r="165" spans="1:10" x14ac:dyDescent="0.3">
      <c r="A165" t="s">
        <v>54</v>
      </c>
      <c r="B165" t="s">
        <v>224</v>
      </c>
      <c r="C165" t="s">
        <v>225</v>
      </c>
      <c r="D165" t="s">
        <v>253</v>
      </c>
      <c r="E165" s="22">
        <v>1.52E-2</v>
      </c>
      <c r="F165" s="23">
        <v>0</v>
      </c>
      <c r="G165">
        <v>1</v>
      </c>
      <c r="H165">
        <v>5</v>
      </c>
      <c r="I165">
        <v>1</v>
      </c>
      <c r="J165" s="23">
        <v>0</v>
      </c>
    </row>
    <row r="166" spans="1:10" x14ac:dyDescent="0.3">
      <c r="A166" t="s">
        <v>33</v>
      </c>
      <c r="B166" t="s">
        <v>229</v>
      </c>
      <c r="C166" t="s">
        <v>225</v>
      </c>
      <c r="D166" t="s">
        <v>230</v>
      </c>
      <c r="E166" s="22">
        <v>0.1231</v>
      </c>
      <c r="F166" s="23">
        <v>0.2</v>
      </c>
      <c r="G166">
        <v>1</v>
      </c>
      <c r="H166">
        <v>5</v>
      </c>
      <c r="I166">
        <v>1</v>
      </c>
      <c r="J166" s="22">
        <f>5.94/100</f>
        <v>5.9400000000000001E-2</v>
      </c>
    </row>
    <row r="167" spans="1:10" x14ac:dyDescent="0.3">
      <c r="A167" t="s">
        <v>34</v>
      </c>
      <c r="B167" t="s">
        <v>229</v>
      </c>
      <c r="C167" t="s">
        <v>225</v>
      </c>
      <c r="D167" t="s">
        <v>231</v>
      </c>
      <c r="E167" s="22">
        <v>0.14460000000000001</v>
      </c>
      <c r="F167" s="23">
        <v>0.5</v>
      </c>
      <c r="G167">
        <v>1</v>
      </c>
      <c r="H167">
        <v>5</v>
      </c>
      <c r="I167">
        <v>1</v>
      </c>
      <c r="J167" s="23">
        <v>0</v>
      </c>
    </row>
    <row r="168" spans="1:10" x14ac:dyDescent="0.3">
      <c r="A168" t="s">
        <v>35</v>
      </c>
      <c r="B168" t="s">
        <v>229</v>
      </c>
      <c r="C168" t="s">
        <v>225</v>
      </c>
      <c r="D168" t="s">
        <v>232</v>
      </c>
      <c r="E168" s="22">
        <v>0.30559999999999998</v>
      </c>
      <c r="F168" s="23">
        <v>1</v>
      </c>
      <c r="G168">
        <v>1</v>
      </c>
      <c r="H168">
        <v>5</v>
      </c>
      <c r="I168">
        <v>1</v>
      </c>
      <c r="J168" s="23">
        <v>0</v>
      </c>
    </row>
    <row r="169" spans="1:10" x14ac:dyDescent="0.3">
      <c r="A169" t="s">
        <v>36</v>
      </c>
      <c r="B169" t="s">
        <v>229</v>
      </c>
      <c r="C169" t="s">
        <v>225</v>
      </c>
      <c r="D169" t="s">
        <v>233</v>
      </c>
      <c r="E169" s="22">
        <v>0.25169999999999998</v>
      </c>
      <c r="F169" s="23">
        <v>0.99</v>
      </c>
      <c r="G169">
        <v>1</v>
      </c>
      <c r="H169">
        <v>5</v>
      </c>
      <c r="I169">
        <v>1</v>
      </c>
      <c r="J169" s="23">
        <v>0</v>
      </c>
    </row>
    <row r="170" spans="1:10" x14ac:dyDescent="0.3">
      <c r="A170" t="s">
        <v>37</v>
      </c>
      <c r="B170" t="s">
        <v>229</v>
      </c>
      <c r="C170" t="s">
        <v>225</v>
      </c>
      <c r="D170" t="s">
        <v>234</v>
      </c>
      <c r="E170" s="22">
        <v>0.2666</v>
      </c>
      <c r="F170" s="23">
        <v>0.85</v>
      </c>
      <c r="G170">
        <v>1</v>
      </c>
      <c r="H170">
        <v>5</v>
      </c>
      <c r="I170">
        <v>1</v>
      </c>
      <c r="J170" s="22">
        <f>6.11/100</f>
        <v>6.1100000000000002E-2</v>
      </c>
    </row>
    <row r="171" spans="1:10" x14ac:dyDescent="0.3">
      <c r="A171" t="s">
        <v>38</v>
      </c>
      <c r="B171" t="s">
        <v>229</v>
      </c>
      <c r="C171" t="s">
        <v>225</v>
      </c>
      <c r="D171" t="s">
        <v>235</v>
      </c>
      <c r="E171" s="22">
        <v>0.1658</v>
      </c>
      <c r="F171" s="23">
        <v>0.87</v>
      </c>
      <c r="G171">
        <v>1</v>
      </c>
      <c r="H171">
        <v>0</v>
      </c>
      <c r="I171">
        <v>1</v>
      </c>
      <c r="J171" s="22">
        <f>7.13/100</f>
        <v>7.1300000000000002E-2</v>
      </c>
    </row>
    <row r="172" spans="1:10" x14ac:dyDescent="0.3">
      <c r="A172" t="s">
        <v>41</v>
      </c>
      <c r="B172" t="s">
        <v>229</v>
      </c>
      <c r="C172" t="s">
        <v>225</v>
      </c>
      <c r="D172" t="s">
        <v>239</v>
      </c>
      <c r="E172" s="22">
        <v>0.32240000000000002</v>
      </c>
      <c r="F172" s="23">
        <v>1</v>
      </c>
      <c r="G172">
        <v>1</v>
      </c>
      <c r="H172">
        <v>5</v>
      </c>
      <c r="I172">
        <v>1</v>
      </c>
      <c r="J172" s="23">
        <v>0</v>
      </c>
    </row>
    <row r="173" spans="1:10" x14ac:dyDescent="0.3">
      <c r="A173" t="s">
        <v>116</v>
      </c>
      <c r="B173" t="s">
        <v>327</v>
      </c>
      <c r="C173" t="s">
        <v>313</v>
      </c>
      <c r="D173" t="s">
        <v>328</v>
      </c>
      <c r="E173" s="22">
        <v>0.23380000000000001</v>
      </c>
      <c r="F173" s="23">
        <v>0.28999999999999998</v>
      </c>
      <c r="G173">
        <v>1</v>
      </c>
      <c r="H173">
        <v>4</v>
      </c>
      <c r="I173">
        <v>1</v>
      </c>
      <c r="J173" s="23">
        <v>0</v>
      </c>
    </row>
    <row r="174" spans="1:10" x14ac:dyDescent="0.3">
      <c r="A174" t="s">
        <v>118</v>
      </c>
      <c r="B174" t="s">
        <v>327</v>
      </c>
      <c r="C174" t="s">
        <v>313</v>
      </c>
      <c r="D174" t="s">
        <v>330</v>
      </c>
      <c r="E174" s="22">
        <v>0.1883</v>
      </c>
      <c r="F174" s="23">
        <v>0.52</v>
      </c>
      <c r="G174">
        <v>1</v>
      </c>
      <c r="H174">
        <v>4</v>
      </c>
      <c r="I174">
        <v>1</v>
      </c>
      <c r="J174" s="23">
        <v>0</v>
      </c>
    </row>
    <row r="175" spans="1:10" x14ac:dyDescent="0.3">
      <c r="A175" t="s">
        <v>119</v>
      </c>
      <c r="B175" t="s">
        <v>327</v>
      </c>
      <c r="C175" t="s">
        <v>313</v>
      </c>
      <c r="D175" t="s">
        <v>331</v>
      </c>
      <c r="E175" s="22">
        <v>0.2031</v>
      </c>
      <c r="F175" s="23">
        <v>0.3</v>
      </c>
      <c r="G175">
        <v>3</v>
      </c>
      <c r="H175">
        <v>4</v>
      </c>
      <c r="I175">
        <v>1</v>
      </c>
      <c r="J175" s="23">
        <v>0</v>
      </c>
    </row>
    <row r="176" spans="1:10" x14ac:dyDescent="0.3">
      <c r="A176" t="s">
        <v>120</v>
      </c>
      <c r="B176" t="s">
        <v>327</v>
      </c>
      <c r="C176" t="s">
        <v>313</v>
      </c>
      <c r="D176" t="s">
        <v>332</v>
      </c>
      <c r="E176" s="22">
        <v>0.16270000000000001</v>
      </c>
      <c r="F176" s="23">
        <v>0.37</v>
      </c>
      <c r="G176">
        <v>2</v>
      </c>
      <c r="H176">
        <v>4</v>
      </c>
      <c r="I176">
        <v>0</v>
      </c>
      <c r="J176" s="23">
        <v>0</v>
      </c>
    </row>
    <row r="177" spans="1:10" x14ac:dyDescent="0.3">
      <c r="A177" t="s">
        <v>123</v>
      </c>
      <c r="B177" t="s">
        <v>327</v>
      </c>
      <c r="C177" t="s">
        <v>313</v>
      </c>
      <c r="D177" t="s">
        <v>335</v>
      </c>
      <c r="E177" s="22">
        <v>0.36</v>
      </c>
      <c r="F177" s="23">
        <v>0.52</v>
      </c>
      <c r="G177">
        <v>2</v>
      </c>
      <c r="H177">
        <v>5</v>
      </c>
      <c r="I177">
        <v>2</v>
      </c>
      <c r="J177" s="23">
        <v>0</v>
      </c>
    </row>
    <row r="178" spans="1:10" x14ac:dyDescent="0.3">
      <c r="A178" t="s">
        <v>126</v>
      </c>
      <c r="B178" t="s">
        <v>327</v>
      </c>
      <c r="C178" t="s">
        <v>313</v>
      </c>
      <c r="D178" t="s">
        <v>338</v>
      </c>
      <c r="E178" s="22">
        <v>0.38629999999999998</v>
      </c>
      <c r="F178" s="23">
        <v>0.37</v>
      </c>
      <c r="G178">
        <v>1</v>
      </c>
      <c r="H178">
        <v>4</v>
      </c>
      <c r="I178">
        <v>2</v>
      </c>
      <c r="J178" s="23">
        <v>0</v>
      </c>
    </row>
    <row r="179" spans="1:10" x14ac:dyDescent="0.3">
      <c r="A179" t="s">
        <v>122</v>
      </c>
      <c r="B179" t="s">
        <v>327</v>
      </c>
      <c r="C179" t="s">
        <v>313</v>
      </c>
      <c r="D179" t="s">
        <v>334</v>
      </c>
      <c r="E179" s="22">
        <v>0.30549999999999999</v>
      </c>
      <c r="F179" s="23">
        <v>0.31</v>
      </c>
      <c r="G179">
        <v>0</v>
      </c>
      <c r="H179">
        <v>4</v>
      </c>
      <c r="I179">
        <v>0</v>
      </c>
      <c r="J179" s="23">
        <v>0</v>
      </c>
    </row>
  </sheetData>
  <autoFilter ref="A1:J179" xr:uid="{00000000-0009-0000-0000-00000B000000}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177"/>
  <sheetViews>
    <sheetView workbookViewId="0"/>
  </sheetViews>
  <sheetFormatPr baseColWidth="10" defaultRowHeight="14.4" x14ac:dyDescent="0.3"/>
  <cols>
    <col min="1" max="1" width="15.33203125" bestFit="1" customWidth="1"/>
    <col min="2" max="2" width="47.6640625" bestFit="1" customWidth="1"/>
    <col min="3" max="3" width="24.6640625" bestFit="1" customWidth="1"/>
  </cols>
  <sheetData>
    <row r="1" spans="1:3" x14ac:dyDescent="0.3">
      <c r="A1" t="s">
        <v>415</v>
      </c>
      <c r="B1" t="s">
        <v>424</v>
      </c>
      <c r="C1" t="s">
        <v>425</v>
      </c>
    </row>
    <row r="2" spans="1:3" x14ac:dyDescent="0.3">
      <c r="A2" t="s">
        <v>4</v>
      </c>
      <c r="B2">
        <v>5</v>
      </c>
      <c r="C2">
        <v>2</v>
      </c>
    </row>
    <row r="3" spans="1:3" x14ac:dyDescent="0.3">
      <c r="A3" t="s">
        <v>5</v>
      </c>
      <c r="B3">
        <v>6</v>
      </c>
      <c r="C3">
        <v>3</v>
      </c>
    </row>
    <row r="4" spans="1:3" x14ac:dyDescent="0.3">
      <c r="A4" t="s">
        <v>6</v>
      </c>
      <c r="B4">
        <v>5</v>
      </c>
      <c r="C4">
        <v>2</v>
      </c>
    </row>
    <row r="5" spans="1:3" x14ac:dyDescent="0.3">
      <c r="A5" t="s">
        <v>7</v>
      </c>
      <c r="B5">
        <v>7</v>
      </c>
      <c r="C5">
        <v>3</v>
      </c>
    </row>
    <row r="6" spans="1:3" x14ac:dyDescent="0.3">
      <c r="A6" t="s">
        <v>8</v>
      </c>
      <c r="B6">
        <v>6</v>
      </c>
      <c r="C6">
        <v>2</v>
      </c>
    </row>
    <row r="7" spans="1:3" x14ac:dyDescent="0.3">
      <c r="A7" t="s">
        <v>10</v>
      </c>
      <c r="B7">
        <v>5</v>
      </c>
      <c r="C7">
        <v>4</v>
      </c>
    </row>
    <row r="8" spans="1:3" x14ac:dyDescent="0.3">
      <c r="A8" t="s">
        <v>11</v>
      </c>
      <c r="B8">
        <v>5</v>
      </c>
      <c r="C8">
        <v>4</v>
      </c>
    </row>
    <row r="9" spans="1:3" x14ac:dyDescent="0.3">
      <c r="A9" t="s">
        <v>12</v>
      </c>
      <c r="B9">
        <v>10</v>
      </c>
      <c r="C9">
        <v>2</v>
      </c>
    </row>
    <row r="10" spans="1:3" x14ac:dyDescent="0.3">
      <c r="A10" t="s">
        <v>13</v>
      </c>
      <c r="B10">
        <v>5</v>
      </c>
      <c r="C10">
        <v>4</v>
      </c>
    </row>
    <row r="11" spans="1:3" x14ac:dyDescent="0.3">
      <c r="A11" t="s">
        <v>14</v>
      </c>
      <c r="B11">
        <v>5</v>
      </c>
      <c r="C11">
        <v>4</v>
      </c>
    </row>
    <row r="12" spans="1:3" x14ac:dyDescent="0.3">
      <c r="A12" t="s">
        <v>15</v>
      </c>
      <c r="B12">
        <v>2</v>
      </c>
      <c r="C12">
        <v>2</v>
      </c>
    </row>
    <row r="13" spans="1:3" x14ac:dyDescent="0.3">
      <c r="A13" t="s">
        <v>16</v>
      </c>
      <c r="B13">
        <v>6</v>
      </c>
      <c r="C13">
        <v>5</v>
      </c>
    </row>
    <row r="14" spans="1:3" x14ac:dyDescent="0.3">
      <c r="A14" t="s">
        <v>17</v>
      </c>
      <c r="B14">
        <v>7</v>
      </c>
      <c r="C14">
        <v>3</v>
      </c>
    </row>
    <row r="15" spans="1:3" x14ac:dyDescent="0.3">
      <c r="A15" t="s">
        <v>18</v>
      </c>
      <c r="B15">
        <v>7</v>
      </c>
      <c r="C15">
        <v>3</v>
      </c>
    </row>
    <row r="16" spans="1:3" x14ac:dyDescent="0.3">
      <c r="A16" t="s">
        <v>19</v>
      </c>
      <c r="B16">
        <v>7</v>
      </c>
      <c r="C16">
        <v>3</v>
      </c>
    </row>
    <row r="17" spans="1:3" x14ac:dyDescent="0.3">
      <c r="A17" t="s">
        <v>20</v>
      </c>
      <c r="B17">
        <v>6</v>
      </c>
      <c r="C17">
        <v>5</v>
      </c>
    </row>
    <row r="18" spans="1:3" x14ac:dyDescent="0.3">
      <c r="A18" t="s">
        <v>21</v>
      </c>
      <c r="B18">
        <v>7</v>
      </c>
      <c r="C18">
        <v>5</v>
      </c>
    </row>
    <row r="19" spans="1:3" x14ac:dyDescent="0.3">
      <c r="A19" t="s">
        <v>22</v>
      </c>
      <c r="B19">
        <v>6</v>
      </c>
      <c r="C19">
        <v>5</v>
      </c>
    </row>
    <row r="20" spans="1:3" x14ac:dyDescent="0.3">
      <c r="A20" t="s">
        <v>23</v>
      </c>
      <c r="B20">
        <v>7</v>
      </c>
      <c r="C20">
        <v>5</v>
      </c>
    </row>
    <row r="21" spans="1:3" x14ac:dyDescent="0.3">
      <c r="A21" t="s">
        <v>24</v>
      </c>
      <c r="B21">
        <v>10</v>
      </c>
      <c r="C21">
        <v>6</v>
      </c>
    </row>
    <row r="22" spans="1:3" x14ac:dyDescent="0.3">
      <c r="A22" t="s">
        <v>25</v>
      </c>
      <c r="B22">
        <v>6</v>
      </c>
      <c r="C22">
        <v>2</v>
      </c>
    </row>
    <row r="23" spans="1:3" x14ac:dyDescent="0.3">
      <c r="A23" t="s">
        <v>26</v>
      </c>
      <c r="B23">
        <v>8</v>
      </c>
      <c r="C23">
        <v>6</v>
      </c>
    </row>
    <row r="24" spans="1:3" x14ac:dyDescent="0.3">
      <c r="A24" t="s">
        <v>27</v>
      </c>
      <c r="B24">
        <v>6</v>
      </c>
      <c r="C24">
        <v>5</v>
      </c>
    </row>
    <row r="25" spans="1:3" x14ac:dyDescent="0.3">
      <c r="A25" t="s">
        <v>28</v>
      </c>
      <c r="B25">
        <v>5</v>
      </c>
      <c r="C25">
        <v>4</v>
      </c>
    </row>
    <row r="26" spans="1:3" x14ac:dyDescent="0.3">
      <c r="A26" t="s">
        <v>29</v>
      </c>
      <c r="B26">
        <v>6</v>
      </c>
      <c r="C26">
        <v>5</v>
      </c>
    </row>
    <row r="27" spans="1:3" x14ac:dyDescent="0.3">
      <c r="A27" t="s">
        <v>30</v>
      </c>
      <c r="B27">
        <v>2</v>
      </c>
      <c r="C27">
        <v>2</v>
      </c>
    </row>
    <row r="28" spans="1:3" x14ac:dyDescent="0.3">
      <c r="A28" t="s">
        <v>31</v>
      </c>
      <c r="B28">
        <v>2</v>
      </c>
      <c r="C28">
        <v>2</v>
      </c>
    </row>
    <row r="29" spans="1:3" x14ac:dyDescent="0.3">
      <c r="A29" t="s">
        <v>32</v>
      </c>
      <c r="B29">
        <v>2</v>
      </c>
      <c r="C29">
        <v>2</v>
      </c>
    </row>
    <row r="30" spans="1:3" x14ac:dyDescent="0.3">
      <c r="A30" t="s">
        <v>33</v>
      </c>
      <c r="B30">
        <v>3</v>
      </c>
      <c r="C30">
        <v>2</v>
      </c>
    </row>
    <row r="31" spans="1:3" x14ac:dyDescent="0.3">
      <c r="A31" t="s">
        <v>34</v>
      </c>
      <c r="B31">
        <v>2</v>
      </c>
      <c r="C31">
        <v>2</v>
      </c>
    </row>
    <row r="32" spans="1:3" x14ac:dyDescent="0.3">
      <c r="A32" t="s">
        <v>35</v>
      </c>
      <c r="B32">
        <v>2</v>
      </c>
      <c r="C32">
        <v>2</v>
      </c>
    </row>
    <row r="33" spans="1:3" x14ac:dyDescent="0.3">
      <c r="A33" t="s">
        <v>36</v>
      </c>
      <c r="B33">
        <v>2</v>
      </c>
      <c r="C33">
        <v>2</v>
      </c>
    </row>
    <row r="34" spans="1:3" x14ac:dyDescent="0.3">
      <c r="A34" t="s">
        <v>37</v>
      </c>
      <c r="B34">
        <v>2</v>
      </c>
      <c r="C34">
        <v>1</v>
      </c>
    </row>
    <row r="35" spans="1:3" x14ac:dyDescent="0.3">
      <c r="A35" t="s">
        <v>38</v>
      </c>
      <c r="B35">
        <v>2</v>
      </c>
      <c r="C35">
        <v>2</v>
      </c>
    </row>
    <row r="36" spans="1:3" x14ac:dyDescent="0.3">
      <c r="A36" t="s">
        <v>39</v>
      </c>
      <c r="B36">
        <v>2</v>
      </c>
      <c r="C36">
        <v>2</v>
      </c>
    </row>
    <row r="37" spans="1:3" x14ac:dyDescent="0.3">
      <c r="A37" t="s">
        <v>40</v>
      </c>
      <c r="B37">
        <v>2</v>
      </c>
      <c r="C37">
        <v>2</v>
      </c>
    </row>
    <row r="38" spans="1:3" x14ac:dyDescent="0.3">
      <c r="A38" t="s">
        <v>41</v>
      </c>
      <c r="B38">
        <v>2</v>
      </c>
      <c r="C38">
        <v>2</v>
      </c>
    </row>
    <row r="39" spans="1:3" x14ac:dyDescent="0.3">
      <c r="A39" t="s">
        <v>42</v>
      </c>
      <c r="B39">
        <v>2</v>
      </c>
      <c r="C39">
        <v>2</v>
      </c>
    </row>
    <row r="40" spans="1:3" x14ac:dyDescent="0.3">
      <c r="A40" t="s">
        <v>43</v>
      </c>
      <c r="B40">
        <v>2</v>
      </c>
      <c r="C40">
        <v>2</v>
      </c>
    </row>
    <row r="41" spans="1:3" x14ac:dyDescent="0.3">
      <c r="A41" t="s">
        <v>44</v>
      </c>
      <c r="B41">
        <v>2</v>
      </c>
      <c r="C41">
        <v>2</v>
      </c>
    </row>
    <row r="42" spans="1:3" x14ac:dyDescent="0.3">
      <c r="A42" t="s">
        <v>45</v>
      </c>
      <c r="B42">
        <v>2</v>
      </c>
      <c r="C42">
        <v>2</v>
      </c>
    </row>
    <row r="43" spans="1:3" x14ac:dyDescent="0.3">
      <c r="A43" t="s">
        <v>46</v>
      </c>
      <c r="B43">
        <v>3</v>
      </c>
      <c r="C43">
        <v>2</v>
      </c>
    </row>
    <row r="44" spans="1:3" x14ac:dyDescent="0.3">
      <c r="A44" t="s">
        <v>47</v>
      </c>
      <c r="B44">
        <v>2</v>
      </c>
      <c r="C44">
        <v>2</v>
      </c>
    </row>
    <row r="45" spans="1:3" x14ac:dyDescent="0.3">
      <c r="A45" t="s">
        <v>48</v>
      </c>
      <c r="B45">
        <v>2</v>
      </c>
      <c r="C45">
        <v>2</v>
      </c>
    </row>
    <row r="46" spans="1:3" x14ac:dyDescent="0.3">
      <c r="A46" t="s">
        <v>49</v>
      </c>
      <c r="B46">
        <v>2</v>
      </c>
      <c r="C46">
        <v>2</v>
      </c>
    </row>
    <row r="47" spans="1:3" x14ac:dyDescent="0.3">
      <c r="A47" t="s">
        <v>50</v>
      </c>
      <c r="B47">
        <v>3</v>
      </c>
      <c r="C47">
        <v>2</v>
      </c>
    </row>
    <row r="48" spans="1:3" x14ac:dyDescent="0.3">
      <c r="A48" t="s">
        <v>51</v>
      </c>
      <c r="B48">
        <v>2</v>
      </c>
      <c r="C48">
        <v>2</v>
      </c>
    </row>
    <row r="49" spans="1:3" x14ac:dyDescent="0.3">
      <c r="A49" t="s">
        <v>52</v>
      </c>
      <c r="B49">
        <v>3</v>
      </c>
      <c r="C49">
        <v>2</v>
      </c>
    </row>
    <row r="50" spans="1:3" x14ac:dyDescent="0.3">
      <c r="A50" t="s">
        <v>53</v>
      </c>
      <c r="B50">
        <v>2</v>
      </c>
      <c r="C50">
        <v>1</v>
      </c>
    </row>
    <row r="51" spans="1:3" x14ac:dyDescent="0.3">
      <c r="A51" t="s">
        <v>54</v>
      </c>
      <c r="B51">
        <v>2</v>
      </c>
      <c r="C51">
        <v>1</v>
      </c>
    </row>
    <row r="52" spans="1:3" x14ac:dyDescent="0.3">
      <c r="A52" t="s">
        <v>55</v>
      </c>
      <c r="B52">
        <v>2</v>
      </c>
      <c r="C52">
        <v>2</v>
      </c>
    </row>
    <row r="53" spans="1:3" x14ac:dyDescent="0.3">
      <c r="A53" t="s">
        <v>56</v>
      </c>
      <c r="B53">
        <v>2</v>
      </c>
      <c r="C53">
        <v>2</v>
      </c>
    </row>
    <row r="54" spans="1:3" x14ac:dyDescent="0.3">
      <c r="A54" t="s">
        <v>57</v>
      </c>
      <c r="B54">
        <v>4</v>
      </c>
      <c r="C54">
        <v>3</v>
      </c>
    </row>
    <row r="55" spans="1:3" x14ac:dyDescent="0.3">
      <c r="A55" t="s">
        <v>92</v>
      </c>
      <c r="B55">
        <v>3</v>
      </c>
      <c r="C55">
        <v>3</v>
      </c>
    </row>
    <row r="56" spans="1:3" x14ac:dyDescent="0.3">
      <c r="A56" t="s">
        <v>93</v>
      </c>
      <c r="B56">
        <v>2</v>
      </c>
      <c r="C56">
        <v>2</v>
      </c>
    </row>
    <row r="57" spans="1:3" x14ac:dyDescent="0.3">
      <c r="A57" t="s">
        <v>94</v>
      </c>
      <c r="B57">
        <v>3</v>
      </c>
      <c r="C57">
        <v>2</v>
      </c>
    </row>
    <row r="58" spans="1:3" x14ac:dyDescent="0.3">
      <c r="A58" t="s">
        <v>61</v>
      </c>
      <c r="B58">
        <v>4</v>
      </c>
      <c r="C58">
        <v>3</v>
      </c>
    </row>
    <row r="59" spans="1:3" x14ac:dyDescent="0.3">
      <c r="A59" t="s">
        <v>95</v>
      </c>
      <c r="B59">
        <v>2</v>
      </c>
      <c r="C59">
        <v>2</v>
      </c>
    </row>
    <row r="60" spans="1:3" x14ac:dyDescent="0.3">
      <c r="A60" t="s">
        <v>58</v>
      </c>
      <c r="B60">
        <v>3</v>
      </c>
      <c r="C60">
        <v>2</v>
      </c>
    </row>
    <row r="61" spans="1:3" x14ac:dyDescent="0.3">
      <c r="A61" t="s">
        <v>59</v>
      </c>
      <c r="B61">
        <v>2</v>
      </c>
      <c r="C61">
        <v>2</v>
      </c>
    </row>
    <row r="62" spans="1:3" x14ac:dyDescent="0.3">
      <c r="A62" t="s">
        <v>60</v>
      </c>
      <c r="B62">
        <v>3</v>
      </c>
      <c r="C62">
        <v>3</v>
      </c>
    </row>
    <row r="63" spans="1:3" x14ac:dyDescent="0.3">
      <c r="A63" t="s">
        <v>62</v>
      </c>
      <c r="B63">
        <v>3</v>
      </c>
      <c r="C63">
        <v>2</v>
      </c>
    </row>
    <row r="64" spans="1:3" x14ac:dyDescent="0.3">
      <c r="A64" t="s">
        <v>96</v>
      </c>
      <c r="B64">
        <v>3</v>
      </c>
      <c r="C64">
        <v>3</v>
      </c>
    </row>
    <row r="65" spans="1:3" x14ac:dyDescent="0.3">
      <c r="A65" t="s">
        <v>63</v>
      </c>
      <c r="B65">
        <v>2</v>
      </c>
      <c r="C65">
        <v>2</v>
      </c>
    </row>
    <row r="66" spans="1:3" x14ac:dyDescent="0.3">
      <c r="A66" t="s">
        <v>64</v>
      </c>
      <c r="B66">
        <v>2</v>
      </c>
      <c r="C66">
        <v>2</v>
      </c>
    </row>
    <row r="67" spans="1:3" x14ac:dyDescent="0.3">
      <c r="A67" t="s">
        <v>65</v>
      </c>
      <c r="B67">
        <v>3</v>
      </c>
      <c r="C67">
        <v>2</v>
      </c>
    </row>
    <row r="68" spans="1:3" x14ac:dyDescent="0.3">
      <c r="A68" t="s">
        <v>71</v>
      </c>
      <c r="B68">
        <v>4</v>
      </c>
      <c r="C68">
        <v>3</v>
      </c>
    </row>
    <row r="69" spans="1:3" x14ac:dyDescent="0.3">
      <c r="A69" t="s">
        <v>72</v>
      </c>
      <c r="B69">
        <v>4</v>
      </c>
      <c r="C69">
        <v>3</v>
      </c>
    </row>
    <row r="70" spans="1:3" x14ac:dyDescent="0.3">
      <c r="A70" t="s">
        <v>73</v>
      </c>
      <c r="B70">
        <v>4</v>
      </c>
      <c r="C70">
        <v>3</v>
      </c>
    </row>
    <row r="71" spans="1:3" x14ac:dyDescent="0.3">
      <c r="A71" t="s">
        <v>66</v>
      </c>
      <c r="B71">
        <v>3</v>
      </c>
      <c r="C71">
        <v>2</v>
      </c>
    </row>
    <row r="72" spans="1:3" x14ac:dyDescent="0.3">
      <c r="A72" t="s">
        <v>97</v>
      </c>
      <c r="B72">
        <v>2</v>
      </c>
      <c r="C72">
        <v>2</v>
      </c>
    </row>
    <row r="73" spans="1:3" x14ac:dyDescent="0.3">
      <c r="A73" t="s">
        <v>76</v>
      </c>
      <c r="B73">
        <v>5</v>
      </c>
      <c r="C73">
        <v>4</v>
      </c>
    </row>
    <row r="74" spans="1:3" x14ac:dyDescent="0.3">
      <c r="A74" t="s">
        <v>77</v>
      </c>
      <c r="B74">
        <v>4</v>
      </c>
      <c r="C74">
        <v>3</v>
      </c>
    </row>
    <row r="75" spans="1:3" x14ac:dyDescent="0.3">
      <c r="A75" t="s">
        <v>67</v>
      </c>
      <c r="B75">
        <v>2</v>
      </c>
      <c r="C75">
        <v>2</v>
      </c>
    </row>
    <row r="76" spans="1:3" x14ac:dyDescent="0.3">
      <c r="A76" t="s">
        <v>79</v>
      </c>
      <c r="B76">
        <v>4</v>
      </c>
      <c r="C76">
        <v>3</v>
      </c>
    </row>
    <row r="77" spans="1:3" x14ac:dyDescent="0.3">
      <c r="A77" t="s">
        <v>98</v>
      </c>
      <c r="B77">
        <v>3</v>
      </c>
      <c r="C77">
        <v>3</v>
      </c>
    </row>
    <row r="78" spans="1:3" x14ac:dyDescent="0.3">
      <c r="A78" t="s">
        <v>81</v>
      </c>
      <c r="B78">
        <v>4</v>
      </c>
      <c r="C78">
        <v>3</v>
      </c>
    </row>
    <row r="79" spans="1:3" x14ac:dyDescent="0.3">
      <c r="A79" t="s">
        <v>99</v>
      </c>
      <c r="B79">
        <v>2</v>
      </c>
      <c r="C79">
        <v>2</v>
      </c>
    </row>
    <row r="80" spans="1:3" x14ac:dyDescent="0.3">
      <c r="A80" t="s">
        <v>82</v>
      </c>
      <c r="B80">
        <v>2</v>
      </c>
      <c r="C80">
        <v>2</v>
      </c>
    </row>
    <row r="81" spans="1:3" x14ac:dyDescent="0.3">
      <c r="A81" t="s">
        <v>83</v>
      </c>
      <c r="B81">
        <v>2</v>
      </c>
      <c r="C81">
        <v>2</v>
      </c>
    </row>
    <row r="82" spans="1:3" x14ac:dyDescent="0.3">
      <c r="A82" t="s">
        <v>85</v>
      </c>
      <c r="B82">
        <v>4</v>
      </c>
      <c r="C82">
        <v>3</v>
      </c>
    </row>
    <row r="83" spans="1:3" x14ac:dyDescent="0.3">
      <c r="A83" t="s">
        <v>86</v>
      </c>
      <c r="B83">
        <v>4</v>
      </c>
      <c r="C83">
        <v>3</v>
      </c>
    </row>
    <row r="84" spans="1:3" x14ac:dyDescent="0.3">
      <c r="A84" t="s">
        <v>84</v>
      </c>
      <c r="B84">
        <v>3</v>
      </c>
      <c r="C84">
        <v>2</v>
      </c>
    </row>
    <row r="85" spans="1:3" x14ac:dyDescent="0.3">
      <c r="A85" t="s">
        <v>88</v>
      </c>
      <c r="B85">
        <v>4</v>
      </c>
      <c r="C85">
        <v>3</v>
      </c>
    </row>
    <row r="86" spans="1:3" x14ac:dyDescent="0.3">
      <c r="A86" t="s">
        <v>87</v>
      </c>
      <c r="B86">
        <v>3</v>
      </c>
      <c r="C86">
        <v>2</v>
      </c>
    </row>
    <row r="87" spans="1:3" x14ac:dyDescent="0.3">
      <c r="A87" t="s">
        <v>68</v>
      </c>
      <c r="B87">
        <v>3</v>
      </c>
      <c r="C87">
        <v>3</v>
      </c>
    </row>
    <row r="88" spans="1:3" x14ac:dyDescent="0.3">
      <c r="A88" t="s">
        <v>69</v>
      </c>
      <c r="B88">
        <v>2</v>
      </c>
      <c r="C88">
        <v>2</v>
      </c>
    </row>
    <row r="89" spans="1:3" x14ac:dyDescent="0.3">
      <c r="A89" t="s">
        <v>70</v>
      </c>
      <c r="B89">
        <v>3</v>
      </c>
      <c r="C89">
        <v>3</v>
      </c>
    </row>
    <row r="90" spans="1:3" x14ac:dyDescent="0.3">
      <c r="A90" t="s">
        <v>74</v>
      </c>
      <c r="B90">
        <v>2</v>
      </c>
      <c r="C90">
        <v>2</v>
      </c>
    </row>
    <row r="91" spans="1:3" x14ac:dyDescent="0.3">
      <c r="A91" t="s">
        <v>75</v>
      </c>
      <c r="B91">
        <v>3</v>
      </c>
      <c r="C91">
        <v>2</v>
      </c>
    </row>
    <row r="92" spans="1:3" x14ac:dyDescent="0.3">
      <c r="A92" t="s">
        <v>78</v>
      </c>
      <c r="B92">
        <v>3</v>
      </c>
      <c r="C92">
        <v>2</v>
      </c>
    </row>
    <row r="93" spans="1:3" x14ac:dyDescent="0.3">
      <c r="A93" t="s">
        <v>80</v>
      </c>
      <c r="B93">
        <v>3</v>
      </c>
      <c r="C93">
        <v>3</v>
      </c>
    </row>
    <row r="94" spans="1:3" x14ac:dyDescent="0.3">
      <c r="A94" t="s">
        <v>89</v>
      </c>
      <c r="B94">
        <v>3</v>
      </c>
      <c r="C94">
        <v>2</v>
      </c>
    </row>
    <row r="95" spans="1:3" x14ac:dyDescent="0.3">
      <c r="A95" t="s">
        <v>90</v>
      </c>
      <c r="B95">
        <v>2</v>
      </c>
      <c r="C95">
        <v>2</v>
      </c>
    </row>
    <row r="96" spans="1:3" x14ac:dyDescent="0.3">
      <c r="A96" t="s">
        <v>91</v>
      </c>
      <c r="B96">
        <v>3</v>
      </c>
      <c r="C96">
        <v>3</v>
      </c>
    </row>
    <row r="97" spans="1:3" x14ac:dyDescent="0.3">
      <c r="A97" t="s">
        <v>100</v>
      </c>
      <c r="B97">
        <v>5</v>
      </c>
      <c r="C97">
        <v>2</v>
      </c>
    </row>
    <row r="98" spans="1:3" x14ac:dyDescent="0.3">
      <c r="A98" t="s">
        <v>101</v>
      </c>
      <c r="B98">
        <v>2</v>
      </c>
      <c r="C98">
        <v>2</v>
      </c>
    </row>
    <row r="99" spans="1:3" x14ac:dyDescent="0.3">
      <c r="A99" t="s">
        <v>102</v>
      </c>
      <c r="B99">
        <v>2</v>
      </c>
      <c r="C99">
        <v>2</v>
      </c>
    </row>
    <row r="100" spans="1:3" x14ac:dyDescent="0.3">
      <c r="A100" t="s">
        <v>103</v>
      </c>
      <c r="B100">
        <v>4</v>
      </c>
      <c r="C100">
        <v>3</v>
      </c>
    </row>
    <row r="101" spans="1:3" x14ac:dyDescent="0.3">
      <c r="A101" t="s">
        <v>104</v>
      </c>
      <c r="B101">
        <v>4</v>
      </c>
      <c r="C101">
        <v>3</v>
      </c>
    </row>
    <row r="102" spans="1:3" x14ac:dyDescent="0.3">
      <c r="A102" t="s">
        <v>105</v>
      </c>
      <c r="B102">
        <v>6</v>
      </c>
      <c r="C102">
        <v>5</v>
      </c>
    </row>
    <row r="103" spans="1:3" x14ac:dyDescent="0.3">
      <c r="A103" t="s">
        <v>106</v>
      </c>
      <c r="B103">
        <v>3</v>
      </c>
      <c r="C103">
        <v>3</v>
      </c>
    </row>
    <row r="104" spans="1:3" x14ac:dyDescent="0.3">
      <c r="A104" t="s">
        <v>107</v>
      </c>
      <c r="B104">
        <v>5</v>
      </c>
      <c r="C104">
        <v>4</v>
      </c>
    </row>
    <row r="105" spans="1:3" x14ac:dyDescent="0.3">
      <c r="A105" t="s">
        <v>108</v>
      </c>
      <c r="B105">
        <v>5</v>
      </c>
      <c r="C105">
        <v>3</v>
      </c>
    </row>
    <row r="106" spans="1:3" x14ac:dyDescent="0.3">
      <c r="A106" t="s">
        <v>109</v>
      </c>
      <c r="B106">
        <v>4</v>
      </c>
    </row>
    <row r="107" spans="1:3" x14ac:dyDescent="0.3">
      <c r="A107" t="s">
        <v>110</v>
      </c>
      <c r="B107">
        <v>5</v>
      </c>
      <c r="C107">
        <v>3</v>
      </c>
    </row>
    <row r="108" spans="1:3" x14ac:dyDescent="0.3">
      <c r="A108" t="s">
        <v>111</v>
      </c>
      <c r="B108">
        <v>4</v>
      </c>
    </row>
    <row r="109" spans="1:3" x14ac:dyDescent="0.3">
      <c r="A109" t="s">
        <v>112</v>
      </c>
      <c r="B109">
        <v>5</v>
      </c>
      <c r="C109">
        <v>3</v>
      </c>
    </row>
    <row r="110" spans="1:3" x14ac:dyDescent="0.3">
      <c r="A110" t="s">
        <v>113</v>
      </c>
      <c r="B110">
        <v>5</v>
      </c>
      <c r="C110">
        <v>3</v>
      </c>
    </row>
    <row r="111" spans="1:3" x14ac:dyDescent="0.3">
      <c r="A111" t="s">
        <v>114</v>
      </c>
      <c r="B111">
        <v>5</v>
      </c>
      <c r="C111">
        <v>3</v>
      </c>
    </row>
    <row r="112" spans="1:3" x14ac:dyDescent="0.3">
      <c r="A112" t="s">
        <v>115</v>
      </c>
      <c r="B112">
        <v>6</v>
      </c>
      <c r="C112">
        <v>5</v>
      </c>
    </row>
    <row r="113" spans="1:3" x14ac:dyDescent="0.3">
      <c r="A113" t="s">
        <v>116</v>
      </c>
      <c r="B113">
        <v>5</v>
      </c>
      <c r="C113">
        <v>4</v>
      </c>
    </row>
    <row r="114" spans="1:3" x14ac:dyDescent="0.3">
      <c r="A114" t="s">
        <v>117</v>
      </c>
      <c r="B114">
        <v>4</v>
      </c>
      <c r="C114">
        <v>4</v>
      </c>
    </row>
    <row r="115" spans="1:3" x14ac:dyDescent="0.3">
      <c r="A115" t="s">
        <v>118</v>
      </c>
      <c r="B115">
        <v>5</v>
      </c>
      <c r="C115">
        <v>2</v>
      </c>
    </row>
    <row r="116" spans="1:3" x14ac:dyDescent="0.3">
      <c r="A116" t="s">
        <v>119</v>
      </c>
      <c r="B116">
        <v>5</v>
      </c>
      <c r="C116">
        <v>4</v>
      </c>
    </row>
    <row r="117" spans="1:3" x14ac:dyDescent="0.3">
      <c r="A117" t="s">
        <v>120</v>
      </c>
      <c r="B117">
        <v>5</v>
      </c>
      <c r="C117">
        <v>3</v>
      </c>
    </row>
    <row r="118" spans="1:3" x14ac:dyDescent="0.3">
      <c r="A118" t="s">
        <v>121</v>
      </c>
      <c r="B118">
        <v>5</v>
      </c>
      <c r="C118">
        <v>3</v>
      </c>
    </row>
    <row r="119" spans="1:3" x14ac:dyDescent="0.3">
      <c r="A119" t="s">
        <v>122</v>
      </c>
      <c r="B119">
        <v>6</v>
      </c>
      <c r="C119">
        <v>4</v>
      </c>
    </row>
    <row r="120" spans="1:3" x14ac:dyDescent="0.3">
      <c r="A120" t="s">
        <v>123</v>
      </c>
      <c r="B120">
        <v>5</v>
      </c>
      <c r="C120">
        <v>3</v>
      </c>
    </row>
    <row r="121" spans="1:3" x14ac:dyDescent="0.3">
      <c r="A121" t="s">
        <v>124</v>
      </c>
      <c r="B121">
        <v>4</v>
      </c>
      <c r="C121">
        <v>4</v>
      </c>
    </row>
    <row r="122" spans="1:3" x14ac:dyDescent="0.3">
      <c r="A122" t="s">
        <v>125</v>
      </c>
      <c r="B122">
        <v>7</v>
      </c>
      <c r="C122">
        <v>6</v>
      </c>
    </row>
    <row r="123" spans="1:3" x14ac:dyDescent="0.3">
      <c r="A123" t="s">
        <v>126</v>
      </c>
      <c r="B123">
        <v>6</v>
      </c>
      <c r="C123">
        <v>5</v>
      </c>
    </row>
    <row r="124" spans="1:3" x14ac:dyDescent="0.3">
      <c r="A124" t="s">
        <v>127</v>
      </c>
      <c r="B124">
        <v>2</v>
      </c>
      <c r="C124">
        <v>2</v>
      </c>
    </row>
    <row r="125" spans="1:3" x14ac:dyDescent="0.3">
      <c r="A125" t="s">
        <v>128</v>
      </c>
      <c r="B125">
        <v>3</v>
      </c>
      <c r="C125">
        <v>3</v>
      </c>
    </row>
    <row r="126" spans="1:3" x14ac:dyDescent="0.3">
      <c r="A126" t="s">
        <v>129</v>
      </c>
      <c r="B126">
        <v>3</v>
      </c>
      <c r="C126">
        <v>3</v>
      </c>
    </row>
    <row r="127" spans="1:3" x14ac:dyDescent="0.3">
      <c r="A127" t="s">
        <v>130</v>
      </c>
      <c r="B127">
        <v>2</v>
      </c>
      <c r="C127">
        <v>2</v>
      </c>
    </row>
    <row r="128" spans="1:3" x14ac:dyDescent="0.3">
      <c r="A128" t="s">
        <v>131</v>
      </c>
      <c r="B128">
        <v>2</v>
      </c>
      <c r="C128">
        <v>2</v>
      </c>
    </row>
    <row r="129" spans="1:3" x14ac:dyDescent="0.3">
      <c r="A129" t="s">
        <v>132</v>
      </c>
      <c r="B129">
        <v>2</v>
      </c>
      <c r="C129">
        <v>2</v>
      </c>
    </row>
    <row r="130" spans="1:3" x14ac:dyDescent="0.3">
      <c r="A130" t="s">
        <v>133</v>
      </c>
      <c r="B130">
        <v>2</v>
      </c>
      <c r="C130">
        <v>2</v>
      </c>
    </row>
    <row r="131" spans="1:3" x14ac:dyDescent="0.3">
      <c r="A131" t="s">
        <v>134</v>
      </c>
      <c r="B131">
        <v>3</v>
      </c>
      <c r="C131">
        <v>3</v>
      </c>
    </row>
    <row r="132" spans="1:3" x14ac:dyDescent="0.3">
      <c r="A132" t="s">
        <v>135</v>
      </c>
      <c r="B132">
        <v>3</v>
      </c>
      <c r="C132">
        <v>3</v>
      </c>
    </row>
    <row r="133" spans="1:3" x14ac:dyDescent="0.3">
      <c r="A133" t="s">
        <v>136</v>
      </c>
      <c r="B133">
        <v>2</v>
      </c>
      <c r="C133">
        <v>2</v>
      </c>
    </row>
    <row r="134" spans="1:3" x14ac:dyDescent="0.3">
      <c r="A134" t="s">
        <v>137</v>
      </c>
      <c r="B134">
        <v>2</v>
      </c>
      <c r="C134">
        <v>2</v>
      </c>
    </row>
    <row r="135" spans="1:3" x14ac:dyDescent="0.3">
      <c r="A135" t="s">
        <v>138</v>
      </c>
      <c r="B135">
        <v>3</v>
      </c>
      <c r="C135">
        <v>3</v>
      </c>
    </row>
    <row r="136" spans="1:3" x14ac:dyDescent="0.3">
      <c r="A136" t="s">
        <v>139</v>
      </c>
      <c r="B136">
        <v>3</v>
      </c>
      <c r="C136">
        <v>3</v>
      </c>
    </row>
    <row r="137" spans="1:3" x14ac:dyDescent="0.3">
      <c r="A137" t="s">
        <v>140</v>
      </c>
      <c r="B137">
        <v>3</v>
      </c>
      <c r="C137">
        <v>3</v>
      </c>
    </row>
    <row r="138" spans="1:3" x14ac:dyDescent="0.3">
      <c r="A138" t="s">
        <v>141</v>
      </c>
      <c r="B138">
        <v>3</v>
      </c>
      <c r="C138">
        <v>3</v>
      </c>
    </row>
    <row r="139" spans="1:3" x14ac:dyDescent="0.3">
      <c r="A139" t="s">
        <v>142</v>
      </c>
      <c r="B139">
        <v>3</v>
      </c>
      <c r="C139">
        <v>3</v>
      </c>
    </row>
    <row r="140" spans="1:3" x14ac:dyDescent="0.3">
      <c r="A140" t="s">
        <v>143</v>
      </c>
      <c r="B140">
        <v>3</v>
      </c>
      <c r="C140">
        <v>3</v>
      </c>
    </row>
    <row r="141" spans="1:3" x14ac:dyDescent="0.3">
      <c r="A141" t="s">
        <v>144</v>
      </c>
      <c r="B141">
        <v>3</v>
      </c>
      <c r="C141">
        <v>3</v>
      </c>
    </row>
    <row r="142" spans="1:3" x14ac:dyDescent="0.3">
      <c r="A142" t="s">
        <v>145</v>
      </c>
      <c r="B142">
        <v>3</v>
      </c>
      <c r="C142">
        <v>3</v>
      </c>
    </row>
    <row r="143" spans="1:3" x14ac:dyDescent="0.3">
      <c r="A143" t="s">
        <v>146</v>
      </c>
      <c r="B143">
        <v>3</v>
      </c>
      <c r="C143">
        <v>3</v>
      </c>
    </row>
    <row r="144" spans="1:3" x14ac:dyDescent="0.3">
      <c r="A144" t="s">
        <v>147</v>
      </c>
      <c r="B144">
        <v>3</v>
      </c>
      <c r="C144">
        <v>3</v>
      </c>
    </row>
    <row r="145" spans="1:3" x14ac:dyDescent="0.3">
      <c r="A145" t="s">
        <v>148</v>
      </c>
      <c r="B145">
        <v>3</v>
      </c>
      <c r="C145">
        <v>3</v>
      </c>
    </row>
    <row r="146" spans="1:3" x14ac:dyDescent="0.3">
      <c r="A146" t="s">
        <v>149</v>
      </c>
      <c r="B146">
        <v>3</v>
      </c>
      <c r="C146">
        <v>3</v>
      </c>
    </row>
    <row r="147" spans="1:3" x14ac:dyDescent="0.3">
      <c r="A147" t="s">
        <v>150</v>
      </c>
      <c r="B147">
        <v>3</v>
      </c>
      <c r="C147">
        <v>3</v>
      </c>
    </row>
    <row r="148" spans="1:3" x14ac:dyDescent="0.3">
      <c r="A148" t="s">
        <v>151</v>
      </c>
      <c r="B148">
        <v>3</v>
      </c>
      <c r="C148">
        <v>3</v>
      </c>
    </row>
    <row r="149" spans="1:3" x14ac:dyDescent="0.3">
      <c r="A149" t="s">
        <v>152</v>
      </c>
      <c r="B149">
        <v>3</v>
      </c>
      <c r="C149">
        <v>3</v>
      </c>
    </row>
    <row r="150" spans="1:3" x14ac:dyDescent="0.3">
      <c r="A150" t="s">
        <v>153</v>
      </c>
      <c r="B150">
        <v>3</v>
      </c>
      <c r="C150">
        <v>3</v>
      </c>
    </row>
    <row r="151" spans="1:3" x14ac:dyDescent="0.3">
      <c r="A151" t="s">
        <v>154</v>
      </c>
      <c r="B151">
        <v>3</v>
      </c>
      <c r="C151">
        <v>3</v>
      </c>
    </row>
    <row r="152" spans="1:3" x14ac:dyDescent="0.3">
      <c r="A152" t="s">
        <v>155</v>
      </c>
      <c r="B152">
        <v>3</v>
      </c>
      <c r="C152">
        <v>3</v>
      </c>
    </row>
    <row r="153" spans="1:3" x14ac:dyDescent="0.3">
      <c r="A153" t="s">
        <v>156</v>
      </c>
      <c r="B153">
        <v>3</v>
      </c>
      <c r="C153">
        <v>3</v>
      </c>
    </row>
    <row r="154" spans="1:3" x14ac:dyDescent="0.3">
      <c r="A154" t="s">
        <v>157</v>
      </c>
      <c r="B154">
        <v>3</v>
      </c>
      <c r="C154">
        <v>3</v>
      </c>
    </row>
    <row r="155" spans="1:3" x14ac:dyDescent="0.3">
      <c r="A155" t="s">
        <v>158</v>
      </c>
      <c r="B155">
        <v>2</v>
      </c>
      <c r="C155">
        <v>2</v>
      </c>
    </row>
    <row r="156" spans="1:3" x14ac:dyDescent="0.3">
      <c r="A156" t="s">
        <v>159</v>
      </c>
      <c r="B156">
        <v>3</v>
      </c>
      <c r="C156">
        <v>3</v>
      </c>
    </row>
    <row r="157" spans="1:3" x14ac:dyDescent="0.3">
      <c r="A157" t="s">
        <v>160</v>
      </c>
      <c r="B157">
        <v>3</v>
      </c>
      <c r="C157">
        <v>3</v>
      </c>
    </row>
    <row r="158" spans="1:3" x14ac:dyDescent="0.3">
      <c r="A158" t="s">
        <v>161</v>
      </c>
      <c r="B158">
        <v>3</v>
      </c>
      <c r="C158">
        <v>2</v>
      </c>
    </row>
    <row r="159" spans="1:3" x14ac:dyDescent="0.3">
      <c r="A159" t="s">
        <v>162</v>
      </c>
      <c r="B159">
        <v>3</v>
      </c>
      <c r="C159">
        <v>2</v>
      </c>
    </row>
    <row r="160" spans="1:3" x14ac:dyDescent="0.3">
      <c r="A160" t="s">
        <v>163</v>
      </c>
      <c r="B160">
        <v>3</v>
      </c>
      <c r="C160">
        <v>2</v>
      </c>
    </row>
    <row r="161" spans="1:3" x14ac:dyDescent="0.3">
      <c r="A161" t="s">
        <v>164</v>
      </c>
      <c r="B161">
        <v>3</v>
      </c>
      <c r="C161">
        <v>2</v>
      </c>
    </row>
    <row r="162" spans="1:3" x14ac:dyDescent="0.3">
      <c r="A162" t="s">
        <v>165</v>
      </c>
      <c r="B162">
        <v>3</v>
      </c>
      <c r="C162">
        <v>2</v>
      </c>
    </row>
    <row r="163" spans="1:3" x14ac:dyDescent="0.3">
      <c r="A163" t="s">
        <v>166</v>
      </c>
      <c r="B163">
        <v>3</v>
      </c>
      <c r="C163">
        <v>2</v>
      </c>
    </row>
    <row r="164" spans="1:3" x14ac:dyDescent="0.3">
      <c r="A164" t="s">
        <v>167</v>
      </c>
      <c r="B164">
        <v>3</v>
      </c>
      <c r="C164">
        <v>1</v>
      </c>
    </row>
    <row r="165" spans="1:3" x14ac:dyDescent="0.3">
      <c r="A165" t="s">
        <v>168</v>
      </c>
      <c r="B165">
        <v>3</v>
      </c>
      <c r="C165">
        <v>2</v>
      </c>
    </row>
    <row r="166" spans="1:3" x14ac:dyDescent="0.3">
      <c r="A166" t="s">
        <v>169</v>
      </c>
      <c r="B166">
        <v>3</v>
      </c>
      <c r="C166">
        <v>2</v>
      </c>
    </row>
    <row r="167" spans="1:3" x14ac:dyDescent="0.3">
      <c r="A167" t="s">
        <v>170</v>
      </c>
      <c r="B167">
        <v>3</v>
      </c>
      <c r="C167">
        <v>2</v>
      </c>
    </row>
    <row r="168" spans="1:3" x14ac:dyDescent="0.3">
      <c r="A168" t="s">
        <v>171</v>
      </c>
      <c r="B168">
        <v>3</v>
      </c>
      <c r="C168">
        <v>2</v>
      </c>
    </row>
    <row r="169" spans="1:3" x14ac:dyDescent="0.3">
      <c r="A169" t="s">
        <v>172</v>
      </c>
      <c r="B169">
        <v>3</v>
      </c>
      <c r="C169">
        <v>1</v>
      </c>
    </row>
    <row r="170" spans="1:3" x14ac:dyDescent="0.3">
      <c r="A170" t="s">
        <v>173</v>
      </c>
      <c r="B170">
        <v>2</v>
      </c>
      <c r="C170">
        <v>2</v>
      </c>
    </row>
    <row r="171" spans="1:3" x14ac:dyDescent="0.3">
      <c r="A171" t="s">
        <v>174</v>
      </c>
      <c r="B171">
        <v>3</v>
      </c>
      <c r="C171">
        <v>2</v>
      </c>
    </row>
    <row r="172" spans="1:3" x14ac:dyDescent="0.3">
      <c r="A172" t="s">
        <v>175</v>
      </c>
      <c r="B172">
        <v>3</v>
      </c>
      <c r="C172">
        <v>3</v>
      </c>
    </row>
    <row r="173" spans="1:3" x14ac:dyDescent="0.3">
      <c r="A173" t="s">
        <v>176</v>
      </c>
      <c r="B173">
        <v>3</v>
      </c>
      <c r="C173">
        <v>2</v>
      </c>
    </row>
    <row r="174" spans="1:3" x14ac:dyDescent="0.3">
      <c r="A174" t="s">
        <v>177</v>
      </c>
      <c r="B174">
        <v>2</v>
      </c>
      <c r="C174">
        <v>1</v>
      </c>
    </row>
    <row r="175" spans="1:3" x14ac:dyDescent="0.3">
      <c r="A175" t="s">
        <v>178</v>
      </c>
      <c r="B175">
        <v>2</v>
      </c>
      <c r="C175">
        <v>2</v>
      </c>
    </row>
    <row r="176" spans="1:3" x14ac:dyDescent="0.3">
      <c r="A176" t="s">
        <v>179</v>
      </c>
      <c r="B176">
        <v>1</v>
      </c>
      <c r="C176">
        <v>1</v>
      </c>
    </row>
    <row r="177" spans="1:3" x14ac:dyDescent="0.3">
      <c r="A177" t="s">
        <v>180</v>
      </c>
      <c r="B177">
        <v>1</v>
      </c>
      <c r="C17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Hoja9</vt:lpstr>
      <vt:lpstr>acciones</vt:lpstr>
      <vt:lpstr>ALIANZAS</vt:lpstr>
      <vt:lpstr>DOC</vt:lpstr>
      <vt:lpstr>% POA RESUMEN X REG Y DEPTOS</vt:lpstr>
      <vt:lpstr>% POA POR ALIANZA</vt:lpstr>
      <vt:lpstr>poas</vt:lpstr>
      <vt:lpstr>Hoja6</vt:lpstr>
      <vt:lpstr>Hoja7</vt:lpstr>
      <vt:lpstr>Hoja2</vt:lpstr>
      <vt:lpstr>DOCUMENTOS</vt:lpstr>
      <vt:lpstr>%</vt:lpstr>
      <vt:lpstr>MONITOREO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HP-ProBook-440</dc:creator>
  <cp:lastModifiedBy>Aleyda Marcela Bechara Cordoba</cp:lastModifiedBy>
  <cp:lastPrinted>2022-02-07T14:25:41Z</cp:lastPrinted>
  <dcterms:created xsi:type="dcterms:W3CDTF">2021-11-12T03:49:40Z</dcterms:created>
  <dcterms:modified xsi:type="dcterms:W3CDTF">2022-09-22T15:20:05Z</dcterms:modified>
</cp:coreProperties>
</file>