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dgar\Downloads\"/>
    </mc:Choice>
  </mc:AlternateContent>
  <bookViews>
    <workbookView xWindow="0" yWindow="0" windowWidth="23040" windowHeight="8556" activeTab="1"/>
  </bookViews>
  <sheets>
    <sheet name="Andamio" sheetId="2" r:id="rId1"/>
    <sheet name="PRESUPUESTO" sheetId="1" r:id="rId2"/>
    <sheet name="1" sheetId="4" r:id="rId3"/>
    <sheet name="2" sheetId="5" r:id="rId4"/>
    <sheet name="3" sheetId="6" r:id="rId5"/>
    <sheet name="4" sheetId="7" r:id="rId6"/>
    <sheet name="5" sheetId="8" r:id="rId7"/>
    <sheet name="6" sheetId="9" r:id="rId8"/>
    <sheet name="7" sheetId="10" r:id="rId9"/>
    <sheet name="8" sheetId="3" r:id="rId10"/>
    <sheet name="9" sheetId="12" r:id="rId11"/>
    <sheet name="10" sheetId="13"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s>
  <definedNames>
    <definedName name="\A" localSheetId="1">#REF!</definedName>
    <definedName name="\A">#REF!</definedName>
    <definedName name="\L" localSheetId="1">#REF!</definedName>
    <definedName name="\L">#REF!</definedName>
    <definedName name="\P" localSheetId="1">#REF!</definedName>
    <definedName name="\P">#REF!</definedName>
    <definedName name="\s" localSheetId="1">#REF!</definedName>
    <definedName name="\s">#REF!</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oa55" localSheetId="1">#REF!</definedName>
    <definedName name="_______________oa55">#REF!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oa55" localSheetId="1">#REF!</definedName>
    <definedName name="______________oa55">#REF!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oa55" localSheetId="1">#REF!</definedName>
    <definedName name="_____________oa55">#REF!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oa55" localSheetId="1">#REF!</definedName>
    <definedName name="____________oa55">#REF!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oa55" localSheetId="1">#REF!</definedName>
    <definedName name="___________oa55">#REF!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a55" localSheetId="1">#REF!</definedName>
    <definedName name="__________oa55">#REF!</definedName>
    <definedName name="__________PJ50" localSheetId="1">#REF!</definedName>
    <definedName name="__________PJ50">#REF!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oa55" localSheetId="1">#REF!</definedName>
    <definedName name="_________oa55">#REF!</definedName>
    <definedName name="_________PJ50" localSheetId="1">#REF!</definedName>
    <definedName name="_________PJ50">#REF!</definedName>
    <definedName name="_________SBC1">[2]INV!$A$12:$D$15</definedName>
    <definedName name="_________SBC3">[2]INV!$F$12:$I$15</definedName>
    <definedName name="_________SBC5">[2]INV!$K$12:$N$15</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 localSheetId="1">#REF!</definedName>
    <definedName name="________MA2">#REF!</definedName>
    <definedName name="________oa55" localSheetId="1">#REF!</definedName>
    <definedName name="________oa55">#REF!</definedName>
    <definedName name="________PJ50" localSheetId="1">#REF!</definedName>
    <definedName name="________PJ50">#REF!</definedName>
    <definedName name="________SBC1">[2]INV!$A$12:$D$15</definedName>
    <definedName name="________SBC3">[2]INV!$F$12:$I$15</definedName>
    <definedName name="________SBC5">[2]INV!$K$12:$N$15</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 localSheetId="1">#REF!</definedName>
    <definedName name="_______MA2">#REF!</definedName>
    <definedName name="_______oa55" localSheetId="1">#REF!</definedName>
    <definedName name="_______oa55">#REF!</definedName>
    <definedName name="_______PJ50" localSheetId="1">#REF!</definedName>
    <definedName name="_______PJ50">#REF!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MA2" localSheetId="1">#REF!</definedName>
    <definedName name="______MA2">#REF!</definedName>
    <definedName name="______oa55" localSheetId="1">#REF!</definedName>
    <definedName name="______oa55">#REF!</definedName>
    <definedName name="______PJ50" localSheetId="1">#REF!</definedName>
    <definedName name="______PJ50">#REF!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MA2" localSheetId="1">#REF!</definedName>
    <definedName name="_____MA2">#REF!</definedName>
    <definedName name="_____oa55" localSheetId="1">#REF!</definedName>
    <definedName name="_____oa55">#REF!</definedName>
    <definedName name="_____PJ50" localSheetId="1">#REF!</definedName>
    <definedName name="_____PJ50">#REF!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MA2" localSheetId="1">#REF!</definedName>
    <definedName name="____MA2">#REF!</definedName>
    <definedName name="____oa55" localSheetId="1">#REF!</definedName>
    <definedName name="____oa55">#REF!</definedName>
    <definedName name="____PJ50" localSheetId="1">#REF!</definedName>
    <definedName name="____PJ50">#REF!</definedName>
    <definedName name="____pj51" localSheetId="1">#REF!</definedName>
    <definedName name="____pj51">#REF!</definedName>
    <definedName name="____SBC1">[2]INV!$A$12:$D$15</definedName>
    <definedName name="____SBC3">[2]INV!$F$12:$I$15</definedName>
    <definedName name="____SBC5">[2]INV!$K$12:$N$15</definedName>
    <definedName name="____xz2" localSheetId="1">#REF!</definedName>
    <definedName name="____xz2">#REF!</definedName>
    <definedName name="___A1">#N/A</definedName>
    <definedName name="___A17000" localSheetId="1">#REF!</definedName>
    <definedName name="___A17000">#REF!</definedName>
    <definedName name="___A20000" localSheetId="1">#REF!</definedName>
    <definedName name="___A20000">#REF!</definedName>
    <definedName name="___A30000" localSheetId="1">#REF!</definedName>
    <definedName name="___A30000">#REF!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G1">#N/A</definedName>
    <definedName name="___IPC2002" localSheetId="1">#REF!</definedName>
    <definedName name="___IPC2002">#REF!</definedName>
    <definedName name="___MA2" localSheetId="1">#REF!</definedName>
    <definedName name="___MA2">#REF!</definedName>
    <definedName name="___oa55" localSheetId="1">#REF!</definedName>
    <definedName name="___oa55">#REF!</definedName>
    <definedName name="___PJ50" localSheetId="1">#REF!</definedName>
    <definedName name="___PJ50">#REF!</definedName>
    <definedName name="___pj51" localSheetId="1">#REF!</definedName>
    <definedName name="___pj51">#REF!</definedName>
    <definedName name="___SBC1">[2]INV!$A$12:$D$15</definedName>
    <definedName name="___SBC3">[2]INV!$F$12:$I$15</definedName>
    <definedName name="___SBC5">[2]INV!$K$12:$N$15</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 localSheetId="1">#REF!</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A1">#N/A</definedName>
    <definedName name="__A17000" localSheetId="1">#REF!</definedName>
    <definedName name="__A17000">#REF!</definedName>
    <definedName name="__A20000" localSheetId="1">#REF!</definedName>
    <definedName name="__A20000">#REF!</definedName>
    <definedName name="__A30000" localSheetId="1">#REF!</definedName>
    <definedName name="__A30000">#REF!</definedName>
    <definedName name="__AFC1">[2]INV!$A$25:$D$28</definedName>
    <definedName name="__AFC3">[2]INV!$F$25:$I$28</definedName>
    <definedName name="__AFC5">[2]INV!$K$25:$N$28</definedName>
    <definedName name="__APU221" localSheetId="1">#REF!</definedName>
    <definedName name="__APU221">#REF!</definedName>
    <definedName name="__APU465">[3]!absc</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G1">#N/A</definedName>
    <definedName name="__IPC2002" localSheetId="1">#REF!</definedName>
    <definedName name="__IPC2002">#REF!</definedName>
    <definedName name="__MA2" localSheetId="1">#REF!</definedName>
    <definedName name="__MA2">#REF!</definedName>
    <definedName name="__oa55" localSheetId="1">#REF!</definedName>
    <definedName name="__oa55">#REF!</definedName>
    <definedName name="__PJ50" localSheetId="1">#REF!</definedName>
    <definedName name="__PJ50">#REF!</definedName>
    <definedName name="__pj51" localSheetId="1">#REF!</definedName>
    <definedName name="__pj51">#REF!</definedName>
    <definedName name="__SBC1">[2]INV!$A$12:$D$15</definedName>
    <definedName name="__SBC3">[2]INV!$F$12:$I$15</definedName>
    <definedName name="__SBC5">[2]INV!$K$12:$N$15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1">#N/A</definedName>
    <definedName name="__v2">#N/A</definedName>
    <definedName name="__v4">#N/A</definedName>
    <definedName name="__v5">#N/A</definedName>
    <definedName name="__v6">#N/A</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lfn.BAHTTEXT" hidden="1">#NAME?</definedName>
    <definedName name="__xz2" localSheetId="1">#REF!</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[4]EST2!#REF!</definedName>
    <definedName name="_02_DER_K15_700_–_K16_100">[4]EST2!#REF!</definedName>
    <definedName name="_03_K15_140_–_K20_540">[4]EST2!#REF!</definedName>
    <definedName name="_04">[4]EST2!#REF!</definedName>
    <definedName name="_05_DER_K35_250_–_K35_605.41">[4]EST2!#REF!</definedName>
    <definedName name="_05_IZQ_K25_695_–_K35_327.62">[4]EST2!#REF!</definedName>
    <definedName name="_05_IZQ_K35_420_–_K36_462.29">[4]EST2!#REF!</definedName>
    <definedName name="_06_K41_785.67_–_K48_083.55">[4]EST2!#REF!</definedName>
    <definedName name="_07_DER_K48_000_–_K49_563.19">[4]EST2!#REF!</definedName>
    <definedName name="_07_IZQ_K49_320_–_K52_112.74">[4]EST2!#REF!</definedName>
    <definedName name="_08_DER_K57_040_–_K61_476.50">[4]EST2!#REF!</definedName>
    <definedName name="_08_IZQ_K52_300_–_K57_577.97">[4]EST2!#REF!</definedName>
    <definedName name="_08_K24_723__A_K55_717.28">[4]EST2!#REF!</definedName>
    <definedName name="_09_K61_520_A_K61_144">[4]EST2!#REF!</definedName>
    <definedName name="_10_PR64_500_–_PR_69_541.49">[4]EST2!#REF!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 localSheetId="1">#REF!</definedName>
    <definedName name="_A17000">#REF!</definedName>
    <definedName name="_A20000" localSheetId="1">#REF!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 localSheetId="1">#REF!</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 localSheetId="1">#REF!</definedName>
    <definedName name="_APU221">#REF!</definedName>
    <definedName name="_APU465">[3]!absc</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ill" localSheetId="1" hidden="1">#REF!</definedName>
    <definedName name="_Fill" hidden="1">#REF!</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PC2002" localSheetId="1">#REF!</definedName>
    <definedName name="_IPC200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hidden="1">#REF!</definedName>
    <definedName name="_PJ50" localSheetId="1">#REF!</definedName>
    <definedName name="_PJ50">#REF!</definedName>
    <definedName name="_pj51" localSheetId="1">#REF!</definedName>
    <definedName name="_pj51">#REF!</definedName>
    <definedName name="_PRE1" localSheetId="1">#REF!</definedName>
    <definedName name="_PRE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f8" localSheetId="1">#REF!</definedName>
    <definedName name="_rf8">#REF!</definedName>
    <definedName name="_RF9" localSheetId="1">#REF!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[2]INV!$A$12:$D$15</definedName>
    <definedName name="_SBC3">[2]INV!$F$12:$I$15</definedName>
    <definedName name="_SBC5">[2]INV!$K$12:$N$15</definedName>
    <definedName name="_Sort" localSheetId="1" hidden="1">#REF!</definedName>
    <definedName name="_Sort" hidden="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 localSheetId="1">#REF!</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11">Scheduled_Payment+Extra_Payment</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1">#REF!</definedName>
    <definedName name="A">#REF!</definedName>
    <definedName name="A_impresión_IM" localSheetId="1">#REF!</definedName>
    <definedName name="A_impresión_IM">#REF!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 localSheetId="1">#REF!</definedName>
    <definedName name="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 localSheetId="1">#REF!</definedName>
    <definedName name="abc">#REF!</definedName>
    <definedName name="ABG">[2]AASHTO!$A$2:$F$5</definedName>
    <definedName name="absc">[5]!absc</definedName>
    <definedName name="absc_">[5]!absc</definedName>
    <definedName name="absc_1">[5]!absc</definedName>
    <definedName name="absc1">[6]!absc</definedName>
    <definedName name="AccessDatabase" hidden="1">"C:\C-314\VOLUMENES\volfin4.mdb"</definedName>
    <definedName name="ADFGSDB" localSheetId="1" hidden="1">{"via1",#N/A,TRUE,"general";"via2",#N/A,TRUE,"general";"via3",#N/A,TRUE,"general"}</definedName>
    <definedName name="ADFGSDB" hidden="1">{"via1",#N/A,TRUE,"general";"via2",#N/A,TRUE,"general";"via3",#N/A,TRUE,"general"}</definedName>
    <definedName name="ADI" localSheetId="1">#REF!</definedName>
    <definedName name="ADI">#REF!</definedName>
    <definedName name="administrador" localSheetId="1">[7]Informacion!$B$15</definedName>
    <definedName name="administrador">[8]Informacion!$B$15</definedName>
    <definedName name="ADMINISTRADOR_VIAL__ARMANDO_SANCHEZ_SANCHEZ" localSheetId="1">[9]INDICMICROEMP!$A$20</definedName>
    <definedName name="ADMINISTRADOR_VIAL__ARMANDO_SANCHEZ_SANCHEZ">[10]INDICMICROEMP!$A$20</definedName>
    <definedName name="adoc1">[6]!absc</definedName>
    <definedName name="adoq">[6]!absc</definedName>
    <definedName name="ads" localSheetId="1">#REF!</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U" localSheetId="1">#REF!</definedName>
    <definedName name="AIU">#REF!</definedName>
    <definedName name="AjustDelAIU" localSheetId="1">#REF!</definedName>
    <definedName name="AjustDelAIU">#REF!</definedName>
    <definedName name="alc">[11]!absc</definedName>
    <definedName name="ANE">'[12]ANEXO 7'!#REF!</definedName>
    <definedName name="anscount" hidden="1">1</definedName>
    <definedName name="Antic" localSheetId="1">[13]BASES!$B$33</definedName>
    <definedName name="Antic">[14]BASES!$B$33</definedName>
    <definedName name="ANTICIPO" localSheetId="1">[15]BASES!$B$33</definedName>
    <definedName name="ANTICIPO">[16]BASES!$B$33</definedName>
    <definedName name="AÑOWUIE" localSheetId="1">'[17]Res-Accide-10'!$R$2:$R$7</definedName>
    <definedName name="AÑOWUIE">'[18]Res-Accide-10'!$R$2:$R$7</definedName>
    <definedName name="APU">[6]!absc</definedName>
    <definedName name="APU221.1" localSheetId="1">#REF!</definedName>
    <definedName name="APU221.1">#REF!</definedName>
    <definedName name="APU221.2" localSheetId="1">#REF!</definedName>
    <definedName name="APU221.2">#REF!</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PRESUPUESTO!$B$1:$E$18</definedName>
    <definedName name="_xlnm.Print_Area">#N/A</definedName>
    <definedName name="asasdasd">#N/A</definedName>
    <definedName name="ASB">[2]AASHTO!$A$8:$F$11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LTO" localSheetId="1">'[19]5.2'!$D$21</definedName>
    <definedName name="ASFALTO">'[20]5.2'!$D$21</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22" localSheetId="1">#REF!</definedName>
    <definedName name="AUTO22">#REF!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 localSheetId="1">#REF!</definedName>
    <definedName name="B_impresión_IM">#REF!</definedName>
    <definedName name="base" localSheetId="1">#REF!</definedName>
    <definedName name="base">#REF!</definedName>
    <definedName name="base_VaR" localSheetId="1">#REF!</definedName>
    <definedName name="base_VaR">#REF!</definedName>
    <definedName name="BASEDATOS" localSheetId="1">#REF!</definedName>
    <definedName name="BASEDATOS">#REF!</definedName>
    <definedName name="_xlnm.Database" localSheetId="1">#REF!</definedName>
    <definedName name="_xlnm.Database">#REF!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imestre" localSheetId="1">'[21]ESTADO RED'!$E$8</definedName>
    <definedName name="bimestre">'[22]ESTADO RED'!$E$8</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#REF!</definedName>
    <definedName name="BuiltIn_Print_Area">#REF!</definedName>
    <definedName name="BuiltIn_Print_Titles" localSheetId="1">#REF!</definedName>
    <definedName name="BuiltIn_Print_Titles">#REF!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 localSheetId="1">#REF!</definedName>
    <definedName name="C_">#REF!</definedName>
    <definedName name="CAB" localSheetId="1">#REF!</definedName>
    <definedName name="CAB">#REF!</definedName>
    <definedName name="CANT" localSheetId="1">#REF!</definedName>
    <definedName name="CANT">#REF!</definedName>
    <definedName name="causa" localSheetId="1">#REF!</definedName>
    <definedName name="causa">#REF!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'[23]A. P. U.'!#REF!</definedName>
    <definedName name="ccto210" localSheetId="1">#REF!</definedName>
    <definedName name="ccto210">#REF!</definedName>
    <definedName name="cd" localSheetId="1">[24]Hoja1!$C$81</definedName>
    <definedName name="cd">[25]Hoja1!$C$81</definedName>
    <definedName name="cdcdc" localSheetId="1" hidden="1">{"via1",#N/A,TRUE,"general";"via2",#N/A,TRUE,"general";"via3",#N/A,TRUE,"general"}</definedName>
    <definedName name="cdcdc" hidden="1">{"via1",#N/A,TRUE,"general";"via2",#N/A,TRUE,"general";"via3",#N/A,TRUE,"general"}</definedName>
    <definedName name="CDctrl" localSheetId="1">[13]CDItem!$G$8</definedName>
    <definedName name="CDctrl">[14]CDItem!$G$8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[26]Insum!$A$3:$H$63</definedName>
    <definedName name="CEMENTO">[27]Insum!$A$3:$H$63</definedName>
    <definedName name="CIRCUITOS" localSheetId="1">[28]Circuitos!$C$2:$C$891</definedName>
    <definedName name="CIRCUITOS">[29]Circuitos!$C$2:$C$891</definedName>
    <definedName name="clase" localSheetId="1">#REF!</definedName>
    <definedName name="clase">#REF!</definedName>
    <definedName name="COMPROBANTE_DE_PAGO" localSheetId="1">#REF!</definedName>
    <definedName name="COMPROBANTE_DE_PAGO">#REF!</definedName>
    <definedName name="Consultor" localSheetId="1">'[30]Datos básicos'!$B$2</definedName>
    <definedName name="Consultor">'[31]Datos básicos'!$B$2</definedName>
    <definedName name="Contratante" localSheetId="1">'[30]Datos básicos'!$B$1</definedName>
    <definedName name="Contratante">'[31]Datos básicos'!$B$1</definedName>
    <definedName name="Contrato" localSheetId="1">'[30]Datos básicos'!$B$3</definedName>
    <definedName name="Contrato">'[31]Datos básicos'!$B$3</definedName>
    <definedName name="Criticos" localSheetId="1">#REF!</definedName>
    <definedName name="Criticos">#REF!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BS">[32]Hoja4!$1:$1048576</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 localSheetId="1">#REF!</definedName>
    <definedName name="cv_51">#REF!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 localSheetId="1">[33]Sanitario!$AC$9:$AD$9</definedName>
    <definedName name="d_percápita">[34]Sanitario!$AC$9:$AD$9</definedName>
    <definedName name="dario">'[35]GPI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 localSheetId="1">#REF!</definedName>
    <definedName name="DAT">#REF!</definedName>
    <definedName name="Data" localSheetId="1">#REF!</definedName>
    <definedName name="Data">#REF!</definedName>
    <definedName name="Datos" localSheetId="1">#REF!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#N/A</definedName>
    <definedName name="ddd" localSheetId="1"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hidden="1">{"via1",#N/A,TRUE,"general";"via2",#N/A,TRUE,"general";"via3",#N/A,TRUE,"general"}</definedName>
    <definedName name="ddee" localSheetId="1">#REF!</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 localSheetId="1">TRUNC(ABS(#REF!))</definedName>
    <definedName name="DEFLEXION_GG">TRUNC(ABS(#REF!))</definedName>
    <definedName name="DEFLEXION_ID" localSheetId="1">IF(#REF!&lt;0,"I","D")</definedName>
    <definedName name="DEFLEXION_ID">IF(#REF!&lt;0,"I","D")</definedName>
    <definedName name="DEFLEXION_MM" localSheetId="1">TRUNC(60*(ABS(#REF!)-PRESUPUESTO!DEFLEXION_GG))</definedName>
    <definedName name="DEFLEXION_MM">TRUNC(60*(ABS(#REF!)-DEFLEXION_GG))</definedName>
    <definedName name="DEFLEXION_SS" localSheetId="1">ROUND(3600*(ABS(#REF!)-PRESUPUESTO!DEFLEXION_GG-PRESUPUESTO!DEFLEXION_MM/60),0)</definedName>
    <definedName name="DEFLEXION_SS">ROUND(3600*(ABS(#REF!)-DEFLEXION_GG-DEFLEXION_MM/60),0)</definedName>
    <definedName name="demanto" localSheetId="1">#REF!</definedName>
    <definedName name="demanto">#REF!</definedName>
    <definedName name="demanto_51" localSheetId="1">#REF!</definedName>
    <definedName name="demanto_51">#REF!</definedName>
    <definedName name="DER">[36]DIST!$C$7:$D$2942</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 localSheetId="1">#REF!</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p" localSheetId="1">[33]Sanitario!$AC$8:$AD$8</definedName>
    <definedName name="Dp">[34]Sanitario!$AC$8:$AD$8</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v" localSheetId="1">[33]Sanitario!$AC$7:$AD$7</definedName>
    <definedName name="Dv">[34]Sanitario!$AC$7:$AD$7</definedName>
    <definedName name="dxfgg" localSheetId="1" hidden="1">{"via1",#N/A,TRUE,"general";"via2",#N/A,TRUE,"general";"via3",#N/A,TRUE,"general"}</definedName>
    <definedName name="dxfgg" hidden="1">{"via1",#N/A,TRUE,"general";"via2",#N/A,TRUE,"general";"via3",#N/A,TRUE,"general"}</definedName>
    <definedName name="E_03" localSheetId="1">#REF!</definedName>
    <definedName name="E_03">#REF!</definedName>
    <definedName name="e3e33" localSheetId="1"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[37]INDICMICROEMP!$A$20</definedName>
    <definedName name="ee">[38]INDICMICROEMP!$A$20</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manto" localSheetId="1">#REF!</definedName>
    <definedName name="emanto">#REF!</definedName>
    <definedName name="emanto_51" localSheetId="1">#REF!</definedName>
    <definedName name="emanto_51">#REF!</definedName>
    <definedName name="End_Bal" localSheetId="1">#REF!</definedName>
    <definedName name="End_Bal">#REF!</definedName>
    <definedName name="EQUI">[5]EQUIPOS!$1:$1048576</definedName>
    <definedName name="EQUIPO" localSheetId="1">#REF!</definedName>
    <definedName name="EQUIPO">#REF!</definedName>
    <definedName name="eqw" localSheetId="1"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[39]TARIF2002!#REF!</definedName>
    <definedName name="ERROR5">[39]TARIF2002!#REF!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PECIFICACION" localSheetId="1">#REF!</definedName>
    <definedName name="ESPECIFICACION">#REF!</definedName>
    <definedName name="Especificación" localSheetId="1">#REF!</definedName>
    <definedName name="Especificación">#REF!</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 localSheetId="1">#REF!</definedName>
    <definedName name="EXC">#REF!</definedName>
    <definedName name="exCEL" localSheetId="1">#REF!</definedName>
    <definedName name="exCEL">#REF!</definedName>
    <definedName name="exCEL_51" localSheetId="1">#REF!</definedName>
    <definedName name="exCEL_51">#REF!</definedName>
    <definedName name="Excel_BuiltIn_Print_Area_3" localSheetId="1">#REF!</definedName>
    <definedName name="Excel_BuiltIn_Print_Area_3">#REF!</definedName>
    <definedName name="Excel_BuiltIn_Print_Area_3_51" localSheetId="1">#REF!</definedName>
    <definedName name="Excel_BuiltIn_Print_Area_3_51">#REF!</definedName>
    <definedName name="Excel_BuiltIn_Print_Area_3_X" localSheetId="1">#REF!</definedName>
    <definedName name="Excel_BuiltIn_Print_Area_3_X">#REF!</definedName>
    <definedName name="Excel_BuiltIn_Print_Area_3_X_51" localSheetId="1">#REF!</definedName>
    <definedName name="Excel_BuiltIn_Print_Area_3_X_51">#REF!</definedName>
    <definedName name="Excel_BuiltIn_Print_Titles_10">[35]SKJ452!#REF!</definedName>
    <definedName name="Excel_BuiltIn_Print_Titles_10_51" localSheetId="1">#REF!</definedName>
    <definedName name="Excel_BuiltIn_Print_Titles_10_51">#REF!</definedName>
    <definedName name="Excel_BuiltIn_Print_Titles_11">[35]ITA878!#REF!</definedName>
    <definedName name="Excel_BuiltIn_Print_Titles_11_51" localSheetId="1">#REF!</definedName>
    <definedName name="Excel_BuiltIn_Print_Titles_11_51">#REF!</definedName>
    <definedName name="Excel_BuiltIn_Print_Titles_12">'[35]AEA-944'!#REF!</definedName>
    <definedName name="Excel_BuiltIn_Print_Titles_12_51" localSheetId="1">#REF!</definedName>
    <definedName name="Excel_BuiltIn_Print_Titles_12_51">#REF!</definedName>
    <definedName name="Excel_BuiltIn_Print_Titles_13">'[35]DUB-823'!#REF!</definedName>
    <definedName name="Excel_BuiltIn_Print_Titles_13_51" localSheetId="1">#REF!</definedName>
    <definedName name="Excel_BuiltIn_Print_Titles_13_51">#REF!</definedName>
    <definedName name="Excel_BuiltIn_Print_Titles_14">'[35]GPI 526'!#REF!</definedName>
    <definedName name="Excel_BuiltIn_Print_Titles_14_51" localSheetId="1">#REF!</definedName>
    <definedName name="Excel_BuiltIn_Print_Titles_14_51">#REF!</definedName>
    <definedName name="Excel_BuiltIn_Print_Titles_15" localSheetId="1">#REF!</definedName>
    <definedName name="Excel_BuiltIn_Print_Titles_15">#REF!</definedName>
    <definedName name="Excel_BuiltIn_Print_Titles_15_51" localSheetId="1">#REF!</definedName>
    <definedName name="Excel_BuiltIn_Print_Titles_15_51">#REF!</definedName>
    <definedName name="Excel_BuiltIn_Print_Titles_16" localSheetId="1">#REF!</definedName>
    <definedName name="Excel_BuiltIn_Print_Titles_16">#REF!</definedName>
    <definedName name="Excel_BuiltIn_Print_Titles_16_51" localSheetId="1">#REF!</definedName>
    <definedName name="Excel_BuiltIn_Print_Titles_16_51">#REF!</definedName>
    <definedName name="Excel_BuiltIn_Print_Titles_17" localSheetId="1">#REF!</definedName>
    <definedName name="Excel_BuiltIn_Print_Titles_17">#REF!</definedName>
    <definedName name="Excel_BuiltIn_Print_Titles_17_51" localSheetId="1">#REF!</definedName>
    <definedName name="Excel_BuiltIn_Print_Titles_17_51">#REF!</definedName>
    <definedName name="Excel_BuiltIn_Print_Titles_18" localSheetId="1">#REF!</definedName>
    <definedName name="Excel_BuiltIn_Print_Titles_18">#REF!</definedName>
    <definedName name="Excel_BuiltIn_Print_Titles_18_51" localSheetId="1">#REF!</definedName>
    <definedName name="Excel_BuiltIn_Print_Titles_18_51">#REF!</definedName>
    <definedName name="Excel_BuiltIn_Print_Titles_19">[35]XXJ617!#REF!</definedName>
    <definedName name="Excel_BuiltIn_Print_Titles_19_51" localSheetId="1">#REF!</definedName>
    <definedName name="Excel_BuiltIn_Print_Titles_19_51">#REF!</definedName>
    <definedName name="Excel_BuiltIn_Print_Titles_20" localSheetId="1">#REF!</definedName>
    <definedName name="Excel_BuiltIn_Print_Titles_20">#REF!</definedName>
    <definedName name="Excel_BuiltIn_Print_Titles_20_51" localSheetId="1">#REF!</definedName>
    <definedName name="Excel_BuiltIn_Print_Titles_20_51">#REF!</definedName>
    <definedName name="Excel_BuiltIn_Print_Titles_21">[35]SNG_855!#REF!</definedName>
    <definedName name="Excel_BuiltIn_Print_Titles_21_51" localSheetId="1">#REF!</definedName>
    <definedName name="Excel_BuiltIn_Print_Titles_21_51">#REF!</definedName>
    <definedName name="Excel_BuiltIn_Print_Titles_23" localSheetId="1">#REF!</definedName>
    <definedName name="Excel_BuiltIn_Print_Titles_23">#REF!</definedName>
    <definedName name="Excel_BuiltIn_Print_Titles_23_51" localSheetId="1">#REF!</definedName>
    <definedName name="Excel_BuiltIn_Print_Titles_23_51">#REF!</definedName>
    <definedName name="Excel_BuiltIn_Print_Titles_3" localSheetId="1">#REF!</definedName>
    <definedName name="Excel_BuiltIn_Print_Titles_3">#REF!</definedName>
    <definedName name="Excel_BuiltIn_Print_Titles_3_51" localSheetId="1">#REF!</definedName>
    <definedName name="Excel_BuiltIn_Print_Titles_3_51">#REF!</definedName>
    <definedName name="Excel_BuiltIn_Print_Titles_5">'[35]VEA 374'!#REF!</definedName>
    <definedName name="Excel_BuiltIn_Print_Titles_5_51" localSheetId="1">#REF!</definedName>
    <definedName name="Excel_BuiltIn_Print_Titles_5_51">#REF!</definedName>
    <definedName name="Excel_BuiltIn_Print_Titles_5_XX">'[35]VEA 374'!#REF!</definedName>
    <definedName name="Excel_BuiltIn_Print_Titles_5_XX_51" localSheetId="1">#REF!</definedName>
    <definedName name="Excel_BuiltIn_Print_Titles_5_XX_51">#REF!</definedName>
    <definedName name="Excel_BuiltIn_Print_Titles_6" localSheetId="1">#REF!</definedName>
    <definedName name="Excel_BuiltIn_Print_Titles_6">#REF!</definedName>
    <definedName name="Excel_BuiltIn_Print_Titles_6_51" localSheetId="1">#REF!</definedName>
    <definedName name="Excel_BuiltIn_Print_Titles_6_51">#REF!</definedName>
    <definedName name="Excel_BuiltIn_Print_Titles_7">[35]HFB024!#REF!</definedName>
    <definedName name="Excel_BuiltIn_Print_Titles_7_51" localSheetId="1">#REF!</definedName>
    <definedName name="Excel_BuiltIn_Print_Titles_7_51">#REF!</definedName>
    <definedName name="Excel_BuiltIn_Print_Titles_8" localSheetId="1">#REF!</definedName>
    <definedName name="Excel_BuiltIn_Print_Titles_8">#REF!</definedName>
    <definedName name="Excel_BuiltIn_Print_Titles_8_51" localSheetId="1">#REF!</definedName>
    <definedName name="Excel_BuiltIn_Print_Titles_8_51">#REF!</definedName>
    <definedName name="Excel_BuiltIn_Print_Titles_9">[35]PAJ825!#REF!</definedName>
    <definedName name="Excel_BuiltIn_Print_Titles_9_51" localSheetId="1">#REF!</definedName>
    <definedName name="Excel_BuiltIn_Print_Titles_9_51">#REF!</definedName>
    <definedName name="Extra_Pay" localSheetId="1">#REF!</definedName>
    <definedName name="Extra_Pay">#REF!</definedName>
    <definedName name="FAC" localSheetId="1" hidden="1">#REF!</definedName>
    <definedName name="FAC" hidden="1">#REF!</definedName>
    <definedName name="fd">'[23]A.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ha" localSheetId="1">[30]Datos!$B$5</definedName>
    <definedName name="Fecha">[31]Datos!$B$5</definedName>
    <definedName name="fer">'[18]Res-Accide-10'!#REF!</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ll_Print" localSheetId="1">#REF!</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 localSheetId="1">#REF!</definedName>
    <definedName name="g">#REF!</definedName>
    <definedName name="GAJ" localSheetId="1">#REF!</definedName>
    <definedName name="GAJ">#REF!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dfgdfgdf" localSheetId="1">#REF!</definedName>
    <definedName name="gddfgdfgdf">#REF!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 localSheetId="1">MATCH(0.01,PRESUPUESTO!End_Bal,-1)+1</definedName>
    <definedName name="GI">MATCH(0.01,End_Bal,-1)+1</definedName>
    <definedName name="GJ">#N/A</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L">Scheduled_Payment+Extra_Payment</definedName>
    <definedName name="GM">#N/A</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2" localSheetId="1">#REF!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 localSheetId="1">[33]perfil!$AG$10:$AG$111</definedName>
    <definedName name="h">[34]perfil!$AG$10:$AG$111</definedName>
    <definedName name="h9h" localSheetId="1" hidden="1">{"via1",#N/A,TRUE,"general";"via2",#N/A,TRUE,"general";"via3",#N/A,TRUE,"general"}</definedName>
    <definedName name="h9h" hidden="1">{"via1",#N/A,TRUE,"general";"via2",#N/A,TRUE,"general";"via3",#N/A,TRUE,"general"}</definedName>
    <definedName name="hab___viv" localSheetId="1">[33]Sanitario!$AC$6:$AD$6</definedName>
    <definedName name="hab___viv">[34]Sanitario!$AC$6:$AD$6</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 localSheetId="1">#REF!</definedName>
    <definedName name="HU">#REF!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F">'[40]A. P. U.'!#REF!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DI" localSheetId="1">[41]Indice!$1:$1048576</definedName>
    <definedName name="INDI">[42]Indice!$1:$1048576</definedName>
    <definedName name="INDICE">'[5]INDICE ALFABETICO'!$1:$1048576</definedName>
    <definedName name="inf" localSheetId="1">#REF!</definedName>
    <definedName name="inf">#REF!</definedName>
    <definedName name="Inicio" localSheetId="1">[13]BASES!$E$26</definedName>
    <definedName name="Inicio">[14]BASES!$E$26</definedName>
    <definedName name="Int" localSheetId="1">#REF!</definedName>
    <definedName name="Int">#REF!</definedName>
    <definedName name="Interest_Rate" localSheetId="1">#REF!</definedName>
    <definedName name="Interest_Rate">#REF!</definedName>
    <definedName name="INV" localSheetId="1">#REF!</definedName>
    <definedName name="INV">#REF!</definedName>
    <definedName name="INV_11" localSheetId="1">'[43]PR 1'!$A$2:$N$655</definedName>
    <definedName name="INV_11">'[44]PR 1'!$A$2:$N$655</definedName>
    <definedName name="Io" localSheetId="1">#REF!</definedName>
    <definedName name="Io">#REF!</definedName>
    <definedName name="io0ioprhyi0i90ryi90" localSheetId="1">#REF!</definedName>
    <definedName name="io0ioprhyi0i90ryi90">#REF!</definedName>
    <definedName name="Item" localSheetId="1">#REF!</definedName>
    <definedName name="Item">#REF!</definedName>
    <definedName name="ITEM1" localSheetId="1">#REF!</definedName>
    <definedName name="ITEM1">#REF!</definedName>
    <definedName name="ITEM1_133" localSheetId="1">#REF!</definedName>
    <definedName name="ITEM1_133">#REF!</definedName>
    <definedName name="ITEM1_149" localSheetId="1">#REF!</definedName>
    <definedName name="ITEM1_149">#REF!</definedName>
    <definedName name="ITEM1_186" localSheetId="1">#REF!</definedName>
    <definedName name="ITEM1_186">#REF!</definedName>
    <definedName name="ITEM1_187" localSheetId="1">#REF!</definedName>
    <definedName name="ITEM1_187">#REF!</definedName>
    <definedName name="ITEM15" localSheetId="1">#REF!</definedName>
    <definedName name="ITEM15">#REF!</definedName>
    <definedName name="ITEM15_133" localSheetId="1">#REF!</definedName>
    <definedName name="ITEM15_133">#REF!</definedName>
    <definedName name="ITEM15_149" localSheetId="1">#REF!</definedName>
    <definedName name="ITEM15_149">#REF!</definedName>
    <definedName name="ITEM15_186" localSheetId="1">#REF!</definedName>
    <definedName name="ITEM15_186">#REF!</definedName>
    <definedName name="ITEM15_187" localSheetId="1">#REF!</definedName>
    <definedName name="ITEM15_187">#REF!</definedName>
    <definedName name="ITEM2" localSheetId="1">#REF!</definedName>
    <definedName name="ITEM2">#REF!</definedName>
    <definedName name="ITEM2_133" localSheetId="1">#REF!</definedName>
    <definedName name="ITEM2_133">#REF!</definedName>
    <definedName name="ITEM2_149" localSheetId="1">#REF!</definedName>
    <definedName name="ITEM2_149">#REF!</definedName>
    <definedName name="ITEM2_186" localSheetId="1">#REF!</definedName>
    <definedName name="ITEM2_186">#REF!</definedName>
    <definedName name="ITEM2_187" localSheetId="1">#REF!</definedName>
    <definedName name="ITEM2_187">#REF!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_133" localSheetId="1">#REF!</definedName>
    <definedName name="ITEM3_133">#REF!</definedName>
    <definedName name="ITEM3_149" localSheetId="1">#REF!</definedName>
    <definedName name="ITEM3_149">#REF!</definedName>
    <definedName name="ITEM3_186" localSheetId="1">#REF!</definedName>
    <definedName name="ITEM3_186">#REF!</definedName>
    <definedName name="ITEM3_187" localSheetId="1">#REF!</definedName>
    <definedName name="ITEM3_187">#REF!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yuiuyi" localSheetId="1" hidden="1">{"via1",#N/A,TRUE,"general";"via2",#N/A,TRUE,"general";"via3",#N/A,TRUE,"general"}</definedName>
    <definedName name="iyuiuyi" hidden="1">{"via1",#N/A,TRUE,"general";"via2",#N/A,TRUE,"general";"via3",#N/A,TRUE,"general"}</definedName>
    <definedName name="IZQ">[36]DIST!$G$7:$H$2413</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 localSheetId="1">#REF!</definedName>
    <definedName name="JA">#REF!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_L">#N/A</definedName>
    <definedName name="Last_Row">#N/A</definedName>
    <definedName name="LICITACION" localSheetId="1">#REF!</definedName>
    <definedName name="LICITACION">#REF!</definedName>
    <definedName name="LINEA">[45]CONT_ADI!#REF!</definedName>
    <definedName name="listequi" localSheetId="1">#REF!</definedName>
    <definedName name="listequi">#REF!</definedName>
    <definedName name="listmat" localSheetId="1">#REF!</definedName>
    <definedName name="listmat">#REF!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[6]!absc</definedName>
    <definedName name="LOCA1">[6]!absc</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ongitudTubo" localSheetId="1">IF(COUNT([46]GENERAL!$A$8)=0,0,ABS([46]GENERAL!$A$8))</definedName>
    <definedName name="LongitudTubo">IF(COUNT([47]GENERAL!$A$8)=0,0,ABS([47]GENERAL!$A$8))</definedName>
    <definedName name="lplpl" localSheetId="1" hidden="1">{"via1",#N/A,TRUE,"general";"via2",#N/A,TRUE,"general";"via3",#N/A,TRUE,"general"}</definedName>
    <definedName name="lplpl" hidden="1">{"via1",#N/A,TRUE,"general";"via2",#N/A,TRUE,"general";"via3",#N/A,TRUE,"general"}</definedName>
    <definedName name="lsttros" localSheetId="1">#REF!</definedName>
    <definedName name="lsttros">#REF!</definedName>
    <definedName name="mafdsf" localSheetId="1"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[26]Insum!$A$68:$H$98</definedName>
    <definedName name="MAQUINAR">[27]Insum!$A$68:$H$98</definedName>
    <definedName name="Maquinaria" localSheetId="1">[48]Insum!$A$76:$E$99</definedName>
    <definedName name="Maquinaria">[49]Insum!$A$76:$E$99</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[5]MATERIALES!$1:$1048576</definedName>
    <definedName name="materiales" localSheetId="1">#REF!</definedName>
    <definedName name="materiales">#REF!</definedName>
    <definedName name="MATRIZRICS" localSheetId="1">'[50]RICS NUEVA HOJA DIARIA'!$A$1:$AB$42</definedName>
    <definedName name="MATRIZRICS">'[51]RICS NUEVA HOJA DIARIA'!$A$1:$AB$42</definedName>
    <definedName name="MAX" localSheetId="1">[52]INDICE!$1:$1048576</definedName>
    <definedName name="MAX">[53]INDICE!$1:$1048576</definedName>
    <definedName name="mdd" localSheetId="1"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 localSheetId="1">#REF!</definedName>
    <definedName name="MES">#REF!</definedName>
    <definedName name="MESES" localSheetId="1">#REF!</definedName>
    <definedName name="MESES">#REF!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O">[32]INDICE!$1:$1048576</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kljlk" localSheetId="1">#REF!</definedName>
    <definedName name="mkljlk">#REF!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urobombeadp" localSheetId="1">#REF!</definedName>
    <definedName name="murobombeadp">#REF!</definedName>
    <definedName name="n" localSheetId="1"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 localSheetId="1">#REF!</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MBRE" localSheetId="1">#REF!</definedName>
    <definedName name="NOMBRE">#REF!</definedName>
    <definedName name="NUEVO" localSheetId="1">#REF!</definedName>
    <definedName name="NUEVO">#REF!</definedName>
    <definedName name="Num_Pmt_Per_Year" localSheetId="1">#REF!</definedName>
    <definedName name="Num_Pmt_Per_Year">#REF!</definedName>
    <definedName name="Number_of_Payments" localSheetId="1">MATCH(0.01,PRESUPUESTO!End_Bal,-1)+1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 localSheetId="1">#REF!</definedName>
    <definedName name="O">#REF!</definedName>
    <definedName name="o9o9" localSheetId="1" hidden="1">{"via1",#N/A,TRUE,"general";"via2",#N/A,TRUE,"general";"via3",#N/A,TRUE,"general"}</definedName>
    <definedName name="o9o9" hidden="1">{"via1",#N/A,TRUE,"general";"via2",#N/A,TRUE,"general";"via3",#N/A,TRUE,"general"}</definedName>
    <definedName name="Objeto" localSheetId="1">'[30]Datos básicos'!$B$4</definedName>
    <definedName name="Objeto">'[31]Datos básicos'!$B$4</definedName>
    <definedName name="Obra" localSheetId="1">#REF!</definedName>
    <definedName name="Obra">#REF!</definedName>
    <definedName name="OF" localSheetId="1">#REF!</definedName>
    <definedName name="OF">#REF!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TR">[54]Otros!#REF!</definedName>
    <definedName name="OTRO">[5]OTROS!$1:$1048576</definedName>
    <definedName name="OTROS" localSheetId="1">#REF!</definedName>
    <definedName name="OTROS">#REF!</definedName>
    <definedName name="P" localSheetId="1">#REF!</definedName>
    <definedName name="P">#REF!</definedName>
    <definedName name="p0p0" localSheetId="1" hidden="1">{"via1",#N/A,TRUE,"general";"via2",#N/A,TRUE,"general";"via3",#N/A,TRUE,"general"}</definedName>
    <definedName name="p0p0" hidden="1">{"via1",#N/A,TRUE,"general";"via2",#N/A,TRUE,"general";"via3",#N/A,TRUE,"general"}</definedName>
    <definedName name="Pay_Date" localSheetId="1">#REF!</definedName>
    <definedName name="Pay_Date">#REF!</definedName>
    <definedName name="Pay_Num" localSheetId="1">#REF!</definedName>
    <definedName name="Pay_Num">#REF!</definedName>
    <definedName name="Payment_Date">DATE(YEAR(Loan_Start),MONTH(Loan_Start)+Payment_Number,DAY(Loan_Start))</definedName>
    <definedName name="PERRD" localSheetId="1">#REF!</definedName>
    <definedName name="PERRD">#REF!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 localSheetId="1">[13]BASES!$E$27</definedName>
    <definedName name="Plazo">[14]BASES!$E$27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 localSheetId="1">[15]BASES!$E$26</definedName>
    <definedName name="PORCE">[16]BASES!$E$26</definedName>
    <definedName name="pouig" localSheetId="1"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 localSheetId="1">#REF!</definedName>
    <definedName name="PRE">#REF!</definedName>
    <definedName name="PRECIO" localSheetId="1">[55]PRECIOS!$A$5:$M$150</definedName>
    <definedName name="PRECIO">[56]PRECIOS!$A$5:$M$150</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 localSheetId="1">#REF!</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#REF!</definedName>
    <definedName name="Print_Area_MI">#REF!</definedName>
    <definedName name="Print_Area_Reset" localSheetId="1">OFFSET(PRESUPUESTO!Full_Print,0,0,Last_Row)</definedName>
    <definedName name="Print_Area_Reset">OFFSET(Full_Print,0,0,Last_Row)</definedName>
    <definedName name="PRINT_TITLES">#N/A</definedName>
    <definedName name="PRINT_TITLES_MI">#N/A</definedName>
    <definedName name="PrOfic" localSheetId="1">[13]BASES!$B$31</definedName>
    <definedName name="PrOfic">[14]BASES!$B$31</definedName>
    <definedName name="PROG" localSheetId="1" hidden="1">#REF!</definedName>
    <definedName name="PROG" hidden="1">#REF!</definedName>
    <definedName name="Proponente" localSheetId="1">#REF!</definedName>
    <definedName name="Proponente">#REF!</definedName>
    <definedName name="PRUEBA">[5]!absc</definedName>
    <definedName name="prueba1">[5]!absc</definedName>
    <definedName name="PRUEBA2" localSheetId="1">#REF!</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[39]TARIF2002!#REF!</definedName>
    <definedName name="QE_TE">[39]TARIF2002!#REF!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[39]TARIF2002!#REF!</definedName>
    <definedName name="QI_TI">[39]TARIF2002!#REF!</definedName>
    <definedName name="QN">[39]TARIF2002!#REF!</definedName>
    <definedName name="QN_QI">[39]TARIF2002!#REF!</definedName>
    <definedName name="QNS">[57]TARIF2002!#REF!</definedName>
    <definedName name="QQQ">DATE(YEAR(Loan_Start),MONTH(Loan_Start)+Payment_Number,DAY(Loan_Start))</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[4]Hoja2!#REF!</definedName>
    <definedName name="RE">#N/A</definedName>
    <definedName name="RED" localSheetId="1">[58]EST2!$AQ$2</definedName>
    <definedName name="RED">[4]EST2!$AQ$2</definedName>
    <definedName name="REG" localSheetId="1">#REF!</definedName>
    <definedName name="REG">#REF!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 localSheetId="1">[21]CARRETERAS!$A$2</definedName>
    <definedName name="regional">[22]CARRETERAS!$A$2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PROGRAMACION" localSheetId="1">#REF!</definedName>
    <definedName name="REPROGRAMACION">#REF!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 localSheetId="1">'[21]GENERALIDADES '!$E$9</definedName>
    <definedName name="residente">'[22]GENERALIDADES '!$E$9</definedName>
    <definedName name="resul" localSheetId="1">#REF!</definedName>
    <definedName name="resul">#REF!</definedName>
    <definedName name="Retenc" localSheetId="1">[13]BASES!$E$31</definedName>
    <definedName name="Retenc">[14]BASES!$E$31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 localSheetId="1">#REF!</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#REF!</definedName>
    <definedName name="s">#REF!</definedName>
    <definedName name="SA">[4]Hoja2!#REF!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Minimo" localSheetId="1">[13]BASES!$E$41</definedName>
    <definedName name="SalMinimo">[14]BASES!$E$41</definedName>
    <definedName name="sbgfbgdr" localSheetId="1" hidden="1">{"via1",#N/A,TRUE,"general";"via2",#N/A,TRUE,"general";"via3",#N/A,TRUE,"general"}</definedName>
    <definedName name="sbgfbgdr" hidden="1">{"via1",#N/A,TRUE,"general";"via2",#N/A,TRUE,"general";"via3",#N/A,TRUE,"general"}</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cion1" localSheetId="1">#REF!</definedName>
    <definedName name="seccion1">#REF!</definedName>
    <definedName name="seccion2" localSheetId="1">#REF!</definedName>
    <definedName name="seccion2">#REF!</definedName>
    <definedName name="SECTOR" localSheetId="1">#REF!</definedName>
    <definedName name="SECTOR">#REF!</definedName>
    <definedName name="SEGUNDO" localSheetId="1">#REF!</definedName>
    <definedName name="SEGUNDO">#REF!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OBREANCHO">[4]Hoja2!#REF!</definedName>
    <definedName name="SOL" localSheetId="1">#REF!</definedName>
    <definedName name="SOL">#REF!</definedName>
    <definedName name="Spanner_Auto_File">"F:\Proyectos\CEI\Tunja-Barbosa\tra2b.x2a"</definedName>
    <definedName name="Spanner_Auto_Select">'[59]A-HOR'!#REF!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ma" localSheetId="1">[24]Hoja1!$F$60</definedName>
    <definedName name="suma">[25]Hoja1!$F$60</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[3]!absc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 localSheetId="1">#REF!</definedName>
    <definedName name="TABLA">#REF!</definedName>
    <definedName name="tabla2" localSheetId="1">#REF!</definedName>
    <definedName name="tabla2">#REF!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[39]TARIF2002!#REF!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[39]TARIF2002!#REF!</definedName>
    <definedName name="TIEMPO" localSheetId="1">[15]BASES!$E$27</definedName>
    <definedName name="TIEMPO">[16]BASES!$E$27</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o" localSheetId="1">#REF!</definedName>
    <definedName name="T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Scheduled_Payment+Extra_Payment</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[4]Hoja2!#REF!</definedName>
    <definedName name="TRAT" localSheetId="1">[60]desmonte!$E$48</definedName>
    <definedName name="TRAT">[61]desmonte!$E$48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[62]VrEqpBasica!$I$2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 localSheetId="1">#REF!</definedName>
    <definedName name="TT">#REF!</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 localSheetId="1">[63]Unitarios!$A$3:$D$13</definedName>
    <definedName name="UNITARIO">[64]Unitarios!$A$3:$D$13</definedName>
    <definedName name="Unitarios" localSheetId="1">#REF!</definedName>
    <definedName name="Unitarios">#REF!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ues_Entered" localSheetId="1">IF(PRESUPUESTO!Loan_Amount*PRESUPUESTO!Interest_Rate*PRESUPUESTO!Loan_Years*PRESUPUESTO!Loan_Start&gt;0,1,0)</definedName>
    <definedName name="Values_Entered">IF(Loan_Amount*Interest_Rate*Loan_Years*Loan_Start&gt;0,1,0)</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lla" localSheetId="1">#REF!</definedName>
    <definedName name="villa">#REF!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E">#N/A</definedName>
    <definedName name="WER" localSheetId="1">'[17]Res-Accide-10'!$S$2:$S$7</definedName>
    <definedName name="WER">'[18]Res-Accide-10'!$S$2:$S$7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'[18]Res-Accide-10'!#REF!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hidden="1">{"via1",#N/A,TRUE,"general";"via2",#N/A,TRUE,"general";"via3",#N/A,TRUE,"general"}</definedName>
    <definedName name="www" localSheetId="1">[65]INDICE!$1:$1048576</definedName>
    <definedName name="www">[66]INDICE!$1:$1048576</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_51" localSheetId="1">#REF!</definedName>
    <definedName name="XX_51">#REF!</definedName>
    <definedName name="xxfg" localSheetId="1" hidden="1">{"via1",#N/A,TRUE,"general";"via2",#N/A,TRUE,"general";"via3",#N/A,TRUE,"general"}</definedName>
    <definedName name="xxfg" hidden="1">{"via1",#N/A,TRUE,"general";"via2",#N/A,TRUE,"general";"via3",#N/A,TRUE,"general"}</definedName>
    <definedName name="xxx" localSheetId="1">#REF!</definedName>
    <definedName name="xxx">#REF!</definedName>
    <definedName name="XXXX" localSheetId="1">#REF!</definedName>
    <definedName name="XXXX">#REF!</definedName>
    <definedName name="xxxxx">[5]!absc</definedName>
    <definedName name="xxxxxds" localSheetId="1" hidden="1">{"via1",#N/A,TRUE,"general";"via2",#N/A,TRUE,"general";"via3",#N/A,TRUE,"general"}</definedName>
    <definedName name="xxxxxds" hidden="1">{"via1",#N/A,TRUE,"general";"via2",#N/A,TRUE,"general";"via3",#N/A,TRUE,"general"}</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XZV" localSheetId="1" hidden="1">{"via1",#N/A,TRUE,"general";"via2",#N/A,TRUE,"general";"via3",#N/A,TRUE,"general"}</definedName>
    <definedName name="XZXZV" hidden="1">{"via1",#N/A,TRUE,"general";"via2",#N/A,TRUE,"general";"via3",#N/A,TRUE,"general"}</definedName>
    <definedName name="Y">[6]!absc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1">MATCH(0.01,PRESUPUESTO!End_Bal,-1)+1</definedName>
    <definedName name="ZZ">MATCH(0.01,End_Bal,-1)+1</definedName>
    <definedName name="ZZZZZZZZZZZ">'[23]A. P. U.'!#REF!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8" i="1" l="1"/>
  <c r="F45" i="13"/>
  <c r="F44" i="13"/>
  <c r="F43" i="13"/>
  <c r="C36" i="13"/>
  <c r="E36" i="13" s="1"/>
  <c r="G36" i="13" s="1"/>
  <c r="H38" i="13" s="1"/>
  <c r="A36" i="13"/>
  <c r="H27" i="13"/>
  <c r="E12" i="13"/>
  <c r="G12" i="13" s="1"/>
  <c r="C12" i="13"/>
  <c r="A12" i="13"/>
  <c r="F11" i="13"/>
  <c r="C11" i="13"/>
  <c r="A11" i="13"/>
  <c r="F5" i="13"/>
  <c r="A3" i="13"/>
  <c r="A2" i="13"/>
  <c r="E17" i="1"/>
  <c r="E18" i="12"/>
  <c r="G29" i="12"/>
  <c r="F40" i="12"/>
  <c r="F39" i="12"/>
  <c r="F38" i="12"/>
  <c r="D29" i="12"/>
  <c r="E29" i="12" s="1"/>
  <c r="H33" i="12" s="1"/>
  <c r="G19" i="12"/>
  <c r="G18" i="12"/>
  <c r="H20" i="12" s="1"/>
  <c r="F11" i="12"/>
  <c r="C11" i="12"/>
  <c r="A11" i="12"/>
  <c r="F5" i="12"/>
  <c r="A3" i="12"/>
  <c r="A2" i="12"/>
  <c r="G11" i="13" l="1"/>
  <c r="H13" i="13" s="1"/>
  <c r="H40" i="13" s="1"/>
  <c r="E11" i="13"/>
  <c r="G11" i="12"/>
  <c r="H15" i="12" s="1"/>
  <c r="H35" i="12" s="1"/>
  <c r="E11" i="12"/>
  <c r="G44" i="13" l="1"/>
  <c r="G45" i="13"/>
  <c r="G43" i="13"/>
  <c r="H47" i="13" s="1"/>
  <c r="H49" i="13" s="1"/>
  <c r="G40" i="12"/>
  <c r="G38" i="12"/>
  <c r="G39" i="12"/>
  <c r="H42" i="12" l="1"/>
  <c r="H44" i="12" s="1"/>
  <c r="E15" i="1" l="1"/>
  <c r="G18" i="10"/>
  <c r="G19" i="10"/>
  <c r="G20" i="10"/>
  <c r="F41" i="10"/>
  <c r="F40" i="10"/>
  <c r="F39" i="10"/>
  <c r="D30" i="10"/>
  <c r="E30" i="10"/>
  <c r="G30" i="10" s="1"/>
  <c r="H34" i="10" s="1"/>
  <c r="F11" i="10"/>
  <c r="C11" i="10"/>
  <c r="A11" i="10"/>
  <c r="F5" i="10"/>
  <c r="A3" i="10"/>
  <c r="A2" i="10"/>
  <c r="E14" i="1"/>
  <c r="F45" i="9"/>
  <c r="F44" i="9"/>
  <c r="F43" i="9"/>
  <c r="D34" i="9"/>
  <c r="C34" i="9"/>
  <c r="E34" i="9" s="1"/>
  <c r="G34" i="9" s="1"/>
  <c r="H38" i="9" s="1"/>
  <c r="A34" i="9"/>
  <c r="E21" i="9"/>
  <c r="G21" i="9" s="1"/>
  <c r="D21" i="9"/>
  <c r="A21" i="9"/>
  <c r="E20" i="9"/>
  <c r="G20" i="9" s="1"/>
  <c r="D20" i="9"/>
  <c r="A20" i="9"/>
  <c r="E19" i="9"/>
  <c r="G19" i="9" s="1"/>
  <c r="D19" i="9"/>
  <c r="A19" i="9"/>
  <c r="E18" i="9"/>
  <c r="G18" i="9" s="1"/>
  <c r="H25" i="9" s="1"/>
  <c r="D18" i="9"/>
  <c r="A18" i="9"/>
  <c r="F11" i="9"/>
  <c r="C11" i="9"/>
  <c r="A11" i="9"/>
  <c r="F5" i="9"/>
  <c r="A3" i="9"/>
  <c r="A2" i="9"/>
  <c r="E13" i="1"/>
  <c r="F41" i="8"/>
  <c r="F40" i="8"/>
  <c r="F39" i="8"/>
  <c r="C30" i="8"/>
  <c r="E30" i="8" s="1"/>
  <c r="G30" i="8" s="1"/>
  <c r="H34" i="8" s="1"/>
  <c r="E11" i="8" s="1"/>
  <c r="A30" i="8"/>
  <c r="G17" i="8"/>
  <c r="E17" i="8"/>
  <c r="D17" i="8"/>
  <c r="A17" i="8"/>
  <c r="E16" i="8"/>
  <c r="G16" i="8" s="1"/>
  <c r="H21" i="8" s="1"/>
  <c r="D16" i="8"/>
  <c r="A16" i="8"/>
  <c r="E12" i="8"/>
  <c r="G12" i="8" s="1"/>
  <c r="C12" i="8"/>
  <c r="A12" i="8"/>
  <c r="F11" i="8"/>
  <c r="G11" i="8" s="1"/>
  <c r="H13" i="8" s="1"/>
  <c r="H36" i="8" s="1"/>
  <c r="C11" i="8"/>
  <c r="A11" i="8"/>
  <c r="F9" i="8"/>
  <c r="F5" i="8"/>
  <c r="A3" i="8"/>
  <c r="A2" i="8"/>
  <c r="E12" i="1"/>
  <c r="F38" i="7"/>
  <c r="F37" i="7"/>
  <c r="F36" i="7"/>
  <c r="C27" i="7"/>
  <c r="E27" i="7" s="1"/>
  <c r="G27" i="7" s="1"/>
  <c r="H31" i="7" s="1"/>
  <c r="G11" i="7" s="1"/>
  <c r="H13" i="7" s="1"/>
  <c r="A27" i="7"/>
  <c r="G16" i="7"/>
  <c r="H18" i="7" s="1"/>
  <c r="E16" i="7"/>
  <c r="A16" i="7"/>
  <c r="F5" i="7"/>
  <c r="A3" i="7"/>
  <c r="A2" i="7"/>
  <c r="E11" i="1"/>
  <c r="F49" i="6"/>
  <c r="F48" i="6"/>
  <c r="F47" i="6"/>
  <c r="D38" i="6"/>
  <c r="C38" i="6"/>
  <c r="E38" i="6" s="1"/>
  <c r="G38" i="6" s="1"/>
  <c r="H42" i="6" s="1"/>
  <c r="A38" i="6"/>
  <c r="H29" i="6"/>
  <c r="F11" i="6"/>
  <c r="C11" i="6"/>
  <c r="A11" i="6"/>
  <c r="F5" i="6"/>
  <c r="A3" i="6"/>
  <c r="A2" i="6"/>
  <c r="E10" i="1"/>
  <c r="G18" i="5"/>
  <c r="F45" i="5"/>
  <c r="F44" i="5"/>
  <c r="F43" i="5"/>
  <c r="D34" i="5"/>
  <c r="C34" i="5"/>
  <c r="E34" i="5" s="1"/>
  <c r="G34" i="5" s="1"/>
  <c r="H38" i="5" s="1"/>
  <c r="E11" i="5" s="1"/>
  <c r="A34" i="5"/>
  <c r="E20" i="5"/>
  <c r="G20" i="5" s="1"/>
  <c r="D20" i="5"/>
  <c r="A20" i="5"/>
  <c r="E19" i="5"/>
  <c r="G19" i="5" s="1"/>
  <c r="D19" i="5"/>
  <c r="A19" i="5"/>
  <c r="D18" i="5"/>
  <c r="E12" i="5"/>
  <c r="G12" i="5" s="1"/>
  <c r="C12" i="5"/>
  <c r="A12" i="5"/>
  <c r="F11" i="5"/>
  <c r="C11" i="5"/>
  <c r="A11" i="5"/>
  <c r="F5" i="5"/>
  <c r="A3" i="5"/>
  <c r="A2" i="5"/>
  <c r="E9" i="1"/>
  <c r="G18" i="4"/>
  <c r="F45" i="4"/>
  <c r="F44" i="4"/>
  <c r="F43" i="4"/>
  <c r="D34" i="4"/>
  <c r="C34" i="4"/>
  <c r="E34" i="4" s="1"/>
  <c r="G34" i="4" s="1"/>
  <c r="H38" i="4" s="1"/>
  <c r="G11" i="4" s="1"/>
  <c r="A34" i="4"/>
  <c r="E19" i="4"/>
  <c r="G19" i="4" s="1"/>
  <c r="A19" i="4"/>
  <c r="D18" i="4"/>
  <c r="E12" i="4"/>
  <c r="G12" i="4" s="1"/>
  <c r="D12" i="4"/>
  <c r="A12" i="4"/>
  <c r="A11" i="4"/>
  <c r="F5" i="4"/>
  <c r="A3" i="4"/>
  <c r="A2" i="4"/>
  <c r="H21" i="10" l="1"/>
  <c r="G11" i="10"/>
  <c r="H15" i="10" s="1"/>
  <c r="E11" i="10"/>
  <c r="G11" i="9"/>
  <c r="H15" i="9" s="1"/>
  <c r="H40" i="9" s="1"/>
  <c r="E11" i="9"/>
  <c r="G41" i="8"/>
  <c r="G40" i="8"/>
  <c r="G39" i="8"/>
  <c r="H43" i="8" s="1"/>
  <c r="H45" i="8" s="1"/>
  <c r="H33" i="7"/>
  <c r="E11" i="6"/>
  <c r="G11" i="6"/>
  <c r="H15" i="6" s="1"/>
  <c r="H44" i="6" s="1"/>
  <c r="H25" i="5"/>
  <c r="G11" i="5"/>
  <c r="H15" i="5" s="1"/>
  <c r="H40" i="5" s="1"/>
  <c r="H15" i="4"/>
  <c r="H25" i="4"/>
  <c r="H36" i="10" l="1"/>
  <c r="G40" i="10" s="1"/>
  <c r="G45" i="9"/>
  <c r="G44" i="9"/>
  <c r="G43" i="9"/>
  <c r="H47" i="9" s="1"/>
  <c r="H49" i="9" s="1"/>
  <c r="G36" i="7"/>
  <c r="G38" i="7"/>
  <c r="G37" i="7"/>
  <c r="G48" i="6"/>
  <c r="G47" i="6"/>
  <c r="G49" i="6"/>
  <c r="G44" i="5"/>
  <c r="G43" i="5"/>
  <c r="G45" i="5"/>
  <c r="H40" i="4"/>
  <c r="G39" i="10" l="1"/>
  <c r="G41" i="10"/>
  <c r="H40" i="7"/>
  <c r="H42" i="7" s="1"/>
  <c r="H51" i="6"/>
  <c r="H53" i="6" s="1"/>
  <c r="H47" i="5"/>
  <c r="H49" i="5" s="1"/>
  <c r="G45" i="4"/>
  <c r="G44" i="4"/>
  <c r="G43" i="4"/>
  <c r="H43" i="10" l="1"/>
  <c r="H45" i="10" s="1"/>
  <c r="H47" i="4"/>
  <c r="H49" i="4" s="1"/>
  <c r="F39" i="3" l="1"/>
  <c r="F38" i="3"/>
  <c r="F37" i="3"/>
  <c r="C28" i="3"/>
  <c r="E28" i="3" s="1"/>
  <c r="G28" i="3" s="1"/>
  <c r="H32" i="3" s="1"/>
  <c r="E11" i="3" s="1"/>
  <c r="A28" i="3"/>
  <c r="G18" i="3"/>
  <c r="E18" i="3"/>
  <c r="D18" i="3"/>
  <c r="A18" i="3"/>
  <c r="E17" i="3"/>
  <c r="G17" i="3" s="1"/>
  <c r="D17" i="3"/>
  <c r="A17" i="3"/>
  <c r="G16" i="3"/>
  <c r="H19" i="3" s="1"/>
  <c r="E16" i="3"/>
  <c r="A16" i="3"/>
  <c r="F12" i="3"/>
  <c r="G12" i="3" s="1"/>
  <c r="E12" i="3"/>
  <c r="C12" i="3"/>
  <c r="A12" i="3"/>
  <c r="F11" i="3"/>
  <c r="C11" i="3"/>
  <c r="A11" i="3"/>
  <c r="F5" i="3"/>
  <c r="A3" i="3"/>
  <c r="A2" i="3"/>
  <c r="C16" i="1"/>
  <c r="C22" i="2"/>
  <c r="D18" i="2"/>
  <c r="C18" i="2"/>
  <c r="E17" i="2"/>
  <c r="E16" i="2"/>
  <c r="E15" i="2"/>
  <c r="E14" i="2"/>
  <c r="E13" i="2"/>
  <c r="E12" i="2"/>
  <c r="E11" i="2"/>
  <c r="E10" i="2"/>
  <c r="E9" i="2"/>
  <c r="E8" i="2"/>
  <c r="E18" i="2" s="1"/>
  <c r="E20" i="2" s="1"/>
  <c r="E22" i="2" s="1"/>
  <c r="E7" i="2"/>
  <c r="E6" i="2"/>
  <c r="E5" i="2"/>
  <c r="C18" i="1"/>
  <c r="E16" i="1"/>
  <c r="G11" i="3" l="1"/>
  <c r="H13" i="3" s="1"/>
  <c r="H34" i="3" s="1"/>
  <c r="G39" i="3" l="1"/>
  <c r="G38" i="3"/>
  <c r="G37" i="3"/>
  <c r="H41" i="3" s="1"/>
  <c r="H43" i="3" s="1"/>
</calcChain>
</file>

<file path=xl/sharedStrings.xml><?xml version="1.0" encoding="utf-8"?>
<sst xmlns="http://schemas.openxmlformats.org/spreadsheetml/2006/main" count="592" uniqueCount="100">
  <si>
    <t>ALCALDÍA DE POPAYÁN</t>
  </si>
  <si>
    <t>SECRETARIA GENERAL</t>
  </si>
  <si>
    <t>PRECIOS A COSTO TOTAL</t>
  </si>
  <si>
    <t>ITEM</t>
  </si>
  <si>
    <t>DESCRIPCION</t>
  </si>
  <si>
    <t>UNIDAD</t>
  </si>
  <si>
    <t>VALOR UNITARIO</t>
  </si>
  <si>
    <t>ACTIVIDADES A MONTO AGOTABLE</t>
  </si>
  <si>
    <t>m2</t>
  </si>
  <si>
    <t>Und</t>
  </si>
  <si>
    <t>m3</t>
  </si>
  <si>
    <t>Alquiler diario de un módulo de andamio tubular normalizado, tipo multidireccional, de 2m de altura máxima de trabajo, constituido por estructura tubular de acero galvanizado en caliente, de 48.3mm de diámetro y 3.2mm de espesor, fabricado cumpliendo las exigencias de calidad según Normas Técnicas Colombianas NTC 1641, NTC 1642 y NTC 1735; compuesto de plataformas de trabajo de 1.09m de ancho y 1.40m de largo, dispuestas cada 2m de altura, escalera interior con puerta, barandilla trasera con dos barras y barandilla delantera dos barras</t>
  </si>
  <si>
    <t>Item</t>
  </si>
  <si>
    <t>Elemento</t>
  </si>
  <si>
    <t>Cantidad</t>
  </si>
  <si>
    <t>Valor día por elemento</t>
  </si>
  <si>
    <t>Valor total día por elemento</t>
  </si>
  <si>
    <t xml:space="preserve">Vertical 2.00m </t>
  </si>
  <si>
    <t xml:space="preserve">Diagonal 2.40m </t>
  </si>
  <si>
    <t xml:space="preserve">Diagonal 2.25m </t>
  </si>
  <si>
    <t>Plataforma metálica 1.40m x 0.60m</t>
  </si>
  <si>
    <t>Plataforma metálica 1.40m x 0.60m con puerta</t>
  </si>
  <si>
    <t>Plataforma metálica 1.40m x 0.32m</t>
  </si>
  <si>
    <t>Escalera interna</t>
  </si>
  <si>
    <t xml:space="preserve">Vertical 1.00m </t>
  </si>
  <si>
    <t xml:space="preserve">Horizontal 1.40m </t>
  </si>
  <si>
    <t xml:space="preserve">Horizontal 1.09m </t>
  </si>
  <si>
    <t xml:space="preserve">Rueda 6plg con tornillo nivelador </t>
  </si>
  <si>
    <t xml:space="preserve">Horizontal reforzada 1.09m </t>
  </si>
  <si>
    <t>Tornillo nivelador</t>
  </si>
  <si>
    <t xml:space="preserve">Total </t>
  </si>
  <si>
    <t>Valor total diario de módulo de andamio de 1.09m x 1.40m + 1.00m (Protección) + IVA (19%) + Transporte</t>
  </si>
  <si>
    <t>Transporte/Día</t>
  </si>
  <si>
    <t>Valor Hora</t>
  </si>
  <si>
    <t>ANALISIS DE PRECIOS UNITARIOS</t>
  </si>
  <si>
    <t xml:space="preserve">ITEM      :  </t>
  </si>
  <si>
    <t>Resane de cielo raso en mortero 1:3, incluye malla para adherencia</t>
  </si>
  <si>
    <t>OBRA    :</t>
  </si>
  <si>
    <t xml:space="preserve">UNIDAD :                   </t>
  </si>
  <si>
    <t>m²</t>
  </si>
  <si>
    <t xml:space="preserve"> </t>
  </si>
  <si>
    <t>I.-EQUIPO</t>
  </si>
  <si>
    <t>FECHA  :</t>
  </si>
  <si>
    <t xml:space="preserve">                DESCRIPCION</t>
  </si>
  <si>
    <t>CANTIDAD</t>
  </si>
  <si>
    <t>TARIFA</t>
  </si>
  <si>
    <t>RENDI.</t>
  </si>
  <si>
    <t>VR/UNITARIO</t>
  </si>
  <si>
    <t>SUB-TOTAL</t>
  </si>
  <si>
    <t>II.-MATERIALES</t>
  </si>
  <si>
    <t xml:space="preserve">                 DESCRIPCION</t>
  </si>
  <si>
    <t>DESPERDICIO</t>
  </si>
  <si>
    <t>VALOR</t>
  </si>
  <si>
    <t>M3</t>
  </si>
  <si>
    <t>III.-TRANSPORTE</t>
  </si>
  <si>
    <t xml:space="preserve">                    DESCRIPCION</t>
  </si>
  <si>
    <t>VOLUMEN</t>
  </si>
  <si>
    <t>DISTANCIA</t>
  </si>
  <si>
    <t>M3-KM</t>
  </si>
  <si>
    <t>IV.-MANO DE OBRA</t>
  </si>
  <si>
    <t>JORNAL</t>
  </si>
  <si>
    <t>PRESTAC.</t>
  </si>
  <si>
    <t>JOR.TOTAL</t>
  </si>
  <si>
    <t>TOTAL COSTO DIRECTO</t>
  </si>
  <si>
    <t>V.-COSTOS INDIRECTOS</t>
  </si>
  <si>
    <t>%</t>
  </si>
  <si>
    <t>VR/TOTAL</t>
  </si>
  <si>
    <t>ADMINISTRACION</t>
  </si>
  <si>
    <t>IMPREVISTOS</t>
  </si>
  <si>
    <t>UTILIDAD</t>
  </si>
  <si>
    <t>PRECIO UNITARIO TOTAL</t>
  </si>
  <si>
    <t>TIPO</t>
  </si>
  <si>
    <t>(5% MO)</t>
  </si>
  <si>
    <t>Pintura Viniltex Advanced</t>
  </si>
  <si>
    <t>Aplicación de pintura en vinilo tipo 1 sobre muros interiores a dos manos</t>
  </si>
  <si>
    <t>RENDIMIENTO</t>
  </si>
  <si>
    <t>APLICACIÓN DE PINTURA EN VINILO TIPO I, 2 MANOS, INCLUYE RASQUETEADA, LIJADA Y RESANE</t>
  </si>
  <si>
    <t>Aplicación de pintura en vinilo tipo I sobre muros interiores a dos manos</t>
  </si>
  <si>
    <t>Aplicación de pintura en vinilo tipo I sobre muros interiores a dos manos, incluye rasqueteada, lijada y resane</t>
  </si>
  <si>
    <t>Demolición de mortero (repello, alistado o pañete) sin afectar la superficie de soporte. Incluye posterior limpieza de la superficie que queda al descubierto</t>
  </si>
  <si>
    <t>M2</t>
  </si>
  <si>
    <t>APLICACIÓN DE REPELLO CON MORTERO 1:3 EN MUROS.</t>
  </si>
  <si>
    <t>HERRAMIENTA MENOR</t>
  </si>
  <si>
    <t>Aplicación de repello con mortero 1:3 en muros</t>
  </si>
  <si>
    <t>APLICACIÓN DE ESTUCO PLÁSTICO SOBRE MURO REPELLADO</t>
  </si>
  <si>
    <t>Aplicación de estuco plástico sobre muro repellado</t>
  </si>
  <si>
    <t>APLICACIÓN DE PINTURA TIPO ESMALTE PARA CARPINTERÍA METÁLICA</t>
  </si>
  <si>
    <t>Aplicación de pintura tipo esmalte para carpintería metálica</t>
  </si>
  <si>
    <t>Restauración de barandas en madera</t>
  </si>
  <si>
    <t>Masilla para madera</t>
  </si>
  <si>
    <t>Gln</t>
  </si>
  <si>
    <t>Tinte para madera</t>
  </si>
  <si>
    <t>Lija de agua 180 super</t>
  </si>
  <si>
    <t>CUADRILLA No.11 (1OF+1AY)</t>
  </si>
  <si>
    <t>Aplicación de pintura para madera color igual al existente en puertas y ventanas exteriores</t>
  </si>
  <si>
    <t>CUADRILLA No. 09 (1Ayu)</t>
  </si>
  <si>
    <t>PINTURA IMPRANOL PARA MADERA</t>
  </si>
  <si>
    <t>Transporte de material proveniente de excavación, explanación, canales y escombros. Inluye Cargue a mano</t>
  </si>
  <si>
    <t>REND.</t>
  </si>
  <si>
    <t>Aplicación de pintura para madera color igual al existente en puertas y ventanas exteriores o interiores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</si>
</sst>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quot;\ * #,##0.00_-;\-&quot;$&quot;\ * #,##0.00_-;_-&quot;$&quot;\ * &quot;-&quot;??_-;_-@_-"/>
    <numFmt numFmtId="164" formatCode="_(&quot;$&quot;\ * #,##0_);_(&quot;$&quot;\ * \(#,##0\);_(&quot;$&quot;\ * &quot;-&quot;??_);_(@_)"/>
    <numFmt numFmtId="165" formatCode="0.0"/>
    <numFmt numFmtId="166" formatCode="_(&quot;$&quot;\ * #,##0.00_);_(&quot;$&quot;\ * \(#,##0.00\);_(&quot;$&quot;\ * &quot;-&quot;??_);_(@_)"/>
    <numFmt numFmtId="167" formatCode="_-&quot;$&quot;\ * #,##0_-;\-&quot;$&quot;\ * #,##0_-;_-&quot;$&quot;\ * &quot;-&quot;??_-;_-@_-"/>
    <numFmt numFmtId="168" formatCode="_-[$$-240A]\ * #,##0.00_-;\-[$$-240A]\ * #,##0.00_-;_-[$$-240A]\ * &quot;-&quot;??_-;_-@_-"/>
    <numFmt numFmtId="169" formatCode="mmmm\-yyyy"/>
    <numFmt numFmtId="170" formatCode="_(* #,##0.00_);_(* \(#,##0.00\);_(* &quot;-&quot;??_);_(@_)"/>
    <numFmt numFmtId="171" formatCode="0.000"/>
    <numFmt numFmtId="172" formatCode="_(* #,##0_);_(* \(#,##0\);_(* &quot;-&quot;??_);_(@_)"/>
    <numFmt numFmtId="173" formatCode="0.0000"/>
  </numFmts>
  <fonts count="18">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b/>
      <sz val="11"/>
      <color theme="1"/>
      <name val="Arial"/>
      <family val="2"/>
    </font>
    <font>
      <b/>
      <sz val="11"/>
      <color rgb="FF000000"/>
      <name val="Arial"/>
      <family val="2"/>
    </font>
    <font>
      <sz val="11"/>
      <color rgb="FF000000"/>
      <name val="Arial"/>
      <family val="2"/>
    </font>
    <font>
      <b/>
      <sz val="11"/>
      <name val="Arial"/>
      <family val="2"/>
    </font>
    <font>
      <sz val="11"/>
      <name val="Arial"/>
      <family val="2"/>
    </font>
    <font>
      <sz val="10"/>
      <color rgb="FF000000"/>
      <name val="Arial"/>
      <family val="2"/>
    </font>
    <font>
      <b/>
      <sz val="11"/>
      <color rgb="FF000000"/>
      <name val="Calibri"/>
      <family val="2"/>
    </font>
    <font>
      <b/>
      <sz val="14"/>
      <name val="Lucida casual"/>
    </font>
    <font>
      <sz val="10"/>
      <name val="Lucida casual"/>
    </font>
    <font>
      <b/>
      <sz val="12"/>
      <name val="Lucida casual"/>
    </font>
    <font>
      <sz val="10"/>
      <name val="Arial"/>
      <family val="2"/>
    </font>
    <font>
      <b/>
      <sz val="10"/>
      <name val="Lucida casual"/>
    </font>
    <font>
      <b/>
      <sz val="8"/>
      <name val="Lucida casual"/>
    </font>
    <font>
      <b/>
      <sz val="11"/>
      <name val="Lucida casual"/>
    </font>
  </fonts>
  <fills count="5">
    <fill>
      <patternFill patternType="none"/>
    </fill>
    <fill>
      <patternFill patternType="gray125"/>
    </fill>
    <fill>
      <patternFill patternType="solid">
        <fgColor rgb="FFFFFFFF"/>
        <bgColor indexed="64"/>
      </patternFill>
    </fill>
    <fill>
      <patternFill patternType="solid">
        <fgColor theme="2"/>
        <bgColor indexed="64"/>
      </patternFill>
    </fill>
    <fill>
      <patternFill patternType="solid">
        <fgColor rgb="FF548DD4"/>
        <bgColor rgb="FF548DD4"/>
      </patternFill>
    </fill>
  </fills>
  <borders count="5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indexed="64"/>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style="thin">
        <color rgb="FF000000"/>
      </top>
      <bottom/>
      <diagonal/>
    </border>
    <border>
      <left style="thin">
        <color indexed="64"/>
      </left>
      <right/>
      <top/>
      <bottom/>
      <diagonal/>
    </border>
    <border>
      <left style="thin">
        <color rgb="FF000000"/>
      </left>
      <right/>
      <top style="thin">
        <color indexed="64"/>
      </top>
      <bottom style="thin">
        <color rgb="FF000000"/>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9">
    <xf numFmtId="0" fontId="0" fillId="0" borderId="0"/>
    <xf numFmtId="44" fontId="1" fillId="0" borderId="0" applyFont="0" applyFill="0" applyBorder="0" applyAlignment="0" applyProtection="0"/>
    <xf numFmtId="0" fontId="3" fillId="0" borderId="0">
      <protection locked="0"/>
    </xf>
    <xf numFmtId="166" fontId="3" fillId="0" borderId="0">
      <alignment vertical="top"/>
      <protection locked="0"/>
    </xf>
    <xf numFmtId="0" fontId="9" fillId="0" borderId="0"/>
    <xf numFmtId="9" fontId="9" fillId="0" borderId="0" applyFont="0" applyFill="0" applyBorder="0" applyAlignment="0" applyProtection="0"/>
    <xf numFmtId="166" fontId="9" fillId="0" borderId="0" applyFont="0" applyFill="0" applyBorder="0" applyAlignment="0" applyProtection="0"/>
    <xf numFmtId="170" fontId="9" fillId="0" borderId="0" applyFont="0" applyFill="0" applyBorder="0" applyAlignment="0" applyProtection="0"/>
    <xf numFmtId="0" fontId="9" fillId="0" borderId="0"/>
  </cellStyleXfs>
  <cellXfs count="375">
    <xf numFmtId="0" fontId="0" fillId="0" borderId="0" xfId="0"/>
    <xf numFmtId="0" fontId="3" fillId="2" borderId="0" xfId="2" applyFill="1" applyProtection="1"/>
    <xf numFmtId="0" fontId="3" fillId="2" borderId="0" xfId="2" applyFill="1" applyAlignment="1" applyProtection="1">
      <alignment horizontal="center" vertical="center"/>
    </xf>
    <xf numFmtId="164" fontId="3" fillId="2" borderId="0" xfId="2" applyNumberFormat="1" applyFill="1" applyProtection="1"/>
    <xf numFmtId="0" fontId="3" fillId="0" borderId="0" xfId="2" applyProtection="1"/>
    <xf numFmtId="0" fontId="0" fillId="0" borderId="1" xfId="0" applyBorder="1" applyAlignment="1">
      <alignment horizontal="center"/>
    </xf>
    <xf numFmtId="0" fontId="4" fillId="0" borderId="1" xfId="0" applyFont="1" applyBorder="1" applyAlignment="1">
      <alignment horizontal="center" vertical="center"/>
    </xf>
    <xf numFmtId="0" fontId="5" fillId="2" borderId="2" xfId="2" applyFont="1" applyFill="1" applyBorder="1" applyAlignment="1" applyProtection="1">
      <alignment horizontal="center"/>
    </xf>
    <xf numFmtId="0" fontId="6" fillId="2" borderId="3" xfId="2" applyFont="1" applyFill="1" applyBorder="1" applyAlignment="1" applyProtection="1">
      <alignment horizontal="center"/>
    </xf>
    <xf numFmtId="0" fontId="6" fillId="2" borderId="4" xfId="2" applyFont="1" applyFill="1" applyBorder="1" applyAlignment="1" applyProtection="1">
      <alignment horizontal="center"/>
    </xf>
    <xf numFmtId="0" fontId="6" fillId="2" borderId="0" xfId="2" applyFont="1" applyFill="1" applyProtection="1"/>
    <xf numFmtId="0" fontId="6" fillId="2" borderId="0" xfId="2" applyFont="1" applyFill="1" applyAlignment="1" applyProtection="1">
      <alignment horizontal="center" vertical="center"/>
    </xf>
    <xf numFmtId="164" fontId="6" fillId="2" borderId="0" xfId="2" applyNumberFormat="1" applyFont="1" applyFill="1" applyProtection="1"/>
    <xf numFmtId="0" fontId="5" fillId="0" borderId="5" xfId="2" applyFont="1" applyBorder="1" applyAlignment="1" applyProtection="1">
      <alignment horizontal="center" vertical="center" wrapText="1"/>
    </xf>
    <xf numFmtId="0" fontId="7" fillId="0" borderId="6" xfId="2" applyFont="1" applyBorder="1" applyAlignment="1" applyProtection="1">
      <alignment horizontal="center" vertical="center"/>
    </xf>
    <xf numFmtId="0" fontId="7" fillId="0" borderId="7" xfId="2" applyFont="1" applyBorder="1" applyAlignment="1" applyProtection="1">
      <alignment horizontal="center" vertical="center"/>
    </xf>
    <xf numFmtId="0" fontId="5" fillId="3" borderId="8" xfId="2" applyFont="1" applyFill="1" applyBorder="1" applyAlignment="1" applyProtection="1">
      <alignment horizontal="center" vertical="center" wrapText="1"/>
    </xf>
    <xf numFmtId="0" fontId="7" fillId="3" borderId="9" xfId="2" applyFont="1" applyFill="1" applyBorder="1" applyAlignment="1" applyProtection="1">
      <alignment horizontal="left" vertical="center"/>
    </xf>
    <xf numFmtId="0" fontId="7" fillId="3" borderId="9" xfId="2" applyFont="1" applyFill="1" applyBorder="1" applyAlignment="1" applyProtection="1">
      <alignment horizontal="center" vertical="center"/>
    </xf>
    <xf numFmtId="0" fontId="7" fillId="3" borderId="10" xfId="2" applyFont="1" applyFill="1" applyBorder="1" applyAlignment="1" applyProtection="1">
      <alignment horizontal="center" vertical="center"/>
    </xf>
    <xf numFmtId="0" fontId="6" fillId="2" borderId="11" xfId="2" applyFont="1" applyFill="1" applyBorder="1" applyAlignment="1" applyProtection="1">
      <alignment horizontal="center" vertical="center"/>
    </xf>
    <xf numFmtId="165" fontId="8" fillId="2" borderId="12" xfId="2" applyNumberFormat="1" applyFont="1" applyFill="1" applyBorder="1" applyAlignment="1" applyProtection="1">
      <alignment horizontal="left" vertical="center" wrapText="1"/>
    </xf>
    <xf numFmtId="0" fontId="6" fillId="2" borderId="12" xfId="2" applyFont="1" applyFill="1" applyBorder="1" applyAlignment="1" applyProtection="1">
      <alignment horizontal="center" vertical="center"/>
    </xf>
    <xf numFmtId="164" fontId="6" fillId="0" borderId="13" xfId="2" applyNumberFormat="1" applyFont="1" applyFill="1" applyBorder="1" applyAlignment="1" applyProtection="1">
      <alignment horizontal="center" vertical="center"/>
    </xf>
    <xf numFmtId="165" fontId="8" fillId="2" borderId="12" xfId="2" applyNumberFormat="1" applyFont="1" applyFill="1" applyBorder="1" applyAlignment="1" applyProtection="1">
      <alignment horizontal="left" wrapText="1"/>
    </xf>
    <xf numFmtId="0" fontId="6" fillId="2" borderId="14" xfId="2" applyFont="1" applyFill="1" applyBorder="1" applyAlignment="1" applyProtection="1">
      <alignment horizontal="center" vertical="center"/>
    </xf>
    <xf numFmtId="165" fontId="8" fillId="2" borderId="15" xfId="2" applyNumberFormat="1" applyFont="1" applyFill="1" applyBorder="1" applyAlignment="1" applyProtection="1">
      <alignment horizontal="left" wrapText="1"/>
    </xf>
    <xf numFmtId="0" fontId="6" fillId="2" borderId="15" xfId="2" applyFont="1" applyFill="1" applyBorder="1" applyAlignment="1" applyProtection="1">
      <alignment horizontal="center" vertical="center"/>
    </xf>
    <xf numFmtId="164" fontId="6" fillId="2" borderId="16" xfId="2" applyNumberFormat="1" applyFont="1" applyFill="1" applyBorder="1" applyAlignment="1" applyProtection="1">
      <alignment vertical="center"/>
    </xf>
    <xf numFmtId="0" fontId="3" fillId="0" borderId="0" xfId="2" applyAlignment="1" applyProtection="1">
      <alignment vertical="center"/>
    </xf>
    <xf numFmtId="164" fontId="9" fillId="0" borderId="0" xfId="3" applyNumberFormat="1" applyFont="1" applyAlignment="1" applyProtection="1">
      <alignment vertical="center"/>
    </xf>
    <xf numFmtId="0" fontId="3" fillId="0" borderId="0" xfId="2" applyAlignment="1" applyProtection="1">
      <alignment horizontal="center" vertical="center"/>
    </xf>
    <xf numFmtId="164" fontId="9" fillId="0" borderId="0" xfId="3" applyNumberFormat="1" applyFont="1" applyAlignment="1" applyProtection="1">
      <alignment horizontal="center" vertical="center"/>
    </xf>
    <xf numFmtId="0" fontId="3" fillId="0" borderId="0" xfId="2" applyAlignment="1" applyProtection="1">
      <alignment horizontal="right"/>
    </xf>
    <xf numFmtId="0" fontId="10" fillId="0" borderId="0" xfId="2" applyFont="1" applyProtection="1"/>
    <xf numFmtId="164" fontId="3" fillId="0" borderId="0" xfId="2" applyNumberFormat="1" applyProtection="1"/>
    <xf numFmtId="164" fontId="9" fillId="0" borderId="0" xfId="3" applyNumberFormat="1" applyFont="1" applyAlignment="1" applyProtection="1"/>
    <xf numFmtId="164" fontId="9" fillId="0" borderId="0" xfId="3" applyNumberFormat="1" applyFont="1" applyAlignment="1" applyProtection="1">
      <alignment horizontal="center"/>
    </xf>
    <xf numFmtId="0" fontId="3" fillId="0" borderId="0" xfId="2" applyAlignment="1" applyProtection="1">
      <alignment vertical="center" wrapText="1"/>
    </xf>
    <xf numFmtId="0" fontId="3" fillId="0" borderId="0" xfId="2" applyAlignment="1" applyProtection="1">
      <alignment horizontal="center"/>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0" fillId="0" borderId="5" xfId="0" applyBorder="1" applyAlignment="1">
      <alignment horizontal="center"/>
    </xf>
    <xf numFmtId="0" fontId="0" fillId="0" borderId="6" xfId="0" applyBorder="1"/>
    <xf numFmtId="0" fontId="0" fillId="0" borderId="6" xfId="0" applyBorder="1" applyAlignment="1">
      <alignment horizontal="center"/>
    </xf>
    <xf numFmtId="167" fontId="0" fillId="0" borderId="6" xfId="1" applyNumberFormat="1" applyFont="1" applyBorder="1" applyAlignment="1">
      <alignment horizontal="center" vertical="center"/>
    </xf>
    <xf numFmtId="167" fontId="0" fillId="0" borderId="7" xfId="1" applyNumberFormat="1" applyFont="1" applyBorder="1"/>
    <xf numFmtId="0" fontId="0" fillId="0" borderId="11" xfId="0" applyBorder="1" applyAlignment="1">
      <alignment horizontal="center"/>
    </xf>
    <xf numFmtId="0" fontId="0" fillId="0" borderId="12" xfId="0" applyBorder="1"/>
    <xf numFmtId="0" fontId="0" fillId="0" borderId="12" xfId="0" applyBorder="1" applyAlignment="1">
      <alignment horizontal="center"/>
    </xf>
    <xf numFmtId="167" fontId="0" fillId="0" borderId="12" xfId="1" applyNumberFormat="1" applyFont="1" applyBorder="1" applyAlignment="1">
      <alignment horizontal="center" vertical="center"/>
    </xf>
    <xf numFmtId="167" fontId="0" fillId="0" borderId="13" xfId="1" applyNumberFormat="1" applyFont="1" applyBorder="1"/>
    <xf numFmtId="0" fontId="0" fillId="0" borderId="14" xfId="0" applyBorder="1" applyAlignment="1">
      <alignment horizontal="center"/>
    </xf>
    <xf numFmtId="0" fontId="0" fillId="0" borderId="15" xfId="0" applyBorder="1"/>
    <xf numFmtId="0" fontId="0" fillId="0" borderId="15" xfId="0" applyBorder="1" applyAlignment="1">
      <alignment horizontal="center"/>
    </xf>
    <xf numFmtId="167" fontId="0" fillId="0" borderId="15" xfId="1" applyNumberFormat="1" applyFont="1" applyBorder="1" applyAlignment="1">
      <alignment horizontal="center" vertical="center"/>
    </xf>
    <xf numFmtId="167" fontId="0" fillId="0" borderId="16" xfId="1" applyNumberFormat="1" applyFont="1" applyBorder="1"/>
    <xf numFmtId="0" fontId="2" fillId="0" borderId="17" xfId="0" applyFont="1" applyBorder="1" applyAlignment="1">
      <alignment horizontal="center"/>
    </xf>
    <xf numFmtId="0" fontId="2" fillId="0" borderId="18" xfId="0" applyFont="1" applyBorder="1" applyAlignment="1">
      <alignment horizontal="center"/>
    </xf>
    <xf numFmtId="0" fontId="0" fillId="0" borderId="18" xfId="0" applyBorder="1" applyAlignment="1">
      <alignment horizontal="center"/>
    </xf>
    <xf numFmtId="167" fontId="0" fillId="0" borderId="18" xfId="0" applyNumberFormat="1" applyBorder="1"/>
    <xf numFmtId="167" fontId="0" fillId="0" borderId="19" xfId="0" applyNumberFormat="1"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167" fontId="2" fillId="0" borderId="1" xfId="1" applyNumberFormat="1" applyFont="1" applyBorder="1" applyAlignment="1">
      <alignment horizontal="center" vertical="center"/>
    </xf>
    <xf numFmtId="0" fontId="0" fillId="0" borderId="17" xfId="0" applyBorder="1"/>
    <xf numFmtId="44" fontId="0" fillId="0" borderId="18" xfId="1" applyFont="1" applyBorder="1" applyAlignment="1">
      <alignment horizontal="center"/>
    </xf>
    <xf numFmtId="44" fontId="0" fillId="0" borderId="19" xfId="1" applyFont="1" applyBorder="1"/>
    <xf numFmtId="167" fontId="2" fillId="0" borderId="0" xfId="0" applyNumberFormat="1" applyFont="1"/>
    <xf numFmtId="0" fontId="9" fillId="0" borderId="0" xfId="4"/>
    <xf numFmtId="0" fontId="9" fillId="0" borderId="0" xfId="4" applyAlignment="1">
      <alignment horizontal="center"/>
    </xf>
    <xf numFmtId="168" fontId="9" fillId="0" borderId="0" xfId="4" applyNumberFormat="1"/>
    <xf numFmtId="0" fontId="11" fillId="4" borderId="20" xfId="4" applyFont="1" applyFill="1" applyBorder="1"/>
    <xf numFmtId="0" fontId="11" fillId="4" borderId="21" xfId="4" applyFont="1" applyFill="1" applyBorder="1"/>
    <xf numFmtId="0" fontId="12" fillId="4" borderId="21" xfId="4" applyFont="1" applyFill="1" applyBorder="1" applyAlignment="1">
      <alignment horizontal="center"/>
    </xf>
    <xf numFmtId="168" fontId="12" fillId="4" borderId="21" xfId="4" applyNumberFormat="1" applyFont="1" applyFill="1" applyBorder="1"/>
    <xf numFmtId="168" fontId="12" fillId="4" borderId="22" xfId="4" applyNumberFormat="1" applyFont="1" applyFill="1" applyBorder="1"/>
    <xf numFmtId="0" fontId="13" fillId="4" borderId="23" xfId="4" applyFont="1" applyFill="1" applyBorder="1"/>
    <xf numFmtId="0" fontId="13" fillId="4" borderId="24" xfId="4" applyFont="1" applyFill="1" applyBorder="1"/>
    <xf numFmtId="0" fontId="12" fillId="4" borderId="24" xfId="4" applyFont="1" applyFill="1" applyBorder="1" applyAlignment="1">
      <alignment horizontal="center"/>
    </xf>
    <xf numFmtId="0" fontId="13" fillId="4" borderId="24" xfId="4" applyFont="1" applyFill="1" applyBorder="1" applyAlignment="1">
      <alignment horizontal="center"/>
    </xf>
    <xf numFmtId="0" fontId="14" fillId="0" borderId="24" xfId="4" applyFont="1" applyBorder="1" applyAlignment="1"/>
    <xf numFmtId="0" fontId="14" fillId="0" borderId="25" xfId="4" applyFont="1" applyBorder="1" applyAlignment="1"/>
    <xf numFmtId="0" fontId="12" fillId="0" borderId="0" xfId="4" applyFont="1"/>
    <xf numFmtId="0" fontId="12" fillId="0" borderId="0" xfId="4" applyFont="1" applyAlignment="1">
      <alignment horizontal="center"/>
    </xf>
    <xf numFmtId="168" fontId="12" fillId="0" borderId="0" xfId="4" applyNumberFormat="1" applyFont="1"/>
    <xf numFmtId="0" fontId="12" fillId="0" borderId="0" xfId="4" applyFont="1" applyAlignment="1">
      <alignment vertical="top"/>
    </xf>
    <xf numFmtId="0" fontId="15" fillId="0" borderId="0" xfId="4" applyFont="1" applyAlignment="1">
      <alignment horizontal="left" vertical="top" wrapText="1"/>
    </xf>
    <xf numFmtId="168" fontId="12" fillId="0" borderId="0" xfId="4" applyNumberFormat="1" applyFont="1" applyAlignment="1">
      <alignment vertical="top"/>
    </xf>
    <xf numFmtId="0" fontId="16" fillId="0" borderId="0" xfId="4" applyFont="1" applyAlignment="1">
      <alignment horizontal="left" vertical="top" wrapText="1"/>
    </xf>
    <xf numFmtId="0" fontId="9" fillId="0" borderId="0" xfId="4" applyAlignment="1">
      <alignment vertical="top"/>
    </xf>
    <xf numFmtId="0" fontId="12" fillId="0" borderId="0" xfId="4" applyFont="1" applyAlignment="1">
      <alignment horizontal="right" vertical="top"/>
    </xf>
    <xf numFmtId="0" fontId="15" fillId="0" borderId="0" xfId="4" applyFont="1" applyAlignment="1">
      <alignment horizontal="left" vertical="top"/>
    </xf>
    <xf numFmtId="0" fontId="12" fillId="0" borderId="0" xfId="4" applyFont="1" applyAlignment="1">
      <alignment horizontal="center" vertical="top"/>
    </xf>
    <xf numFmtId="0" fontId="14" fillId="0" borderId="0" xfId="4" applyFont="1" applyBorder="1" applyAlignment="1">
      <alignment horizontal="left" vertical="center"/>
    </xf>
    <xf numFmtId="0" fontId="15" fillId="0" borderId="0" xfId="4" applyFont="1"/>
    <xf numFmtId="169" fontId="15" fillId="0" borderId="0" xfId="4" applyNumberFormat="1" applyFont="1" applyAlignment="1">
      <alignment horizontal="center"/>
    </xf>
    <xf numFmtId="0" fontId="15" fillId="0" borderId="26" xfId="4" applyFont="1" applyBorder="1" applyAlignment="1">
      <alignment horizontal="center"/>
    </xf>
    <xf numFmtId="0" fontId="15" fillId="0" borderId="27" xfId="4" applyFont="1" applyBorder="1" applyAlignment="1">
      <alignment horizontal="center"/>
    </xf>
    <xf numFmtId="0" fontId="15" fillId="0" borderId="12" xfId="4" applyFont="1" applyBorder="1" applyAlignment="1">
      <alignment horizontal="center"/>
    </xf>
    <xf numFmtId="0" fontId="15" fillId="0" borderId="28" xfId="4" applyFont="1" applyBorder="1" applyAlignment="1">
      <alignment horizontal="center"/>
    </xf>
    <xf numFmtId="168" fontId="15" fillId="0" borderId="29" xfId="4" applyNumberFormat="1" applyFont="1" applyBorder="1" applyAlignment="1">
      <alignment horizontal="center"/>
    </xf>
    <xf numFmtId="0" fontId="15" fillId="0" borderId="29" xfId="4" applyFont="1" applyBorder="1" applyAlignment="1">
      <alignment horizontal="center"/>
    </xf>
    <xf numFmtId="0" fontId="12" fillId="0" borderId="26" xfId="4" applyFont="1" applyBorder="1" applyAlignment="1">
      <alignment horizontal="left"/>
    </xf>
    <xf numFmtId="0" fontId="12" fillId="0" borderId="30" xfId="4" applyFont="1" applyBorder="1" applyAlignment="1">
      <alignment horizontal="left"/>
    </xf>
    <xf numFmtId="9" fontId="12" fillId="0" borderId="12" xfId="5" applyFont="1" applyBorder="1" applyAlignment="1">
      <alignment horizontal="center"/>
    </xf>
    <xf numFmtId="0" fontId="12" fillId="0" borderId="28" xfId="4" applyFont="1" applyBorder="1" applyAlignment="1">
      <alignment horizontal="center"/>
    </xf>
    <xf numFmtId="168" fontId="12" fillId="0" borderId="29" xfId="4" applyNumberFormat="1" applyFont="1" applyBorder="1"/>
    <xf numFmtId="2" fontId="12" fillId="0" borderId="29" xfId="4" applyNumberFormat="1" applyFont="1" applyBorder="1" applyAlignment="1">
      <alignment horizontal="center"/>
    </xf>
    <xf numFmtId="0" fontId="12" fillId="0" borderId="26" xfId="4" applyFont="1" applyBorder="1" applyAlignment="1">
      <alignment horizontal="left" wrapText="1"/>
    </xf>
    <xf numFmtId="0" fontId="12" fillId="0" borderId="30" xfId="4" applyFont="1" applyBorder="1" applyAlignment="1">
      <alignment horizontal="left" wrapText="1"/>
    </xf>
    <xf numFmtId="9" fontId="12" fillId="0" borderId="12" xfId="5" applyFont="1" applyBorder="1" applyAlignment="1">
      <alignment horizontal="center" vertical="center"/>
    </xf>
    <xf numFmtId="0" fontId="12" fillId="0" borderId="28" xfId="4" applyFont="1" applyBorder="1" applyAlignment="1">
      <alignment horizontal="center" vertical="center"/>
    </xf>
    <xf numFmtId="168" fontId="12" fillId="0" borderId="29" xfId="4" applyNumberFormat="1" applyFont="1" applyBorder="1" applyAlignment="1">
      <alignment vertical="center"/>
    </xf>
    <xf numFmtId="2" fontId="12" fillId="0" borderId="29" xfId="4" applyNumberFormat="1" applyFont="1" applyBorder="1" applyAlignment="1">
      <alignment horizontal="center" vertical="center"/>
    </xf>
    <xf numFmtId="0" fontId="15" fillId="0" borderId="31" xfId="4" applyFont="1" applyBorder="1" applyAlignment="1">
      <alignment horizontal="center"/>
    </xf>
    <xf numFmtId="0" fontId="15" fillId="0" borderId="21" xfId="4" applyFont="1" applyBorder="1" applyAlignment="1">
      <alignment horizontal="center"/>
    </xf>
    <xf numFmtId="0" fontId="15" fillId="0" borderId="22" xfId="4" applyFont="1" applyBorder="1" applyAlignment="1">
      <alignment horizontal="center"/>
    </xf>
    <xf numFmtId="168" fontId="15" fillId="0" borderId="32" xfId="4" applyNumberFormat="1" applyFont="1" applyBorder="1" applyAlignment="1">
      <alignment horizontal="center"/>
    </xf>
    <xf numFmtId="0" fontId="15" fillId="0" borderId="32" xfId="4" applyFont="1" applyBorder="1" applyAlignment="1">
      <alignment horizontal="center"/>
    </xf>
    <xf numFmtId="0" fontId="12" fillId="0" borderId="33" xfId="4" applyFont="1" applyBorder="1" applyAlignment="1">
      <alignment vertical="center"/>
    </xf>
    <xf numFmtId="0" fontId="12" fillId="0" borderId="34" xfId="4" applyFont="1" applyBorder="1" applyAlignment="1">
      <alignment vertical="center" wrapText="1"/>
    </xf>
    <xf numFmtId="9" fontId="12" fillId="0" borderId="12" xfId="5" applyFont="1" applyBorder="1" applyAlignment="1">
      <alignment horizontal="center" vertical="center" wrapText="1"/>
    </xf>
    <xf numFmtId="0" fontId="12" fillId="0" borderId="35" xfId="4" applyFont="1" applyBorder="1" applyAlignment="1">
      <alignment horizontal="center" vertical="center"/>
    </xf>
    <xf numFmtId="168" fontId="12" fillId="0" borderId="33" xfId="4" applyNumberFormat="1" applyFont="1" applyBorder="1" applyAlignment="1">
      <alignment vertical="center"/>
    </xf>
    <xf numFmtId="2" fontId="12" fillId="0" borderId="12" xfId="4" applyNumberFormat="1" applyFont="1" applyBorder="1" applyAlignment="1">
      <alignment horizontal="center" vertical="center"/>
    </xf>
    <xf numFmtId="168" fontId="12" fillId="0" borderId="12" xfId="4" applyNumberFormat="1" applyFont="1" applyBorder="1" applyAlignment="1">
      <alignment vertical="center"/>
    </xf>
    <xf numFmtId="0" fontId="12" fillId="0" borderId="12" xfId="4" applyFont="1" applyBorder="1" applyAlignment="1">
      <alignment horizontal="left" vertical="center"/>
    </xf>
    <xf numFmtId="0" fontId="12" fillId="0" borderId="12" xfId="4" applyFont="1" applyBorder="1" applyAlignment="1">
      <alignment horizontal="center" vertical="center"/>
    </xf>
    <xf numFmtId="2" fontId="12" fillId="0" borderId="12" xfId="4" applyNumberFormat="1" applyFont="1" applyBorder="1" applyAlignment="1">
      <alignment horizontal="center"/>
    </xf>
    <xf numFmtId="0" fontId="12" fillId="0" borderId="12" xfId="4" applyFont="1" applyBorder="1" applyAlignment="1">
      <alignment horizontal="left" vertical="center" wrapText="1"/>
    </xf>
    <xf numFmtId="0" fontId="12" fillId="0" borderId="28" xfId="4" applyFont="1" applyBorder="1"/>
    <xf numFmtId="0" fontId="12" fillId="0" borderId="29" xfId="4" applyFont="1" applyBorder="1" applyAlignment="1">
      <alignment horizontal="center"/>
    </xf>
    <xf numFmtId="0" fontId="12" fillId="0" borderId="26" xfId="4" applyFont="1" applyBorder="1"/>
    <xf numFmtId="168" fontId="12" fillId="0" borderId="26" xfId="6" applyNumberFormat="1" applyFont="1" applyBorder="1" applyAlignment="1">
      <alignment horizontal="center"/>
    </xf>
    <xf numFmtId="1" fontId="12" fillId="0" borderId="29" xfId="4" applyNumberFormat="1" applyFont="1" applyBorder="1" applyAlignment="1">
      <alignment horizontal="center"/>
    </xf>
    <xf numFmtId="0" fontId="15" fillId="0" borderId="0" xfId="4" applyFont="1" applyAlignment="1">
      <alignment horizontal="center"/>
    </xf>
    <xf numFmtId="168" fontId="15" fillId="0" borderId="0" xfId="4" applyNumberFormat="1" applyFont="1"/>
    <xf numFmtId="168" fontId="15" fillId="0" borderId="29" xfId="4" applyNumberFormat="1" applyFont="1" applyBorder="1"/>
    <xf numFmtId="0" fontId="15" fillId="0" borderId="26" xfId="4" applyFont="1" applyBorder="1" applyAlignment="1">
      <alignment horizontal="center"/>
    </xf>
    <xf numFmtId="0" fontId="14" fillId="0" borderId="27" xfId="4" applyFont="1" applyBorder="1" applyAlignment="1"/>
    <xf numFmtId="0" fontId="12" fillId="0" borderId="27" xfId="4" applyFont="1" applyBorder="1" applyAlignment="1">
      <alignment horizontal="center"/>
    </xf>
    <xf numFmtId="168" fontId="12" fillId="0" borderId="28" xfId="4" applyNumberFormat="1" applyFont="1" applyBorder="1" applyAlignment="1">
      <alignment horizontal="center"/>
    </xf>
    <xf numFmtId="0" fontId="17" fillId="0" borderId="29" xfId="4" applyFont="1" applyBorder="1" applyAlignment="1">
      <alignment horizontal="center"/>
    </xf>
    <xf numFmtId="0" fontId="12" fillId="0" borderId="27" xfId="4" applyFont="1" applyBorder="1"/>
    <xf numFmtId="168" fontId="12" fillId="0" borderId="28" xfId="4" applyNumberFormat="1" applyFont="1" applyBorder="1"/>
    <xf numFmtId="10" fontId="12" fillId="0" borderId="29" xfId="5" applyNumberFormat="1" applyFont="1" applyBorder="1" applyAlignment="1">
      <alignment horizontal="center"/>
    </xf>
    <xf numFmtId="168" fontId="12" fillId="0" borderId="29" xfId="7" applyNumberFormat="1" applyFont="1" applyBorder="1"/>
    <xf numFmtId="0" fontId="12" fillId="0" borderId="26" xfId="4" applyFont="1" applyBorder="1" applyAlignment="1">
      <alignment horizontal="center"/>
    </xf>
    <xf numFmtId="0" fontId="17" fillId="0" borderId="0" xfId="4" applyFont="1" applyAlignment="1">
      <alignment horizontal="center"/>
    </xf>
    <xf numFmtId="0" fontId="11" fillId="4" borderId="20" xfId="0" applyFont="1" applyFill="1" applyBorder="1"/>
    <xf numFmtId="0" fontId="11" fillId="4" borderId="21" xfId="0" applyFont="1" applyFill="1" applyBorder="1"/>
    <xf numFmtId="0" fontId="12" fillId="4" borderId="21" xfId="0" applyFont="1" applyFill="1" applyBorder="1"/>
    <xf numFmtId="0" fontId="12" fillId="4" borderId="22" xfId="0" applyFont="1" applyFill="1" applyBorder="1"/>
    <xf numFmtId="0" fontId="13" fillId="4" borderId="23" xfId="0" applyFont="1" applyFill="1" applyBorder="1"/>
    <xf numFmtId="0" fontId="13" fillId="4" borderId="24" xfId="0" applyFont="1" applyFill="1" applyBorder="1"/>
    <xf numFmtId="0" fontId="12" fillId="4" borderId="24" xfId="0" applyFont="1" applyFill="1" applyBorder="1"/>
    <xf numFmtId="0" fontId="13" fillId="4" borderId="24" xfId="0" applyFont="1" applyFill="1" applyBorder="1" applyAlignment="1">
      <alignment horizontal="center"/>
    </xf>
    <xf numFmtId="0" fontId="14" fillId="0" borderId="24" xfId="0" applyFont="1" applyBorder="1" applyAlignment="1"/>
    <xf numFmtId="0" fontId="14" fillId="0" borderId="25" xfId="0" applyFont="1" applyBorder="1" applyAlignment="1"/>
    <xf numFmtId="0" fontId="12" fillId="0" borderId="0" xfId="0" applyFont="1"/>
    <xf numFmtId="0" fontId="12" fillId="0" borderId="0" xfId="0" applyFont="1" applyAlignment="1">
      <alignment vertical="top"/>
    </xf>
    <xf numFmtId="0" fontId="15" fillId="0" borderId="0" xfId="0" applyFont="1" applyAlignment="1">
      <alignment horizontal="left" vertical="top" wrapText="1"/>
    </xf>
    <xf numFmtId="0" fontId="16" fillId="0" borderId="0" xfId="0" applyFont="1" applyAlignment="1">
      <alignment horizontal="left" vertical="top" wrapText="1"/>
    </xf>
    <xf numFmtId="0" fontId="12" fillId="0" borderId="0" xfId="0" applyFont="1" applyAlignment="1">
      <alignment horizontal="right" vertical="top"/>
    </xf>
    <xf numFmtId="0" fontId="15" fillId="0" borderId="0" xfId="0" applyFont="1" applyAlignment="1">
      <alignment horizontal="left" vertical="top"/>
    </xf>
    <xf numFmtId="0" fontId="0" fillId="0" borderId="0" xfId="0" applyAlignment="1">
      <alignment vertical="top"/>
    </xf>
    <xf numFmtId="0" fontId="15" fillId="0" borderId="0" xfId="0" applyFont="1"/>
    <xf numFmtId="169" fontId="15" fillId="0" borderId="0" xfId="0" applyNumberFormat="1" applyFont="1"/>
    <xf numFmtId="0" fontId="15" fillId="0" borderId="26" xfId="0" applyFont="1" applyBorder="1" applyAlignment="1">
      <alignment horizontal="center"/>
    </xf>
    <xf numFmtId="0" fontId="15" fillId="0" borderId="27" xfId="0" applyFont="1" applyBorder="1" applyAlignment="1">
      <alignment horizontal="center"/>
    </xf>
    <xf numFmtId="0" fontId="15" fillId="0" borderId="28" xfId="0" applyFont="1" applyBorder="1" applyAlignment="1">
      <alignment horizontal="center"/>
    </xf>
    <xf numFmtId="0" fontId="15" fillId="0" borderId="29" xfId="0" applyFont="1" applyBorder="1" applyAlignment="1">
      <alignment horizontal="center"/>
    </xf>
    <xf numFmtId="0" fontId="12" fillId="0" borderId="26" xfId="0" applyFont="1" applyBorder="1"/>
    <xf numFmtId="0" fontId="14" fillId="0" borderId="27" xfId="0" applyFont="1" applyBorder="1"/>
    <xf numFmtId="0" fontId="12" fillId="0" borderId="28" xfId="0" applyFont="1" applyBorder="1" applyAlignment="1">
      <alignment horizontal="right"/>
    </xf>
    <xf numFmtId="0" fontId="12" fillId="0" borderId="29" xfId="0" applyFont="1" applyBorder="1"/>
    <xf numFmtId="3" fontId="12" fillId="0" borderId="29" xfId="0" applyNumberFormat="1" applyFont="1" applyBorder="1"/>
    <xf numFmtId="2" fontId="12" fillId="0" borderId="29" xfId="0" applyNumberFormat="1" applyFont="1" applyBorder="1"/>
    <xf numFmtId="0" fontId="12" fillId="0" borderId="36" xfId="0" applyFont="1" applyBorder="1" applyAlignment="1">
      <alignment vertical="center"/>
    </xf>
    <xf numFmtId="0" fontId="12" fillId="0" borderId="34" xfId="0" applyFont="1" applyBorder="1" applyAlignment="1">
      <alignment vertical="center" wrapText="1"/>
    </xf>
    <xf numFmtId="0" fontId="12" fillId="0" borderId="37" xfId="0" applyFont="1" applyBorder="1" applyAlignment="1">
      <alignment vertical="center" wrapText="1"/>
    </xf>
    <xf numFmtId="2" fontId="12" fillId="0" borderId="12" xfId="0" applyNumberFormat="1" applyFont="1" applyBorder="1" applyAlignment="1">
      <alignment horizontal="center" vertical="center"/>
    </xf>
    <xf numFmtId="3" fontId="12" fillId="0" borderId="12" xfId="0" applyNumberFormat="1" applyFont="1" applyBorder="1" applyAlignment="1">
      <alignment vertical="center"/>
    </xf>
    <xf numFmtId="0" fontId="12" fillId="0" borderId="24" xfId="0" applyFont="1" applyBorder="1"/>
    <xf numFmtId="0" fontId="12" fillId="0" borderId="25" xfId="0" applyFont="1" applyBorder="1" applyAlignment="1">
      <alignment horizontal="right"/>
    </xf>
    <xf numFmtId="0" fontId="12" fillId="0" borderId="23" xfId="0" applyFont="1" applyBorder="1"/>
    <xf numFmtId="0" fontId="12" fillId="0" borderId="25" xfId="0" applyFont="1" applyBorder="1"/>
    <xf numFmtId="13" fontId="12" fillId="0" borderId="29" xfId="0" applyNumberFormat="1" applyFont="1" applyBorder="1"/>
    <xf numFmtId="0" fontId="15" fillId="0" borderId="20" xfId="0" applyFont="1" applyBorder="1" applyAlignment="1">
      <alignment horizontal="center"/>
    </xf>
    <xf numFmtId="0" fontId="15" fillId="0" borderId="21" xfId="0" applyFont="1" applyBorder="1" applyAlignment="1">
      <alignment horizontal="center"/>
    </xf>
    <xf numFmtId="0" fontId="15" fillId="0" borderId="22" xfId="0" applyFont="1" applyBorder="1" applyAlignment="1">
      <alignment horizontal="center"/>
    </xf>
    <xf numFmtId="0" fontId="15" fillId="0" borderId="32" xfId="0" applyFont="1" applyBorder="1" applyAlignment="1">
      <alignment horizontal="center"/>
    </xf>
    <xf numFmtId="1" fontId="12" fillId="0" borderId="36" xfId="0" applyNumberFormat="1" applyFont="1" applyBorder="1" applyAlignment="1">
      <alignment vertical="center"/>
    </xf>
    <xf numFmtId="0" fontId="12" fillId="0" borderId="12" xfId="0" applyFont="1" applyBorder="1" applyAlignment="1">
      <alignment horizontal="center" vertical="center"/>
    </xf>
    <xf numFmtId="3" fontId="12" fillId="0" borderId="12" xfId="0" applyNumberFormat="1" applyFont="1" applyBorder="1" applyAlignment="1">
      <alignment horizontal="center" vertical="center"/>
    </xf>
    <xf numFmtId="1" fontId="12" fillId="0" borderId="12" xfId="0" applyNumberFormat="1" applyFont="1" applyBorder="1" applyAlignment="1">
      <alignment horizontal="center" vertical="center"/>
    </xf>
    <xf numFmtId="2" fontId="12" fillId="0" borderId="38" xfId="0" applyNumberFormat="1" applyFont="1" applyBorder="1" applyAlignment="1">
      <alignment horizontal="center"/>
    </xf>
    <xf numFmtId="2" fontId="12" fillId="0" borderId="29" xfId="0" applyNumberFormat="1" applyFont="1" applyBorder="1" applyAlignment="1">
      <alignment horizontal="center"/>
    </xf>
    <xf numFmtId="171" fontId="12" fillId="0" borderId="29" xfId="0" applyNumberFormat="1" applyFont="1" applyBorder="1" applyAlignment="1">
      <alignment horizontal="center"/>
    </xf>
    <xf numFmtId="0" fontId="12" fillId="0" borderId="29" xfId="0" applyFont="1" applyBorder="1" applyAlignment="1">
      <alignment horizontal="center"/>
    </xf>
    <xf numFmtId="1" fontId="12" fillId="0" borderId="29" xfId="0" applyNumberFormat="1" applyFont="1" applyBorder="1"/>
    <xf numFmtId="0" fontId="12" fillId="0" borderId="28" xfId="0" applyFont="1" applyBorder="1"/>
    <xf numFmtId="165" fontId="12" fillId="0" borderId="29" xfId="0" applyNumberFormat="1" applyFont="1" applyBorder="1"/>
    <xf numFmtId="0" fontId="15" fillId="0" borderId="26" xfId="0" applyFont="1" applyBorder="1" applyAlignment="1">
      <alignment horizontal="center"/>
    </xf>
    <xf numFmtId="0" fontId="14" fillId="0" borderId="27" xfId="0" applyFont="1" applyBorder="1" applyAlignment="1"/>
    <xf numFmtId="0" fontId="12" fillId="0" borderId="27" xfId="0" applyFont="1" applyBorder="1" applyAlignment="1">
      <alignment horizontal="center"/>
    </xf>
    <xf numFmtId="0" fontId="12" fillId="0" borderId="28" xfId="0" applyFont="1" applyBorder="1" applyAlignment="1">
      <alignment horizontal="center"/>
    </xf>
    <xf numFmtId="0" fontId="17" fillId="0" borderId="29" xfId="0" applyFont="1" applyBorder="1" applyAlignment="1">
      <alignment horizontal="center"/>
    </xf>
    <xf numFmtId="0" fontId="12" fillId="0" borderId="27" xfId="0" applyFont="1" applyBorder="1"/>
    <xf numFmtId="172" fontId="12" fillId="0" borderId="29" xfId="7" applyNumberFormat="1" applyFont="1" applyBorder="1"/>
    <xf numFmtId="0" fontId="12" fillId="0" borderId="26" xfId="0" applyFont="1" applyBorder="1" applyAlignment="1">
      <alignment horizontal="center"/>
    </xf>
    <xf numFmtId="0" fontId="17" fillId="0" borderId="0" xfId="0" applyFont="1"/>
    <xf numFmtId="3" fontId="15" fillId="0" borderId="29" xfId="0" applyNumberFormat="1" applyFont="1" applyBorder="1"/>
    <xf numFmtId="0" fontId="0" fillId="0" borderId="0" xfId="0" applyAlignment="1">
      <alignment horizontal="center"/>
    </xf>
    <xf numFmtId="168" fontId="0" fillId="0" borderId="0" xfId="0" applyNumberFormat="1"/>
    <xf numFmtId="0" fontId="12" fillId="4" borderId="21" xfId="0" applyFont="1" applyFill="1" applyBorder="1" applyAlignment="1">
      <alignment horizontal="center"/>
    </xf>
    <xf numFmtId="168" fontId="12" fillId="4" borderId="21" xfId="0" applyNumberFormat="1" applyFont="1" applyFill="1" applyBorder="1"/>
    <xf numFmtId="168" fontId="12" fillId="4" borderId="22" xfId="0" applyNumberFormat="1" applyFont="1" applyFill="1" applyBorder="1"/>
    <xf numFmtId="0" fontId="12" fillId="4" borderId="24" xfId="0" applyFont="1" applyFill="1" applyBorder="1" applyAlignment="1">
      <alignment horizontal="center"/>
    </xf>
    <xf numFmtId="168" fontId="12" fillId="4" borderId="24" xfId="0" applyNumberFormat="1" applyFont="1" applyFill="1" applyBorder="1"/>
    <xf numFmtId="0" fontId="12" fillId="0" borderId="0" xfId="0" applyFont="1" applyAlignment="1">
      <alignment horizontal="center"/>
    </xf>
    <xf numFmtId="168" fontId="12" fillId="0" borderId="0" xfId="0" applyNumberFormat="1" applyFont="1"/>
    <xf numFmtId="0" fontId="12" fillId="0" borderId="0" xfId="0" applyFont="1" applyAlignment="1">
      <alignment horizontal="center" vertical="top"/>
    </xf>
    <xf numFmtId="168" fontId="12" fillId="0" borderId="0" xfId="0" applyNumberFormat="1" applyFont="1" applyAlignment="1">
      <alignment vertical="top"/>
    </xf>
    <xf numFmtId="0" fontId="0" fillId="0" borderId="0" xfId="0" applyAlignment="1">
      <alignment horizontal="center" vertical="top"/>
    </xf>
    <xf numFmtId="168" fontId="0" fillId="0" borderId="0" xfId="0" applyNumberFormat="1" applyAlignment="1">
      <alignment vertical="top"/>
    </xf>
    <xf numFmtId="169" fontId="15" fillId="0" borderId="0" xfId="0" applyNumberFormat="1" applyFont="1" applyAlignment="1">
      <alignment horizontal="center"/>
    </xf>
    <xf numFmtId="0" fontId="15" fillId="0" borderId="12" xfId="0" applyFont="1" applyBorder="1" applyAlignment="1">
      <alignment horizontal="center"/>
    </xf>
    <xf numFmtId="168" fontId="15" fillId="0" borderId="28" xfId="0" applyNumberFormat="1" applyFont="1" applyBorder="1" applyAlignment="1">
      <alignment horizontal="center"/>
    </xf>
    <xf numFmtId="168" fontId="15" fillId="0" borderId="29" xfId="0" applyNumberFormat="1" applyFont="1" applyBorder="1" applyAlignment="1">
      <alignment horizontal="center"/>
    </xf>
    <xf numFmtId="0" fontId="12" fillId="0" borderId="12" xfId="0" applyFont="1" applyBorder="1" applyAlignment="1">
      <alignment horizontal="center"/>
    </xf>
    <xf numFmtId="168" fontId="12" fillId="0" borderId="28" xfId="0" applyNumberFormat="1" applyFont="1" applyBorder="1"/>
    <xf numFmtId="3" fontId="12" fillId="0" borderId="29" xfId="0" applyNumberFormat="1" applyFont="1" applyBorder="1" applyAlignment="1">
      <alignment horizontal="center"/>
    </xf>
    <xf numFmtId="9" fontId="12" fillId="0" borderId="29" xfId="5" applyFont="1" applyBorder="1" applyAlignment="1">
      <alignment horizontal="center"/>
    </xf>
    <xf numFmtId="168" fontId="12" fillId="0" borderId="29" xfId="0" applyNumberFormat="1" applyFont="1" applyBorder="1"/>
    <xf numFmtId="0" fontId="12" fillId="0" borderId="31" xfId="0" applyFont="1" applyBorder="1" applyAlignment="1">
      <alignment horizontal="left" vertical="center" wrapText="1"/>
    </xf>
    <xf numFmtId="0" fontId="12" fillId="0" borderId="39" xfId="0" applyFont="1" applyBorder="1" applyAlignment="1">
      <alignment horizontal="left" vertical="center" wrapText="1"/>
    </xf>
    <xf numFmtId="168" fontId="12" fillId="0" borderId="12" xfId="0" applyNumberFormat="1" applyFont="1" applyBorder="1" applyAlignment="1">
      <alignment horizontal="center" vertical="center"/>
    </xf>
    <xf numFmtId="0" fontId="0" fillId="0" borderId="0" xfId="0" applyAlignment="1">
      <alignment vertical="center"/>
    </xf>
    <xf numFmtId="0" fontId="12" fillId="0" borderId="36" xfId="0" applyFont="1" applyBorder="1" applyAlignment="1">
      <alignment horizontal="center" vertical="center"/>
    </xf>
    <xf numFmtId="168" fontId="12" fillId="0" borderId="12" xfId="0" applyNumberFormat="1" applyFont="1" applyBorder="1" applyAlignment="1">
      <alignment vertical="center"/>
    </xf>
    <xf numFmtId="168" fontId="12" fillId="0" borderId="0" xfId="0" applyNumberFormat="1" applyFont="1" applyAlignment="1">
      <alignment vertical="center"/>
    </xf>
    <xf numFmtId="0" fontId="12" fillId="0" borderId="9" xfId="0" applyFont="1" applyBorder="1" applyAlignment="1">
      <alignment horizontal="center"/>
    </xf>
    <xf numFmtId="13" fontId="12" fillId="0" borderId="29" xfId="0" applyNumberFormat="1" applyFont="1" applyBorder="1" applyAlignment="1">
      <alignment horizontal="center"/>
    </xf>
    <xf numFmtId="168" fontId="15" fillId="0" borderId="22" xfId="0" applyNumberFormat="1" applyFont="1" applyBorder="1" applyAlignment="1">
      <alignment horizontal="center"/>
    </xf>
    <xf numFmtId="168" fontId="15" fillId="0" borderId="32" xfId="0" applyNumberFormat="1" applyFont="1" applyBorder="1" applyAlignment="1">
      <alignment horizontal="center"/>
    </xf>
    <xf numFmtId="168" fontId="12" fillId="0" borderId="37" xfId="0" applyNumberFormat="1" applyFont="1" applyBorder="1" applyAlignment="1">
      <alignment horizontal="center" vertical="center"/>
    </xf>
    <xf numFmtId="173" fontId="12" fillId="0" borderId="29" xfId="0" applyNumberFormat="1" applyFont="1" applyBorder="1" applyAlignment="1">
      <alignment horizontal="center"/>
    </xf>
    <xf numFmtId="168" fontId="12" fillId="0" borderId="28" xfId="0" applyNumberFormat="1" applyFont="1" applyBorder="1" applyAlignment="1">
      <alignment horizontal="center"/>
    </xf>
    <xf numFmtId="1" fontId="12" fillId="0" borderId="29" xfId="0" applyNumberFormat="1" applyFont="1" applyBorder="1" applyAlignment="1">
      <alignment horizontal="center"/>
    </xf>
    <xf numFmtId="168" fontId="12" fillId="0" borderId="29" xfId="0" applyNumberFormat="1" applyFont="1" applyBorder="1" applyAlignment="1">
      <alignment horizontal="center"/>
    </xf>
    <xf numFmtId="0" fontId="15" fillId="0" borderId="0" xfId="0" applyFont="1" applyAlignment="1">
      <alignment horizontal="left"/>
    </xf>
    <xf numFmtId="168" fontId="15" fillId="0" borderId="0" xfId="0" applyNumberFormat="1" applyFont="1"/>
    <xf numFmtId="0" fontId="15" fillId="0" borderId="0" xfId="0" applyFont="1" applyAlignment="1">
      <alignment horizontal="center"/>
    </xf>
    <xf numFmtId="168" fontId="15" fillId="0" borderId="29" xfId="0" applyNumberFormat="1" applyFont="1" applyBorder="1"/>
    <xf numFmtId="168" fontId="12" fillId="0" borderId="27" xfId="0" applyNumberFormat="1" applyFont="1" applyBorder="1" applyAlignment="1">
      <alignment horizontal="center"/>
    </xf>
    <xf numFmtId="168" fontId="12" fillId="0" borderId="27" xfId="0" applyNumberFormat="1" applyFont="1" applyBorder="1"/>
    <xf numFmtId="0" fontId="17" fillId="0" borderId="0" xfId="0" applyFont="1" applyAlignment="1">
      <alignment horizontal="center"/>
    </xf>
    <xf numFmtId="0" fontId="0" fillId="0" borderId="0" xfId="0" applyAlignment="1">
      <alignment vertical="top"/>
    </xf>
    <xf numFmtId="0" fontId="15" fillId="0" borderId="0" xfId="8" applyFont="1"/>
    <xf numFmtId="3" fontId="12" fillId="0" borderId="27" xfId="0" applyNumberFormat="1" applyFont="1" applyBorder="1" applyAlignment="1">
      <alignment horizontal="center"/>
    </xf>
    <xf numFmtId="168" fontId="12" fillId="0" borderId="26" xfId="0" applyNumberFormat="1" applyFont="1" applyBorder="1"/>
    <xf numFmtId="0" fontId="12" fillId="0" borderId="36" xfId="0" applyFont="1" applyBorder="1" applyAlignment="1">
      <alignment horizontal="left" vertical="center" wrapText="1"/>
    </xf>
    <xf numFmtId="0" fontId="12" fillId="0" borderId="34" xfId="0" applyFont="1" applyBorder="1" applyAlignment="1">
      <alignment horizontal="left" vertical="center" wrapText="1"/>
    </xf>
    <xf numFmtId="0" fontId="12" fillId="0" borderId="37" xfId="0" applyFont="1" applyBorder="1" applyAlignment="1">
      <alignment horizontal="left" vertical="center" wrapText="1"/>
    </xf>
    <xf numFmtId="1" fontId="12" fillId="0" borderId="36" xfId="0" applyNumberFormat="1" applyFont="1" applyBorder="1" applyAlignment="1">
      <alignment horizontal="left" vertical="center" wrapText="1"/>
    </xf>
    <xf numFmtId="2" fontId="12" fillId="0" borderId="38" xfId="0" applyNumberFormat="1" applyFont="1" applyBorder="1" applyAlignment="1">
      <alignment horizontal="center" vertical="center"/>
    </xf>
    <xf numFmtId="9" fontId="12" fillId="0" borderId="28" xfId="5" applyFont="1" applyBorder="1" applyAlignment="1">
      <alignment horizontal="right"/>
    </xf>
    <xf numFmtId="0" fontId="12" fillId="0" borderId="31" xfId="0" applyFont="1" applyBorder="1" applyAlignment="1">
      <alignment vertical="center"/>
    </xf>
    <xf numFmtId="0" fontId="12" fillId="0" borderId="40" xfId="0" applyFont="1" applyBorder="1"/>
    <xf numFmtId="0" fontId="12" fillId="0" borderId="41" xfId="0" applyFont="1" applyBorder="1" applyAlignment="1">
      <alignment horizontal="right"/>
    </xf>
    <xf numFmtId="3" fontId="12" fillId="0" borderId="36" xfId="0" applyNumberFormat="1" applyFont="1" applyBorder="1" applyAlignment="1">
      <alignment vertical="center"/>
    </xf>
    <xf numFmtId="0" fontId="15" fillId="0" borderId="31" xfId="0" applyFont="1" applyBorder="1" applyAlignment="1">
      <alignment horizontal="center"/>
    </xf>
    <xf numFmtId="0" fontId="12" fillId="0" borderId="33" xfId="0" applyFont="1" applyBorder="1" applyAlignment="1">
      <alignment vertical="center"/>
    </xf>
    <xf numFmtId="3" fontId="12" fillId="0" borderId="33" xfId="0" applyNumberFormat="1" applyFont="1" applyBorder="1" applyAlignment="1">
      <alignment vertical="center"/>
    </xf>
    <xf numFmtId="0" fontId="12" fillId="0" borderId="42" xfId="0" applyFont="1" applyBorder="1" applyAlignment="1">
      <alignment vertical="center"/>
    </xf>
    <xf numFmtId="3" fontId="12" fillId="0" borderId="43" xfId="0" applyNumberFormat="1" applyFont="1" applyBorder="1" applyAlignment="1">
      <alignment vertical="center"/>
    </xf>
    <xf numFmtId="166" fontId="12" fillId="0" borderId="26" xfId="6" applyFont="1" applyBorder="1"/>
    <xf numFmtId="0" fontId="14" fillId="0" borderId="12" xfId="4" applyFont="1" applyBorder="1" applyAlignment="1">
      <alignment horizontal="center" vertical="center"/>
    </xf>
    <xf numFmtId="0" fontId="12" fillId="0" borderId="44" xfId="0" applyFont="1" applyBorder="1" applyAlignment="1">
      <alignment horizontal="left" vertical="center" wrapText="1"/>
    </xf>
    <xf numFmtId="3" fontId="12" fillId="0" borderId="28" xfId="0" applyNumberFormat="1" applyFont="1" applyBorder="1" applyAlignment="1">
      <alignment horizontal="center" vertical="center"/>
    </xf>
    <xf numFmtId="0" fontId="0" fillId="0" borderId="45" xfId="0" applyBorder="1" applyAlignment="1">
      <alignment horizontal="center" vertical="center"/>
    </xf>
    <xf numFmtId="168" fontId="12" fillId="0" borderId="36" xfId="0" applyNumberFormat="1" applyFont="1" applyBorder="1" applyAlignment="1">
      <alignment vertical="center"/>
    </xf>
    <xf numFmtId="168" fontId="12" fillId="0" borderId="29" xfId="0" applyNumberFormat="1" applyFont="1" applyBorder="1" applyAlignment="1">
      <alignment vertical="center"/>
    </xf>
    <xf numFmtId="0" fontId="15" fillId="0" borderId="46" xfId="0" applyFont="1" applyBorder="1" applyAlignment="1">
      <alignment horizontal="center"/>
    </xf>
    <xf numFmtId="0" fontId="12" fillId="0" borderId="34" xfId="0" applyFont="1" applyBorder="1"/>
    <xf numFmtId="0" fontId="12" fillId="0" borderId="35" xfId="0" applyFont="1" applyBorder="1" applyAlignment="1">
      <alignment horizontal="center" vertical="center"/>
    </xf>
    <xf numFmtId="168" fontId="12" fillId="0" borderId="33" xfId="0" applyNumberFormat="1" applyFont="1" applyBorder="1" applyAlignment="1">
      <alignment vertical="center"/>
    </xf>
    <xf numFmtId="1" fontId="12" fillId="0" borderId="47" xfId="0" applyNumberFormat="1" applyFont="1" applyBorder="1" applyAlignment="1">
      <alignment vertical="center"/>
    </xf>
    <xf numFmtId="1" fontId="12" fillId="0" borderId="35" xfId="0" applyNumberFormat="1" applyFont="1" applyBorder="1" applyAlignment="1">
      <alignment horizontal="center" vertical="center"/>
    </xf>
    <xf numFmtId="0" fontId="12" fillId="0" borderId="48" xfId="0" applyFont="1" applyBorder="1"/>
    <xf numFmtId="166" fontId="12" fillId="0" borderId="26" xfId="6" applyFont="1" applyBorder="1" applyAlignment="1">
      <alignment horizontal="center"/>
    </xf>
    <xf numFmtId="0" fontId="12" fillId="0" borderId="12" xfId="0" applyFont="1" applyBorder="1" applyAlignment="1">
      <alignment horizontal="center" vertical="center" wrapText="1"/>
    </xf>
    <xf numFmtId="0" fontId="12" fillId="0" borderId="37" xfId="0" applyFont="1" applyBorder="1" applyAlignment="1">
      <alignment horizontal="center" vertical="center"/>
    </xf>
    <xf numFmtId="1" fontId="12" fillId="0" borderId="37" xfId="0" applyNumberFormat="1" applyFont="1" applyBorder="1" applyAlignment="1">
      <alignment horizontal="center" vertical="center"/>
    </xf>
    <xf numFmtId="0" fontId="12" fillId="0" borderId="36" xfId="0" applyFont="1" applyBorder="1" applyAlignment="1">
      <alignment horizontal="left" vertical="center"/>
    </xf>
    <xf numFmtId="0" fontId="12" fillId="0" borderId="37" xfId="0" applyFont="1" applyBorder="1" applyAlignment="1">
      <alignment horizontal="left" vertical="center"/>
    </xf>
    <xf numFmtId="1" fontId="12" fillId="0" borderId="33" xfId="0" applyNumberFormat="1" applyFont="1" applyBorder="1" applyAlignment="1">
      <alignment horizontal="left" vertical="center"/>
    </xf>
    <xf numFmtId="1" fontId="12" fillId="0" borderId="49" xfId="0" applyNumberFormat="1" applyFont="1" applyBorder="1" applyAlignment="1">
      <alignment horizontal="left" vertical="center"/>
    </xf>
    <xf numFmtId="0" fontId="6" fillId="2" borderId="50" xfId="2" applyFont="1" applyFill="1" applyBorder="1" applyAlignment="1" applyProtection="1">
      <alignment horizontal="center" vertical="center"/>
    </xf>
    <xf numFmtId="165" fontId="8" fillId="2" borderId="51" xfId="2" applyNumberFormat="1" applyFont="1" applyFill="1" applyBorder="1" applyAlignment="1" applyProtection="1">
      <alignment horizontal="left" wrapText="1"/>
    </xf>
    <xf numFmtId="0" fontId="6" fillId="2" borderId="51" xfId="2" applyFont="1" applyFill="1" applyBorder="1" applyAlignment="1" applyProtection="1">
      <alignment horizontal="center" vertical="center"/>
    </xf>
    <xf numFmtId="164" fontId="6" fillId="0" borderId="52" xfId="2" applyNumberFormat="1" applyFont="1" applyFill="1" applyBorder="1" applyAlignment="1" applyProtection="1">
      <alignment horizontal="center" vertical="center"/>
    </xf>
    <xf numFmtId="1" fontId="12" fillId="0" borderId="33" xfId="0" applyNumberFormat="1" applyFont="1" applyBorder="1" applyAlignment="1">
      <alignment horizontal="left" vertical="center" wrapText="1"/>
    </xf>
    <xf numFmtId="1" fontId="12" fillId="0" borderId="49" xfId="0" applyNumberFormat="1" applyFont="1" applyBorder="1" applyAlignment="1">
      <alignment horizontal="left" vertical="center" wrapText="1"/>
    </xf>
    <xf numFmtId="168" fontId="15" fillId="0" borderId="20" xfId="0" applyNumberFormat="1" applyFont="1" applyBorder="1" applyAlignment="1">
      <alignment horizontal="center"/>
    </xf>
    <xf numFmtId="0" fontId="0" fillId="0" borderId="0" xfId="0" applyAlignment="1">
      <alignment horizontal="center" vertical="center"/>
    </xf>
    <xf numFmtId="168" fontId="0" fillId="0" borderId="0" xfId="0" applyNumberFormat="1" applyAlignment="1">
      <alignment vertical="center"/>
    </xf>
    <xf numFmtId="0" fontId="11" fillId="4" borderId="20" xfId="0" applyFont="1" applyFill="1" applyBorder="1" applyAlignment="1">
      <alignment vertical="center"/>
    </xf>
    <xf numFmtId="0" fontId="11" fillId="4" borderId="21" xfId="0" applyFont="1" applyFill="1" applyBorder="1" applyAlignment="1">
      <alignment vertical="center"/>
    </xf>
    <xf numFmtId="0" fontId="12" fillId="4" borderId="21" xfId="0" applyFont="1" applyFill="1" applyBorder="1" applyAlignment="1">
      <alignment horizontal="center" vertical="center"/>
    </xf>
    <xf numFmtId="168" fontId="12" fillId="4" borderId="21" xfId="0" applyNumberFormat="1" applyFont="1" applyFill="1" applyBorder="1" applyAlignment="1">
      <alignment vertical="center"/>
    </xf>
    <xf numFmtId="168" fontId="12" fillId="4" borderId="22" xfId="0" applyNumberFormat="1" applyFont="1" applyFill="1" applyBorder="1" applyAlignment="1">
      <alignment vertical="center"/>
    </xf>
    <xf numFmtId="0" fontId="13" fillId="4" borderId="23" xfId="0" applyFont="1" applyFill="1" applyBorder="1" applyAlignment="1">
      <alignment vertical="center"/>
    </xf>
    <xf numFmtId="0" fontId="13" fillId="4" borderId="24" xfId="0" applyFont="1" applyFill="1" applyBorder="1" applyAlignment="1">
      <alignment vertical="center"/>
    </xf>
    <xf numFmtId="0" fontId="12" fillId="4" borderId="24" xfId="0" applyFont="1" applyFill="1" applyBorder="1" applyAlignment="1">
      <alignment horizontal="center" vertical="center"/>
    </xf>
    <xf numFmtId="0" fontId="13" fillId="4" borderId="24" xfId="0" applyFont="1" applyFill="1" applyBorder="1" applyAlignment="1">
      <alignment horizontal="center" vertical="center"/>
    </xf>
    <xf numFmtId="0" fontId="14" fillId="0" borderId="24" xfId="0" applyFont="1" applyBorder="1" applyAlignment="1">
      <alignment vertical="center"/>
    </xf>
    <xf numFmtId="0" fontId="14" fillId="0" borderId="25" xfId="0" applyFont="1" applyBorder="1" applyAlignment="1">
      <alignment vertical="center"/>
    </xf>
    <xf numFmtId="0" fontId="12" fillId="0" borderId="0" xfId="0" applyFont="1" applyAlignment="1">
      <alignment vertical="center"/>
    </xf>
    <xf numFmtId="0" fontId="12" fillId="0" borderId="0" xfId="0" applyFont="1" applyAlignment="1">
      <alignment horizontal="center" vertical="center"/>
    </xf>
    <xf numFmtId="0" fontId="15" fillId="0" borderId="0" xfId="0" applyFont="1" applyAlignment="1">
      <alignment horizontal="left" vertical="center" wrapText="1"/>
    </xf>
    <xf numFmtId="0" fontId="16" fillId="0" borderId="0" xfId="0" applyFont="1" applyAlignment="1">
      <alignment horizontal="left" vertical="center" wrapText="1"/>
    </xf>
    <xf numFmtId="0" fontId="0" fillId="0" borderId="0" xfId="0" applyAlignment="1">
      <alignment vertical="center"/>
    </xf>
    <xf numFmtId="0" fontId="12" fillId="0" borderId="0" xfId="0" applyFont="1" applyAlignment="1">
      <alignment horizontal="right" vertical="center"/>
    </xf>
    <xf numFmtId="0" fontId="15" fillId="0" borderId="0" xfId="0" applyFont="1" applyAlignment="1">
      <alignment horizontal="left" vertical="center"/>
    </xf>
    <xf numFmtId="0" fontId="15" fillId="0" borderId="0" xfId="8" applyFont="1" applyAlignment="1">
      <alignment vertical="center"/>
    </xf>
    <xf numFmtId="0" fontId="15" fillId="0" borderId="0" xfId="0" applyFont="1" applyAlignment="1">
      <alignment vertical="center"/>
    </xf>
    <xf numFmtId="169" fontId="15" fillId="0" borderId="0" xfId="0" applyNumberFormat="1" applyFont="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12" xfId="0" applyFont="1" applyBorder="1" applyAlignment="1">
      <alignment horizontal="center" vertical="center"/>
    </xf>
    <xf numFmtId="0" fontId="15" fillId="0" borderId="28" xfId="0" applyFont="1" applyBorder="1" applyAlignment="1">
      <alignment horizontal="center" vertical="center"/>
    </xf>
    <xf numFmtId="168" fontId="15" fillId="0" borderId="29" xfId="0" applyNumberFormat="1" applyFont="1" applyBorder="1" applyAlignment="1">
      <alignment horizontal="center" vertical="center"/>
    </xf>
    <xf numFmtId="0" fontId="15" fillId="0" borderId="29" xfId="0" applyFont="1" applyBorder="1" applyAlignment="1">
      <alignment horizontal="center" vertical="center"/>
    </xf>
    <xf numFmtId="0" fontId="12" fillId="0" borderId="26" xfId="0" applyFont="1" applyBorder="1" applyAlignment="1">
      <alignment vertical="center"/>
    </xf>
    <xf numFmtId="0" fontId="14" fillId="0" borderId="27" xfId="0" applyFont="1" applyBorder="1" applyAlignment="1">
      <alignment vertical="center"/>
    </xf>
    <xf numFmtId="0" fontId="12" fillId="0" borderId="28" xfId="0" applyFont="1" applyBorder="1" applyAlignment="1">
      <alignment horizontal="center" vertical="center"/>
    </xf>
    <xf numFmtId="2" fontId="12" fillId="0" borderId="29" xfId="0" applyNumberFormat="1" applyFont="1" applyBorder="1" applyAlignment="1">
      <alignment horizontal="center" vertical="center"/>
    </xf>
    <xf numFmtId="0" fontId="12" fillId="0" borderId="24" xfId="0" applyFont="1" applyBorder="1" applyAlignment="1">
      <alignment vertical="center"/>
    </xf>
    <xf numFmtId="0" fontId="12" fillId="0" borderId="27" xfId="0" applyFont="1" applyBorder="1" applyAlignment="1">
      <alignment horizontal="center" vertical="center"/>
    </xf>
    <xf numFmtId="168" fontId="12" fillId="0" borderId="26" xfId="0" applyNumberFormat="1" applyFont="1" applyBorder="1" applyAlignment="1">
      <alignment vertical="center"/>
    </xf>
    <xf numFmtId="171" fontId="12" fillId="0" borderId="29" xfId="0" applyNumberFormat="1"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168" fontId="15" fillId="0" borderId="32" xfId="0" applyNumberFormat="1" applyFont="1" applyBorder="1" applyAlignment="1">
      <alignment horizontal="center" vertical="center"/>
    </xf>
    <xf numFmtId="0" fontId="15" fillId="0" borderId="32" xfId="0" applyFont="1" applyBorder="1" applyAlignment="1">
      <alignment horizontal="center" vertical="center"/>
    </xf>
    <xf numFmtId="0" fontId="12" fillId="0" borderId="36" xfId="0" applyFont="1" applyBorder="1" applyAlignment="1">
      <alignment vertical="center" wrapText="1"/>
    </xf>
    <xf numFmtId="0" fontId="12" fillId="0" borderId="12" xfId="0" applyFont="1" applyBorder="1" applyAlignment="1">
      <alignment vertical="center" wrapText="1"/>
    </xf>
    <xf numFmtId="1" fontId="12" fillId="0" borderId="36" xfId="0" applyNumberFormat="1" applyFont="1" applyBorder="1" applyAlignment="1">
      <alignment vertical="center" wrapText="1"/>
    </xf>
    <xf numFmtId="0" fontId="12" fillId="0" borderId="28" xfId="0" applyFont="1" applyBorder="1" applyAlignment="1">
      <alignment vertical="center"/>
    </xf>
    <xf numFmtId="0" fontId="12" fillId="0" borderId="29" xfId="0" applyFont="1" applyBorder="1" applyAlignment="1">
      <alignment horizontal="center" vertical="center"/>
    </xf>
    <xf numFmtId="168" fontId="12" fillId="0" borderId="26" xfId="0" applyNumberFormat="1" applyFont="1" applyBorder="1" applyAlignment="1">
      <alignment horizontal="center" vertical="center"/>
    </xf>
    <xf numFmtId="1" fontId="12" fillId="0" borderId="29" xfId="0" applyNumberFormat="1" applyFont="1" applyBorder="1" applyAlignment="1">
      <alignment horizontal="center" vertical="center"/>
    </xf>
    <xf numFmtId="0" fontId="15" fillId="0" borderId="0" xfId="0" applyFont="1" applyAlignment="1">
      <alignment horizontal="center" vertical="center"/>
    </xf>
    <xf numFmtId="168" fontId="15" fillId="0" borderId="0" xfId="0" applyNumberFormat="1" applyFont="1" applyAlignment="1">
      <alignment vertical="center"/>
    </xf>
    <xf numFmtId="168" fontId="15" fillId="0" borderId="29" xfId="0" applyNumberFormat="1" applyFont="1" applyBorder="1" applyAlignment="1">
      <alignment vertical="center"/>
    </xf>
    <xf numFmtId="0" fontId="15" fillId="0" borderId="26" xfId="0" applyFont="1" applyBorder="1" applyAlignment="1">
      <alignment horizontal="center" vertical="center"/>
    </xf>
    <xf numFmtId="0" fontId="14" fillId="0" borderId="27" xfId="0" applyFont="1" applyBorder="1" applyAlignment="1">
      <alignment vertical="center"/>
    </xf>
    <xf numFmtId="168" fontId="12" fillId="0" borderId="28" xfId="0" applyNumberFormat="1" applyFont="1" applyBorder="1" applyAlignment="1">
      <alignment horizontal="center" vertical="center"/>
    </xf>
    <xf numFmtId="0" fontId="17" fillId="0" borderId="29" xfId="0" applyFont="1" applyBorder="1" applyAlignment="1">
      <alignment horizontal="center" vertical="center"/>
    </xf>
    <xf numFmtId="0" fontId="12" fillId="0" borderId="27" xfId="0" applyFont="1" applyBorder="1" applyAlignment="1">
      <alignment vertical="center"/>
    </xf>
    <xf numFmtId="168" fontId="12" fillId="0" borderId="28" xfId="0" applyNumberFormat="1" applyFont="1" applyBorder="1" applyAlignment="1">
      <alignment vertical="center"/>
    </xf>
    <xf numFmtId="10" fontId="12" fillId="0" borderId="29" xfId="5" applyNumberFormat="1" applyFont="1" applyBorder="1" applyAlignment="1">
      <alignment horizontal="center" vertical="center"/>
    </xf>
    <xf numFmtId="168" fontId="12" fillId="0" borderId="29" xfId="7" applyNumberFormat="1" applyFont="1" applyBorder="1" applyAlignment="1">
      <alignment vertical="center"/>
    </xf>
    <xf numFmtId="0" fontId="12" fillId="0" borderId="26" xfId="0" applyFont="1" applyBorder="1" applyAlignment="1">
      <alignment horizontal="center" vertical="center"/>
    </xf>
    <xf numFmtId="0" fontId="17" fillId="0" borderId="0" xfId="0" applyFont="1" applyAlignment="1">
      <alignment horizontal="center" vertical="center"/>
    </xf>
  </cellXfs>
  <cellStyles count="9">
    <cellStyle name="Millares 6" xfId="7"/>
    <cellStyle name="Moneda" xfId="1" builtinId="4"/>
    <cellStyle name="Moneda 2" xfId="6"/>
    <cellStyle name="Moneda 2 2" xfId="3"/>
    <cellStyle name="Normal" xfId="0" builtinId="0"/>
    <cellStyle name="Normal 2" xfId="4"/>
    <cellStyle name="Normal 2 3" xfId="2"/>
    <cellStyle name="Normal 5" xfId="8"/>
    <cellStyle name="Porcentaje 2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calcChain" Target="calcChain.xml"/><Relationship Id="rId16" Type="http://schemas.openxmlformats.org/officeDocument/2006/relationships/externalLink" Target="externalLinks/externalLink4.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5" Type="http://schemas.openxmlformats.org/officeDocument/2006/relationships/worksheet" Target="worksheets/sheet5.xml"/><Relationship Id="rId61" Type="http://schemas.openxmlformats.org/officeDocument/2006/relationships/externalLink" Target="externalLinks/externalLink49.xml"/><Relationship Id="rId82" Type="http://schemas.openxmlformats.org/officeDocument/2006/relationships/styles" Target="styles.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7" Type="http://schemas.openxmlformats.org/officeDocument/2006/relationships/worksheet" Target="worksheets/sheet7.xml"/><Relationship Id="rId71" Type="http://schemas.openxmlformats.org/officeDocument/2006/relationships/externalLink" Target="externalLinks/externalLink59.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7620</xdr:colOff>
      <xdr:row>22</xdr:row>
      <xdr:rowOff>129540</xdr:rowOff>
    </xdr:from>
    <xdr:to>
      <xdr:col>8</xdr:col>
      <xdr:colOff>276225</xdr:colOff>
      <xdr:row>62</xdr:row>
      <xdr:rowOff>22860</xdr:rowOff>
    </xdr:to>
    <xdr:pic>
      <xdr:nvPicPr>
        <xdr:cNvPr id="2" name="Imagen 1">
          <a:extLst>
            <a:ext uri="{FF2B5EF4-FFF2-40B4-BE49-F238E27FC236}">
              <a16:creationId xmlns:a16="http://schemas.microsoft.com/office/drawing/2014/main" id="{7F317D29-E02F-414C-9D3A-F1ACC65B42EB}"/>
            </a:ext>
            <a:ext uri="{147F2762-F138-4A5C-976F-8EAC2B608ADB}">
              <a16:predDERef xmlns:a16="http://schemas.microsoft.com/office/drawing/2014/main" pred="{14DC4CD5-188C-4625-8D73-F8F0C0EF8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 y="5158740"/>
          <a:ext cx="10387965" cy="7208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44452</xdr:colOff>
      <xdr:row>1</xdr:row>
      <xdr:rowOff>66674</xdr:rowOff>
    </xdr:from>
    <xdr:to>
      <xdr:col>1</xdr:col>
      <xdr:colOff>739961</xdr:colOff>
      <xdr:row>2</xdr:row>
      <xdr:rowOff>342900</xdr:rowOff>
    </xdr:to>
    <xdr:pic>
      <xdr:nvPicPr>
        <xdr:cNvPr id="2" name="Imagen 1" descr="Sede Electrónica Alcaldía de Popayán">
          <a:extLst>
            <a:ext uri="{FF2B5EF4-FFF2-40B4-BE49-F238E27FC236}">
              <a16:creationId xmlns:a16="http://schemas.microsoft.com/office/drawing/2014/main" id="{CAF9F447-A6B1-4D81-98C6-D4541340DF6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824" r="64236" b="17298"/>
        <a:stretch/>
      </xdr:blipFill>
      <xdr:spPr bwMode="auto">
        <a:xfrm>
          <a:off x="829312" y="257174"/>
          <a:ext cx="695509" cy="7105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259081</xdr:colOff>
      <xdr:row>4</xdr:row>
      <xdr:rowOff>83820</xdr:rowOff>
    </xdr:from>
    <xdr:to>
      <xdr:col>18</xdr:col>
      <xdr:colOff>556260</xdr:colOff>
      <xdr:row>24</xdr:row>
      <xdr:rowOff>36069</xdr:rowOff>
    </xdr:to>
    <xdr:pic>
      <xdr:nvPicPr>
        <xdr:cNvPr id="3" name="Imagen 2"/>
        <xdr:cNvPicPr>
          <a:picLocks noChangeAspect="1"/>
        </xdr:cNvPicPr>
      </xdr:nvPicPr>
      <xdr:blipFill>
        <a:blip xmlns:r="http://schemas.openxmlformats.org/officeDocument/2006/relationships" r:embed="rId1"/>
        <a:stretch>
          <a:fillRect/>
        </a:stretch>
      </xdr:blipFill>
      <xdr:spPr>
        <a:xfrm>
          <a:off x="6629401" y="868680"/>
          <a:ext cx="8221979" cy="38232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EdGaR\Acaldia\Proyecto%20Bienes%20Inmuebles\Proyecto%20Limpieza%20de%20canales%20-%202023\Proceso%20No.%203\3.%20Ficha%20t&#233;cnica%20-%20Limpieza%20de%20canales%20inmuebles%20y%20reposici&#243;n%20teja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36DA931\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076849C8\OBRAS%2520PUENTE%25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vargas/Documents/lvargas_zc/Mis%2520documentos/Contratos%2520asignados/Contratos%2520A&#241;o%25202015/Contratos%2520Invias/Obra/Etapa%2520contratual/invmeta/INFORMES/infabr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invmeta/INFORMES/infabr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ucho\transfer%2520lucho\Mis%2520documentos\ANDES3\mayo%25204-01\Mis%2520documentos\AiuApoSaraBrut20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ucho\transfer%2520lucho\Mis%25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d\documentos%2520c\Documentos-Wilson\Advial-Cmarca\bimestral\06-dic-ene-99\03JUN-JUL-98\Acc%25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G://LICITAR/SONIA/CONTRATO/IDU-246-PARCHEO%20KENNEDY.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onia\c_sonia\Documents%2520and%2520Settings\Usuario\Mis%2520documentos\SOTA%2520LTDA\SINCELEJO\INVIAS\VIAS%2520SUCRE\ACTAS\Mis%2520documentos\INF.BIMENSUAL\INFORME%2520BIMENSUAL%2520JUL-AGO-20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lvargas/Documents/lvargas_zc/Mis%2520documentos/Contratos%2520asignados/Contratos%2520A&#241;o%25202015/Contratos%2520Invias/Obra/Etapa%2520contratual/PAVICOL/MSOFFICE/LICITAR/analisis%2520del%2520AIU/AI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PAVICOL/MSOFFICE/LICITAR/analisis%20del%20AIU/AI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arino\C\Documents%2520and%2520Settings\Hector%2520Guerrero\Mis%2520documentos\Licitaciones%2520realizadas\Invias\INTER-Taraza-caucasia\DIFERGO\WINDOWS\TEMP\UNITARIO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p-alexander\Documentos\winnt\perfiles\Co80097831\Mis%2520documentos\Formatos\Presupuesto%2520Da&#241;os%2520Interinstitucionales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F220543\An&#225;lisis%2520de%2520precios%2520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F220543\An&#225;lisis%20de%20precios%20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PLATO%20PALERM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5C2F241\Alcantarillado%20PAVCO-RAS%202000%20(08-11-0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WINDOWS/TEMP/Alcantarillado%20PAVCO-RAS%202000%20(08-11-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60275232\Cantidad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93209937\infabr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Informe%20trimestral%2010-Dic-08/invmeta/INFORMES/infabr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78526A\CAUCACIA%2520-%2520PLANETA%2520R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A78526A\CAUCACIA%20-%20PLANETA%20RICA.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G://ADM%20VIAL%2003%20-%20CORDOBA/ESTADO%20DE%20RED/2103mar%2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ADM%20VIAL%2003%20-%20CORDOBA\ESTADO%20DE%20RED\2103mar%2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676FA80D\dise&#241;o%2520pozo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Constancita\HOJA%2520DIARIA\HD%25202003\Hoja%2520Diaria%2520Nuev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09D7E251\APU%20ADVIAL.%20G-2%20201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Users/aescorcia/Desktop/APU/APU%202011/CHOCO/APU%20ADVIAL.%20G-2%20201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Users/aescorcia/Desktop/APU/APU%202011/APU%20CON%20PARTICULARES%20OPA.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onia\c_sonia\Documents%2520and%2520Settings\Usuario\Mis%2520documentos\SOTA%2520LTDA\SINCELEJO\INVIAS\VIAS%2520SUCRE\ACTAS\Andres\A&#241;o_2002\Licitaciones%25202002\Bases%2520y%2520Prog\BASE%2520035%2520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7C3868FE\HORIZONTAL%20Barbosa.xls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F48D2EF\DC.01-GEINF-Tramo2-0-Anexos%20(1).xlsx"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A://PUNITARIOS%20PARA%20241201%202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14%20CERREJON/temp/091029%20CiclosCERREJO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marino\C\Documents%2520and%2520Settings\Hector%2520Guerrero\Mis%2520documentos\Licitaciones%2520realizadas\Invias\INTER-Taraza-caucasia\DIFERGO\WINDOWS\TEMP\Preobra\Modelo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0178469\APU%20CON%20PARTICULARES%20OP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lvargas/Documents/lvargas_zc/Mis%20documentos/Contratos%20asignados/Contratos%20A&#241;o%202015/Contratos%20Invias/Obra/Etapa%20contratual/Users/mrojast/A%20Max/APU/APU%202011/APU%20CON%20PARTICULARES%20OPA.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laura.avirama/Documents/2.%20APU&#180;s%20Bienes%20Inmuebles%202023.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2.%20APU&#180;s%20Bienes%20Inmuebles%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MUEBLES"/>
      <sheetName val="VALOR ANDAMIO"/>
      <sheetName val="PRESUPUESTO"/>
      <sheetName val="1.1"/>
      <sheetName val="1.2"/>
      <sheetName val="1.3"/>
      <sheetName val="2.1"/>
      <sheetName val="2.2"/>
      <sheetName val="2.3"/>
      <sheetName val="2.4"/>
      <sheetName val="3.1"/>
      <sheetName val="3.2"/>
      <sheetName val="3.3"/>
      <sheetName val="4.1"/>
      <sheetName val="5.1"/>
      <sheetName val="6.1"/>
      <sheetName val="7.1"/>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ow r="5">
          <cell r="B5" t="str">
            <v>Resane de cielo raso en mortero 1:3, incluye malla para adherencia</v>
          </cell>
        </row>
        <row r="43">
          <cell r="H43">
            <v>37617</v>
          </cell>
        </row>
      </sheetData>
      <sheetData sheetId="14"/>
      <sheetData sheetId="15"/>
      <sheetData sheetId="16">
        <row r="5">
          <cell r="B5" t="str">
            <v>Transporte de material proveniente de excavación, explanación, canales y escombros. Incluye Cargue a mano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ó&gt;"/>
      <sheetName val="PROY_ORIGINAL12"/>
      <sheetName val="PU_(2)10"/>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PROY_ORIGINAL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PROY_ORIGINAL13"/>
      <sheetName val="PU_(2)11"/>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COSTOS_UNITARIOS5"/>
      <sheetName val="TRAYECTO_1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BASE DE DATOS DE PRECIOS"/>
      <sheetName val="AMOBLAMINETO"/>
      <sheetName val="LISTA"/>
      <sheetName val="CORTE DE OBRA N° 1"/>
      <sheetName val="memoria"/>
      <sheetName val="memoria 1"/>
      <sheetName val="REAJUSTESACTA1PROVI"/>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COSTOS_UNITARIOS6"/>
      <sheetName val="TRAYECTO_1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quot;PAGA&quot;"/>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MATERIALES Y RECURSOS"/>
      <sheetName val="ó&gt;????j0$?#???j_$?#???LÓu????"/>
      <sheetName val="resum96"/>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UMEN S.T.I.M.S.T "/>
      <sheetName val="PRESUPUESTOS-REV1.xls"/>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AIU"/>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sheetData sheetId="1393"/>
      <sheetData sheetId="1394"/>
      <sheetData sheetId="1395"/>
      <sheetData sheetId="1396"/>
      <sheetData sheetId="1397"/>
      <sheetData sheetId="1398"/>
      <sheetData sheetId="1399" refreshError="1"/>
      <sheetData sheetId="1400" refreshError="1"/>
      <sheetData sheetId="1401"/>
      <sheetData sheetId="1402"/>
      <sheetData sheetId="1403" refreshError="1"/>
      <sheetData sheetId="1404" refreshError="1"/>
      <sheetData sheetId="1405"/>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sheetData sheetId="1416"/>
      <sheetData sheetId="1417"/>
      <sheetData sheetId="1418"/>
      <sheetData sheetId="1419"/>
      <sheetData sheetId="1420"/>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ow r="2">
          <cell r="A2">
            <v>0</v>
          </cell>
        </row>
      </sheetData>
      <sheetData sheetId="1430">
        <row r="2">
          <cell r="A2">
            <v>0</v>
          </cell>
        </row>
      </sheetData>
      <sheetData sheetId="1431" refreshError="1"/>
      <sheetData sheetId="1432" refreshError="1"/>
      <sheetData sheetId="1433" refreshError="1"/>
      <sheetData sheetId="1434">
        <row r="2">
          <cell r="A2">
            <v>0</v>
          </cell>
        </row>
      </sheetData>
      <sheetData sheetId="1435">
        <row r="2">
          <cell r="A2">
            <v>0</v>
          </cell>
        </row>
      </sheetData>
      <sheetData sheetId="1436"/>
      <sheetData sheetId="1437" refreshError="1"/>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sheetData sheetId="2071"/>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efreshError="1"/>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sheetData sheetId="2882">
        <row r="2">
          <cell r="A2">
            <v>0</v>
          </cell>
        </row>
      </sheetData>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ow r="2">
          <cell r="A2">
            <v>0</v>
          </cell>
        </row>
      </sheetData>
      <sheetData sheetId="2892">
        <row r="2">
          <cell r="A2">
            <v>0</v>
          </cell>
        </row>
      </sheetData>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efreshError="1"/>
      <sheetData sheetId="2906" refreshError="1"/>
      <sheetData sheetId="2907" refreshError="1"/>
      <sheetData sheetId="2908" refreshError="1"/>
      <sheetData sheetId="2909"/>
      <sheetData sheetId="2910" refreshError="1"/>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efreshError="1"/>
      <sheetData sheetId="2926">
        <row r="2">
          <cell r="A2" t="str">
            <v>FORMULARIO N° 4</v>
          </cell>
        </row>
      </sheetData>
      <sheetData sheetId="2927">
        <row r="2">
          <cell r="A2">
            <v>0</v>
          </cell>
        </row>
      </sheetData>
      <sheetData sheetId="2928">
        <row r="2">
          <cell r="B2">
            <v>0</v>
          </cell>
        </row>
      </sheetData>
      <sheetData sheetId="2929">
        <row r="5">
          <cell r="A5" t="str">
            <v>OFERTA ECONÓMICA DETALLADA</v>
          </cell>
        </row>
      </sheetData>
      <sheetData sheetId="2930"/>
      <sheetData sheetId="2931"/>
      <sheetData sheetId="2932"/>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t="str">
            <v>Locación</v>
          </cell>
        </row>
      </sheetData>
      <sheetData sheetId="2939" refreshError="1"/>
      <sheetData sheetId="2940" refreshError="1"/>
      <sheetData sheetId="2941" refreshError="1"/>
      <sheetData sheetId="2942" refreshError="1"/>
      <sheetData sheetId="2943">
        <row r="2">
          <cell r="A2">
            <v>0</v>
          </cell>
        </row>
      </sheetData>
      <sheetData sheetId="2944" refreshError="1"/>
      <sheetData sheetId="2945" refreshError="1"/>
      <sheetData sheetId="2946" refreshError="1"/>
      <sheetData sheetId="2947" refreshError="1"/>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efreshError="1"/>
      <sheetData sheetId="2958" refreshError="1"/>
      <sheetData sheetId="2959" refreshError="1"/>
      <sheetData sheetId="2960" refreshError="1"/>
      <sheetData sheetId="2961" refreshError="1"/>
      <sheetData sheetId="2962">
        <row r="2">
          <cell r="A2">
            <v>0</v>
          </cell>
        </row>
      </sheetData>
      <sheetData sheetId="2963" refreshError="1"/>
      <sheetData sheetId="2964" refreshError="1"/>
      <sheetData sheetId="2965">
        <row r="2">
          <cell r="A2">
            <v>0</v>
          </cell>
        </row>
      </sheetData>
      <sheetData sheetId="2966" refreshError="1"/>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sheetData sheetId="2980"/>
      <sheetData sheetId="2981"/>
      <sheetData sheetId="2982"/>
      <sheetData sheetId="2983">
        <row r="2">
          <cell r="A2">
            <v>0</v>
          </cell>
        </row>
      </sheetData>
      <sheetData sheetId="2984"/>
      <sheetData sheetId="2985"/>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sheetData sheetId="3002"/>
      <sheetData sheetId="3003"/>
      <sheetData sheetId="3004"/>
      <sheetData sheetId="3005"/>
      <sheetData sheetId="3006"/>
      <sheetData sheetId="3007">
        <row r="2">
          <cell r="A2">
            <v>0</v>
          </cell>
        </row>
      </sheetData>
      <sheetData sheetId="3008"/>
      <sheetData sheetId="3009"/>
      <sheetData sheetId="3010"/>
      <sheetData sheetId="3011"/>
      <sheetData sheetId="3012"/>
      <sheetData sheetId="3013"/>
      <sheetData sheetId="3014"/>
      <sheetData sheetId="3015"/>
      <sheetData sheetId="3016"/>
      <sheetData sheetId="3017"/>
      <sheetData sheetId="3018"/>
      <sheetData sheetId="3019">
        <row r="2">
          <cell r="A2">
            <v>0</v>
          </cell>
        </row>
      </sheetData>
      <sheetData sheetId="3020"/>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sheetData sheetId="3079"/>
      <sheetData sheetId="3080"/>
      <sheetData sheetId="3081">
        <row r="2">
          <cell r="A2">
            <v>0</v>
          </cell>
        </row>
      </sheetData>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row r="2">
          <cell r="A2">
            <v>0</v>
          </cell>
        </row>
      </sheetData>
      <sheetData sheetId="3109"/>
      <sheetData sheetId="3110"/>
      <sheetData sheetId="3111"/>
      <sheetData sheetId="3112"/>
      <sheetData sheetId="3113"/>
      <sheetData sheetId="3114"/>
      <sheetData sheetId="3115"/>
      <sheetData sheetId="3116"/>
      <sheetData sheetId="3117">
        <row r="2">
          <cell r="A2">
            <v>0</v>
          </cell>
        </row>
      </sheetData>
      <sheetData sheetId="3118">
        <row r="2">
          <cell r="A2">
            <v>0</v>
          </cell>
        </row>
      </sheetData>
      <sheetData sheetId="3119"/>
      <sheetData sheetId="3120"/>
      <sheetData sheetId="3121"/>
      <sheetData sheetId="3122"/>
      <sheetData sheetId="3123"/>
      <sheetData sheetId="3124"/>
      <sheetData sheetId="3125"/>
      <sheetData sheetId="3126"/>
      <sheetData sheetId="3127">
        <row r="2">
          <cell r="A2">
            <v>0</v>
          </cell>
        </row>
      </sheetData>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sheetData sheetId="3151"/>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sheetData sheetId="3401"/>
      <sheetData sheetId="3402"/>
      <sheetData sheetId="3403">
        <row r="2">
          <cell r="A2">
            <v>0</v>
          </cell>
        </row>
      </sheetData>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row r="2">
          <cell r="A2">
            <v>0</v>
          </cell>
        </row>
      </sheetData>
      <sheetData sheetId="3431"/>
      <sheetData sheetId="3432"/>
      <sheetData sheetId="3433"/>
      <sheetData sheetId="3434"/>
      <sheetData sheetId="3435"/>
      <sheetData sheetId="3436"/>
      <sheetData sheetId="3437"/>
      <sheetData sheetId="3438"/>
      <sheetData sheetId="3439">
        <row r="2">
          <cell r="A2">
            <v>0</v>
          </cell>
        </row>
      </sheetData>
      <sheetData sheetId="3440">
        <row r="2">
          <cell r="A2">
            <v>0</v>
          </cell>
        </row>
      </sheetData>
      <sheetData sheetId="3441"/>
      <sheetData sheetId="3442"/>
      <sheetData sheetId="3443"/>
      <sheetData sheetId="3444"/>
      <sheetData sheetId="3445"/>
      <sheetData sheetId="3446"/>
      <sheetData sheetId="3447"/>
      <sheetData sheetId="3448"/>
      <sheetData sheetId="3449">
        <row r="2">
          <cell r="A2">
            <v>0</v>
          </cell>
        </row>
      </sheetData>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sheetData sheetId="3473"/>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sheetData sheetId="3772"/>
      <sheetData sheetId="3773">
        <row r="2">
          <cell r="A2">
            <v>0</v>
          </cell>
        </row>
      </sheetData>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row r="2">
          <cell r="A2">
            <v>0</v>
          </cell>
        </row>
      </sheetData>
      <sheetData sheetId="3801"/>
      <sheetData sheetId="3802"/>
      <sheetData sheetId="3803"/>
      <sheetData sheetId="3804"/>
      <sheetData sheetId="3805"/>
      <sheetData sheetId="3806"/>
      <sheetData sheetId="3807"/>
      <sheetData sheetId="3808"/>
      <sheetData sheetId="3809">
        <row r="2">
          <cell r="A2">
            <v>0</v>
          </cell>
        </row>
      </sheetData>
      <sheetData sheetId="3810">
        <row r="2">
          <cell r="A2">
            <v>0</v>
          </cell>
        </row>
      </sheetData>
      <sheetData sheetId="3811"/>
      <sheetData sheetId="3812"/>
      <sheetData sheetId="3813"/>
      <sheetData sheetId="3814"/>
      <sheetData sheetId="3815"/>
      <sheetData sheetId="3816"/>
      <sheetData sheetId="3817"/>
      <sheetData sheetId="3818"/>
      <sheetData sheetId="3819">
        <row r="2">
          <cell r="A2">
            <v>0</v>
          </cell>
        </row>
      </sheetData>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sheetData sheetId="3843"/>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sheetData sheetId="4141"/>
      <sheetData sheetId="4142"/>
      <sheetData sheetId="4143">
        <row r="2">
          <cell r="A2">
            <v>0</v>
          </cell>
        </row>
      </sheetData>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row r="2">
          <cell r="A2">
            <v>0</v>
          </cell>
        </row>
      </sheetData>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row r="2">
          <cell r="A2">
            <v>0</v>
          </cell>
        </row>
      </sheetData>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row r="2">
          <cell r="A2">
            <v>0</v>
          </cell>
        </row>
      </sheetData>
      <sheetData sheetId="4550">
        <row r="2">
          <cell r="A2">
            <v>0</v>
          </cell>
        </row>
      </sheetData>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row r="2">
          <cell r="A2">
            <v>0</v>
          </cell>
        </row>
      </sheetData>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row r="2">
          <cell r="A2">
            <v>0</v>
          </cell>
        </row>
      </sheetData>
      <sheetData sheetId="4726"/>
      <sheetData sheetId="4727"/>
      <sheetData sheetId="4728"/>
      <sheetData sheetId="4729"/>
      <sheetData sheetId="4730"/>
      <sheetData sheetId="4731"/>
      <sheetData sheetId="4732"/>
      <sheetData sheetId="4733"/>
      <sheetData sheetId="4734">
        <row r="2">
          <cell r="A2">
            <v>0</v>
          </cell>
        </row>
      </sheetData>
      <sheetData sheetId="4735">
        <row r="2">
          <cell r="A2">
            <v>0</v>
          </cell>
        </row>
      </sheetData>
      <sheetData sheetId="4736"/>
      <sheetData sheetId="4737"/>
      <sheetData sheetId="4738"/>
      <sheetData sheetId="4739"/>
      <sheetData sheetId="4740"/>
      <sheetData sheetId="4741"/>
      <sheetData sheetId="4742"/>
      <sheetData sheetId="4743"/>
      <sheetData sheetId="4744">
        <row r="2">
          <cell r="A2">
            <v>0</v>
          </cell>
        </row>
      </sheetData>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sheetData sheetId="4768"/>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efreshError="1"/>
      <sheetData sheetId="4821" refreshError="1"/>
      <sheetData sheetId="4822" refreshError="1"/>
      <sheetData sheetId="4823" refreshError="1"/>
      <sheetData sheetId="4824" refreshError="1"/>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row r="2">
          <cell r="A2">
            <v>0</v>
          </cell>
        </row>
      </sheetData>
      <sheetData sheetId="5105">
        <row r="2">
          <cell r="A2">
            <v>0</v>
          </cell>
        </row>
      </sheetData>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row r="2">
          <cell r="A2">
            <v>0</v>
          </cell>
        </row>
      </sheetData>
      <sheetData sheetId="5281"/>
      <sheetData sheetId="5282"/>
      <sheetData sheetId="5283"/>
      <sheetData sheetId="5284"/>
      <sheetData sheetId="5285"/>
      <sheetData sheetId="5286"/>
      <sheetData sheetId="5287"/>
      <sheetData sheetId="5288"/>
      <sheetData sheetId="5289">
        <row r="2">
          <cell r="A2">
            <v>0</v>
          </cell>
        </row>
      </sheetData>
      <sheetData sheetId="5290">
        <row r="2">
          <cell r="A2">
            <v>0</v>
          </cell>
        </row>
      </sheetData>
      <sheetData sheetId="5291"/>
      <sheetData sheetId="5292"/>
      <sheetData sheetId="5293"/>
      <sheetData sheetId="5294"/>
      <sheetData sheetId="5295"/>
      <sheetData sheetId="5296"/>
      <sheetData sheetId="5297"/>
      <sheetData sheetId="5298"/>
      <sheetData sheetId="5299">
        <row r="2">
          <cell r="A2">
            <v>0</v>
          </cell>
        </row>
      </sheetData>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sheetData sheetId="5323"/>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sheetData sheetId="5568"/>
      <sheetData sheetId="5569"/>
      <sheetData sheetId="5570"/>
      <sheetData sheetId="5571"/>
      <sheetData sheetId="5572"/>
      <sheetData sheetId="5573"/>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sheetData sheetId="5583">
        <row r="2">
          <cell r="A2">
            <v>0</v>
          </cell>
        </row>
      </sheetData>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row r="2">
          <cell r="B2">
            <v>0</v>
          </cell>
        </row>
      </sheetData>
      <sheetData sheetId="5599"/>
      <sheetData sheetId="5600"/>
      <sheetData sheetId="5601"/>
      <sheetData sheetId="5602"/>
      <sheetData sheetId="5603"/>
      <sheetData sheetId="5604"/>
      <sheetData sheetId="5605"/>
      <sheetData sheetId="5606"/>
      <sheetData sheetId="5607">
        <row r="2">
          <cell r="A2">
            <v>0</v>
          </cell>
        </row>
      </sheetData>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row r="2">
          <cell r="A2">
            <v>0</v>
          </cell>
        </row>
      </sheetData>
      <sheetData sheetId="5625"/>
      <sheetData sheetId="5626"/>
      <sheetData sheetId="5627"/>
      <sheetData sheetId="5628"/>
      <sheetData sheetId="5629"/>
      <sheetData sheetId="5630"/>
      <sheetData sheetId="5631"/>
      <sheetData sheetId="5632"/>
      <sheetData sheetId="5633"/>
      <sheetData sheetId="5634"/>
      <sheetData sheetId="5635">
        <row r="2">
          <cell r="B2">
            <v>0</v>
          </cell>
        </row>
      </sheetData>
      <sheetData sheetId="5636"/>
      <sheetData sheetId="5637"/>
      <sheetData sheetId="5638"/>
      <sheetData sheetId="5639"/>
      <sheetData sheetId="5640"/>
      <sheetData sheetId="5641"/>
      <sheetData sheetId="5642">
        <row r="2">
          <cell r="B2">
            <v>0</v>
          </cell>
        </row>
      </sheetData>
      <sheetData sheetId="5643"/>
      <sheetData sheetId="5644"/>
      <sheetData sheetId="5645"/>
      <sheetData sheetId="5646"/>
      <sheetData sheetId="5647"/>
      <sheetData sheetId="5648"/>
      <sheetData sheetId="5649"/>
      <sheetData sheetId="5650"/>
      <sheetData sheetId="5651"/>
      <sheetData sheetId="5652"/>
      <sheetData sheetId="5653"/>
      <sheetData sheetId="5654">
        <row r="2">
          <cell r="A2">
            <v>0</v>
          </cell>
        </row>
      </sheetData>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row r="2">
          <cell r="B2">
            <v>0</v>
          </cell>
        </row>
      </sheetData>
      <sheetData sheetId="5670"/>
      <sheetData sheetId="5671"/>
      <sheetData sheetId="5672"/>
      <sheetData sheetId="5673"/>
      <sheetData sheetId="5674"/>
      <sheetData sheetId="5675"/>
      <sheetData sheetId="5676">
        <row r="2">
          <cell r="A2">
            <v>0</v>
          </cell>
        </row>
      </sheetData>
      <sheetData sheetId="5677"/>
      <sheetData sheetId="5678">
        <row r="2">
          <cell r="A2">
            <v>0</v>
          </cell>
        </row>
      </sheetData>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row r="2">
          <cell r="B2">
            <v>0</v>
          </cell>
        </row>
      </sheetData>
      <sheetData sheetId="5694"/>
      <sheetData sheetId="5695"/>
      <sheetData sheetId="5696"/>
      <sheetData sheetId="5697"/>
      <sheetData sheetId="5698"/>
      <sheetData sheetId="5699"/>
      <sheetData sheetId="5700"/>
      <sheetData sheetId="5701"/>
      <sheetData sheetId="5702"/>
      <sheetData sheetId="5703"/>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row r="2">
          <cell r="A2">
            <v>0</v>
          </cell>
        </row>
      </sheetData>
      <sheetData sheetId="5748">
        <row r="2">
          <cell r="A2">
            <v>0</v>
          </cell>
        </row>
      </sheetData>
      <sheetData sheetId="5749">
        <row r="2">
          <cell r="A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row r="2">
          <cell r="A2">
            <v>0</v>
          </cell>
        </row>
      </sheetData>
      <sheetData sheetId="5756">
        <row r="2">
          <cell r="A2">
            <v>0</v>
          </cell>
        </row>
      </sheetData>
      <sheetData sheetId="5757">
        <row r="2">
          <cell r="A2">
            <v>0</v>
          </cell>
        </row>
      </sheetData>
      <sheetData sheetId="5758">
        <row r="2">
          <cell r="A2">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HISTORICOS FUEL OIL EXP"/>
      <sheetName val="\Nuevos APU Córdoba\a  aaInform"/>
      <sheetName val="\E\Nuevos APU Córdoba\a  aaInfo"/>
      <sheetName val="\Users\JoseGabriel\Documents\Mi"/>
      <sheetName val="ESTADO VÍA-CRIT.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LISTADO "/>
      <sheetName val="M.O."/>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AC2-AG96"/>
      <sheetName val="MURO PR25+221-235"/>
      <sheetName val="MURO PR25+261-267"/>
      <sheetName val=" ACTA FINAL + MODIFICATORIA "/>
      <sheetName val="CANT OBRA"/>
      <sheetName val="\Users\ANDRES FELIPE MUÑOZ\Down"/>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refreshError="1"/>
      <sheetData sheetId="288" refreshError="1"/>
      <sheetData sheetId="289"/>
      <sheetData sheetId="290" refreshError="1"/>
      <sheetData sheetId="29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 LICITACIÓN SRN 001"/>
      <sheetName val="SRN_005"/>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UADRILL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sheetData sheetId="281"/>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1">
          <cell r="A1" t="str">
            <v>INSTITUTO NACIONAL DE VIAS</v>
          </cell>
        </row>
      </sheetData>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refreshError="1"/>
      <sheetData sheetId="2761" refreshError="1"/>
      <sheetData sheetId="2762" refreshError="1"/>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sheetData sheetId="3020"/>
      <sheetData sheetId="3021"/>
      <sheetData sheetId="3022"/>
      <sheetData sheetId="3023"/>
      <sheetData sheetId="3024"/>
      <sheetData sheetId="3025"/>
      <sheetData sheetId="3026"/>
      <sheetData sheetId="3027">
        <row r="1">
          <cell r="A1" t="str">
            <v>ITEM</v>
          </cell>
        </row>
      </sheetData>
      <sheetData sheetId="3028">
        <row r="1">
          <cell r="A1" t="str">
            <v>EQUIPO</v>
          </cell>
        </row>
      </sheetData>
      <sheetData sheetId="3029">
        <row r="1">
          <cell r="A1" t="str">
            <v>ADMINISTRACION</v>
          </cell>
        </row>
      </sheetData>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efreshError="1"/>
      <sheetData sheetId="3097"/>
      <sheetData sheetId="3098"/>
      <sheetData sheetId="3099"/>
      <sheetData sheetId="3100"/>
      <sheetData sheetId="3101"/>
      <sheetData sheetId="3102"/>
      <sheetData sheetId="3103" refreshError="1"/>
      <sheetData sheetId="3104" refreshError="1"/>
      <sheetData sheetId="3105"/>
      <sheetData sheetId="3106">
        <row r="9">
          <cell r="A9">
            <v>1</v>
          </cell>
        </row>
      </sheetData>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sheetData sheetId="3181"/>
      <sheetData sheetId="3182"/>
      <sheetData sheetId="3183"/>
      <sheetData sheetId="3184"/>
      <sheetData sheetId="3185"/>
      <sheetData sheetId="3186" refreshError="1"/>
      <sheetData sheetId="3187" refreshError="1"/>
      <sheetData sheetId="3188" refreshError="1"/>
      <sheetData sheetId="3189" refreshError="1"/>
      <sheetData sheetId="3190" refreshError="1"/>
      <sheetData sheetId="3191"/>
      <sheetData sheetId="3192"/>
      <sheetData sheetId="3193"/>
      <sheetData sheetId="3194" refreshError="1"/>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ow r="5">
          <cell r="E5" t="str">
            <v>CANTIDAD</v>
          </cell>
        </row>
      </sheetData>
      <sheetData sheetId="3208">
        <row r="5">
          <cell r="E5" t="str">
            <v>CANTIDAD</v>
          </cell>
        </row>
      </sheetData>
      <sheetData sheetId="3209">
        <row r="5">
          <cell r="E5" t="str">
            <v>CANTIDAD</v>
          </cell>
        </row>
      </sheetData>
      <sheetData sheetId="3210">
        <row r="5">
          <cell r="E5" t="str">
            <v>CANTIDAD</v>
          </cell>
        </row>
      </sheetData>
      <sheetData sheetId="3211">
        <row r="5">
          <cell r="E5" t="str">
            <v>CANTIDAD</v>
          </cell>
        </row>
      </sheetData>
      <sheetData sheetId="3212">
        <row r="5">
          <cell r="E5" t="str">
            <v>CANTIDAD</v>
          </cell>
        </row>
      </sheetData>
      <sheetData sheetId="3213">
        <row r="5">
          <cell r="E5" t="str">
            <v>CANTIDAD</v>
          </cell>
        </row>
      </sheetData>
      <sheetData sheetId="3214">
        <row r="5">
          <cell r="E5" t="str">
            <v>CANTIDAD</v>
          </cell>
        </row>
      </sheetData>
      <sheetData sheetId="3215">
        <row r="5">
          <cell r="E5" t="str">
            <v>CANTIDAD</v>
          </cell>
        </row>
      </sheetData>
      <sheetData sheetId="3216">
        <row r="5">
          <cell r="E5" t="str">
            <v>CANTIDAD</v>
          </cell>
        </row>
      </sheetData>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row r="16">
          <cell r="A16" t="str">
            <v>ABONO 10-30-10</v>
          </cell>
        </row>
      </sheetData>
      <sheetData sheetId="3448"/>
      <sheetData sheetId="3449"/>
      <sheetData sheetId="3450"/>
      <sheetData sheetId="3451">
        <row r="11">
          <cell r="A11">
            <v>1</v>
          </cell>
        </row>
      </sheetData>
      <sheetData sheetId="3452">
        <row r="4">
          <cell r="C4" t="str">
            <v>INTERVENTORIA TECNICO ADMINISTRATIVA PARA LA CONSTRUCCION, INSTALACION DE EQUIPOS, PRUEBAS Y PUESTA EN MARCHA DEL SISTEMA DE SECTORIZACION DEL OLEODUCTO TRANSANDINO.</v>
          </cell>
        </row>
      </sheetData>
      <sheetData sheetId="3453"/>
      <sheetData sheetId="3454"/>
      <sheetData sheetId="3455"/>
      <sheetData sheetId="3456"/>
      <sheetData sheetId="3457"/>
      <sheetData sheetId="3458"/>
      <sheetData sheetId="3459"/>
      <sheetData sheetId="3460"/>
      <sheetData sheetId="3461" refreshError="1"/>
      <sheetData sheetId="3462" refreshError="1"/>
      <sheetData sheetId="3463" refreshError="1"/>
      <sheetData sheetId="3464" refreshError="1"/>
      <sheetData sheetId="3465">
        <row r="9">
          <cell r="D9" t="str">
            <v>FECHA</v>
          </cell>
        </row>
      </sheetData>
      <sheetData sheetId="3466"/>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sheetData sheetId="3495"/>
      <sheetData sheetId="3496"/>
      <sheetData sheetId="3497"/>
      <sheetData sheetId="3498">
        <row r="6">
          <cell r="A6" t="str">
            <v>CO-A1</v>
          </cell>
        </row>
      </sheetData>
      <sheetData sheetId="3499"/>
      <sheetData sheetId="3500" refreshError="1"/>
      <sheetData sheetId="3501"/>
      <sheetData sheetId="3502"/>
      <sheetData sheetId="3503"/>
      <sheetData sheetId="3504">
        <row r="4">
          <cell r="E4" t="str">
            <v>GUPCO</v>
          </cell>
        </row>
      </sheetData>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efreshError="1"/>
      <sheetData sheetId="3518"/>
      <sheetData sheetId="3519"/>
      <sheetData sheetId="3520"/>
      <sheetData sheetId="3521"/>
      <sheetData sheetId="3522"/>
      <sheetData sheetId="3523"/>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refreshError="1"/>
      <sheetData sheetId="3533"/>
      <sheetData sheetId="3534" refreshError="1"/>
      <sheetData sheetId="3535"/>
      <sheetData sheetId="3536"/>
      <sheetData sheetId="3537"/>
      <sheetData sheetId="3538"/>
      <sheetData sheetId="3539"/>
      <sheetData sheetId="3540"/>
      <sheetData sheetId="3541"/>
      <sheetData sheetId="3542"/>
      <sheetData sheetId="3543"/>
      <sheetData sheetId="3544"/>
      <sheetData sheetId="3545" refreshError="1"/>
      <sheetData sheetId="3546"/>
      <sheetData sheetId="3547"/>
      <sheetData sheetId="3548"/>
      <sheetData sheetId="3549"/>
      <sheetData sheetId="3550" refreshError="1"/>
      <sheetData sheetId="3551" refreshError="1"/>
      <sheetData sheetId="3552" refreshError="1"/>
      <sheetData sheetId="3553"/>
      <sheetData sheetId="3554" refreshError="1"/>
      <sheetData sheetId="3555" refreshError="1"/>
      <sheetData sheetId="3556"/>
      <sheetData sheetId="3557"/>
      <sheetData sheetId="3558" refreshError="1"/>
      <sheetData sheetId="3559" refreshError="1"/>
      <sheetData sheetId="3560"/>
      <sheetData sheetId="3561" refreshError="1"/>
      <sheetData sheetId="3562" refreshError="1"/>
      <sheetData sheetId="3563"/>
      <sheetData sheetId="3564"/>
      <sheetData sheetId="3565"/>
      <sheetData sheetId="3566"/>
      <sheetData sheetId="3567"/>
      <sheetData sheetId="3568"/>
      <sheetData sheetId="3569"/>
      <sheetData sheetId="3570"/>
      <sheetData sheetId="3571"/>
      <sheetData sheetId="3572"/>
      <sheetData sheetId="3573"/>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sheetData sheetId="3600"/>
      <sheetData sheetId="3601"/>
      <sheetData sheetId="3602"/>
      <sheetData sheetId="3603"/>
      <sheetData sheetId="3604"/>
      <sheetData sheetId="3605"/>
      <sheetData sheetId="3606"/>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row r="4">
          <cell r="A4">
            <v>0</v>
          </cell>
        </row>
      </sheetData>
      <sheetData sheetId="3636"/>
      <sheetData sheetId="3637">
        <row r="3">
          <cell r="A3">
            <v>5.0999999999999996</v>
          </cell>
        </row>
      </sheetData>
      <sheetData sheetId="3638" refreshError="1"/>
      <sheetData sheetId="3639"/>
      <sheetData sheetId="3640" refreshError="1"/>
      <sheetData sheetId="3641" refreshError="1"/>
      <sheetData sheetId="3642"/>
      <sheetData sheetId="3643"/>
      <sheetData sheetId="3644"/>
      <sheetData sheetId="3645"/>
      <sheetData sheetId="3646"/>
      <sheetData sheetId="3647"/>
      <sheetData sheetId="3648"/>
      <sheetData sheetId="3649"/>
      <sheetData sheetId="3650"/>
      <sheetData sheetId="365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ow r="36">
          <cell r="G36">
            <v>310000.00000097335</v>
          </cell>
        </row>
      </sheetData>
      <sheetData sheetId="3814">
        <row r="36">
          <cell r="G36">
            <v>271000.00000162207</v>
          </cell>
        </row>
      </sheetData>
      <sheetData sheetId="3815">
        <row r="33">
          <cell r="G33">
            <v>283000.00002693152</v>
          </cell>
        </row>
      </sheetData>
      <sheetData sheetId="3816">
        <row r="33">
          <cell r="G33">
            <v>290000.00000013626</v>
          </cell>
        </row>
      </sheetData>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row r="1">
          <cell r="B1" t="str">
            <v>CTO-102-2002</v>
          </cell>
        </row>
      </sheetData>
      <sheetData sheetId="4110"/>
      <sheetData sheetId="4111"/>
      <sheetData sheetId="4112"/>
      <sheetData sheetId="4113" refreshError="1"/>
      <sheetData sheetId="4114"/>
      <sheetData sheetId="4115"/>
      <sheetData sheetId="4116"/>
      <sheetData sheetId="4117"/>
      <sheetData sheetId="4118"/>
      <sheetData sheetId="4119"/>
      <sheetData sheetId="4120"/>
      <sheetData sheetId="4121"/>
      <sheetData sheetId="4122" refreshError="1"/>
      <sheetData sheetId="4123" refreshError="1"/>
      <sheetData sheetId="4124"/>
      <sheetData sheetId="4125" refreshError="1"/>
      <sheetData sheetId="4126" refreshError="1"/>
      <sheetData sheetId="4127" refreshError="1"/>
      <sheetData sheetId="4128"/>
      <sheetData sheetId="4129" refreshError="1"/>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row r="1">
          <cell r="A1" t="str">
            <v>ITEM</v>
          </cell>
        </row>
      </sheetData>
      <sheetData sheetId="4183">
        <row r="1">
          <cell r="A1" t="str">
            <v>ADMINISTRACION</v>
          </cell>
        </row>
      </sheetData>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sheetData sheetId="4489" refreshError="1"/>
      <sheetData sheetId="4490" refreshError="1"/>
      <sheetData sheetId="4491"/>
      <sheetData sheetId="4492" refreshError="1"/>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sheetData sheetId="4541" refreshError="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efreshError="1"/>
      <sheetData sheetId="4578" refreshError="1"/>
      <sheetData sheetId="4579" refreshError="1"/>
      <sheetData sheetId="4580"/>
      <sheetData sheetId="458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sheetData sheetId="4593" refreshError="1"/>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refreshError="1"/>
      <sheetData sheetId="4607" refreshError="1"/>
      <sheetData sheetId="4608" refreshError="1"/>
      <sheetData sheetId="4609" refreshError="1"/>
      <sheetData sheetId="4610" refreshError="1"/>
      <sheetData sheetId="4611"/>
      <sheetData sheetId="4612"/>
      <sheetData sheetId="4613"/>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sheetData sheetId="4638" refreshError="1"/>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sheetData sheetId="4740" refreshError="1"/>
      <sheetData sheetId="4741" refreshError="1"/>
      <sheetData sheetId="4742" refreshError="1"/>
      <sheetData sheetId="4743" refreshError="1"/>
      <sheetData sheetId="4744"/>
      <sheetData sheetId="4745" refreshError="1"/>
      <sheetData sheetId="4746" refreshError="1"/>
      <sheetData sheetId="4747" refreshError="1"/>
      <sheetData sheetId="4748" refreshError="1"/>
      <sheetData sheetId="4749" refreshError="1"/>
      <sheetData sheetId="4750" refreshError="1"/>
      <sheetData sheetId="475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sheetData sheetId="4762"/>
      <sheetData sheetId="4763"/>
      <sheetData sheetId="4764"/>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sheetData sheetId="4931" refreshError="1"/>
      <sheetData sheetId="4932"/>
      <sheetData sheetId="4933"/>
      <sheetData sheetId="4934"/>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refreshError="1"/>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sheetData sheetId="5654"/>
      <sheetData sheetId="5655" refreshError="1"/>
      <sheetData sheetId="5656" refreshError="1"/>
      <sheetData sheetId="5657" refreshError="1"/>
      <sheetData sheetId="5658" refreshError="1"/>
      <sheetData sheetId="5659" refreshError="1"/>
      <sheetData sheetId="5660" refreshError="1"/>
      <sheetData sheetId="5661"/>
      <sheetData sheetId="5662"/>
      <sheetData sheetId="5663"/>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T_ADI"/>
      <sheetName val="Formulario N° 4"/>
      <sheetName val="Datos"/>
      <sheetName val="Jornal"/>
      <sheetName val="#REF"/>
      <sheetName val="\Users\USUARIO\Downloads\MANTEN"/>
      <sheetName val="Fornato 6"/>
      <sheetName val="INDICMICROEMP"/>
      <sheetName val="INDICE"/>
      <sheetName val="PANEL"/>
      <sheetName val="M.O."/>
      <sheetName val="\G\I\MANTENIMIENTO RUTA 1001_MA"/>
      <sheetName val="\D\MANTENIMIENTO RUTA 1001_MARZ"/>
      <sheetName val="\G\D\MANTENIMIENTO RUTA 1001_MA"/>
      <sheetName val="\I\I\MANTENIMIENTO RUTA 1001_MA"/>
      <sheetName val="\Users\Personal\Downloads\MANTE"/>
      <sheetName val="TOTALES"/>
      <sheetName val="[a  aaInformación]__cceficien_2"/>
      <sheetName val="[a  aaInformación]__cceficien_3"/>
      <sheetName val="[a  aaInformación]__cceficien_4"/>
      <sheetName val="[a  aaInformación]__cceficien_5"/>
      <sheetName val="[a  aaInformación]__cceficien_6"/>
      <sheetName val="precios-básicos2002"/>
      <sheetName val="Res-Accide-10"/>
      <sheetName val="Base Datos"/>
      <sheetName val="[a  aaInformación]__cceficien_7"/>
      <sheetName val="[a  aaInformación]__cceficien_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nálisis de precios"/>
      <sheetName val="INSUMOS"/>
      <sheetName val="Materiales"/>
      <sheetName val="Cuadrillas"/>
      <sheetName val="Concretos y morteros"/>
      <sheetName val="Equipo"/>
      <sheetName val="Datos iniciales "/>
      <sheetName val="Transport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Acc%20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ow r="2">
          <cell r="R2">
            <v>0</v>
          </cell>
        </row>
      </sheetData>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sheetData sheetId="215"/>
      <sheetData sheetId="216"/>
      <sheetData sheetId="217"/>
      <sheetData sheetId="218"/>
      <sheetData sheetId="219"/>
      <sheetData sheetId="220"/>
      <sheetData sheetId="221"/>
      <sheetData sheetId="222"/>
      <sheetData sheetId="223"/>
      <sheetData sheetId="22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14,01"/>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ow r="2">
          <cell r="A2">
            <v>0</v>
          </cell>
        </row>
      </sheetData>
      <sheetData sheetId="49">
        <row r="8">
          <cell r="E8">
            <v>0</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v>0</v>
          </cell>
        </row>
      </sheetData>
      <sheetData sheetId="85"/>
      <sheetData sheetId="86"/>
      <sheetData sheetId="87"/>
      <sheetData sheetId="88"/>
      <sheetData sheetId="89"/>
      <sheetData sheetId="90"/>
      <sheetData sheetId="9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Base"/>
      <sheetName val="ITEMS"/>
      <sheetName val="PRESUPUESTO "/>
      <sheetName val="Cuadrillas"/>
      <sheetName val="Equ"/>
      <sheetName val="Trans"/>
      <sheetName val="Mat"/>
      <sheetName val="Salarios"/>
      <sheetName val="Civil work"/>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HOJA BASE"/>
      <sheetName val="310 B  (2)"/>
      <sheetName val="FLUJOS"/>
      <sheetName val="PPTO"/>
      <sheetName val="F. Prest"/>
      <sheetName val="glvc"/>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Formatos"/>
      <sheetName val="Accidentalidad"/>
      <sheetName val="Causa Posible"/>
      <sheetName val="Elementos Involucr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EQUI"/>
      <sheetName val="MH"/>
      <sheetName val="estado red"/>
      <sheetName val="210.2.2"/>
      <sheetName val="EST2"/>
      <sheetName val="Hoja2"/>
      <sheetName val="TARIFAS"/>
      <sheetName val="OCTUBRE"/>
      <sheetName val="Sheet1"/>
      <sheetName val="PrecRec"/>
      <sheetName val="PESOS"/>
      <sheetName val="Sanitario"/>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 val="FLUJOS"/>
      <sheetName val="5094-2003"/>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Datos-Gráfica"/>
      <sheetName val="ACTA DE OBRA"/>
      <sheetName val="Hoja1"/>
      <sheetName val="MATERIALES CON IV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sheetData sheetId="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ESTADO RED TEC"/>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 DE PRECIOS"/>
      <sheetName val="062"/>
      <sheetName val="Listado"/>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LISTA DE PRECIOS"/>
      <sheetName val="062"/>
      <sheetName val="Listad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kj452"/>
      <sheetName val="ita878"/>
      <sheetName val="aea-944"/>
      <sheetName val="dub-823"/>
      <sheetName val="gpi 526"/>
      <sheetName val="xxj617"/>
      <sheetName val="sng_855"/>
      <sheetName val="vea 374"/>
      <sheetName val="hfb024"/>
      <sheetName val="paj825"/>
      <sheetName val="Lp"/>
      <sheetName val="CLASIFICACION"/>
      <sheetName val="A.P.U"/>
      <sheetName val="5. ELECTRICO"/>
      <sheetName val="BALANCE"/>
      <sheetName val="ITEMS NO REVISTOS"/>
      <sheetName val="APU ELECTRICOS"/>
      <sheetName val=" Liquidacion de Obra por Tramos"/>
      <sheetName val="FORMULA"/>
      <sheetName val="Presup_Cancha"/>
      <sheetName val="FINANC"/>
      <sheetName val="TODAS"/>
      <sheetName val="PUNITARIOS_PARA_241201_2S10"/>
      <sheetName val="PR_110"/>
      <sheetName val="ESTADO_RED_TEC10"/>
      <sheetName val="PREACTA_1010"/>
      <sheetName val="PREACTA_910"/>
      <sheetName val="TRAPMO"/>
      <sheetName val="c2.5y2.6"/>
      <sheetName val="UNITARIOS"/>
      <sheetName val="THE"/>
      <sheetName val="ATHE"/>
      <sheetName val="CRA.MODI"/>
      <sheetName val="K16+000 AL K18+500"/>
      <sheetName val="K23+200 AL K24+700"/>
      <sheetName val="k18+500 AL K23+050"/>
      <sheetName val="Presupuesto PUENTE"/>
      <sheetName val="VOLUMENES (4)"/>
      <sheetName val="VOLUMENES (4SA)"/>
      <sheetName val="REC-COD,"/>
      <sheetName val="c2_5y2_6"/>
      <sheetName val="c2_5y2_62"/>
      <sheetName val="c2_5y2_61"/>
      <sheetName val="c2_5y2_63"/>
      <sheetName val="c2_5y2_65"/>
      <sheetName val="c2_5y2_64"/>
      <sheetName val="c2_5y2_66"/>
      <sheetName val="c2_5y2_67"/>
      <sheetName val="c2_5y2_68"/>
      <sheetName val="c2_5y2_69"/>
      <sheetName val="c2_5y2_610"/>
      <sheetName val="CONT_ADI"/>
      <sheetName val="otros"/>
      <sheetName val="for 6"/>
      <sheetName val="2,2,6,1 Pilotes 0,30"/>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Summary"/>
      <sheetName val="CODCONST"/>
      <sheetName val="OCTUBRE"/>
      <sheetName val="Hoja2"/>
      <sheetName val="Cuadr."/>
      <sheetName val="PUNITARIOS PARA 241201 2S.xls"/>
      <sheetName val="OBRAS SES"/>
      <sheetName val="glvc"/>
      <sheetName val="c2_5y2_613"/>
      <sheetName val="PREACTA_62"/>
      <sheetName val="TABLA_20082"/>
      <sheetName val="c2_5y2_612"/>
      <sheetName val="PREACTA_61"/>
      <sheetName val="TABLA_20081"/>
      <sheetName val="c2_5y2_611"/>
      <sheetName val="TABLA_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ow r="48">
          <cell r="E48">
            <v>0</v>
          </cell>
        </row>
      </sheetData>
      <sheetData sheetId="102"/>
      <sheetData sheetId="103"/>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ow r="48">
          <cell r="E48">
            <v>0</v>
          </cell>
        </row>
      </sheetData>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1,01"/>
      <sheetName val="devdics"/>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ow r="6">
          <cell r="A6" t="str">
            <v>UNIDAD ADMINISTRATIVA ESPECIAL DE LA AERONAUTICA CIVIL</v>
          </cell>
        </row>
      </sheetData>
      <sheetData sheetId="35"/>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ACT PREST"/>
      <sheetName val="AIU"/>
      <sheetName val="CUADRILLA"/>
      <sheetName val="CONCRETOS"/>
      <sheetName val="Insumos"/>
      <sheetName val="INDICE PARALELO"/>
      <sheetName val="MANEJO TTO"/>
      <sheetName val="Campamento"/>
      <sheetName val="2P.2"/>
      <sheetName val="23.P2"/>
      <sheetName val="310.P3"/>
      <sheetName val="6.P3"/>
      <sheetName val="6.P4"/>
      <sheetName val="0.P1"/>
      <sheetName val="0.P2"/>
      <sheetName val="1P.1"/>
      <sheetName val="1P.1 localiz. y Replant&lt; 200"/>
      <sheetName val="Cte pavimento"/>
      <sheetName val="1P.1 (2)"/>
      <sheetName val="2P.1"/>
      <sheetName val="201.P5"/>
      <sheetName val="201.P9"/>
      <sheetName val="201.7"/>
      <sheetName val="201.7.1"/>
      <sheetName val="201.7.1 (2)"/>
      <sheetName val="201.9"/>
      <sheetName val="201.7.2"/>
      <sheetName val="201.9.1"/>
      <sheetName val="201.10"/>
      <sheetName val="201.10.1"/>
      <sheetName val="201.11.1"/>
      <sheetName val="201.14"/>
      <sheetName val="201.16"/>
      <sheetName val="202.2"/>
      <sheetName val="210.1.1"/>
      <sheetName val="210.P1"/>
      <sheetName val="211.1"/>
      <sheetName val="220.1"/>
      <sheetName val="223.3.2"/>
      <sheetName val="223.3.3"/>
      <sheetName val="230.P1"/>
      <sheetName val="230.P2"/>
      <sheetName val="230.1"/>
      <sheetName val="231.1"/>
      <sheetName val="232.1"/>
      <sheetName val="232.1.1"/>
      <sheetName val="232.1.2"/>
      <sheetName val="ConforCompSubBaseVia"/>
      <sheetName val="ConforCompBaseVia"/>
      <sheetName val="ExcavConglom(retiro)"/>
      <sheetName val="310.P1"/>
      <sheetName val="310.P2"/>
      <sheetName val="320.1"/>
      <sheetName val="320.4"/>
      <sheetName val="320.1(2) SubBaseAdoquin"/>
      <sheetName val="Extens Compct SubbaseParcheo"/>
      <sheetName val="330.1"/>
      <sheetName val="330.4"/>
      <sheetName val="330.P1"/>
      <sheetName val="450.2"/>
      <sheetName val="450.3"/>
      <sheetName val="460.1"/>
      <sheetName val="465.P1"/>
      <sheetName val="PlacaHuella"/>
      <sheetName val="501.1"/>
      <sheetName val="510.1"/>
      <sheetName val="600.1.1"/>
      <sheetName val="600.P1"/>
      <sheetName val="600.P2"/>
      <sheetName val="600.P3"/>
      <sheetName val="600.P3 (2)"/>
      <sheetName val="610.1"/>
      <sheetName val="610.2"/>
      <sheetName val="610.3"/>
      <sheetName val="621.1.1"/>
      <sheetName val="621.1.2"/>
      <sheetName val="621.1.3"/>
      <sheetName val="621.1.3.1"/>
      <sheetName val="621.1.3.2"/>
      <sheetName val="621.1.4.1"/>
      <sheetName val="621.5.1"/>
      <sheetName val="621.7.1"/>
      <sheetName val="600.1"/>
      <sheetName val="621.P1"/>
      <sheetName val="630.3.8"/>
      <sheetName val="630.1"/>
      <sheetName val="630.2"/>
      <sheetName val="630.3"/>
      <sheetName val="630.3.1"/>
      <sheetName val="630.3.2"/>
      <sheetName val="630.3.3"/>
      <sheetName val="630.3.4"/>
      <sheetName val="630.3.5"/>
      <sheetName val="630.3.6"/>
      <sheetName val="630.3.7"/>
      <sheetName val="630.3.9"/>
      <sheetName val="630.4"/>
      <sheetName val="630.4.1"/>
      <sheetName val="630.4.1.1"/>
      <sheetName val="630.4.1.2"/>
      <sheetName val="630.4.2"/>
      <sheetName val="630.4.3"/>
      <sheetName val="630.4.3 (2)"/>
      <sheetName val="630.4.4"/>
      <sheetName val="630.4.5"/>
      <sheetName val="630.4.6"/>
      <sheetName val="630.4.7"/>
      <sheetName val="630.4.8"/>
      <sheetName val="630.5"/>
      <sheetName val="630.6 "/>
      <sheetName val="630.P1"/>
      <sheetName val="630.7"/>
      <sheetName val="630.7P"/>
      <sheetName val="630.4A"/>
      <sheetName val="632.1"/>
      <sheetName val="640.1"/>
      <sheetName val="640.2"/>
      <sheetName val="640.2.1"/>
      <sheetName val="641.1"/>
      <sheetName val="642.P1"/>
      <sheetName val="642.P2"/>
      <sheetName val="642.1.1 "/>
      <sheetName val="642.1.2"/>
      <sheetName val="650.P1"/>
      <sheetName val="661.1"/>
      <sheetName val="670.5"/>
      <sheetName val="671.3"/>
      <sheetName val="672.4.1"/>
      <sheetName val="672.4.2"/>
      <sheetName val="672.4.3"/>
      <sheetName val="672.4.4"/>
      <sheetName val="672.3"/>
      <sheetName val="672.3.1"/>
      <sheetName val="672.3.2"/>
      <sheetName val="672.3.3"/>
      <sheetName val="672.3.4"/>
      <sheetName val="672.3.5"/>
      <sheetName val="673.1.1"/>
      <sheetName val="673.1.2"/>
      <sheetName val="673.2"/>
      <sheetName val="800.1"/>
      <sheetName val="800.4"/>
      <sheetName val="810.1"/>
      <sheetName val="810.3"/>
      <sheetName val="820.1"/>
      <sheetName val="900.1"/>
      <sheetName val="900.2"/>
      <sheetName val="900.P3"/>
      <sheetName val="900.P4"/>
      <sheetName val="AAPSA352"/>
      <sheetName val="AAPSA353"/>
      <sheetName val="AAPSA354"/>
      <sheetName val="AAPSA358"/>
      <sheetName val="AAPSA360"/>
      <sheetName val="AAPSA362"/>
      <sheetName val="AAPSA370"/>
      <sheetName val="CANAL DISIPADOR"/>
      <sheetName val="710.2 Señal Grupo V"/>
      <sheetName val="A55"/>
      <sheetName val="A56"/>
      <sheetName val="5.P1"/>
      <sheetName val="6.P1"/>
      <sheetName val="6.P2"/>
      <sheetName val="6.P2.1"/>
      <sheetName val="7.P1"/>
      <sheetName val="7.P2"/>
      <sheetName val="7.P3"/>
      <sheetName val="12.P1"/>
      <sheetName val="13.P1"/>
      <sheetName val="13.P2"/>
      <sheetName val="14.P1"/>
      <sheetName val="14.P2"/>
      <sheetName val="15.P1"/>
      <sheetName val="15.P2"/>
      <sheetName val="15.P3"/>
      <sheetName val="16.P1"/>
      <sheetName val="16.P2"/>
      <sheetName val="17.P"/>
      <sheetName val="17.P1"/>
      <sheetName val="17.P2"/>
      <sheetName val="17.P3"/>
      <sheetName val="19.P1"/>
      <sheetName val="21.P1"/>
      <sheetName val="21.P2"/>
      <sheetName val="21.P3"/>
      <sheetName val="21.P4"/>
      <sheetName val="21.P5"/>
      <sheetName val="22.P1"/>
      <sheetName val="23.P1 "/>
      <sheetName val="24.P1"/>
      <sheetName val="24.P2"/>
      <sheetName val="21.P1A"/>
      <sheetName val="21.P2A"/>
      <sheetName val="21.P3A"/>
      <sheetName val="21.P3B"/>
      <sheetName val="21.P4A"/>
      <sheetName val="21.P5A"/>
      <sheetName val="21.P6A"/>
      <sheetName val="21.P7A"/>
      <sheetName val="21.P8A"/>
      <sheetName val="25.P1"/>
      <sheetName val="26.P1"/>
      <sheetName val="27.P1"/>
      <sheetName val="2P.3"/>
      <sheetName val="29,P1"/>
      <sheetName val="30,P1"/>
      <sheetName val="31"/>
      <sheetName val="32"/>
      <sheetName val="33"/>
      <sheetName val="33 (1)"/>
      <sheetName val="34"/>
      <sheetName val="35"/>
      <sheetName val="36"/>
      <sheetName val="37"/>
      <sheetName val="37 (2)"/>
      <sheetName val="38"/>
      <sheetName val="39"/>
      <sheetName val="40"/>
      <sheetName val="41"/>
      <sheetName val="42"/>
      <sheetName val="43"/>
      <sheetName val="44"/>
      <sheetName val="45"/>
      <sheetName val="45 (2)"/>
      <sheetName val="46"/>
      <sheetName val="46 (1)"/>
      <sheetName val="47"/>
      <sheetName val="48"/>
      <sheetName val="49"/>
      <sheetName val="50"/>
      <sheetName val="50 (2)"/>
      <sheetName val="50 (3)"/>
      <sheetName val="50 (4)"/>
      <sheetName val="51"/>
      <sheetName val="52"/>
      <sheetName val="53"/>
      <sheetName val="54"/>
      <sheetName val="55"/>
      <sheetName val="56"/>
      <sheetName val="57"/>
      <sheetName val="58"/>
      <sheetName val="59"/>
      <sheetName val="LosetaColor"/>
      <sheetName val="CONCRETO MR41 con Rfzo"/>
      <sheetName val="60"/>
      <sheetName val="61"/>
      <sheetName val="62"/>
      <sheetName val="62 (2)"/>
      <sheetName val="62 (3)"/>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2 (1)"/>
      <sheetName val="102 (3)"/>
      <sheetName val="103"/>
      <sheetName val="104"/>
      <sheetName val="105"/>
      <sheetName val="106"/>
      <sheetName val="106 (1)"/>
      <sheetName val="107"/>
      <sheetName val="107 (2)"/>
      <sheetName val="108"/>
      <sheetName val="109"/>
      <sheetName val="110"/>
      <sheetName val="110 (1)"/>
      <sheetName val="111"/>
      <sheetName val="112"/>
      <sheetName val="113"/>
      <sheetName val="114"/>
      <sheetName val="115"/>
      <sheetName val="116"/>
      <sheetName val="117"/>
      <sheetName val="118"/>
      <sheetName val="465.P1 (2)"/>
      <sheetName val="119"/>
      <sheetName val="120"/>
      <sheetName val="121"/>
      <sheetName val="122"/>
      <sheetName val="123"/>
      <sheetName val="124"/>
      <sheetName val="125"/>
      <sheetName val="126"/>
      <sheetName val="126 (2)"/>
      <sheetName val="126 (3)"/>
      <sheetName val="164"/>
      <sheetName val="127"/>
      <sheetName val="128"/>
      <sheetName val="129"/>
      <sheetName val="130"/>
      <sheetName val="131"/>
      <sheetName val="132"/>
      <sheetName val="630.4 (2)"/>
      <sheetName val="630.4 (3)"/>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0 (2)"/>
      <sheetName val="181"/>
      <sheetName val="182"/>
      <sheetName val="183"/>
      <sheetName val="184"/>
      <sheetName val="185"/>
      <sheetName val="186"/>
      <sheetName val="187"/>
      <sheetName val="188"/>
      <sheetName val="189"/>
      <sheetName val="190"/>
      <sheetName val="192"/>
      <sheetName val="193"/>
      <sheetName val="193 (2)"/>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4(1)"/>
      <sheetName val="235"/>
      <sheetName val="236"/>
      <sheetName val="237"/>
    </sheetNames>
    <sheetDataSet>
      <sheetData sheetId="0" refreshError="1">
        <row r="2">
          <cell r="B2" t="str">
            <v>ALCALDIA DE POPAYAN</v>
          </cell>
        </row>
        <row r="4">
          <cell r="B4" t="str">
            <v>SECRETARIA DE INFRAESTRUCTURA</v>
          </cell>
        </row>
        <row r="6">
          <cell r="B6" t="str">
            <v>PRESUPUESTO PARA EDIFICACIONES</v>
          </cell>
        </row>
        <row r="10">
          <cell r="B10">
            <v>0.25</v>
          </cell>
        </row>
        <row r="11">
          <cell r="B11">
            <v>0.02</v>
          </cell>
        </row>
        <row r="12">
          <cell r="B12">
            <v>0.05</v>
          </cell>
        </row>
      </sheetData>
      <sheetData sheetId="1" refreshError="1"/>
      <sheetData sheetId="2" refreshError="1"/>
      <sheetData sheetId="3" refreshError="1">
        <row r="28">
          <cell r="E28" t="str">
            <v>CUADRILLA No. 04 (1Of+3Ayu)</v>
          </cell>
        </row>
        <row r="72">
          <cell r="E72" t="str">
            <v>CUADRILLA No.11 (1OF+1AY)</v>
          </cell>
          <cell r="H72">
            <v>108333.33333333334</v>
          </cell>
        </row>
      </sheetData>
      <sheetData sheetId="4" refreshError="1">
        <row r="86">
          <cell r="E86" t="str">
            <v>MORTERO 1:3</v>
          </cell>
          <cell r="G86">
            <v>485253.99300000002</v>
          </cell>
        </row>
      </sheetData>
      <sheetData sheetId="5" refreshError="1">
        <row r="13">
          <cell r="C13" t="str">
            <v>VOLQUETA 7 m3</v>
          </cell>
        </row>
        <row r="44">
          <cell r="C44" t="str">
            <v>HERRAMIENTA MENOR</v>
          </cell>
          <cell r="D44" t="str">
            <v>%</v>
          </cell>
          <cell r="E44">
            <v>0.05</v>
          </cell>
        </row>
        <row r="207">
          <cell r="C207" t="str">
            <v>MODULO ANDAMIO TUBULAR MULTIDIRECCIONAL H=2M INCLUYE TRANSPORTE</v>
          </cell>
          <cell r="D207" t="str">
            <v>MOD/DÍA</v>
          </cell>
          <cell r="E207">
            <v>38747</v>
          </cell>
        </row>
        <row r="277">
          <cell r="C277" t="str">
            <v>MALLA HEXAGONAL DE ALAMBRE GALVANIZADO CAL. 24 h=1.20m</v>
          </cell>
          <cell r="D277" t="str">
            <v>m2</v>
          </cell>
          <cell r="E277">
            <v>4403</v>
          </cell>
        </row>
        <row r="991">
          <cell r="C991" t="str">
            <v>PUNTILLA 1" CON CABEZA</v>
          </cell>
          <cell r="D991" t="str">
            <v>Lb</v>
          </cell>
          <cell r="E991">
            <v>6260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ACT PREST"/>
      <sheetName val="AIU"/>
      <sheetName val="CUADRILLA"/>
      <sheetName val="CONCRETOS"/>
      <sheetName val="Insumos"/>
      <sheetName val="INDICE PARALELO"/>
      <sheetName val="MANEJO TTO"/>
      <sheetName val="Campamento"/>
      <sheetName val="2P.2"/>
      <sheetName val="23.P2"/>
      <sheetName val="310.P3"/>
      <sheetName val="6.P3"/>
      <sheetName val="6.P4"/>
      <sheetName val="0.P1"/>
      <sheetName val="0.P2"/>
      <sheetName val="1P.1"/>
      <sheetName val="1P.1 localiz. y Replant&lt; 200"/>
      <sheetName val="Cte pavimento"/>
      <sheetName val="1P.1 (2)"/>
      <sheetName val="2P.1"/>
      <sheetName val="201.P5"/>
      <sheetName val="201.P9"/>
      <sheetName val="201.7"/>
      <sheetName val="201.7.1"/>
      <sheetName val="201.7.1 (2)"/>
      <sheetName val="201.9"/>
      <sheetName val="201.7.2"/>
      <sheetName val="201.9.1"/>
      <sheetName val="201.10"/>
      <sheetName val="201.10.1"/>
      <sheetName val="201.11.1"/>
      <sheetName val="201.14"/>
      <sheetName val="201.16"/>
      <sheetName val="202.2"/>
      <sheetName val="210.1.1"/>
      <sheetName val="210.P1"/>
      <sheetName val="211.1"/>
      <sheetName val="220.1"/>
      <sheetName val="223.3.2"/>
      <sheetName val="223.3.3"/>
      <sheetName val="230.P1"/>
      <sheetName val="230.P2"/>
      <sheetName val="230.1"/>
      <sheetName val="231.1"/>
      <sheetName val="232.1"/>
      <sheetName val="232.1.1"/>
      <sheetName val="232.1.2"/>
      <sheetName val="ConforCompSubBaseVia"/>
      <sheetName val="ConforCompBaseVia"/>
      <sheetName val="ExcavConglom(retiro)"/>
      <sheetName val="310.P1"/>
      <sheetName val="310.P2"/>
      <sheetName val="320.1"/>
      <sheetName val="320.4"/>
      <sheetName val="320.1(2) SubBaseAdoquin"/>
      <sheetName val="Extens Compct SubbaseParcheo"/>
      <sheetName val="330.1"/>
      <sheetName val="330.4"/>
      <sheetName val="330.P1"/>
      <sheetName val="450.2"/>
      <sheetName val="450.3"/>
      <sheetName val="460.1"/>
      <sheetName val="465.P1"/>
      <sheetName val="PlacaHuella"/>
      <sheetName val="501.1"/>
      <sheetName val="510.1"/>
      <sheetName val="600.1.1"/>
      <sheetName val="600.P1"/>
      <sheetName val="600.P2"/>
      <sheetName val="600.P3"/>
      <sheetName val="600.P3 (2)"/>
      <sheetName val="610.1"/>
      <sheetName val="610.2"/>
      <sheetName val="610.3"/>
      <sheetName val="621.1.1"/>
      <sheetName val="621.1.2"/>
      <sheetName val="621.1.3"/>
      <sheetName val="621.1.3.1"/>
      <sheetName val="621.1.3.2"/>
      <sheetName val="621.1.4.1"/>
      <sheetName val="621.5.1"/>
      <sheetName val="621.7.1"/>
      <sheetName val="600.1"/>
      <sheetName val="621.P1"/>
      <sheetName val="630.3.8"/>
      <sheetName val="630.1"/>
      <sheetName val="630.2"/>
      <sheetName val="630.3"/>
      <sheetName val="630.3.1"/>
      <sheetName val="630.3.2"/>
      <sheetName val="630.3.3"/>
      <sheetName val="630.3.4"/>
      <sheetName val="630.3.5"/>
      <sheetName val="630.3.6"/>
      <sheetName val="630.3.7"/>
      <sheetName val="630.3.9"/>
      <sheetName val="630.4"/>
      <sheetName val="630.4.1"/>
      <sheetName val="630.4.1.1"/>
      <sheetName val="630.4.1.2"/>
      <sheetName val="630.4.2"/>
      <sheetName val="630.4.3"/>
      <sheetName val="630.4.3 (2)"/>
      <sheetName val="630.4.4"/>
      <sheetName val="630.4.5"/>
      <sheetName val="630.4.6"/>
      <sheetName val="630.4.7"/>
      <sheetName val="630.4.8"/>
      <sheetName val="630.5"/>
      <sheetName val="630.6 "/>
      <sheetName val="630.P1"/>
      <sheetName val="630.7"/>
      <sheetName val="630.7P"/>
      <sheetName val="630.4A"/>
      <sheetName val="632.1"/>
      <sheetName val="640.1"/>
      <sheetName val="640.2"/>
      <sheetName val="640.2.1"/>
      <sheetName val="641.1"/>
      <sheetName val="642.P1"/>
      <sheetName val="642.P2"/>
      <sheetName val="642.1.1 "/>
      <sheetName val="642.1.2"/>
      <sheetName val="650.P1"/>
      <sheetName val="661.1"/>
      <sheetName val="670.5"/>
      <sheetName val="671.3"/>
      <sheetName val="672.4.1"/>
      <sheetName val="672.4.2"/>
      <sheetName val="672.4.3"/>
      <sheetName val="672.4.4"/>
      <sheetName val="672.3"/>
      <sheetName val="672.3.1"/>
      <sheetName val="672.3.2"/>
      <sheetName val="672.3.3"/>
      <sheetName val="672.3.4"/>
      <sheetName val="672.3.5"/>
      <sheetName val="673.1.1"/>
      <sheetName val="673.1.2"/>
      <sheetName val="673.2"/>
      <sheetName val="800.1"/>
      <sheetName val="800.4"/>
      <sheetName val="810.1"/>
      <sheetName val="810.3"/>
      <sheetName val="820.1"/>
      <sheetName val="900.1"/>
      <sheetName val="900.2"/>
      <sheetName val="900.P3"/>
      <sheetName val="900.P4"/>
      <sheetName val="AAPSA352"/>
      <sheetName val="AAPSA353"/>
      <sheetName val="AAPSA354"/>
      <sheetName val="AAPSA358"/>
      <sheetName val="AAPSA360"/>
      <sheetName val="AAPSA362"/>
      <sheetName val="AAPSA370"/>
      <sheetName val="CANAL DISIPADOR"/>
      <sheetName val="710.2 Señal Grupo V"/>
      <sheetName val="A55"/>
      <sheetName val="A56"/>
      <sheetName val="5.P1"/>
      <sheetName val="6.P1"/>
      <sheetName val="6.P2"/>
      <sheetName val="6.P2.1"/>
      <sheetName val="7.P1"/>
      <sheetName val="7.P2"/>
      <sheetName val="7.P3"/>
      <sheetName val="12.P1"/>
      <sheetName val="13.P1"/>
      <sheetName val="13.P2"/>
      <sheetName val="14.P1"/>
      <sheetName val="14.P2"/>
      <sheetName val="15.P1"/>
      <sheetName val="15.P2"/>
      <sheetName val="15.P3"/>
      <sheetName val="16.P1"/>
      <sheetName val="16.P2"/>
      <sheetName val="17.P"/>
      <sheetName val="17.P1"/>
      <sheetName val="17.P2"/>
      <sheetName val="17.P3"/>
      <sheetName val="19.P1"/>
      <sheetName val="21.P1"/>
      <sheetName val="21.P2"/>
      <sheetName val="21.P3"/>
      <sheetName val="21.P4"/>
      <sheetName val="21.P5"/>
      <sheetName val="22.P1"/>
      <sheetName val="23.P1 "/>
      <sheetName val="24.P1"/>
      <sheetName val="24.P2"/>
      <sheetName val="21.P1A"/>
      <sheetName val="21.P2A"/>
      <sheetName val="21.P3A"/>
      <sheetName val="21.P3B"/>
      <sheetName val="21.P4A"/>
      <sheetName val="21.P5A"/>
      <sheetName val="21.P6A"/>
      <sheetName val="21.P7A"/>
      <sheetName val="21.P8A"/>
      <sheetName val="25.P1"/>
      <sheetName val="26.P1"/>
      <sheetName val="27.P1"/>
      <sheetName val="2P.3"/>
      <sheetName val="29,P1"/>
      <sheetName val="30,P1"/>
      <sheetName val="31"/>
      <sheetName val="32"/>
      <sheetName val="33"/>
      <sheetName val="33 (1)"/>
      <sheetName val="34"/>
      <sheetName val="35"/>
      <sheetName val="36"/>
      <sheetName val="37"/>
      <sheetName val="37 (2)"/>
      <sheetName val="38"/>
      <sheetName val="39"/>
      <sheetName val="40"/>
      <sheetName val="41"/>
      <sheetName val="42"/>
      <sheetName val="43"/>
      <sheetName val="44"/>
      <sheetName val="45"/>
      <sheetName val="45 (2)"/>
      <sheetName val="46"/>
      <sheetName val="46 (1)"/>
      <sheetName val="47"/>
      <sheetName val="48"/>
      <sheetName val="49"/>
      <sheetName val="50"/>
      <sheetName val="50 (2)"/>
      <sheetName val="50 (3)"/>
      <sheetName val="50 (4)"/>
      <sheetName val="51"/>
      <sheetName val="52"/>
      <sheetName val="53"/>
      <sheetName val="54"/>
      <sheetName val="55"/>
      <sheetName val="56"/>
      <sheetName val="57"/>
      <sheetName val="58"/>
      <sheetName val="59"/>
      <sheetName val="LosetaColor"/>
      <sheetName val="CONCRETO MR41 con Rfzo"/>
      <sheetName val="60"/>
      <sheetName val="61"/>
      <sheetName val="62"/>
      <sheetName val="62 (2)"/>
      <sheetName val="62 (3)"/>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2 (1)"/>
      <sheetName val="102 (3)"/>
      <sheetName val="103"/>
      <sheetName val="104"/>
      <sheetName val="105"/>
      <sheetName val="106"/>
      <sheetName val="106 (1)"/>
      <sheetName val="107"/>
      <sheetName val="107 (2)"/>
      <sheetName val="108"/>
      <sheetName val="109"/>
      <sheetName val="110"/>
      <sheetName val="110 (1)"/>
      <sheetName val="111"/>
      <sheetName val="112"/>
      <sheetName val="113"/>
      <sheetName val="114"/>
      <sheetName val="115"/>
      <sheetName val="116"/>
      <sheetName val="117"/>
      <sheetName val="118"/>
      <sheetName val="465.P1 (2)"/>
      <sheetName val="119"/>
      <sheetName val="120"/>
      <sheetName val="121"/>
      <sheetName val="122"/>
      <sheetName val="123"/>
      <sheetName val="124"/>
      <sheetName val="125"/>
      <sheetName val="126"/>
      <sheetName val="126 (2)"/>
      <sheetName val="126 (3)"/>
      <sheetName val="164"/>
      <sheetName val="127"/>
      <sheetName val="128"/>
      <sheetName val="129"/>
      <sheetName val="130"/>
      <sheetName val="131"/>
      <sheetName val="132"/>
      <sheetName val="630.4 (2)"/>
      <sheetName val="630.4 (3)"/>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0 (2)"/>
      <sheetName val="181"/>
      <sheetName val="182"/>
      <sheetName val="183"/>
      <sheetName val="184"/>
      <sheetName val="185"/>
      <sheetName val="186"/>
      <sheetName val="187"/>
      <sheetName val="188"/>
      <sheetName val="189"/>
      <sheetName val="190"/>
      <sheetName val="192"/>
      <sheetName val="193"/>
      <sheetName val="193 (2)"/>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4(1)"/>
      <sheetName val="235"/>
      <sheetName val="236"/>
      <sheetName val="237"/>
    </sheetNames>
    <sheetDataSet>
      <sheetData sheetId="0">
        <row r="2">
          <cell r="B2" t="str">
            <v>ALCALDIA DE POPAYAN</v>
          </cell>
        </row>
        <row r="4">
          <cell r="B4" t="str">
            <v>SECRETARIA DE INFRAESTRUCTURA</v>
          </cell>
        </row>
        <row r="6">
          <cell r="B6" t="str">
            <v>PRESUPUESTO PARA EDIFICACIONES</v>
          </cell>
        </row>
        <row r="8">
          <cell r="B8">
            <v>44985</v>
          </cell>
        </row>
        <row r="10">
          <cell r="B10">
            <v>0.25</v>
          </cell>
        </row>
        <row r="11">
          <cell r="B11">
            <v>0.02</v>
          </cell>
        </row>
        <row r="12">
          <cell r="B12">
            <v>0.05</v>
          </cell>
        </row>
        <row r="15">
          <cell r="B15">
            <v>1.9</v>
          </cell>
        </row>
      </sheetData>
      <sheetData sheetId="1"/>
      <sheetData sheetId="2"/>
      <sheetData sheetId="3">
        <row r="41">
          <cell r="E41" t="str">
            <v>CUADRILLA No. 06 (3AY)</v>
          </cell>
          <cell r="H41">
            <v>116000</v>
          </cell>
        </row>
        <row r="72">
          <cell r="E72" t="str">
            <v>CUADRILLA No.11 (1OF+1AY)</v>
          </cell>
          <cell r="H72">
            <v>96666.666666666657</v>
          </cell>
        </row>
        <row r="77">
          <cell r="E77" t="str">
            <v>CUADRILLA No.12 (2AY)</v>
          </cell>
          <cell r="H77">
            <v>86666.666666666672</v>
          </cell>
        </row>
      </sheetData>
      <sheetData sheetId="4">
        <row r="86">
          <cell r="E86" t="str">
            <v>MORTERO 1:3</v>
          </cell>
          <cell r="G86">
            <v>485253.99300000002</v>
          </cell>
        </row>
      </sheetData>
      <sheetData sheetId="5">
        <row r="13">
          <cell r="C13" t="str">
            <v>VOLQUETA 7 m3</v>
          </cell>
          <cell r="D13" t="str">
            <v>hr</v>
          </cell>
          <cell r="E13">
            <v>66735</v>
          </cell>
        </row>
        <row r="44">
          <cell r="C44" t="str">
            <v>HERRAMIENTA MENOR</v>
          </cell>
          <cell r="D44" t="str">
            <v>%</v>
          </cell>
          <cell r="E44">
            <v>0.05</v>
          </cell>
        </row>
        <row r="207">
          <cell r="C207" t="str">
            <v>MODULO ANDAMIO TUBULAR MULTIDIRECCIONAL H=2M INCLUYE TRANSPORTE</v>
          </cell>
          <cell r="D207" t="str">
            <v>MOD/DÍA</v>
          </cell>
          <cell r="E207">
            <v>38747</v>
          </cell>
        </row>
        <row r="218">
          <cell r="C218" t="str">
            <v xml:space="preserve">PINTURA ESMALTE                                             </v>
          </cell>
          <cell r="D218" t="str">
            <v>gln</v>
          </cell>
          <cell r="E218">
            <v>85039</v>
          </cell>
        </row>
        <row r="219">
          <cell r="C219" t="str">
            <v xml:space="preserve">PINTURA ANTICORROSIVA                                       </v>
          </cell>
          <cell r="D219" t="str">
            <v>gln</v>
          </cell>
          <cell r="E219">
            <v>46396</v>
          </cell>
        </row>
        <row r="794">
          <cell r="C794" t="str">
            <v>THINER</v>
          </cell>
          <cell r="D794" t="str">
            <v>Gal</v>
          </cell>
          <cell r="E794">
            <v>22396</v>
          </cell>
        </row>
        <row r="841">
          <cell r="C841" t="str">
            <v>LIJA DE AGUA 180 SUPER</v>
          </cell>
          <cell r="D841" t="str">
            <v>UN</v>
          </cell>
          <cell r="E841">
            <v>1371</v>
          </cell>
        </row>
        <row r="843">
          <cell r="C843" t="str">
            <v>ESTUCO PLÁSTICO</v>
          </cell>
          <cell r="D843" t="str">
            <v>Kg</v>
          </cell>
          <cell r="E843">
            <v>5140</v>
          </cell>
        </row>
        <row r="995">
          <cell r="D995" t="str">
            <v>Gln</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election activeCell="J11" sqref="J11"/>
    </sheetView>
  </sheetViews>
  <sheetFormatPr baseColWidth="10" defaultRowHeight="14.4"/>
  <cols>
    <col min="1" max="1" width="13.33203125" bestFit="1" customWidth="1"/>
    <col min="2" max="2" width="39.77734375" bestFit="1" customWidth="1"/>
    <col min="3" max="3" width="11.77734375" bestFit="1" customWidth="1"/>
    <col min="4" max="4" width="22.88671875" customWidth="1"/>
    <col min="5" max="5" width="25.109375" customWidth="1"/>
  </cols>
  <sheetData>
    <row r="1" spans="1:5" ht="15" thickBot="1"/>
    <row r="2" spans="1:5" ht="88.2" customHeight="1" thickBot="1">
      <c r="A2" s="40" t="s">
        <v>11</v>
      </c>
      <c r="B2" s="41"/>
      <c r="C2" s="41"/>
      <c r="D2" s="41"/>
      <c r="E2" s="42"/>
    </row>
    <row r="3" spans="1:5" ht="15" thickBot="1"/>
    <row r="4" spans="1:5" ht="15" thickBot="1">
      <c r="A4" s="43" t="s">
        <v>12</v>
      </c>
      <c r="B4" s="44" t="s">
        <v>13</v>
      </c>
      <c r="C4" s="44" t="s">
        <v>14</v>
      </c>
      <c r="D4" s="45" t="s">
        <v>15</v>
      </c>
      <c r="E4" s="46" t="s">
        <v>16</v>
      </c>
    </row>
    <row r="5" spans="1:5">
      <c r="A5" s="47">
        <v>1</v>
      </c>
      <c r="B5" s="48" t="s">
        <v>17</v>
      </c>
      <c r="C5" s="49">
        <v>4</v>
      </c>
      <c r="D5" s="50">
        <v>385</v>
      </c>
      <c r="E5" s="51">
        <f>+C5*D5</f>
        <v>1540</v>
      </c>
    </row>
    <row r="6" spans="1:5">
      <c r="A6" s="52">
        <v>2</v>
      </c>
      <c r="B6" s="53" t="s">
        <v>18</v>
      </c>
      <c r="C6" s="54">
        <v>2</v>
      </c>
      <c r="D6" s="55">
        <v>560</v>
      </c>
      <c r="E6" s="56">
        <f t="shared" ref="E6:E17" si="0">+C6*D6</f>
        <v>1120</v>
      </c>
    </row>
    <row r="7" spans="1:5">
      <c r="A7" s="52">
        <v>3</v>
      </c>
      <c r="B7" s="53" t="s">
        <v>19</v>
      </c>
      <c r="C7" s="54">
        <v>2</v>
      </c>
      <c r="D7" s="55">
        <v>560</v>
      </c>
      <c r="E7" s="56">
        <f t="shared" si="0"/>
        <v>1120</v>
      </c>
    </row>
    <row r="8" spans="1:5">
      <c r="A8" s="52">
        <v>4</v>
      </c>
      <c r="B8" s="53" t="s">
        <v>20</v>
      </c>
      <c r="C8" s="54">
        <v>1</v>
      </c>
      <c r="D8" s="55">
        <v>1078</v>
      </c>
      <c r="E8" s="56">
        <f t="shared" si="0"/>
        <v>1078</v>
      </c>
    </row>
    <row r="9" spans="1:5">
      <c r="A9" s="52">
        <v>5</v>
      </c>
      <c r="B9" s="53" t="s">
        <v>21</v>
      </c>
      <c r="C9" s="54">
        <v>1</v>
      </c>
      <c r="D9" s="55">
        <v>1232</v>
      </c>
      <c r="E9" s="56">
        <f t="shared" si="0"/>
        <v>1232</v>
      </c>
    </row>
    <row r="10" spans="1:5">
      <c r="A10" s="52">
        <v>6</v>
      </c>
      <c r="B10" s="53" t="s">
        <v>22</v>
      </c>
      <c r="C10" s="54">
        <v>1</v>
      </c>
      <c r="D10" s="55">
        <v>378</v>
      </c>
      <c r="E10" s="56">
        <f t="shared" si="0"/>
        <v>378</v>
      </c>
    </row>
    <row r="11" spans="1:5">
      <c r="A11" s="52">
        <v>7</v>
      </c>
      <c r="B11" s="53" t="s">
        <v>23</v>
      </c>
      <c r="C11" s="54">
        <v>1</v>
      </c>
      <c r="D11" s="55">
        <v>1372</v>
      </c>
      <c r="E11" s="56">
        <f t="shared" si="0"/>
        <v>1372</v>
      </c>
    </row>
    <row r="12" spans="1:5">
      <c r="A12" s="52">
        <v>8</v>
      </c>
      <c r="B12" s="53" t="s">
        <v>24</v>
      </c>
      <c r="C12" s="54">
        <v>4</v>
      </c>
      <c r="D12" s="55">
        <v>203</v>
      </c>
      <c r="E12" s="56">
        <f t="shared" si="0"/>
        <v>812</v>
      </c>
    </row>
    <row r="13" spans="1:5">
      <c r="A13" s="52">
        <v>9</v>
      </c>
      <c r="B13" s="53" t="s">
        <v>25</v>
      </c>
      <c r="C13" s="54">
        <v>8</v>
      </c>
      <c r="D13" s="55">
        <v>406</v>
      </c>
      <c r="E13" s="56">
        <f t="shared" si="0"/>
        <v>3248</v>
      </c>
    </row>
    <row r="14" spans="1:5">
      <c r="A14" s="52">
        <v>10</v>
      </c>
      <c r="B14" s="53" t="s">
        <v>26</v>
      </c>
      <c r="C14" s="54">
        <v>4</v>
      </c>
      <c r="D14" s="55">
        <v>196</v>
      </c>
      <c r="E14" s="56">
        <f t="shared" si="0"/>
        <v>784</v>
      </c>
    </row>
    <row r="15" spans="1:5">
      <c r="A15" s="52">
        <v>11</v>
      </c>
      <c r="B15" s="53" t="s">
        <v>27</v>
      </c>
      <c r="C15" s="54">
        <v>4</v>
      </c>
      <c r="D15" s="55">
        <v>1330</v>
      </c>
      <c r="E15" s="56">
        <f t="shared" si="0"/>
        <v>5320</v>
      </c>
    </row>
    <row r="16" spans="1:5">
      <c r="A16" s="52">
        <v>12</v>
      </c>
      <c r="B16" s="53" t="s">
        <v>28</v>
      </c>
      <c r="C16" s="54">
        <v>4</v>
      </c>
      <c r="D16" s="55">
        <v>406</v>
      </c>
      <c r="E16" s="56">
        <f t="shared" si="0"/>
        <v>1624</v>
      </c>
    </row>
    <row r="17" spans="1:6" ht="15" thickBot="1">
      <c r="A17" s="57">
        <v>13</v>
      </c>
      <c r="B17" s="58" t="s">
        <v>29</v>
      </c>
      <c r="C17" s="59">
        <v>4</v>
      </c>
      <c r="D17" s="60">
        <v>532</v>
      </c>
      <c r="E17" s="61">
        <f t="shared" si="0"/>
        <v>2128</v>
      </c>
    </row>
    <row r="18" spans="1:6" ht="15" thickBot="1">
      <c r="A18" s="62" t="s">
        <v>30</v>
      </c>
      <c r="B18" s="63"/>
      <c r="C18" s="64">
        <f>+SUM(C5:C17)</f>
        <v>40</v>
      </c>
      <c r="D18" s="65">
        <f>+SUM(D5:D17)</f>
        <v>8638</v>
      </c>
      <c r="E18" s="66">
        <f>+SUM(E5:E17)</f>
        <v>21756</v>
      </c>
    </row>
    <row r="19" spans="1:6" ht="15" thickBot="1"/>
    <row r="20" spans="1:6" ht="15" thickBot="1">
      <c r="A20" s="67" t="s">
        <v>31</v>
      </c>
      <c r="B20" s="68"/>
      <c r="C20" s="68"/>
      <c r="D20" s="69"/>
      <c r="E20" s="70">
        <f>+E18*1.19+C22</f>
        <v>38746.782857142854</v>
      </c>
    </row>
    <row r="21" spans="1:6" ht="15" thickBot="1"/>
    <row r="22" spans="1:6" ht="15" thickBot="1">
      <c r="A22" s="71" t="s">
        <v>32</v>
      </c>
      <c r="B22" s="72">
        <v>90000</v>
      </c>
      <c r="C22" s="73">
        <f>+B22/7</f>
        <v>12857.142857142857</v>
      </c>
      <c r="E22" s="74">
        <f>E20/8</f>
        <v>4843.3478571428568</v>
      </c>
      <c r="F22" t="s">
        <v>33</v>
      </c>
    </row>
  </sheetData>
  <mergeCells count="3">
    <mergeCell ref="A2:E2"/>
    <mergeCell ref="A18:B18"/>
    <mergeCell ref="A20:D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7"/>
  <sheetViews>
    <sheetView tabSelected="1" zoomScaleNormal="100" workbookViewId="0">
      <selection activeCell="A5" sqref="A5"/>
    </sheetView>
  </sheetViews>
  <sheetFormatPr baseColWidth="10" defaultColWidth="11.44140625" defaultRowHeight="14.4"/>
  <cols>
    <col min="1" max="1" width="11.44140625" style="4"/>
    <col min="2" max="2" width="11.6640625" style="4" customWidth="1"/>
    <col min="3" max="3" width="74.6640625" style="4" customWidth="1"/>
    <col min="4" max="4" width="8.77734375" style="31" bestFit="1" customWidth="1"/>
    <col min="5" max="5" width="18.44140625" style="35" bestFit="1" customWidth="1"/>
    <col min="6" max="6" width="15.5546875" style="4" bestFit="1" customWidth="1"/>
    <col min="7" max="7" width="15.44140625" style="4" customWidth="1"/>
    <col min="8" max="8" width="13.6640625" style="4" bestFit="1" customWidth="1"/>
    <col min="9" max="16384" width="11.44140625" style="4"/>
  </cols>
  <sheetData>
    <row r="1" spans="2:5" ht="15" thickBot="1">
      <c r="B1" s="1"/>
      <c r="C1" s="1"/>
      <c r="D1" s="2"/>
      <c r="E1" s="3"/>
    </row>
    <row r="2" spans="2:5" customFormat="1" ht="34.200000000000003" customHeight="1" thickBot="1">
      <c r="B2" s="5"/>
      <c r="C2" s="6" t="s">
        <v>0</v>
      </c>
      <c r="D2" s="6"/>
      <c r="E2" s="6"/>
    </row>
    <row r="3" spans="2:5" customFormat="1" ht="34.200000000000003" customHeight="1" thickBot="1">
      <c r="B3" s="5"/>
      <c r="C3" s="6" t="s">
        <v>1</v>
      </c>
      <c r="D3" s="6"/>
      <c r="E3" s="6"/>
    </row>
    <row r="4" spans="2:5" ht="6.75" customHeight="1" thickBot="1">
      <c r="B4" s="1"/>
      <c r="C4" s="1"/>
      <c r="D4" s="2"/>
      <c r="E4" s="3"/>
    </row>
    <row r="5" spans="2:5" ht="15" thickBot="1">
      <c r="B5" s="7" t="s">
        <v>2</v>
      </c>
      <c r="C5" s="8"/>
      <c r="D5" s="8"/>
      <c r="E5" s="9"/>
    </row>
    <row r="6" spans="2:5" ht="7.5" customHeight="1" thickBot="1">
      <c r="B6" s="10"/>
      <c r="C6" s="10"/>
      <c r="D6" s="11"/>
      <c r="E6" s="12"/>
    </row>
    <row r="7" spans="2:5">
      <c r="B7" s="13" t="s">
        <v>3</v>
      </c>
      <c r="C7" s="14" t="s">
        <v>4</v>
      </c>
      <c r="D7" s="14" t="s">
        <v>5</v>
      </c>
      <c r="E7" s="15" t="s">
        <v>6</v>
      </c>
    </row>
    <row r="8" spans="2:5">
      <c r="B8" s="16"/>
      <c r="C8" s="17" t="s">
        <v>7</v>
      </c>
      <c r="D8" s="18"/>
      <c r="E8" s="19"/>
    </row>
    <row r="9" spans="2:5">
      <c r="B9" s="20">
        <v>1</v>
      </c>
      <c r="C9" s="21" t="s">
        <v>77</v>
      </c>
      <c r="D9" s="22" t="s">
        <v>8</v>
      </c>
      <c r="E9" s="23">
        <f>+'1'!H49</f>
        <v>17281</v>
      </c>
    </row>
    <row r="10" spans="2:5" ht="28.2">
      <c r="B10" s="20">
        <v>2</v>
      </c>
      <c r="C10" s="24" t="s">
        <v>78</v>
      </c>
      <c r="D10" s="22" t="s">
        <v>8</v>
      </c>
      <c r="E10" s="23">
        <f>+'2'!H49</f>
        <v>25732</v>
      </c>
    </row>
    <row r="11" spans="2:5" ht="28.2">
      <c r="B11" s="20">
        <v>3</v>
      </c>
      <c r="C11" s="24" t="s">
        <v>79</v>
      </c>
      <c r="D11" s="22" t="s">
        <v>8</v>
      </c>
      <c r="E11" s="23">
        <f>+'3'!H53</f>
        <v>7607</v>
      </c>
    </row>
    <row r="12" spans="2:5">
      <c r="B12" s="20">
        <v>4</v>
      </c>
      <c r="C12" s="24" t="s">
        <v>83</v>
      </c>
      <c r="D12" s="22" t="s">
        <v>8</v>
      </c>
      <c r="E12" s="23">
        <f>+'4'!H42</f>
        <v>34851</v>
      </c>
    </row>
    <row r="13" spans="2:5">
      <c r="B13" s="20">
        <v>5</v>
      </c>
      <c r="C13" s="24" t="s">
        <v>85</v>
      </c>
      <c r="D13" s="22" t="s">
        <v>8</v>
      </c>
      <c r="E13" s="23">
        <f>+'5'!H45</f>
        <v>17475</v>
      </c>
    </row>
    <row r="14" spans="2:5">
      <c r="B14" s="20">
        <v>6</v>
      </c>
      <c r="C14" s="24" t="s">
        <v>87</v>
      </c>
      <c r="D14" s="22" t="s">
        <v>8</v>
      </c>
      <c r="E14" s="23">
        <f>+'6'!H49</f>
        <v>27438</v>
      </c>
    </row>
    <row r="15" spans="2:5">
      <c r="B15" s="20">
        <v>7</v>
      </c>
      <c r="C15" s="24" t="s">
        <v>88</v>
      </c>
      <c r="D15" s="22" t="s">
        <v>8</v>
      </c>
      <c r="E15" s="23">
        <f>+'7'!H45</f>
        <v>43146</v>
      </c>
    </row>
    <row r="16" spans="2:5">
      <c r="B16" s="20">
        <v>8</v>
      </c>
      <c r="C16" s="24" t="str">
        <f>+'[1]4.1'!B5</f>
        <v>Resane de cielo raso en mortero 1:3, incluye malla para adherencia</v>
      </c>
      <c r="D16" s="22" t="s">
        <v>8</v>
      </c>
      <c r="E16" s="23">
        <f>+'[1]4.1'!H43</f>
        <v>37617</v>
      </c>
    </row>
    <row r="17" spans="1:8" ht="28.2">
      <c r="B17" s="306">
        <v>9</v>
      </c>
      <c r="C17" s="307" t="s">
        <v>99</v>
      </c>
      <c r="D17" s="308" t="s">
        <v>8</v>
      </c>
      <c r="E17" s="309">
        <f>+'9'!H44</f>
        <v>27731</v>
      </c>
    </row>
    <row r="18" spans="1:8" ht="28.8" thickBot="1">
      <c r="B18" s="25">
        <v>10</v>
      </c>
      <c r="C18" s="26" t="str">
        <f>+'[1]7.1'!B5</f>
        <v>Transporte de material proveniente de excavación, explanación, canales y escombros. Incluye Cargue a mano</v>
      </c>
      <c r="D18" s="27" t="s">
        <v>10</v>
      </c>
      <c r="E18" s="28">
        <f>+'10'!H49</f>
        <v>33297</v>
      </c>
    </row>
    <row r="19" spans="1:8" ht="15" customHeight="1">
      <c r="D19" s="4"/>
      <c r="E19" s="4"/>
    </row>
    <row r="20" spans="1:8" ht="15" customHeight="1">
      <c r="D20" s="4"/>
      <c r="E20" s="4"/>
    </row>
    <row r="21" spans="1:8">
      <c r="D21" s="29"/>
      <c r="E21" s="30"/>
    </row>
    <row r="22" spans="1:8">
      <c r="D22" s="29"/>
      <c r="E22" s="30"/>
    </row>
    <row r="23" spans="1:8">
      <c r="D23" s="29"/>
      <c r="E23" s="30"/>
    </row>
    <row r="24" spans="1:8">
      <c r="D24" s="29"/>
      <c r="E24" s="30"/>
    </row>
    <row r="25" spans="1:8" s="33" customFormat="1">
      <c r="A25" s="4"/>
      <c r="B25" s="4"/>
      <c r="C25" s="4"/>
      <c r="D25" s="31"/>
      <c r="E25" s="32"/>
      <c r="F25" s="4"/>
      <c r="G25" s="4"/>
      <c r="H25" s="4"/>
    </row>
    <row r="26" spans="1:8" s="33" customFormat="1">
      <c r="A26" s="4"/>
      <c r="B26" s="4"/>
      <c r="C26" s="4"/>
      <c r="D26" s="31"/>
      <c r="E26" s="32"/>
      <c r="F26" s="4"/>
      <c r="G26" s="4"/>
      <c r="H26" s="4"/>
    </row>
    <row r="27" spans="1:8" s="33" customFormat="1">
      <c r="A27" s="4"/>
      <c r="B27" s="4"/>
      <c r="C27" s="34"/>
      <c r="D27" s="31"/>
      <c r="E27" s="35"/>
      <c r="F27" s="4"/>
      <c r="G27" s="4"/>
      <c r="H27" s="4"/>
    </row>
    <row r="28" spans="1:8" s="33" customFormat="1">
      <c r="A28" s="4"/>
      <c r="B28" s="4"/>
      <c r="C28" s="4"/>
      <c r="D28" s="29"/>
      <c r="E28" s="30"/>
      <c r="F28" s="4"/>
      <c r="G28" s="4"/>
      <c r="H28" s="4"/>
    </row>
    <row r="29" spans="1:8" s="33" customFormat="1">
      <c r="A29" s="4"/>
      <c r="B29" s="4"/>
      <c r="C29" s="4"/>
      <c r="D29" s="29"/>
      <c r="E29" s="30"/>
      <c r="F29" s="4"/>
      <c r="G29" s="4"/>
      <c r="H29" s="4"/>
    </row>
    <row r="30" spans="1:8" s="33" customFormat="1">
      <c r="A30" s="4"/>
      <c r="B30" s="4"/>
      <c r="C30" s="4"/>
      <c r="D30" s="31"/>
      <c r="E30" s="36"/>
      <c r="F30" s="4"/>
      <c r="G30" s="4"/>
      <c r="H30" s="4"/>
    </row>
    <row r="31" spans="1:8" s="33" customFormat="1">
      <c r="A31" s="4"/>
      <c r="B31" s="4"/>
      <c r="C31" s="4"/>
      <c r="D31" s="31"/>
      <c r="E31" s="36"/>
      <c r="F31" s="4"/>
      <c r="G31" s="4"/>
      <c r="H31" s="4"/>
    </row>
    <row r="32" spans="1:8" s="33" customFormat="1">
      <c r="A32" s="4"/>
      <c r="B32" s="4"/>
      <c r="C32" s="4"/>
      <c r="D32" s="31"/>
      <c r="E32" s="36"/>
      <c r="F32" s="4"/>
      <c r="G32" s="4"/>
      <c r="H32" s="4"/>
    </row>
    <row r="33" spans="1:8" s="33" customFormat="1">
      <c r="A33" s="4"/>
      <c r="B33" s="4"/>
      <c r="C33" s="4"/>
      <c r="D33" s="31"/>
      <c r="E33" s="36"/>
      <c r="F33" s="4"/>
      <c r="G33" s="4"/>
      <c r="H33" s="4"/>
    </row>
    <row r="34" spans="1:8" s="33" customFormat="1">
      <c r="A34" s="4"/>
      <c r="B34" s="4"/>
      <c r="C34" s="4"/>
      <c r="D34" s="31"/>
      <c r="E34" s="36"/>
      <c r="F34" s="4"/>
      <c r="G34" s="4"/>
      <c r="H34" s="4"/>
    </row>
    <row r="35" spans="1:8" s="33" customFormat="1">
      <c r="A35" s="4"/>
      <c r="B35" s="4"/>
      <c r="C35" s="4"/>
      <c r="D35" s="31"/>
      <c r="E35" s="36"/>
      <c r="F35" s="4"/>
      <c r="G35" s="4"/>
      <c r="H35" s="4"/>
    </row>
    <row r="36" spans="1:8" s="33" customFormat="1">
      <c r="A36" s="4"/>
      <c r="B36" s="4"/>
      <c r="C36" s="34"/>
      <c r="D36" s="31"/>
      <c r="E36" s="35"/>
      <c r="F36" s="4"/>
      <c r="G36" s="4"/>
      <c r="H36" s="4"/>
    </row>
    <row r="37" spans="1:8" s="33" customFormat="1">
      <c r="A37" s="4"/>
      <c r="B37" s="4"/>
      <c r="C37" s="4"/>
      <c r="D37" s="31"/>
      <c r="E37" s="36"/>
      <c r="F37" s="4"/>
      <c r="G37" s="4"/>
      <c r="H37" s="4"/>
    </row>
    <row r="38" spans="1:8" s="33" customFormat="1">
      <c r="A38" s="4"/>
      <c r="B38" s="4"/>
      <c r="C38" s="4"/>
      <c r="D38" s="31"/>
      <c r="E38" s="36"/>
      <c r="F38" s="4"/>
      <c r="G38" s="4"/>
      <c r="H38" s="4"/>
    </row>
    <row r="39" spans="1:8" s="33" customFormat="1">
      <c r="A39" s="4"/>
      <c r="B39" s="4"/>
      <c r="C39" s="4"/>
      <c r="D39" s="31"/>
      <c r="E39" s="36"/>
      <c r="F39" s="4"/>
      <c r="G39" s="4"/>
      <c r="H39" s="4"/>
    </row>
    <row r="40" spans="1:8" s="33" customFormat="1">
      <c r="A40" s="4"/>
      <c r="B40" s="4"/>
      <c r="C40" s="4"/>
      <c r="D40" s="31"/>
      <c r="E40" s="36"/>
      <c r="F40" s="4"/>
      <c r="G40" s="4"/>
      <c r="H40" s="4"/>
    </row>
    <row r="41" spans="1:8">
      <c r="D41" s="29"/>
      <c r="E41" s="36"/>
    </row>
    <row r="42" spans="1:8">
      <c r="D42" s="29"/>
      <c r="E42" s="36"/>
    </row>
    <row r="43" spans="1:8">
      <c r="D43" s="29"/>
      <c r="E43" s="36"/>
    </row>
    <row r="44" spans="1:8">
      <c r="D44" s="29"/>
      <c r="E44" s="36"/>
    </row>
    <row r="45" spans="1:8">
      <c r="D45" s="29"/>
      <c r="E45" s="36"/>
    </row>
    <row r="46" spans="1:8">
      <c r="D46" s="29"/>
      <c r="E46" s="36"/>
    </row>
    <row r="47" spans="1:8">
      <c r="D47" s="29"/>
      <c r="E47" s="36"/>
    </row>
    <row r="48" spans="1:8">
      <c r="D48" s="29"/>
      <c r="E48" s="36"/>
    </row>
    <row r="49" spans="3:5">
      <c r="D49" s="29"/>
      <c r="E49" s="36"/>
    </row>
    <row r="50" spans="3:5">
      <c r="D50" s="29"/>
      <c r="E50" s="36"/>
    </row>
    <row r="51" spans="3:5">
      <c r="D51" s="29"/>
      <c r="E51" s="36"/>
    </row>
    <row r="52" spans="3:5">
      <c r="D52" s="29"/>
      <c r="E52" s="36"/>
    </row>
    <row r="53" spans="3:5">
      <c r="D53" s="29"/>
      <c r="E53" s="30"/>
    </row>
    <row r="54" spans="3:5">
      <c r="D54" s="29"/>
      <c r="E54" s="30"/>
    </row>
    <row r="55" spans="3:5">
      <c r="E55" s="37"/>
    </row>
    <row r="56" spans="3:5">
      <c r="E56" s="37"/>
    </row>
    <row r="57" spans="3:5">
      <c r="E57" s="37"/>
    </row>
    <row r="58" spans="3:5">
      <c r="E58" s="37"/>
    </row>
    <row r="59" spans="3:5">
      <c r="E59" s="36"/>
    </row>
    <row r="60" spans="3:5">
      <c r="E60" s="36"/>
    </row>
    <row r="61" spans="3:5">
      <c r="E61" s="37"/>
    </row>
    <row r="62" spans="3:5">
      <c r="E62" s="37"/>
    </row>
    <row r="63" spans="3:5">
      <c r="E63" s="37"/>
    </row>
    <row r="64" spans="3:5" s="29" customFormat="1">
      <c r="C64" s="38"/>
      <c r="D64" s="31"/>
      <c r="E64" s="37"/>
    </row>
    <row r="65" spans="1:8">
      <c r="E65" s="37"/>
    </row>
    <row r="66" spans="1:8">
      <c r="E66" s="37"/>
    </row>
    <row r="67" spans="1:8">
      <c r="E67" s="37"/>
    </row>
    <row r="68" spans="1:8">
      <c r="C68" s="34"/>
      <c r="E68" s="37"/>
    </row>
    <row r="69" spans="1:8">
      <c r="E69" s="37"/>
    </row>
    <row r="70" spans="1:8">
      <c r="E70" s="37"/>
    </row>
    <row r="71" spans="1:8">
      <c r="E71" s="37"/>
    </row>
    <row r="72" spans="1:8">
      <c r="E72" s="37"/>
    </row>
    <row r="73" spans="1:8" s="33" customFormat="1">
      <c r="A73" s="4"/>
      <c r="B73" s="4"/>
      <c r="C73" s="4"/>
      <c r="D73" s="31"/>
      <c r="E73" s="37"/>
      <c r="F73" s="4"/>
      <c r="G73" s="4"/>
      <c r="H73" s="4"/>
    </row>
    <row r="75" spans="1:8" s="33" customFormat="1">
      <c r="A75" s="4"/>
      <c r="B75" s="4"/>
      <c r="C75" s="4"/>
      <c r="D75" s="4"/>
      <c r="E75" s="4"/>
      <c r="F75" s="4"/>
      <c r="G75" s="4"/>
      <c r="H75" s="4"/>
    </row>
    <row r="76" spans="1:8" s="33" customFormat="1">
      <c r="A76" s="4"/>
      <c r="B76" s="4"/>
      <c r="C76" s="4"/>
      <c r="D76" s="4"/>
      <c r="E76" s="4"/>
      <c r="F76" s="4"/>
      <c r="G76" s="4"/>
      <c r="H76" s="4"/>
    </row>
    <row r="77" spans="1:8" s="33" customFormat="1">
      <c r="A77" s="4"/>
      <c r="B77" s="4"/>
      <c r="C77" s="4"/>
      <c r="D77" s="4"/>
      <c r="E77" s="4"/>
      <c r="F77" s="4"/>
      <c r="G77" s="4"/>
      <c r="H77" s="4"/>
    </row>
    <row r="83" spans="1:8" s="33" customFormat="1">
      <c r="A83" s="4"/>
      <c r="B83" s="4"/>
      <c r="C83" s="4"/>
      <c r="D83" s="4"/>
      <c r="E83" s="4"/>
      <c r="F83" s="4"/>
      <c r="G83" s="4"/>
      <c r="H83" s="4"/>
    </row>
    <row r="84" spans="1:8" s="33" customFormat="1">
      <c r="A84" s="4"/>
      <c r="B84" s="4"/>
      <c r="C84" s="4"/>
      <c r="D84" s="31"/>
      <c r="E84" s="36"/>
      <c r="F84" s="4"/>
      <c r="G84" s="4"/>
      <c r="H84" s="4"/>
    </row>
    <row r="85" spans="1:8" s="33" customFormat="1">
      <c r="A85" s="4"/>
      <c r="B85" s="4"/>
      <c r="C85" s="4"/>
      <c r="D85" s="31"/>
      <c r="E85" s="36"/>
      <c r="F85" s="4"/>
      <c r="G85" s="4"/>
      <c r="H85" s="4"/>
    </row>
    <row r="86" spans="1:8" s="33" customFormat="1">
      <c r="A86" s="4"/>
      <c r="B86" s="4"/>
      <c r="C86" s="4"/>
      <c r="D86" s="31"/>
      <c r="E86" s="36"/>
      <c r="F86" s="4"/>
      <c r="G86" s="4"/>
      <c r="H86" s="4"/>
    </row>
    <row r="87" spans="1:8" s="33" customFormat="1">
      <c r="A87" s="4"/>
      <c r="B87" s="4"/>
      <c r="C87" s="4"/>
      <c r="D87" s="31"/>
      <c r="E87" s="36"/>
      <c r="F87" s="4"/>
      <c r="G87" s="4"/>
      <c r="H87" s="4"/>
    </row>
    <row r="89" spans="1:8" s="35" customFormat="1">
      <c r="A89" s="4"/>
      <c r="B89" s="4"/>
      <c r="C89" s="39"/>
      <c r="D89" s="31"/>
      <c r="F89" s="4"/>
      <c r="G89" s="4"/>
      <c r="H89" s="4"/>
    </row>
    <row r="90" spans="1:8" s="35" customFormat="1">
      <c r="A90" s="4"/>
      <c r="B90" s="4"/>
      <c r="C90" s="4"/>
      <c r="D90" s="31"/>
      <c r="F90" s="4"/>
      <c r="G90" s="4"/>
      <c r="H90" s="4"/>
    </row>
    <row r="91" spans="1:8" s="35" customFormat="1">
      <c r="A91" s="4"/>
      <c r="B91" s="4"/>
      <c r="C91" s="4"/>
      <c r="D91" s="31"/>
      <c r="F91" s="4"/>
      <c r="G91" s="4"/>
      <c r="H91" s="4"/>
    </row>
    <row r="92" spans="1:8" s="35" customFormat="1">
      <c r="A92" s="4"/>
      <c r="B92" s="4"/>
      <c r="C92" s="39"/>
      <c r="D92" s="31"/>
      <c r="F92" s="4"/>
      <c r="G92" s="4"/>
      <c r="H92" s="4"/>
    </row>
    <row r="93" spans="1:8" s="35" customFormat="1">
      <c r="A93" s="4"/>
      <c r="B93" s="4"/>
      <c r="C93" s="39"/>
      <c r="D93" s="31"/>
      <c r="F93" s="4"/>
      <c r="G93" s="4"/>
      <c r="H93" s="4"/>
    </row>
    <row r="94" spans="1:8" s="35" customFormat="1">
      <c r="A94" s="4"/>
      <c r="B94" s="4"/>
      <c r="C94" s="39"/>
      <c r="D94" s="31"/>
      <c r="F94" s="4"/>
      <c r="G94" s="4"/>
      <c r="H94" s="4"/>
    </row>
    <row r="95" spans="1:8" s="35" customFormat="1">
      <c r="A95" s="4"/>
      <c r="B95" s="4"/>
      <c r="C95" s="4"/>
      <c r="D95" s="31"/>
      <c r="F95" s="4"/>
      <c r="G95" s="4"/>
      <c r="H95" s="4"/>
    </row>
    <row r="97" spans="1:8" s="35" customFormat="1">
      <c r="A97" s="4"/>
      <c r="B97" s="4"/>
      <c r="C97" s="39"/>
      <c r="D97" s="31"/>
      <c r="F97" s="4"/>
      <c r="G97" s="4"/>
      <c r="H97" s="4"/>
    </row>
  </sheetData>
  <mergeCells count="4">
    <mergeCell ref="B2:B3"/>
    <mergeCell ref="C2:E2"/>
    <mergeCell ref="C3:E3"/>
    <mergeCell ref="B5:E5"/>
  </mergeCells>
  <pageMargins left="1.3779527559055118" right="0.39370078740157483" top="1.1811023622047245" bottom="0.74803149606299213" header="0.31496062992125984" footer="0.31496062992125984"/>
  <pageSetup paperSize="9" scale="6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9"/>
  <sheetViews>
    <sheetView topLeftCell="A31" workbookViewId="0">
      <selection activeCell="J3" sqref="J3"/>
    </sheetView>
  </sheetViews>
  <sheetFormatPr baseColWidth="10" defaultRowHeight="14.4"/>
  <cols>
    <col min="6" max="6" width="12" bestFit="1" customWidth="1"/>
  </cols>
  <sheetData>
    <row r="2" spans="1:8" ht="17.399999999999999">
      <c r="A2" s="156" t="str">
        <f>+[68]DATOS!B2</f>
        <v>ALCALDIA DE POPAYAN</v>
      </c>
      <c r="B2" s="157"/>
      <c r="C2" s="158"/>
      <c r="D2" s="158"/>
      <c r="E2" s="158"/>
      <c r="F2" s="158"/>
      <c r="G2" s="158"/>
      <c r="H2" s="159"/>
    </row>
    <row r="3" spans="1:8" ht="15.6">
      <c r="A3" s="160" t="str">
        <f>+[68]DATOS!B4</f>
        <v>SECRETARIA DE INFRAESTRUCTURA</v>
      </c>
      <c r="B3" s="161"/>
      <c r="C3" s="162"/>
      <c r="D3" s="162"/>
      <c r="E3" s="163" t="s">
        <v>34</v>
      </c>
      <c r="F3" s="164"/>
      <c r="G3" s="164"/>
      <c r="H3" s="165"/>
    </row>
    <row r="4" spans="1:8">
      <c r="A4" s="166"/>
      <c r="B4" s="166"/>
      <c r="C4" s="166"/>
      <c r="D4" s="166"/>
      <c r="E4" s="166"/>
      <c r="F4" s="166"/>
      <c r="G4" s="166"/>
      <c r="H4" s="166"/>
    </row>
    <row r="5" spans="1:8" ht="31.2" customHeight="1">
      <c r="A5" s="167" t="s">
        <v>35</v>
      </c>
      <c r="B5" s="168" t="s">
        <v>74</v>
      </c>
      <c r="C5" s="168"/>
      <c r="D5" s="168"/>
      <c r="E5" s="167" t="s">
        <v>37</v>
      </c>
      <c r="F5" s="169" t="str">
        <f>+[68]DATOS!B6</f>
        <v>PRESUPUESTO PARA EDIFICACIONES</v>
      </c>
      <c r="G5" s="169"/>
      <c r="H5" s="169"/>
    </row>
    <row r="6" spans="1:8">
      <c r="A6" s="170"/>
      <c r="B6" s="171"/>
      <c r="C6" s="167"/>
      <c r="D6" s="167"/>
      <c r="E6" s="167"/>
      <c r="F6" s="172"/>
      <c r="G6" s="172"/>
      <c r="H6" s="172"/>
    </row>
    <row r="7" spans="1:8">
      <c r="A7" s="167" t="s">
        <v>38</v>
      </c>
      <c r="B7" s="171" t="s">
        <v>8</v>
      </c>
      <c r="C7" s="167" t="s">
        <v>40</v>
      </c>
      <c r="D7" s="167"/>
      <c r="E7" s="167"/>
      <c r="F7" s="172"/>
      <c r="G7" s="172"/>
      <c r="H7" s="172"/>
    </row>
    <row r="8" spans="1:8">
      <c r="A8" s="167"/>
      <c r="B8" s="167"/>
      <c r="C8" s="167"/>
      <c r="D8" s="167"/>
      <c r="E8" s="167"/>
      <c r="F8" s="172"/>
      <c r="G8" s="172"/>
      <c r="H8" s="172"/>
    </row>
    <row r="9" spans="1:8">
      <c r="A9" s="173" t="s">
        <v>41</v>
      </c>
      <c r="B9" s="173"/>
      <c r="C9" s="166"/>
      <c r="D9" s="166"/>
      <c r="E9" s="166" t="s">
        <v>42</v>
      </c>
      <c r="F9" s="174"/>
      <c r="G9" s="166"/>
      <c r="H9" s="166"/>
    </row>
    <row r="10" spans="1:8">
      <c r="A10" s="175" t="s">
        <v>43</v>
      </c>
      <c r="B10" s="176"/>
      <c r="C10" s="177"/>
      <c r="D10" s="178" t="s">
        <v>71</v>
      </c>
      <c r="E10" s="178" t="s">
        <v>45</v>
      </c>
      <c r="F10" s="178"/>
      <c r="G10" s="178" t="s">
        <v>47</v>
      </c>
      <c r="H10" s="166"/>
    </row>
    <row r="11" spans="1:8">
      <c r="A11" s="179" t="str">
        <f>+[68]Insumos!C44</f>
        <v>HERRAMIENTA MENOR</v>
      </c>
      <c r="B11" s="180"/>
      <c r="C11" s="181" t="s">
        <v>72</v>
      </c>
      <c r="D11" s="182"/>
      <c r="E11" s="183"/>
      <c r="F11" s="184"/>
      <c r="G11" s="183">
        <f>+H38*0.05</f>
        <v>459.16666666666663</v>
      </c>
      <c r="H11" s="166"/>
    </row>
    <row r="12" spans="1:8">
      <c r="A12" s="185" t="str">
        <f>+[68]Insumos!C207</f>
        <v>MODULO ANDAMIO TUBULAR MULTIDIRECCIONAL H=2M INCLUYE TRANSPORTE</v>
      </c>
      <c r="B12" s="186"/>
      <c r="C12" s="187"/>
      <c r="D12" s="185" t="str">
        <f>+[68]Insumos!D207</f>
        <v>MOD/DÍA</v>
      </c>
      <c r="E12" s="185">
        <f>+[68]Insumos!E207</f>
        <v>38747</v>
      </c>
      <c r="F12" s="188">
        <v>70</v>
      </c>
      <c r="G12" s="189">
        <f>+E12/F12</f>
        <v>553.52857142857147</v>
      </c>
      <c r="H12" s="166"/>
    </row>
    <row r="13" spans="1:8">
      <c r="A13" s="179"/>
      <c r="B13" s="190"/>
      <c r="C13" s="191"/>
      <c r="D13" s="182"/>
      <c r="E13" s="183"/>
      <c r="F13" s="184"/>
      <c r="G13" s="183"/>
      <c r="H13" s="166"/>
    </row>
    <row r="14" spans="1:8">
      <c r="A14" s="192"/>
      <c r="B14" s="190"/>
      <c r="C14" s="193"/>
      <c r="D14" s="182"/>
      <c r="E14" s="183"/>
      <c r="F14" s="194"/>
      <c r="G14" s="183"/>
      <c r="H14" s="166"/>
    </row>
    <row r="15" spans="1:8">
      <c r="A15" s="166"/>
      <c r="B15" s="166"/>
      <c r="C15" s="166"/>
      <c r="D15" s="166"/>
      <c r="E15" s="166"/>
      <c r="F15" s="166" t="s">
        <v>48</v>
      </c>
      <c r="G15" s="166"/>
      <c r="H15" s="183">
        <f>SUM(G11:G14)</f>
        <v>1012.6952380952381</v>
      </c>
    </row>
    <row r="16" spans="1:8">
      <c r="A16" s="173" t="s">
        <v>49</v>
      </c>
      <c r="B16" s="173"/>
      <c r="C16" s="166"/>
      <c r="D16" s="166"/>
      <c r="E16" s="166"/>
      <c r="F16" s="166"/>
      <c r="G16" s="166"/>
      <c r="H16" s="166"/>
    </row>
    <row r="17" spans="1:8">
      <c r="A17" s="195" t="s">
        <v>50</v>
      </c>
      <c r="B17" s="196"/>
      <c r="C17" s="197"/>
      <c r="D17" s="198" t="s">
        <v>5</v>
      </c>
      <c r="E17" s="198" t="s">
        <v>52</v>
      </c>
      <c r="F17" s="198" t="s">
        <v>44</v>
      </c>
      <c r="G17" s="198" t="s">
        <v>47</v>
      </c>
      <c r="H17" s="166"/>
    </row>
    <row r="18" spans="1:8">
      <c r="A18" s="199" t="s">
        <v>73</v>
      </c>
      <c r="B18" s="186"/>
      <c r="C18" s="187"/>
      <c r="D18" s="200" t="str">
        <f>+[68]Insumos!D995</f>
        <v>Gln</v>
      </c>
      <c r="E18" s="201">
        <v>93900</v>
      </c>
      <c r="F18" s="188">
        <v>2.5000000000000001E-2</v>
      </c>
      <c r="G18" s="189">
        <f>+E18*F18</f>
        <v>2347.5</v>
      </c>
      <c r="H18" s="166"/>
    </row>
    <row r="19" spans="1:8">
      <c r="A19" s="199" t="str">
        <f>+[68]Insumos!C841</f>
        <v>LIJA DE AGUA 180 SUPER</v>
      </c>
      <c r="B19" s="190"/>
      <c r="C19" s="193"/>
      <c r="D19" s="202" t="s">
        <v>9</v>
      </c>
      <c r="E19" s="201">
        <f>+[68]Insumos!E841</f>
        <v>1371</v>
      </c>
      <c r="F19" s="203">
        <v>0.4</v>
      </c>
      <c r="G19" s="189">
        <f>+E19*F19</f>
        <v>548.4</v>
      </c>
      <c r="H19" s="166"/>
    </row>
    <row r="20" spans="1:8">
      <c r="A20" s="199"/>
      <c r="B20" s="190"/>
      <c r="C20" s="193"/>
      <c r="D20" s="202"/>
      <c r="E20" s="201"/>
      <c r="F20" s="204"/>
      <c r="G20" s="189"/>
      <c r="H20" s="166"/>
    </row>
    <row r="21" spans="1:8">
      <c r="A21" s="185"/>
      <c r="B21" s="190"/>
      <c r="C21" s="193"/>
      <c r="D21" s="200"/>
      <c r="E21" s="201"/>
      <c r="F21" s="205"/>
      <c r="G21" s="189"/>
      <c r="H21" s="166"/>
    </row>
    <row r="22" spans="1:8">
      <c r="A22" s="192"/>
      <c r="B22" s="190"/>
      <c r="C22" s="193"/>
      <c r="D22" s="206"/>
      <c r="E22" s="207"/>
      <c r="F22" s="184"/>
      <c r="G22" s="183"/>
      <c r="H22" s="166"/>
    </row>
    <row r="23" spans="1:8">
      <c r="A23" s="192"/>
      <c r="B23" s="190"/>
      <c r="C23" s="193"/>
      <c r="D23" s="206"/>
      <c r="E23" s="207"/>
      <c r="F23" s="184"/>
      <c r="G23" s="183"/>
      <c r="H23" s="166"/>
    </row>
    <row r="24" spans="1:8">
      <c r="A24" s="192"/>
      <c r="B24" s="190"/>
      <c r="C24" s="193"/>
      <c r="D24" s="206"/>
      <c r="E24" s="183"/>
      <c r="F24" s="182"/>
      <c r="G24" s="183"/>
      <c r="H24" s="166"/>
    </row>
    <row r="25" spans="1:8">
      <c r="A25" s="166"/>
      <c r="B25" s="166"/>
      <c r="C25" s="166"/>
      <c r="D25" s="166"/>
      <c r="E25" s="166"/>
      <c r="F25" s="166" t="s">
        <v>48</v>
      </c>
      <c r="G25" s="166"/>
      <c r="H25" s="183">
        <f>SUM(G18:G24)</f>
        <v>2895.9</v>
      </c>
    </row>
    <row r="26" spans="1:8">
      <c r="A26" s="173" t="s">
        <v>54</v>
      </c>
      <c r="B26" s="173"/>
      <c r="C26" s="166"/>
      <c r="D26" s="166"/>
      <c r="E26" s="166"/>
      <c r="F26" s="166"/>
      <c r="G26" s="166"/>
      <c r="H26" s="166"/>
    </row>
    <row r="27" spans="1:8">
      <c r="A27" s="178" t="s">
        <v>55</v>
      </c>
      <c r="B27" s="178"/>
      <c r="C27" s="178" t="s">
        <v>56</v>
      </c>
      <c r="D27" s="178" t="s">
        <v>57</v>
      </c>
      <c r="E27" s="178" t="s">
        <v>58</v>
      </c>
      <c r="F27" s="178" t="s">
        <v>45</v>
      </c>
      <c r="G27" s="178" t="s">
        <v>47</v>
      </c>
      <c r="H27" s="166"/>
    </row>
    <row r="28" spans="1:8">
      <c r="A28" s="179"/>
      <c r="B28" s="208"/>
      <c r="C28" s="182"/>
      <c r="D28" s="182"/>
      <c r="E28" s="182"/>
      <c r="F28" s="182"/>
      <c r="G28" s="207"/>
      <c r="H28" s="166"/>
    </row>
    <row r="29" spans="1:8">
      <c r="A29" s="179"/>
      <c r="B29" s="208"/>
      <c r="C29" s="182"/>
      <c r="D29" s="182"/>
      <c r="E29" s="182"/>
      <c r="F29" s="182"/>
      <c r="G29" s="182"/>
      <c r="H29" s="166"/>
    </row>
    <row r="30" spans="1:8">
      <c r="A30" s="179"/>
      <c r="B30" s="208"/>
      <c r="C30" s="182"/>
      <c r="D30" s="182"/>
      <c r="E30" s="182"/>
      <c r="F30" s="182"/>
      <c r="G30" s="182"/>
      <c r="H30" s="166"/>
    </row>
    <row r="31" spans="1:8">
      <c r="A31" s="166"/>
      <c r="B31" s="166"/>
      <c r="C31" s="166"/>
      <c r="D31" s="166"/>
      <c r="E31" s="166"/>
      <c r="F31" s="166" t="s">
        <v>48</v>
      </c>
      <c r="G31" s="166"/>
      <c r="H31" s="207"/>
    </row>
    <row r="32" spans="1:8">
      <c r="A32" s="173" t="s">
        <v>59</v>
      </c>
      <c r="B32" s="173"/>
      <c r="C32" s="166"/>
      <c r="D32" s="166"/>
      <c r="E32" s="166"/>
      <c r="F32" s="166"/>
      <c r="G32" s="166"/>
      <c r="H32" s="166"/>
    </row>
    <row r="33" spans="1:8">
      <c r="A33" s="175" t="s">
        <v>55</v>
      </c>
      <c r="B33" s="178"/>
      <c r="C33" s="178" t="s">
        <v>60</v>
      </c>
      <c r="D33" s="178" t="s">
        <v>61</v>
      </c>
      <c r="E33" s="178" t="s">
        <v>62</v>
      </c>
      <c r="F33" s="178" t="s">
        <v>46</v>
      </c>
      <c r="G33" s="178" t="s">
        <v>47</v>
      </c>
      <c r="H33" s="166"/>
    </row>
    <row r="34" spans="1:8">
      <c r="A34" s="179" t="str">
        <f>+[68]CUADRILLA!E72</f>
        <v>CUADRILLA No.11 (1OF+1AY)</v>
      </c>
      <c r="B34" s="208"/>
      <c r="C34" s="183">
        <f>+[68]CUADRILLA!H72</f>
        <v>96666.666666666657</v>
      </c>
      <c r="D34" s="204">
        <f>[68]DATOS!B15</f>
        <v>1.9</v>
      </c>
      <c r="E34" s="183">
        <f>C34*D34</f>
        <v>183666.66666666663</v>
      </c>
      <c r="F34" s="184">
        <v>20</v>
      </c>
      <c r="G34" s="183">
        <f>E34/F34</f>
        <v>9183.3333333333321</v>
      </c>
      <c r="H34" s="166"/>
    </row>
    <row r="35" spans="1:8">
      <c r="A35" s="179"/>
      <c r="B35" s="208"/>
      <c r="C35" s="207"/>
      <c r="D35" s="182"/>
      <c r="E35" s="182"/>
      <c r="F35" s="182"/>
      <c r="G35" s="209"/>
      <c r="H35" s="166"/>
    </row>
    <row r="36" spans="1:8">
      <c r="A36" s="179"/>
      <c r="B36" s="208"/>
      <c r="C36" s="207"/>
      <c r="D36" s="182"/>
      <c r="E36" s="182"/>
      <c r="F36" s="182"/>
      <c r="G36" s="209"/>
      <c r="H36" s="166"/>
    </row>
    <row r="37" spans="1:8">
      <c r="A37" s="179"/>
      <c r="B37" s="208"/>
      <c r="C37" s="207"/>
      <c r="D37" s="182"/>
      <c r="E37" s="182"/>
      <c r="F37" s="182"/>
      <c r="G37" s="209"/>
      <c r="H37" s="166"/>
    </row>
    <row r="38" spans="1:8">
      <c r="A38" s="166"/>
      <c r="B38" s="166"/>
      <c r="C38" s="166"/>
      <c r="D38" s="166"/>
      <c r="E38" s="166"/>
      <c r="F38" s="166" t="s">
        <v>48</v>
      </c>
      <c r="G38" s="166"/>
      <c r="H38" s="183">
        <f>SUM(G34:G37)</f>
        <v>9183.3333333333321</v>
      </c>
    </row>
    <row r="39" spans="1:8">
      <c r="A39" s="166"/>
      <c r="B39" s="166"/>
      <c r="C39" s="166"/>
      <c r="D39" s="166"/>
      <c r="E39" s="166"/>
      <c r="F39" s="166"/>
      <c r="G39" s="166"/>
      <c r="H39" s="166"/>
    </row>
    <row r="40" spans="1:8">
      <c r="A40" s="166"/>
      <c r="B40" s="166"/>
      <c r="C40" s="166" t="s">
        <v>63</v>
      </c>
      <c r="D40" s="166"/>
      <c r="E40" s="166"/>
      <c r="F40" s="166"/>
      <c r="G40" s="166"/>
      <c r="H40" s="183">
        <f>ROUND(SUM(H15:H38),0)</f>
        <v>13092</v>
      </c>
    </row>
    <row r="41" spans="1:8">
      <c r="A41" s="173" t="s">
        <v>64</v>
      </c>
      <c r="B41" s="173"/>
      <c r="C41" s="166"/>
      <c r="D41" s="166"/>
      <c r="E41" s="166"/>
      <c r="F41" s="166"/>
      <c r="G41" s="166"/>
      <c r="H41" s="166"/>
    </row>
    <row r="42" spans="1:8">
      <c r="A42" s="210" t="s">
        <v>4</v>
      </c>
      <c r="B42" s="211"/>
      <c r="C42" s="212" t="s">
        <v>40</v>
      </c>
      <c r="D42" s="212" t="s">
        <v>40</v>
      </c>
      <c r="E42" s="213" t="s">
        <v>40</v>
      </c>
      <c r="F42" s="214" t="s">
        <v>65</v>
      </c>
      <c r="G42" s="178" t="s">
        <v>66</v>
      </c>
      <c r="H42" s="166"/>
    </row>
    <row r="43" spans="1:8">
      <c r="A43" s="179" t="s">
        <v>67</v>
      </c>
      <c r="B43" s="215"/>
      <c r="C43" s="215"/>
      <c r="D43" s="215"/>
      <c r="E43" s="208"/>
      <c r="F43" s="152">
        <f>+[68]DATOS!B10</f>
        <v>0.25</v>
      </c>
      <c r="G43" s="216">
        <f>$H$40*F43</f>
        <v>3273</v>
      </c>
      <c r="H43" s="166"/>
    </row>
    <row r="44" spans="1:8">
      <c r="A44" s="179" t="s">
        <v>68</v>
      </c>
      <c r="B44" s="215"/>
      <c r="C44" s="215"/>
      <c r="D44" s="215"/>
      <c r="E44" s="208"/>
      <c r="F44" s="152">
        <f>+[68]DATOS!B11</f>
        <v>0.02</v>
      </c>
      <c r="G44" s="216">
        <f>$H$40*F44</f>
        <v>261.84000000000003</v>
      </c>
      <c r="H44" s="166"/>
    </row>
    <row r="45" spans="1:8">
      <c r="A45" s="179" t="s">
        <v>69</v>
      </c>
      <c r="B45" s="215"/>
      <c r="C45" s="215"/>
      <c r="D45" s="215"/>
      <c r="E45" s="208"/>
      <c r="F45" s="152">
        <f>+[68]DATOS!B12</f>
        <v>0.05</v>
      </c>
      <c r="G45" s="216">
        <f>$H$40*F45</f>
        <v>654.6</v>
      </c>
      <c r="H45" s="166"/>
    </row>
    <row r="46" spans="1:8">
      <c r="A46" s="179"/>
      <c r="B46" s="215"/>
      <c r="C46" s="215"/>
      <c r="D46" s="215"/>
      <c r="E46" s="208"/>
      <c r="F46" s="217"/>
      <c r="G46" s="183"/>
      <c r="H46" s="166"/>
    </row>
    <row r="47" spans="1:8">
      <c r="A47" s="166"/>
      <c r="B47" s="166"/>
      <c r="C47" s="166"/>
      <c r="D47" s="166"/>
      <c r="E47" s="166"/>
      <c r="F47" s="166" t="s">
        <v>48</v>
      </c>
      <c r="G47" s="166"/>
      <c r="H47" s="183">
        <f>ROUND(SUM(G43:G46),0)</f>
        <v>4189</v>
      </c>
    </row>
    <row r="48" spans="1:8">
      <c r="A48" s="166"/>
      <c r="B48" s="166"/>
      <c r="C48" s="166"/>
      <c r="D48" s="166"/>
      <c r="E48" s="166"/>
      <c r="F48" s="166"/>
      <c r="G48" s="166"/>
      <c r="H48" s="166"/>
    </row>
    <row r="49" spans="1:8">
      <c r="A49" s="166"/>
      <c r="B49" s="166"/>
      <c r="C49" s="218" t="s">
        <v>70</v>
      </c>
      <c r="D49" s="166"/>
      <c r="E49" s="166"/>
      <c r="F49" s="166"/>
      <c r="G49" s="166"/>
      <c r="H49" s="219">
        <f>ROUND(SUM(H40:H47),0)</f>
        <v>17281</v>
      </c>
    </row>
  </sheetData>
  <mergeCells count="4">
    <mergeCell ref="E3:H3"/>
    <mergeCell ref="B5:D5"/>
    <mergeCell ref="F5:H5"/>
    <mergeCell ref="A42:B4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topLeftCell="A28" workbookViewId="0">
      <selection activeCell="B5" sqref="B5:D5"/>
    </sheetView>
  </sheetViews>
  <sheetFormatPr baseColWidth="10" defaultRowHeight="14.4"/>
  <cols>
    <col min="3" max="3" width="15.88671875" customWidth="1"/>
    <col min="6" max="6" width="13.6640625" bestFit="1" customWidth="1"/>
    <col min="7" max="7" width="14.109375" bestFit="1" customWidth="1"/>
    <col min="8" max="8" width="12" bestFit="1" customWidth="1"/>
  </cols>
  <sheetData>
    <row r="1" spans="1:8">
      <c r="C1" s="220"/>
      <c r="D1" s="221"/>
      <c r="E1" s="220"/>
      <c r="F1" s="220"/>
      <c r="G1" s="221"/>
      <c r="H1" s="221"/>
    </row>
    <row r="2" spans="1:8" ht="17.399999999999999">
      <c r="A2" s="156" t="str">
        <f>+[68]DATOS!B2</f>
        <v>ALCALDIA DE POPAYAN</v>
      </c>
      <c r="B2" s="157"/>
      <c r="C2" s="222"/>
      <c r="D2" s="223"/>
      <c r="E2" s="222"/>
      <c r="F2" s="222"/>
      <c r="G2" s="223"/>
      <c r="H2" s="224"/>
    </row>
    <row r="3" spans="1:8" ht="15.6">
      <c r="A3" s="160" t="str">
        <f>+[68]DATOS!B4</f>
        <v>SECRETARIA DE INFRAESTRUCTURA</v>
      </c>
      <c r="B3" s="161"/>
      <c r="C3" s="225"/>
      <c r="D3" s="226"/>
      <c r="E3" s="163" t="s">
        <v>34</v>
      </c>
      <c r="F3" s="164"/>
      <c r="G3" s="164"/>
      <c r="H3" s="165"/>
    </row>
    <row r="4" spans="1:8">
      <c r="A4" s="166"/>
      <c r="B4" s="166"/>
      <c r="C4" s="227"/>
      <c r="D4" s="228"/>
      <c r="E4" s="227"/>
      <c r="F4" s="227"/>
      <c r="G4" s="228"/>
      <c r="H4" s="228"/>
    </row>
    <row r="5" spans="1:8" ht="42" customHeight="1">
      <c r="A5" s="167" t="s">
        <v>35</v>
      </c>
      <c r="B5" s="168" t="s">
        <v>76</v>
      </c>
      <c r="C5" s="168"/>
      <c r="D5" s="168"/>
      <c r="E5" s="229" t="s">
        <v>37</v>
      </c>
      <c r="F5" s="169" t="str">
        <f>+[68]DATOS!B6</f>
        <v>PRESUPUESTO PARA EDIFICACIONES</v>
      </c>
      <c r="G5" s="169"/>
      <c r="H5" s="169"/>
    </row>
    <row r="6" spans="1:8">
      <c r="A6" s="170"/>
      <c r="B6" s="171"/>
      <c r="C6" s="229"/>
      <c r="D6" s="230"/>
      <c r="E6" s="229"/>
      <c r="F6" s="231"/>
      <c r="G6" s="232"/>
      <c r="H6" s="232"/>
    </row>
    <row r="7" spans="1:8">
      <c r="A7" s="167" t="s">
        <v>38</v>
      </c>
      <c r="B7" s="171" t="s">
        <v>8</v>
      </c>
      <c r="C7" s="229" t="s">
        <v>40</v>
      </c>
      <c r="D7" s="230"/>
      <c r="E7" s="229"/>
      <c r="F7" s="231"/>
      <c r="G7" s="232"/>
      <c r="H7" s="232"/>
    </row>
    <row r="8" spans="1:8">
      <c r="A8" s="167"/>
      <c r="B8" s="167"/>
      <c r="C8" s="229"/>
      <c r="D8" s="230"/>
      <c r="E8" s="229"/>
      <c r="F8" s="231"/>
      <c r="G8" s="232"/>
      <c r="H8" s="232"/>
    </row>
    <row r="9" spans="1:8">
      <c r="A9" s="173" t="s">
        <v>41</v>
      </c>
      <c r="B9" s="173"/>
      <c r="C9" s="227"/>
      <c r="D9" s="228"/>
      <c r="E9" s="227" t="s">
        <v>42</v>
      </c>
      <c r="F9" s="233"/>
      <c r="G9" s="228"/>
      <c r="H9" s="228"/>
    </row>
    <row r="10" spans="1:8">
      <c r="A10" s="175" t="s">
        <v>43</v>
      </c>
      <c r="B10" s="176"/>
      <c r="C10" s="234" t="s">
        <v>5</v>
      </c>
      <c r="D10" s="235" t="s">
        <v>71</v>
      </c>
      <c r="E10" s="178" t="s">
        <v>45</v>
      </c>
      <c r="F10" s="178" t="s">
        <v>75</v>
      </c>
      <c r="G10" s="236" t="s">
        <v>47</v>
      </c>
      <c r="H10" s="228"/>
    </row>
    <row r="11" spans="1:8">
      <c r="A11" s="179" t="str">
        <f>+[68]Insumos!C44</f>
        <v>HERRAMIENTA MENOR</v>
      </c>
      <c r="B11" s="180"/>
      <c r="C11" s="237" t="str">
        <f>+[68]Insumos!D44</f>
        <v>%</v>
      </c>
      <c r="D11" s="238"/>
      <c r="E11" s="239">
        <f>+H38</f>
        <v>9183.3333333333321</v>
      </c>
      <c r="F11" s="240">
        <f>+[68]Insumos!E44</f>
        <v>0.05</v>
      </c>
      <c r="G11" s="241">
        <f>+F11*E11</f>
        <v>459.16666666666663</v>
      </c>
      <c r="H11" s="228"/>
    </row>
    <row r="12" spans="1:8" ht="24" customHeight="1">
      <c r="A12" s="242" t="str">
        <f>+[68]Insumos!C207</f>
        <v>MODULO ANDAMIO TUBULAR MULTIDIRECCIONAL H=2M INCLUYE TRANSPORTE</v>
      </c>
      <c r="B12" s="243"/>
      <c r="C12" s="244" t="str">
        <f>+[68]Insumos!D207</f>
        <v>MOD/DÍA</v>
      </c>
      <c r="D12" s="245"/>
      <c r="E12" s="246">
        <f>+[68]Insumos!E207</f>
        <v>38747</v>
      </c>
      <c r="F12" s="188">
        <v>25</v>
      </c>
      <c r="G12" s="247">
        <f>+E12/F12</f>
        <v>1549.88</v>
      </c>
      <c r="H12" s="248"/>
    </row>
    <row r="13" spans="1:8">
      <c r="A13" s="192"/>
      <c r="B13" s="190"/>
      <c r="C13" s="249"/>
      <c r="D13" s="238"/>
      <c r="E13" s="239"/>
      <c r="F13" s="204"/>
      <c r="G13" s="241"/>
      <c r="H13" s="228"/>
    </row>
    <row r="14" spans="1:8">
      <c r="A14" s="192"/>
      <c r="B14" s="190"/>
      <c r="C14" s="237"/>
      <c r="D14" s="238"/>
      <c r="E14" s="239"/>
      <c r="F14" s="250"/>
      <c r="G14" s="241"/>
      <c r="H14" s="228"/>
    </row>
    <row r="15" spans="1:8">
      <c r="A15" s="166"/>
      <c r="B15" s="166"/>
      <c r="C15" s="227"/>
      <c r="D15" s="228"/>
      <c r="E15" s="227"/>
      <c r="F15" s="227" t="s">
        <v>48</v>
      </c>
      <c r="G15" s="228"/>
      <c r="H15" s="241">
        <f>SUM(G11:G14)</f>
        <v>2009.0466666666666</v>
      </c>
    </row>
    <row r="16" spans="1:8">
      <c r="A16" s="173" t="s">
        <v>49</v>
      </c>
      <c r="B16" s="173"/>
      <c r="C16" s="227"/>
      <c r="D16" s="228"/>
      <c r="E16" s="227"/>
      <c r="F16" s="227"/>
      <c r="G16" s="228"/>
      <c r="H16" s="228"/>
    </row>
    <row r="17" spans="1:8">
      <c r="A17" s="195" t="s">
        <v>50</v>
      </c>
      <c r="B17" s="196"/>
      <c r="C17" s="234" t="s">
        <v>51</v>
      </c>
      <c r="D17" s="251" t="s">
        <v>5</v>
      </c>
      <c r="E17" s="198" t="s">
        <v>52</v>
      </c>
      <c r="F17" s="198" t="s">
        <v>44</v>
      </c>
      <c r="G17" s="252" t="s">
        <v>47</v>
      </c>
      <c r="H17" s="228"/>
    </row>
    <row r="18" spans="1:8">
      <c r="A18" s="199" t="s">
        <v>73</v>
      </c>
      <c r="B18" s="186"/>
      <c r="C18" s="128">
        <v>0.02</v>
      </c>
      <c r="D18" s="253" t="str">
        <f>+[68]Insumos!D218</f>
        <v>gln</v>
      </c>
      <c r="E18" s="201">
        <v>93900</v>
      </c>
      <c r="F18" s="188">
        <v>2.5000000000000001E-2</v>
      </c>
      <c r="G18" s="247">
        <f>+E18*(F18*(1+C18))</f>
        <v>2394.4500000000003</v>
      </c>
      <c r="H18" s="228"/>
    </row>
    <row r="19" spans="1:8">
      <c r="A19" s="199" t="str">
        <f>+[68]Insumos!C841</f>
        <v>LIJA DE AGUA 180 SUPER</v>
      </c>
      <c r="B19" s="190"/>
      <c r="C19" s="111">
        <v>0.02</v>
      </c>
      <c r="D19" s="253" t="str">
        <f>+[68]Insumos!D841</f>
        <v>UN</v>
      </c>
      <c r="E19" s="201">
        <f>+[68]Insumos!E841</f>
        <v>1371</v>
      </c>
      <c r="F19" s="203">
        <v>0.1</v>
      </c>
      <c r="G19" s="247">
        <f>+E19*(F19*(1+C19))</f>
        <v>139.84200000000001</v>
      </c>
      <c r="H19" s="228"/>
    </row>
    <row r="20" spans="1:8">
      <c r="A20" s="199" t="str">
        <f>+[68]Insumos!C843</f>
        <v>ESTUCO PLÁSTICO</v>
      </c>
      <c r="B20" s="190"/>
      <c r="C20" s="111">
        <v>0.02</v>
      </c>
      <c r="D20" s="253" t="str">
        <f>+[68]Insumos!D843</f>
        <v>Kg</v>
      </c>
      <c r="E20" s="201">
        <f>+[68]Insumos!E843</f>
        <v>5140</v>
      </c>
      <c r="F20" s="254">
        <v>1.1000000000000001</v>
      </c>
      <c r="G20" s="247">
        <f>+E20*(F20*(1+C20))</f>
        <v>5767.0800000000008</v>
      </c>
      <c r="H20" s="228"/>
    </row>
    <row r="21" spans="1:8">
      <c r="A21" s="185"/>
      <c r="B21" s="190"/>
      <c r="C21" s="237"/>
      <c r="D21" s="253"/>
      <c r="E21" s="201"/>
      <c r="F21" s="205"/>
      <c r="G21" s="247"/>
      <c r="H21" s="228"/>
    </row>
    <row r="22" spans="1:8">
      <c r="A22" s="192"/>
      <c r="B22" s="190"/>
      <c r="C22" s="237"/>
      <c r="D22" s="255"/>
      <c r="E22" s="256"/>
      <c r="F22" s="204"/>
      <c r="G22" s="241"/>
      <c r="H22" s="228"/>
    </row>
    <row r="23" spans="1:8">
      <c r="A23" s="192"/>
      <c r="B23" s="190"/>
      <c r="C23" s="237"/>
      <c r="D23" s="255"/>
      <c r="E23" s="256"/>
      <c r="F23" s="204"/>
      <c r="G23" s="241"/>
      <c r="H23" s="228"/>
    </row>
    <row r="24" spans="1:8">
      <c r="A24" s="192"/>
      <c r="B24" s="190"/>
      <c r="C24" s="237"/>
      <c r="D24" s="255"/>
      <c r="E24" s="239"/>
      <c r="F24" s="206"/>
      <c r="G24" s="241"/>
      <c r="H24" s="228"/>
    </row>
    <row r="25" spans="1:8">
      <c r="A25" s="166"/>
      <c r="B25" s="166"/>
      <c r="C25" s="227"/>
      <c r="D25" s="228"/>
      <c r="E25" s="227"/>
      <c r="F25" s="227" t="s">
        <v>48</v>
      </c>
      <c r="G25" s="228"/>
      <c r="H25" s="241">
        <f>SUM(G18:G24)</f>
        <v>8301.3720000000012</v>
      </c>
    </row>
    <row r="26" spans="1:8">
      <c r="A26" s="173" t="s">
        <v>54</v>
      </c>
      <c r="B26" s="173"/>
      <c r="C26" s="227"/>
      <c r="D26" s="228"/>
      <c r="E26" s="227"/>
      <c r="F26" s="227"/>
      <c r="G26" s="228"/>
      <c r="H26" s="228"/>
    </row>
    <row r="27" spans="1:8">
      <c r="A27" s="178" t="s">
        <v>55</v>
      </c>
      <c r="B27" s="178"/>
      <c r="C27" s="178" t="s">
        <v>56</v>
      </c>
      <c r="D27" s="236" t="s">
        <v>57</v>
      </c>
      <c r="E27" s="178" t="s">
        <v>58</v>
      </c>
      <c r="F27" s="178" t="s">
        <v>45</v>
      </c>
      <c r="G27" s="236" t="s">
        <v>47</v>
      </c>
      <c r="H27" s="228"/>
    </row>
    <row r="28" spans="1:8">
      <c r="A28" s="179"/>
      <c r="B28" s="208"/>
      <c r="C28" s="206"/>
      <c r="D28" s="241"/>
      <c r="E28" s="206"/>
      <c r="F28" s="206"/>
      <c r="G28" s="241"/>
      <c r="H28" s="228"/>
    </row>
    <row r="29" spans="1:8">
      <c r="A29" s="179"/>
      <c r="B29" s="208"/>
      <c r="C29" s="206"/>
      <c r="D29" s="241"/>
      <c r="E29" s="206"/>
      <c r="F29" s="206"/>
      <c r="G29" s="241"/>
      <c r="H29" s="228"/>
    </row>
    <row r="30" spans="1:8">
      <c r="A30" s="179"/>
      <c r="B30" s="208"/>
      <c r="C30" s="206"/>
      <c r="D30" s="241"/>
      <c r="E30" s="206"/>
      <c r="F30" s="206"/>
      <c r="G30" s="241"/>
      <c r="H30" s="228"/>
    </row>
    <row r="31" spans="1:8">
      <c r="A31" s="166"/>
      <c r="B31" s="166"/>
      <c r="C31" s="227"/>
      <c r="D31" s="228"/>
      <c r="E31" s="227"/>
      <c r="F31" s="227" t="s">
        <v>48</v>
      </c>
      <c r="G31" s="228"/>
      <c r="H31" s="241"/>
    </row>
    <row r="32" spans="1:8">
      <c r="A32" s="173" t="s">
        <v>59</v>
      </c>
      <c r="B32" s="173"/>
      <c r="C32" s="227"/>
      <c r="D32" s="228"/>
      <c r="E32" s="227"/>
      <c r="F32" s="227"/>
      <c r="G32" s="228"/>
      <c r="H32" s="228"/>
    </row>
    <row r="33" spans="1:8">
      <c r="A33" s="175" t="s">
        <v>55</v>
      </c>
      <c r="B33" s="178"/>
      <c r="C33" s="178" t="s">
        <v>60</v>
      </c>
      <c r="D33" s="236" t="s">
        <v>61</v>
      </c>
      <c r="E33" s="178" t="s">
        <v>62</v>
      </c>
      <c r="F33" s="178" t="s">
        <v>46</v>
      </c>
      <c r="G33" s="236" t="s">
        <v>47</v>
      </c>
      <c r="H33" s="228"/>
    </row>
    <row r="34" spans="1:8">
      <c r="A34" s="179" t="str">
        <f>+[68]CUADRILLA!E72</f>
        <v>CUADRILLA No.11 (1OF+1AY)</v>
      </c>
      <c r="B34" s="208"/>
      <c r="C34" s="239">
        <f>+[68]CUADRILLA!H72</f>
        <v>96666.666666666657</v>
      </c>
      <c r="D34" s="257">
        <f>[68]DATOS!B15</f>
        <v>1.9</v>
      </c>
      <c r="E34" s="239">
        <f>C34*D34</f>
        <v>183666.66666666663</v>
      </c>
      <c r="F34" s="204">
        <v>20</v>
      </c>
      <c r="G34" s="241">
        <f>E34/F34</f>
        <v>9183.3333333333321</v>
      </c>
      <c r="H34" s="228"/>
    </row>
    <row r="35" spans="1:8">
      <c r="A35" s="179"/>
      <c r="B35" s="208"/>
      <c r="C35" s="256"/>
      <c r="D35" s="241"/>
      <c r="E35" s="206"/>
      <c r="F35" s="206"/>
      <c r="G35" s="241"/>
      <c r="H35" s="228"/>
    </row>
    <row r="36" spans="1:8">
      <c r="A36" s="179"/>
      <c r="B36" s="208"/>
      <c r="C36" s="256"/>
      <c r="D36" s="241"/>
      <c r="E36" s="206"/>
      <c r="F36" s="206"/>
      <c r="G36" s="241"/>
      <c r="H36" s="228"/>
    </row>
    <row r="37" spans="1:8">
      <c r="A37" s="179"/>
      <c r="B37" s="208"/>
      <c r="C37" s="256"/>
      <c r="D37" s="241"/>
      <c r="E37" s="206"/>
      <c r="F37" s="206"/>
      <c r="G37" s="241"/>
      <c r="H37" s="228"/>
    </row>
    <row r="38" spans="1:8">
      <c r="A38" s="166"/>
      <c r="B38" s="166"/>
      <c r="C38" s="227"/>
      <c r="D38" s="228"/>
      <c r="E38" s="227"/>
      <c r="F38" s="227" t="s">
        <v>48</v>
      </c>
      <c r="G38" s="228"/>
      <c r="H38" s="241">
        <f>SUM(G34:G37)</f>
        <v>9183.3333333333321</v>
      </c>
    </row>
    <row r="39" spans="1:8">
      <c r="A39" s="166"/>
      <c r="B39" s="166"/>
      <c r="C39" s="227"/>
      <c r="D39" s="228"/>
      <c r="E39" s="227"/>
      <c r="F39" s="227"/>
      <c r="G39" s="228"/>
      <c r="H39" s="228"/>
    </row>
    <row r="40" spans="1:8">
      <c r="A40" s="166"/>
      <c r="B40" s="166"/>
      <c r="C40" s="258" t="s">
        <v>63</v>
      </c>
      <c r="D40" s="259"/>
      <c r="E40" s="260"/>
      <c r="F40" s="260"/>
      <c r="G40" s="259"/>
      <c r="H40" s="261">
        <f>ROUND(SUM(H15:H38),0)</f>
        <v>19494</v>
      </c>
    </row>
    <row r="41" spans="1:8">
      <c r="A41" s="173" t="s">
        <v>64</v>
      </c>
      <c r="B41" s="173"/>
      <c r="C41" s="227"/>
      <c r="D41" s="228"/>
      <c r="E41" s="227"/>
      <c r="F41" s="227"/>
      <c r="G41" s="228"/>
      <c r="H41" s="228"/>
    </row>
    <row r="42" spans="1:8">
      <c r="A42" s="210" t="s">
        <v>4</v>
      </c>
      <c r="B42" s="211"/>
      <c r="C42" s="212" t="s">
        <v>40</v>
      </c>
      <c r="D42" s="262" t="s">
        <v>40</v>
      </c>
      <c r="E42" s="213" t="s">
        <v>40</v>
      </c>
      <c r="F42" s="214" t="s">
        <v>65</v>
      </c>
      <c r="G42" s="236" t="s">
        <v>66</v>
      </c>
      <c r="H42" s="228"/>
    </row>
    <row r="43" spans="1:8">
      <c r="A43" s="179" t="s">
        <v>67</v>
      </c>
      <c r="B43" s="215"/>
      <c r="C43" s="212"/>
      <c r="D43" s="263"/>
      <c r="E43" s="213"/>
      <c r="F43" s="152">
        <f>+[68]DATOS!B10</f>
        <v>0.25</v>
      </c>
      <c r="G43" s="153">
        <f>$H$40*F43</f>
        <v>4873.5</v>
      </c>
      <c r="H43" s="228"/>
    </row>
    <row r="44" spans="1:8">
      <c r="A44" s="179" t="s">
        <v>68</v>
      </c>
      <c r="B44" s="215"/>
      <c r="C44" s="212"/>
      <c r="D44" s="263"/>
      <c r="E44" s="213"/>
      <c r="F44" s="152">
        <f>+[68]DATOS!B11</f>
        <v>0.02</v>
      </c>
      <c r="G44" s="153">
        <f>$H$40*F44</f>
        <v>389.88</v>
      </c>
      <c r="H44" s="228"/>
    </row>
    <row r="45" spans="1:8">
      <c r="A45" s="179" t="s">
        <v>69</v>
      </c>
      <c r="B45" s="215"/>
      <c r="C45" s="212"/>
      <c r="D45" s="263"/>
      <c r="E45" s="213"/>
      <c r="F45" s="152">
        <f>+[68]DATOS!B12</f>
        <v>0.05</v>
      </c>
      <c r="G45" s="153">
        <f>$H$40*F45</f>
        <v>974.7</v>
      </c>
      <c r="H45" s="228"/>
    </row>
    <row r="46" spans="1:8">
      <c r="A46" s="179"/>
      <c r="B46" s="215"/>
      <c r="C46" s="212"/>
      <c r="D46" s="263"/>
      <c r="E46" s="213"/>
      <c r="F46" s="217"/>
      <c r="G46" s="241"/>
      <c r="H46" s="228"/>
    </row>
    <row r="47" spans="1:8">
      <c r="A47" s="166"/>
      <c r="B47" s="166"/>
      <c r="C47" s="227"/>
      <c r="D47" s="228"/>
      <c r="E47" s="227"/>
      <c r="F47" s="227" t="s">
        <v>48</v>
      </c>
      <c r="G47" s="228"/>
      <c r="H47" s="241">
        <f>ROUND(SUM(G43:G46),0)</f>
        <v>6238</v>
      </c>
    </row>
    <row r="48" spans="1:8">
      <c r="A48" s="166"/>
      <c r="B48" s="166"/>
      <c r="C48" s="227"/>
      <c r="D48" s="228"/>
      <c r="E48" s="227"/>
      <c r="F48" s="227"/>
      <c r="G48" s="228"/>
      <c r="H48" s="228"/>
    </row>
    <row r="49" spans="1:8">
      <c r="A49" s="166"/>
      <c r="B49" s="166"/>
      <c r="C49" s="264" t="s">
        <v>70</v>
      </c>
      <c r="D49" s="228"/>
      <c r="E49" s="227"/>
      <c r="F49" s="227"/>
      <c r="G49" s="228"/>
      <c r="H49" s="261">
        <f>ROUND(SUM(H40:H47),0)</f>
        <v>25732</v>
      </c>
    </row>
  </sheetData>
  <mergeCells count="5">
    <mergeCell ref="E3:H3"/>
    <mergeCell ref="B5:D5"/>
    <mergeCell ref="F5:H5"/>
    <mergeCell ref="A12:B12"/>
    <mergeCell ref="A42:B4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opLeftCell="A31" workbookViewId="0">
      <selection activeCell="H53" sqref="H53"/>
    </sheetView>
  </sheetViews>
  <sheetFormatPr baseColWidth="10" defaultRowHeight="14.4"/>
  <cols>
    <col min="5" max="5" width="13" bestFit="1" customWidth="1"/>
    <col min="6" max="6" width="13.6640625" bestFit="1" customWidth="1"/>
    <col min="7" max="7" width="14.109375" bestFit="1" customWidth="1"/>
  </cols>
  <sheetData>
    <row r="1" spans="1:8">
      <c r="C1" s="220"/>
      <c r="D1" s="220"/>
      <c r="E1" s="221"/>
      <c r="F1" s="220"/>
      <c r="G1" s="221"/>
      <c r="H1" s="221"/>
    </row>
    <row r="2" spans="1:8" ht="17.399999999999999">
      <c r="A2" s="156" t="str">
        <f>+[68]DATOS!B2</f>
        <v>ALCALDIA DE POPAYAN</v>
      </c>
      <c r="B2" s="157"/>
      <c r="C2" s="222"/>
      <c r="D2" s="222"/>
      <c r="E2" s="223"/>
      <c r="F2" s="222"/>
      <c r="G2" s="223"/>
      <c r="H2" s="224"/>
    </row>
    <row r="3" spans="1:8" ht="15.6">
      <c r="A3" s="160" t="str">
        <f>+[68]DATOS!B4</f>
        <v>SECRETARIA DE INFRAESTRUCTURA</v>
      </c>
      <c r="B3" s="161"/>
      <c r="C3" s="225"/>
      <c r="D3" s="225"/>
      <c r="E3" s="163" t="s">
        <v>34</v>
      </c>
      <c r="F3" s="164"/>
      <c r="G3" s="164"/>
      <c r="H3" s="165"/>
    </row>
    <row r="4" spans="1:8">
      <c r="A4" s="166"/>
      <c r="B4" s="166"/>
      <c r="C4" s="227"/>
      <c r="D4" s="227"/>
      <c r="E4" s="228"/>
      <c r="F4" s="227"/>
      <c r="G4" s="228"/>
      <c r="H4" s="228"/>
    </row>
    <row r="5" spans="1:8" ht="69" customHeight="1">
      <c r="A5" s="167" t="s">
        <v>35</v>
      </c>
      <c r="B5" s="168" t="s">
        <v>79</v>
      </c>
      <c r="C5" s="168"/>
      <c r="D5" s="168"/>
      <c r="E5" s="230" t="s">
        <v>37</v>
      </c>
      <c r="F5" s="169" t="str">
        <f>+[68]DATOS!B6</f>
        <v>PRESUPUESTO PARA EDIFICACIONES</v>
      </c>
      <c r="G5" s="265"/>
      <c r="H5" s="265"/>
    </row>
    <row r="6" spans="1:8">
      <c r="A6" s="170"/>
      <c r="B6" s="171"/>
      <c r="C6" s="229"/>
      <c r="D6" s="229"/>
      <c r="E6" s="230"/>
      <c r="F6" s="265"/>
      <c r="G6" s="265"/>
      <c r="H6" s="265"/>
    </row>
    <row r="7" spans="1:8">
      <c r="A7" s="167" t="s">
        <v>38</v>
      </c>
      <c r="B7" s="266" t="s">
        <v>80</v>
      </c>
      <c r="C7" s="229" t="s">
        <v>40</v>
      </c>
      <c r="D7" s="229"/>
      <c r="E7" s="230"/>
      <c r="F7" s="265"/>
      <c r="G7" s="265"/>
      <c r="H7" s="265"/>
    </row>
    <row r="8" spans="1:8">
      <c r="A8" s="167"/>
      <c r="B8" s="167"/>
      <c r="C8" s="229"/>
      <c r="D8" s="229"/>
      <c r="E8" s="230"/>
      <c r="F8" s="265"/>
      <c r="G8" s="265"/>
      <c r="H8" s="265"/>
    </row>
    <row r="9" spans="1:8">
      <c r="A9" s="173" t="s">
        <v>41</v>
      </c>
      <c r="B9" s="173"/>
      <c r="C9" s="227"/>
      <c r="D9" s="227"/>
      <c r="E9" s="228" t="s">
        <v>42</v>
      </c>
      <c r="F9" s="233"/>
      <c r="G9" s="228"/>
      <c r="H9" s="228"/>
    </row>
    <row r="10" spans="1:8">
      <c r="A10" s="175" t="s">
        <v>43</v>
      </c>
      <c r="B10" s="176"/>
      <c r="C10" s="234" t="s">
        <v>5</v>
      </c>
      <c r="D10" s="177" t="s">
        <v>71</v>
      </c>
      <c r="E10" s="236" t="s">
        <v>45</v>
      </c>
      <c r="F10" s="178" t="s">
        <v>75</v>
      </c>
      <c r="G10" s="236" t="s">
        <v>47</v>
      </c>
      <c r="H10" s="228"/>
    </row>
    <row r="11" spans="1:8">
      <c r="A11" s="179" t="str">
        <f>+[68]Insumos!C44</f>
        <v>HERRAMIENTA MENOR</v>
      </c>
      <c r="B11" s="180"/>
      <c r="C11" s="237" t="str">
        <f>+[68]Insumos!D44</f>
        <v>%</v>
      </c>
      <c r="D11" s="213"/>
      <c r="E11" s="241">
        <f>+H42</f>
        <v>5488.8888888888887</v>
      </c>
      <c r="F11" s="240">
        <f>+[68]Insumos!E44</f>
        <v>0.05</v>
      </c>
      <c r="G11" s="241">
        <f>+H42*0.05</f>
        <v>274.44444444444446</v>
      </c>
      <c r="H11" s="228"/>
    </row>
    <row r="12" spans="1:8">
      <c r="A12" s="179"/>
      <c r="B12" s="190"/>
      <c r="C12" s="237"/>
      <c r="D12" s="267"/>
      <c r="E12" s="268"/>
      <c r="F12" s="205"/>
      <c r="G12" s="241"/>
      <c r="H12" s="228"/>
    </row>
    <row r="13" spans="1:8">
      <c r="A13" s="179"/>
      <c r="B13" s="190"/>
      <c r="C13" s="237"/>
      <c r="D13" s="267"/>
      <c r="E13" s="268"/>
      <c r="F13" s="205"/>
      <c r="G13" s="241"/>
      <c r="H13" s="228"/>
    </row>
    <row r="14" spans="1:8">
      <c r="A14" s="179"/>
      <c r="B14" s="190"/>
      <c r="C14" s="237"/>
      <c r="D14" s="267"/>
      <c r="E14" s="268"/>
      <c r="F14" s="205"/>
      <c r="G14" s="241"/>
      <c r="H14" s="228"/>
    </row>
    <row r="15" spans="1:8">
      <c r="A15" s="166"/>
      <c r="B15" s="166"/>
      <c r="C15" s="227"/>
      <c r="D15" s="227"/>
      <c r="E15" s="228"/>
      <c r="F15" s="227" t="s">
        <v>48</v>
      </c>
      <c r="G15" s="228"/>
      <c r="H15" s="241">
        <f>SUM(G11:G14)</f>
        <v>274.44444444444446</v>
      </c>
    </row>
    <row r="16" spans="1:8">
      <c r="A16" s="173" t="s">
        <v>49</v>
      </c>
      <c r="B16" s="173"/>
      <c r="C16" s="227"/>
      <c r="D16" s="227"/>
      <c r="E16" s="228"/>
      <c r="F16" s="227"/>
      <c r="G16" s="228"/>
      <c r="H16" s="228"/>
    </row>
    <row r="17" spans="1:8">
      <c r="A17" s="195" t="s">
        <v>50</v>
      </c>
      <c r="B17" s="196"/>
      <c r="C17" s="197"/>
      <c r="D17" s="198" t="s">
        <v>5</v>
      </c>
      <c r="E17" s="252" t="s">
        <v>52</v>
      </c>
      <c r="F17" s="198" t="s">
        <v>44</v>
      </c>
      <c r="G17" s="252" t="s">
        <v>47</v>
      </c>
      <c r="H17" s="228"/>
    </row>
    <row r="18" spans="1:8">
      <c r="A18" s="269"/>
      <c r="B18" s="270"/>
      <c r="C18" s="271"/>
      <c r="D18" s="200"/>
      <c r="E18" s="244"/>
      <c r="F18" s="188"/>
      <c r="G18" s="247"/>
      <c r="H18" s="228"/>
    </row>
    <row r="19" spans="1:8">
      <c r="A19" s="272"/>
      <c r="B19" s="270"/>
      <c r="C19" s="271"/>
      <c r="D19" s="202"/>
      <c r="E19" s="244"/>
      <c r="F19" s="188"/>
      <c r="G19" s="247"/>
      <c r="H19" s="228"/>
    </row>
    <row r="20" spans="1:8">
      <c r="A20" s="272"/>
      <c r="B20" s="270"/>
      <c r="C20" s="271"/>
      <c r="D20" s="202"/>
      <c r="E20" s="244"/>
      <c r="F20" s="273"/>
      <c r="G20" s="247"/>
      <c r="H20" s="228"/>
    </row>
    <row r="21" spans="1:8">
      <c r="A21" s="272"/>
      <c r="B21" s="270"/>
      <c r="C21" s="271"/>
      <c r="D21" s="202"/>
      <c r="E21" s="244"/>
      <c r="F21" s="273"/>
      <c r="G21" s="247"/>
      <c r="H21" s="228"/>
    </row>
    <row r="22" spans="1:8">
      <c r="A22" s="272"/>
      <c r="B22" s="270"/>
      <c r="C22" s="271"/>
      <c r="D22" s="202"/>
      <c r="E22" s="244"/>
      <c r="F22" s="273"/>
      <c r="G22" s="247"/>
      <c r="H22" s="228"/>
    </row>
    <row r="23" spans="1:8">
      <c r="A23" s="272"/>
      <c r="B23" s="270"/>
      <c r="C23" s="271"/>
      <c r="D23" s="202"/>
      <c r="E23" s="244"/>
      <c r="F23" s="273"/>
      <c r="G23" s="247"/>
      <c r="H23" s="228"/>
    </row>
    <row r="24" spans="1:8">
      <c r="A24" s="272"/>
      <c r="B24" s="270"/>
      <c r="C24" s="271"/>
      <c r="D24" s="202"/>
      <c r="E24" s="244"/>
      <c r="F24" s="273"/>
      <c r="G24" s="247"/>
      <c r="H24" s="228"/>
    </row>
    <row r="25" spans="1:8">
      <c r="A25" s="272"/>
      <c r="B25" s="270"/>
      <c r="C25" s="271"/>
      <c r="D25" s="202"/>
      <c r="E25" s="244"/>
      <c r="F25" s="273"/>
      <c r="G25" s="247"/>
      <c r="H25" s="228"/>
    </row>
    <row r="26" spans="1:8">
      <c r="A26" s="272"/>
      <c r="B26" s="270"/>
      <c r="C26" s="271"/>
      <c r="D26" s="202"/>
      <c r="E26" s="244"/>
      <c r="F26" s="273"/>
      <c r="G26" s="247"/>
      <c r="H26" s="228"/>
    </row>
    <row r="27" spans="1:8">
      <c r="A27" s="272"/>
      <c r="B27" s="270"/>
      <c r="C27" s="271"/>
      <c r="D27" s="202"/>
      <c r="E27" s="244"/>
      <c r="F27" s="273"/>
      <c r="G27" s="247"/>
      <c r="H27" s="228"/>
    </row>
    <row r="28" spans="1:8">
      <c r="A28" s="272"/>
      <c r="B28" s="270"/>
      <c r="C28" s="271"/>
      <c r="D28" s="202"/>
      <c r="E28" s="244"/>
      <c r="F28" s="273"/>
      <c r="G28" s="247"/>
      <c r="H28" s="228"/>
    </row>
    <row r="29" spans="1:8">
      <c r="A29" s="166"/>
      <c r="B29" s="166"/>
      <c r="C29" s="227"/>
      <c r="D29" s="227"/>
      <c r="E29" s="228"/>
      <c r="F29" s="227" t="s">
        <v>48</v>
      </c>
      <c r="G29" s="228"/>
      <c r="H29" s="241">
        <f>SUM(G18:G28)</f>
        <v>0</v>
      </c>
    </row>
    <row r="30" spans="1:8">
      <c r="A30" s="173" t="s">
        <v>54</v>
      </c>
      <c r="B30" s="173"/>
      <c r="C30" s="227"/>
      <c r="D30" s="227"/>
      <c r="E30" s="228"/>
      <c r="F30" s="227"/>
      <c r="G30" s="228"/>
      <c r="H30" s="228"/>
    </row>
    <row r="31" spans="1:8">
      <c r="A31" s="178" t="s">
        <v>55</v>
      </c>
      <c r="B31" s="178"/>
      <c r="C31" s="178" t="s">
        <v>56</v>
      </c>
      <c r="D31" s="178" t="s">
        <v>57</v>
      </c>
      <c r="E31" s="236" t="s">
        <v>58</v>
      </c>
      <c r="F31" s="178" t="s">
        <v>45</v>
      </c>
      <c r="G31" s="236" t="s">
        <v>47</v>
      </c>
      <c r="H31" s="228"/>
    </row>
    <row r="32" spans="1:8">
      <c r="A32" s="179"/>
      <c r="B32" s="208"/>
      <c r="C32" s="206"/>
      <c r="D32" s="206"/>
      <c r="E32" s="241"/>
      <c r="F32" s="206"/>
      <c r="G32" s="241"/>
      <c r="H32" s="228"/>
    </row>
    <row r="33" spans="1:8">
      <c r="A33" s="179"/>
      <c r="B33" s="208"/>
      <c r="C33" s="206"/>
      <c r="D33" s="206"/>
      <c r="E33" s="241"/>
      <c r="F33" s="206"/>
      <c r="G33" s="241"/>
      <c r="H33" s="228"/>
    </row>
    <row r="34" spans="1:8">
      <c r="A34" s="179"/>
      <c r="B34" s="208"/>
      <c r="C34" s="206"/>
      <c r="D34" s="206"/>
      <c r="E34" s="241"/>
      <c r="F34" s="206"/>
      <c r="G34" s="241"/>
      <c r="H34" s="228"/>
    </row>
    <row r="35" spans="1:8">
      <c r="A35" s="166"/>
      <c r="B35" s="166"/>
      <c r="C35" s="227"/>
      <c r="D35" s="227"/>
      <c r="E35" s="228"/>
      <c r="F35" s="227" t="s">
        <v>48</v>
      </c>
      <c r="G35" s="228"/>
      <c r="H35" s="241"/>
    </row>
    <row r="36" spans="1:8">
      <c r="A36" s="173" t="s">
        <v>59</v>
      </c>
      <c r="B36" s="173"/>
      <c r="C36" s="227"/>
      <c r="D36" s="227"/>
      <c r="E36" s="228"/>
      <c r="F36" s="227"/>
      <c r="G36" s="228"/>
      <c r="H36" s="228"/>
    </row>
    <row r="37" spans="1:8">
      <c r="A37" s="175" t="s">
        <v>55</v>
      </c>
      <c r="B37" s="178"/>
      <c r="C37" s="178" t="s">
        <v>60</v>
      </c>
      <c r="D37" s="178" t="s">
        <v>61</v>
      </c>
      <c r="E37" s="236" t="s">
        <v>62</v>
      </c>
      <c r="F37" s="178" t="s">
        <v>46</v>
      </c>
      <c r="G37" s="236" t="s">
        <v>47</v>
      </c>
      <c r="H37" s="228"/>
    </row>
    <row r="38" spans="1:8">
      <c r="A38" s="179" t="str">
        <f>+[68]CUADRILLA!$E$77</f>
        <v>CUADRILLA No.12 (2AY)</v>
      </c>
      <c r="B38" s="208"/>
      <c r="C38" s="239">
        <f>+[68]CUADRILLA!$H$77</f>
        <v>86666.666666666672</v>
      </c>
      <c r="D38" s="204">
        <f>[68]DATOS!$B$15</f>
        <v>1.9</v>
      </c>
      <c r="E38" s="241">
        <f>C38*D38</f>
        <v>164666.66666666666</v>
      </c>
      <c r="F38" s="204">
        <v>30</v>
      </c>
      <c r="G38" s="241">
        <f>E38/F38</f>
        <v>5488.8888888888887</v>
      </c>
      <c r="H38" s="228"/>
    </row>
    <row r="39" spans="1:8">
      <c r="A39" s="179"/>
      <c r="B39" s="208"/>
      <c r="C39" s="256"/>
      <c r="D39" s="206"/>
      <c r="E39" s="241"/>
      <c r="F39" s="206"/>
      <c r="G39" s="241"/>
      <c r="H39" s="228"/>
    </row>
    <row r="40" spans="1:8">
      <c r="A40" s="179"/>
      <c r="B40" s="208"/>
      <c r="C40" s="256"/>
      <c r="D40" s="206"/>
      <c r="E40" s="241"/>
      <c r="F40" s="206"/>
      <c r="G40" s="241"/>
      <c r="H40" s="228"/>
    </row>
    <row r="41" spans="1:8">
      <c r="A41" s="179"/>
      <c r="B41" s="208"/>
      <c r="C41" s="256"/>
      <c r="D41" s="206"/>
      <c r="E41" s="241"/>
      <c r="F41" s="206"/>
      <c r="G41" s="241"/>
      <c r="H41" s="228"/>
    </row>
    <row r="42" spans="1:8">
      <c r="A42" s="166"/>
      <c r="B42" s="166"/>
      <c r="C42" s="227"/>
      <c r="D42" s="227"/>
      <c r="E42" s="228"/>
      <c r="F42" s="227" t="s">
        <v>48</v>
      </c>
      <c r="G42" s="228"/>
      <c r="H42" s="241">
        <f>SUM(G38:G41)</f>
        <v>5488.8888888888887</v>
      </c>
    </row>
    <row r="43" spans="1:8">
      <c r="A43" s="166"/>
      <c r="B43" s="166"/>
      <c r="C43" s="227"/>
      <c r="D43" s="227"/>
      <c r="E43" s="228"/>
      <c r="F43" s="227"/>
      <c r="G43" s="228"/>
      <c r="H43" s="228"/>
    </row>
    <row r="44" spans="1:8">
      <c r="A44" s="166"/>
      <c r="B44" s="166"/>
      <c r="C44" s="227" t="s">
        <v>63</v>
      </c>
      <c r="D44" s="227"/>
      <c r="E44" s="228"/>
      <c r="F44" s="227"/>
      <c r="G44" s="228"/>
      <c r="H44" s="241">
        <f>ROUND(SUM(H15:H42),0)</f>
        <v>5763</v>
      </c>
    </row>
    <row r="45" spans="1:8">
      <c r="A45" s="173" t="s">
        <v>64</v>
      </c>
      <c r="B45" s="173"/>
      <c r="C45" s="227"/>
      <c r="D45" s="227"/>
      <c r="E45" s="228"/>
      <c r="F45" s="227"/>
      <c r="G45" s="228"/>
      <c r="H45" s="228"/>
    </row>
    <row r="46" spans="1:8">
      <c r="A46" s="210" t="s">
        <v>4</v>
      </c>
      <c r="B46" s="211"/>
      <c r="C46" s="212" t="s">
        <v>40</v>
      </c>
      <c r="D46" s="212" t="s">
        <v>40</v>
      </c>
      <c r="E46" s="255" t="s">
        <v>40</v>
      </c>
      <c r="F46" s="214" t="s">
        <v>65</v>
      </c>
      <c r="G46" s="236" t="s">
        <v>66</v>
      </c>
      <c r="H46" s="228"/>
    </row>
    <row r="47" spans="1:8">
      <c r="A47" s="179" t="s">
        <v>67</v>
      </c>
      <c r="B47" s="215"/>
      <c r="C47" s="212"/>
      <c r="D47" s="212"/>
      <c r="E47" s="238"/>
      <c r="F47" s="152">
        <f>+[68]DATOS!B10</f>
        <v>0.25</v>
      </c>
      <c r="G47" s="153">
        <f>$H$44*F47</f>
        <v>1440.75</v>
      </c>
      <c r="H47" s="228"/>
    </row>
    <row r="48" spans="1:8">
      <c r="A48" s="179" t="s">
        <v>68</v>
      </c>
      <c r="B48" s="215"/>
      <c r="C48" s="212"/>
      <c r="D48" s="212"/>
      <c r="E48" s="238"/>
      <c r="F48" s="152">
        <f>+[68]DATOS!B11</f>
        <v>0.02</v>
      </c>
      <c r="G48" s="153">
        <f>$H$44*F48</f>
        <v>115.26</v>
      </c>
      <c r="H48" s="228"/>
    </row>
    <row r="49" spans="1:8">
      <c r="A49" s="179" t="s">
        <v>69</v>
      </c>
      <c r="B49" s="215"/>
      <c r="C49" s="212"/>
      <c r="D49" s="212"/>
      <c r="E49" s="238"/>
      <c r="F49" s="152">
        <f>+[68]DATOS!B12</f>
        <v>0.05</v>
      </c>
      <c r="G49" s="153">
        <f>$H$44*F49</f>
        <v>288.15000000000003</v>
      </c>
      <c r="H49" s="228"/>
    </row>
    <row r="50" spans="1:8">
      <c r="A50" s="179"/>
      <c r="B50" s="215"/>
      <c r="C50" s="212"/>
      <c r="D50" s="212"/>
      <c r="E50" s="238"/>
      <c r="F50" s="217"/>
      <c r="G50" s="241"/>
      <c r="H50" s="228"/>
    </row>
    <row r="51" spans="1:8">
      <c r="A51" s="166"/>
      <c r="B51" s="166"/>
      <c r="C51" s="227"/>
      <c r="D51" s="227"/>
      <c r="E51" s="228"/>
      <c r="F51" s="227" t="s">
        <v>48</v>
      </c>
      <c r="G51" s="228"/>
      <c r="H51" s="241">
        <f>ROUND(SUM(G47:G50),0)</f>
        <v>1844</v>
      </c>
    </row>
    <row r="52" spans="1:8">
      <c r="A52" s="166"/>
      <c r="B52" s="166"/>
      <c r="C52" s="227"/>
      <c r="D52" s="227"/>
      <c r="E52" s="228"/>
      <c r="F52" s="227"/>
      <c r="G52" s="228"/>
      <c r="H52" s="228"/>
    </row>
    <row r="53" spans="1:8">
      <c r="A53" s="166"/>
      <c r="B53" s="166"/>
      <c r="C53" s="264" t="s">
        <v>70</v>
      </c>
      <c r="D53" s="227"/>
      <c r="E53" s="228"/>
      <c r="F53" s="227"/>
      <c r="G53" s="228"/>
      <c r="H53" s="261">
        <f>ROUND(SUM(H44:H51),0)</f>
        <v>7607</v>
      </c>
    </row>
  </sheetData>
  <mergeCells count="15">
    <mergeCell ref="A27:C27"/>
    <mergeCell ref="A28:C28"/>
    <mergeCell ref="A46:B46"/>
    <mergeCell ref="A21:C21"/>
    <mergeCell ref="A22:C22"/>
    <mergeCell ref="A23:C23"/>
    <mergeCell ref="A24:C24"/>
    <mergeCell ref="A25:C25"/>
    <mergeCell ref="A26:C26"/>
    <mergeCell ref="E3:H3"/>
    <mergeCell ref="B5:D5"/>
    <mergeCell ref="F5:H8"/>
    <mergeCell ref="A18:C18"/>
    <mergeCell ref="A19:C19"/>
    <mergeCell ref="A20:C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2"/>
  <sheetViews>
    <sheetView topLeftCell="A22" workbookViewId="0">
      <selection activeCell="B5" sqref="B5:D5"/>
    </sheetView>
  </sheetViews>
  <sheetFormatPr baseColWidth="10" defaultRowHeight="14.4"/>
  <cols>
    <col min="3" max="3" width="13.44140625" customWidth="1"/>
    <col min="6" max="6" width="12" bestFit="1" customWidth="1"/>
    <col min="7" max="7" width="12.77734375" bestFit="1" customWidth="1"/>
  </cols>
  <sheetData>
    <row r="2" spans="1:8" ht="17.399999999999999">
      <c r="A2" s="156" t="str">
        <f>+[68]DATOS!B2</f>
        <v>ALCALDIA DE POPAYAN</v>
      </c>
      <c r="B2" s="157"/>
      <c r="C2" s="158"/>
      <c r="D2" s="158"/>
      <c r="E2" s="158"/>
      <c r="F2" s="158"/>
      <c r="G2" s="158"/>
      <c r="H2" s="159"/>
    </row>
    <row r="3" spans="1:8" ht="15.6">
      <c r="A3" s="160" t="str">
        <f>+[68]DATOS!B4</f>
        <v>SECRETARIA DE INFRAESTRUCTURA</v>
      </c>
      <c r="B3" s="161"/>
      <c r="C3" s="162"/>
      <c r="D3" s="162"/>
      <c r="E3" s="163" t="s">
        <v>34</v>
      </c>
      <c r="F3" s="164"/>
      <c r="G3" s="164"/>
      <c r="H3" s="165"/>
    </row>
    <row r="4" spans="1:8">
      <c r="A4" s="166"/>
      <c r="B4" s="166"/>
      <c r="C4" s="166"/>
      <c r="D4" s="166"/>
      <c r="E4" s="166"/>
      <c r="F4" s="166"/>
      <c r="G4" s="166"/>
      <c r="H4" s="166"/>
    </row>
    <row r="5" spans="1:8" ht="28.2" customHeight="1">
      <c r="A5" s="167" t="s">
        <v>35</v>
      </c>
      <c r="B5" s="168" t="s">
        <v>81</v>
      </c>
      <c r="C5" s="168"/>
      <c r="D5" s="168"/>
      <c r="E5" s="167" t="s">
        <v>37</v>
      </c>
      <c r="F5" s="169" t="str">
        <f>+[68]DATOS!B6</f>
        <v>PRESUPUESTO PARA EDIFICACIONES</v>
      </c>
      <c r="G5" s="265"/>
      <c r="H5" s="265"/>
    </row>
    <row r="6" spans="1:8">
      <c r="A6" s="170"/>
      <c r="B6" s="171"/>
      <c r="C6" s="167"/>
      <c r="D6" s="167"/>
      <c r="E6" s="167"/>
      <c r="F6" s="265"/>
      <c r="G6" s="265"/>
      <c r="H6" s="265"/>
    </row>
    <row r="7" spans="1:8">
      <c r="A7" s="167" t="s">
        <v>38</v>
      </c>
      <c r="B7" s="285" t="s">
        <v>8</v>
      </c>
      <c r="C7" s="167" t="s">
        <v>40</v>
      </c>
      <c r="D7" s="167"/>
      <c r="E7" s="167"/>
      <c r="F7" s="265"/>
      <c r="G7" s="265"/>
      <c r="H7" s="265"/>
    </row>
    <row r="8" spans="1:8">
      <c r="A8" s="167"/>
      <c r="B8" s="167"/>
      <c r="C8" s="167"/>
      <c r="D8" s="167"/>
      <c r="E8" s="167"/>
      <c r="F8" s="265"/>
      <c r="G8" s="265"/>
      <c r="H8" s="265"/>
    </row>
    <row r="9" spans="1:8">
      <c r="A9" s="173" t="s">
        <v>41</v>
      </c>
      <c r="B9" s="173"/>
      <c r="C9" s="166"/>
      <c r="D9" s="166"/>
      <c r="E9" s="166" t="s">
        <v>42</v>
      </c>
      <c r="F9" s="174"/>
      <c r="G9" s="166"/>
      <c r="H9" s="166"/>
    </row>
    <row r="10" spans="1:8">
      <c r="A10" s="175" t="s">
        <v>43</v>
      </c>
      <c r="B10" s="176"/>
      <c r="C10" s="177"/>
      <c r="D10" s="178" t="s">
        <v>71</v>
      </c>
      <c r="E10" s="178" t="s">
        <v>45</v>
      </c>
      <c r="F10" s="178" t="s">
        <v>46</v>
      </c>
      <c r="G10" s="178" t="s">
        <v>47</v>
      </c>
      <c r="H10" s="166"/>
    </row>
    <row r="11" spans="1:8">
      <c r="A11" s="179" t="s">
        <v>82</v>
      </c>
      <c r="B11" s="180"/>
      <c r="C11" s="274">
        <v>0.05</v>
      </c>
      <c r="D11" s="182"/>
      <c r="E11" s="183"/>
      <c r="F11" s="184"/>
      <c r="G11" s="183">
        <f>+C11*H31</f>
        <v>633.33333333333337</v>
      </c>
      <c r="H11" s="166"/>
    </row>
    <row r="12" spans="1:8">
      <c r="A12" s="275"/>
      <c r="B12" s="276"/>
      <c r="C12" s="277"/>
      <c r="D12" s="183"/>
      <c r="E12" s="278"/>
      <c r="F12" s="185"/>
      <c r="G12" s="183"/>
      <c r="H12" s="166"/>
    </row>
    <row r="13" spans="1:8">
      <c r="A13" s="166"/>
      <c r="B13" s="166"/>
      <c r="C13" s="166"/>
      <c r="D13" s="166"/>
      <c r="E13" s="166"/>
      <c r="F13" s="166" t="s">
        <v>48</v>
      </c>
      <c r="G13" s="166"/>
      <c r="H13" s="183">
        <f>SUM(G11:G12)</f>
        <v>633.33333333333337</v>
      </c>
    </row>
    <row r="14" spans="1:8">
      <c r="A14" s="173" t="s">
        <v>49</v>
      </c>
      <c r="B14" s="173"/>
      <c r="C14" s="166"/>
      <c r="D14" s="166"/>
      <c r="E14" s="166"/>
      <c r="F14" s="166"/>
      <c r="G14" s="166"/>
      <c r="H14" s="166"/>
    </row>
    <row r="15" spans="1:8">
      <c r="A15" s="279" t="s">
        <v>50</v>
      </c>
      <c r="B15" s="196"/>
      <c r="C15" s="197"/>
      <c r="D15" s="198" t="s">
        <v>5</v>
      </c>
      <c r="E15" s="198" t="s">
        <v>52</v>
      </c>
      <c r="F15" s="198" t="s">
        <v>44</v>
      </c>
      <c r="G15" s="198" t="s">
        <v>47</v>
      </c>
      <c r="H15" s="166"/>
    </row>
    <row r="16" spans="1:8">
      <c r="A16" s="280" t="str">
        <f>+[68]CONCRETOS!E86</f>
        <v>MORTERO 1:3</v>
      </c>
      <c r="B16" s="186"/>
      <c r="C16" s="187"/>
      <c r="D16" s="280" t="s">
        <v>53</v>
      </c>
      <c r="E16" s="281">
        <f>+[68]CONCRETOS!G86</f>
        <v>485253.99300000002</v>
      </c>
      <c r="F16" s="188">
        <v>2.7E-2</v>
      </c>
      <c r="G16" s="189">
        <f>+F16*E16</f>
        <v>13101.857811</v>
      </c>
      <c r="H16" s="166"/>
    </row>
    <row r="17" spans="1:8">
      <c r="A17" s="185"/>
      <c r="B17" s="190"/>
      <c r="C17" s="193"/>
      <c r="D17" s="282"/>
      <c r="E17" s="283"/>
      <c r="F17" s="203"/>
      <c r="G17" s="189"/>
      <c r="H17" s="166"/>
    </row>
    <row r="18" spans="1:8">
      <c r="A18" s="166"/>
      <c r="B18" s="166"/>
      <c r="C18" s="166"/>
      <c r="D18" s="166"/>
      <c r="E18" s="166"/>
      <c r="F18" s="166" t="s">
        <v>48</v>
      </c>
      <c r="G18" s="166"/>
      <c r="H18" s="183">
        <f>SUM(G16:G17)</f>
        <v>13101.857811</v>
      </c>
    </row>
    <row r="19" spans="1:8">
      <c r="A19" s="173" t="s">
        <v>54</v>
      </c>
      <c r="B19" s="173"/>
      <c r="C19" s="166"/>
      <c r="D19" s="166"/>
      <c r="E19" s="166"/>
      <c r="F19" s="166"/>
      <c r="G19" s="166"/>
      <c r="H19" s="166"/>
    </row>
    <row r="20" spans="1:8">
      <c r="A20" s="178" t="s">
        <v>55</v>
      </c>
      <c r="B20" s="178"/>
      <c r="C20" s="178" t="s">
        <v>56</v>
      </c>
      <c r="D20" s="178" t="s">
        <v>57</v>
      </c>
      <c r="E20" s="178" t="s">
        <v>58</v>
      </c>
      <c r="F20" s="178" t="s">
        <v>45</v>
      </c>
      <c r="G20" s="178" t="s">
        <v>47</v>
      </c>
      <c r="H20" s="166"/>
    </row>
    <row r="21" spans="1:8">
      <c r="B21" s="208"/>
      <c r="C21" s="182"/>
      <c r="D21" s="182"/>
      <c r="E21" s="182"/>
      <c r="F21" s="182"/>
      <c r="G21" s="207"/>
      <c r="H21" s="166"/>
    </row>
    <row r="22" spans="1:8">
      <c r="A22" s="179"/>
      <c r="B22" s="208"/>
      <c r="C22" s="182"/>
      <c r="D22" s="182"/>
      <c r="E22" s="182"/>
      <c r="F22" s="182"/>
      <c r="G22" s="182"/>
      <c r="H22" s="166"/>
    </row>
    <row r="23" spans="1:8">
      <c r="A23" s="179"/>
      <c r="B23" s="208"/>
      <c r="C23" s="182"/>
      <c r="D23" s="182"/>
      <c r="E23" s="182"/>
      <c r="F23" s="182"/>
      <c r="G23" s="182"/>
      <c r="H23" s="166"/>
    </row>
    <row r="24" spans="1:8">
      <c r="A24" s="166"/>
      <c r="B24" s="166"/>
      <c r="C24" s="166"/>
      <c r="D24" s="166"/>
      <c r="E24" s="166"/>
      <c r="F24" s="166" t="s">
        <v>48</v>
      </c>
      <c r="G24" s="166"/>
      <c r="H24" s="207"/>
    </row>
    <row r="25" spans="1:8">
      <c r="A25" s="173" t="s">
        <v>59</v>
      </c>
      <c r="B25" s="173"/>
      <c r="C25" s="166"/>
      <c r="D25" s="166"/>
      <c r="E25" s="166"/>
      <c r="F25" s="166"/>
      <c r="G25" s="166"/>
      <c r="H25" s="166"/>
    </row>
    <row r="26" spans="1:8">
      <c r="A26" s="175" t="s">
        <v>55</v>
      </c>
      <c r="B26" s="178"/>
      <c r="C26" s="178" t="s">
        <v>60</v>
      </c>
      <c r="D26" s="178" t="s">
        <v>61</v>
      </c>
      <c r="E26" s="178" t="s">
        <v>62</v>
      </c>
      <c r="F26" s="178" t="s">
        <v>46</v>
      </c>
      <c r="G26" s="178" t="s">
        <v>47</v>
      </c>
      <c r="H26" s="166"/>
    </row>
    <row r="27" spans="1:8">
      <c r="A27" s="179" t="str">
        <f>+[68]CUADRILLA!E77</f>
        <v>CUADRILLA No.12 (2AY)</v>
      </c>
      <c r="B27" s="208"/>
      <c r="C27" s="284">
        <f>+[68]CUADRILLA!H77</f>
        <v>86666.666666666672</v>
      </c>
      <c r="D27" s="204">
        <v>1.9</v>
      </c>
      <c r="E27" s="183">
        <f>+D27*C27</f>
        <v>164666.66666666666</v>
      </c>
      <c r="F27" s="184">
        <v>13</v>
      </c>
      <c r="G27" s="183">
        <f>+E27/F27</f>
        <v>12666.666666666666</v>
      </c>
      <c r="H27" s="166"/>
    </row>
    <row r="28" spans="1:8">
      <c r="A28" s="179"/>
      <c r="B28" s="208"/>
      <c r="C28" s="207"/>
      <c r="D28" s="182"/>
      <c r="E28" s="182"/>
      <c r="F28" s="182"/>
      <c r="G28" s="209"/>
      <c r="H28" s="166"/>
    </row>
    <row r="29" spans="1:8">
      <c r="A29" s="179"/>
      <c r="B29" s="208"/>
      <c r="C29" s="207"/>
      <c r="D29" s="182"/>
      <c r="E29" s="182"/>
      <c r="F29" s="182"/>
      <c r="G29" s="209"/>
      <c r="H29" s="166"/>
    </row>
    <row r="30" spans="1:8">
      <c r="A30" s="179"/>
      <c r="B30" s="208"/>
      <c r="C30" s="207"/>
      <c r="D30" s="182"/>
      <c r="E30" s="182"/>
      <c r="F30" s="182"/>
      <c r="G30" s="209"/>
      <c r="H30" s="166"/>
    </row>
    <row r="31" spans="1:8">
      <c r="A31" s="166"/>
      <c r="B31" s="166"/>
      <c r="C31" s="166"/>
      <c r="D31" s="166"/>
      <c r="E31" s="166"/>
      <c r="F31" s="166" t="s">
        <v>48</v>
      </c>
      <c r="G31" s="166"/>
      <c r="H31" s="183">
        <f>SUM(G27:G30)</f>
        <v>12666.666666666666</v>
      </c>
    </row>
    <row r="32" spans="1:8">
      <c r="A32" s="166"/>
      <c r="B32" s="166"/>
      <c r="C32" s="166"/>
      <c r="D32" s="166"/>
      <c r="E32" s="166"/>
      <c r="F32" s="166"/>
      <c r="G32" s="166"/>
      <c r="H32" s="166"/>
    </row>
    <row r="33" spans="1:8">
      <c r="A33" s="166"/>
      <c r="B33" s="166"/>
      <c r="C33" s="166" t="s">
        <v>63</v>
      </c>
      <c r="D33" s="166"/>
      <c r="E33" s="166"/>
      <c r="F33" s="166"/>
      <c r="G33" s="166"/>
      <c r="H33" s="183">
        <f>ROUND(SUM(H13:H31),0)</f>
        <v>26402</v>
      </c>
    </row>
    <row r="34" spans="1:8">
      <c r="A34" s="173" t="s">
        <v>64</v>
      </c>
      <c r="B34" s="173"/>
      <c r="C34" s="166"/>
      <c r="D34" s="166"/>
      <c r="E34" s="166"/>
      <c r="F34" s="166"/>
      <c r="G34" s="166"/>
      <c r="H34" s="166"/>
    </row>
    <row r="35" spans="1:8">
      <c r="A35" s="210" t="s">
        <v>4</v>
      </c>
      <c r="B35" s="211"/>
      <c r="C35" s="212" t="s">
        <v>40</v>
      </c>
      <c r="D35" s="212" t="s">
        <v>40</v>
      </c>
      <c r="E35" s="213" t="s">
        <v>40</v>
      </c>
      <c r="F35" s="214" t="s">
        <v>65</v>
      </c>
      <c r="G35" s="178" t="s">
        <v>66</v>
      </c>
      <c r="H35" s="166"/>
    </row>
    <row r="36" spans="1:8">
      <c r="A36" s="179" t="s">
        <v>67</v>
      </c>
      <c r="B36" s="215"/>
      <c r="C36" s="215"/>
      <c r="D36" s="215"/>
      <c r="E36" s="208"/>
      <c r="F36" s="152">
        <f>+[68]DATOS!B10</f>
        <v>0.25</v>
      </c>
      <c r="G36" s="216">
        <f>$H$33*F36</f>
        <v>6600.5</v>
      </c>
      <c r="H36" s="166"/>
    </row>
    <row r="37" spans="1:8">
      <c r="A37" s="179" t="s">
        <v>68</v>
      </c>
      <c r="B37" s="215"/>
      <c r="C37" s="215"/>
      <c r="D37" s="215"/>
      <c r="E37" s="208"/>
      <c r="F37" s="152">
        <f>+[68]DATOS!B11</f>
        <v>0.02</v>
      </c>
      <c r="G37" s="216">
        <f>$H$33*F37</f>
        <v>528.04</v>
      </c>
      <c r="H37" s="166"/>
    </row>
    <row r="38" spans="1:8">
      <c r="A38" s="179" t="s">
        <v>69</v>
      </c>
      <c r="B38" s="215"/>
      <c r="C38" s="215"/>
      <c r="D38" s="215"/>
      <c r="E38" s="208"/>
      <c r="F38" s="152">
        <f>+[68]DATOS!B12</f>
        <v>0.05</v>
      </c>
      <c r="G38" s="216">
        <f>$H$33*F38</f>
        <v>1320.1000000000001</v>
      </c>
      <c r="H38" s="166"/>
    </row>
    <row r="39" spans="1:8">
      <c r="A39" s="179"/>
      <c r="B39" s="215"/>
      <c r="C39" s="215"/>
      <c r="D39" s="215"/>
      <c r="E39" s="208"/>
      <c r="F39" s="217"/>
      <c r="G39" s="183"/>
      <c r="H39" s="166"/>
    </row>
    <row r="40" spans="1:8">
      <c r="A40" s="166"/>
      <c r="B40" s="166"/>
      <c r="C40" s="166"/>
      <c r="D40" s="166"/>
      <c r="E40" s="166"/>
      <c r="F40" s="166" t="s">
        <v>48</v>
      </c>
      <c r="G40" s="166"/>
      <c r="H40" s="183">
        <f>ROUND(SUM(G36:G39),0)</f>
        <v>8449</v>
      </c>
    </row>
    <row r="41" spans="1:8">
      <c r="A41" s="166"/>
      <c r="B41" s="166"/>
      <c r="C41" s="166"/>
      <c r="D41" s="166"/>
      <c r="E41" s="166"/>
      <c r="F41" s="166"/>
      <c r="G41" s="166"/>
      <c r="H41" s="166"/>
    </row>
    <row r="42" spans="1:8">
      <c r="A42" s="166"/>
      <c r="B42" s="166"/>
      <c r="C42" s="218" t="s">
        <v>70</v>
      </c>
      <c r="D42" s="166"/>
      <c r="E42" s="166"/>
      <c r="F42" s="166"/>
      <c r="G42" s="166"/>
      <c r="H42" s="219">
        <f>ROUND(SUM(H33:H40),0)</f>
        <v>34851</v>
      </c>
    </row>
  </sheetData>
  <mergeCells count="4">
    <mergeCell ref="E3:H3"/>
    <mergeCell ref="B5:D5"/>
    <mergeCell ref="F5:H8"/>
    <mergeCell ref="A35:B3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N17" sqref="N17"/>
    </sheetView>
  </sheetViews>
  <sheetFormatPr baseColWidth="10" defaultRowHeight="14.4"/>
  <cols>
    <col min="3" max="3" width="13.21875" customWidth="1"/>
    <col min="5" max="5" width="13" bestFit="1" customWidth="1"/>
    <col min="6" max="6" width="12" bestFit="1" customWidth="1"/>
    <col min="7" max="7" width="14.109375" bestFit="1" customWidth="1"/>
    <col min="8" max="8" width="12" bestFit="1" customWidth="1"/>
  </cols>
  <sheetData>
    <row r="1" spans="1:8">
      <c r="C1" s="220"/>
      <c r="D1" s="220"/>
      <c r="E1" s="221"/>
      <c r="F1" s="220"/>
      <c r="G1" s="221"/>
      <c r="H1" s="221"/>
    </row>
    <row r="2" spans="1:8" ht="17.399999999999999">
      <c r="A2" s="156" t="str">
        <f>+[68]DATOS!B2</f>
        <v>ALCALDIA DE POPAYAN</v>
      </c>
      <c r="B2" s="157"/>
      <c r="C2" s="222"/>
      <c r="D2" s="222"/>
      <c r="E2" s="223"/>
      <c r="F2" s="222"/>
      <c r="G2" s="223"/>
      <c r="H2" s="224"/>
    </row>
    <row r="3" spans="1:8" ht="15.6">
      <c r="A3" s="160" t="str">
        <f>+[68]DATOS!B4</f>
        <v>SECRETARIA DE INFRAESTRUCTURA</v>
      </c>
      <c r="B3" s="161"/>
      <c r="C3" s="225"/>
      <c r="D3" s="225"/>
      <c r="E3" s="163" t="s">
        <v>34</v>
      </c>
      <c r="F3" s="164"/>
      <c r="G3" s="164"/>
      <c r="H3" s="165"/>
    </row>
    <row r="4" spans="1:8">
      <c r="A4" s="166"/>
      <c r="B4" s="166"/>
      <c r="C4" s="227"/>
      <c r="D4" s="227"/>
      <c r="E4" s="228"/>
      <c r="F4" s="227"/>
      <c r="G4" s="228"/>
      <c r="H4" s="228"/>
    </row>
    <row r="5" spans="1:8">
      <c r="A5" s="167" t="s">
        <v>35</v>
      </c>
      <c r="B5" s="168" t="s">
        <v>84</v>
      </c>
      <c r="C5" s="168"/>
      <c r="D5" s="168"/>
      <c r="E5" s="230" t="s">
        <v>37</v>
      </c>
      <c r="F5" s="169" t="str">
        <f>+[68]DATOS!B6</f>
        <v>PRESUPUESTO PARA EDIFICACIONES</v>
      </c>
      <c r="G5" s="265"/>
      <c r="H5" s="265"/>
    </row>
    <row r="6" spans="1:8">
      <c r="A6" s="170"/>
      <c r="B6" s="171"/>
      <c r="C6" s="229"/>
      <c r="D6" s="229"/>
      <c r="E6" s="230"/>
      <c r="F6" s="265"/>
      <c r="G6" s="265"/>
      <c r="H6" s="265"/>
    </row>
    <row r="7" spans="1:8">
      <c r="A7" s="167" t="s">
        <v>38</v>
      </c>
      <c r="B7" s="285" t="s">
        <v>8</v>
      </c>
      <c r="C7" s="229" t="s">
        <v>40</v>
      </c>
      <c r="D7" s="229"/>
      <c r="E7" s="230"/>
      <c r="F7" s="265"/>
      <c r="G7" s="265"/>
      <c r="H7" s="265"/>
    </row>
    <row r="8" spans="1:8">
      <c r="A8" s="167"/>
      <c r="B8" s="167"/>
      <c r="C8" s="229"/>
      <c r="D8" s="229"/>
      <c r="E8" s="230"/>
      <c r="F8" s="265"/>
      <c r="G8" s="265"/>
      <c r="H8" s="265"/>
    </row>
    <row r="9" spans="1:8">
      <c r="A9" s="173" t="s">
        <v>41</v>
      </c>
      <c r="B9" s="173"/>
      <c r="C9" s="227"/>
      <c r="D9" s="227"/>
      <c r="E9" s="228" t="s">
        <v>42</v>
      </c>
      <c r="F9" s="233">
        <f>+[68]DATOS!B8</f>
        <v>44985</v>
      </c>
      <c r="G9" s="228"/>
      <c r="H9" s="228"/>
    </row>
    <row r="10" spans="1:8">
      <c r="A10" s="175" t="s">
        <v>43</v>
      </c>
      <c r="B10" s="176"/>
      <c r="C10" s="234" t="s">
        <v>5</v>
      </c>
      <c r="D10" s="177" t="s">
        <v>71</v>
      </c>
      <c r="E10" s="236" t="s">
        <v>45</v>
      </c>
      <c r="F10" s="178" t="s">
        <v>46</v>
      </c>
      <c r="G10" s="236" t="s">
        <v>47</v>
      </c>
      <c r="H10" s="228"/>
    </row>
    <row r="11" spans="1:8">
      <c r="A11" s="179" t="str">
        <f>+[68]Insumos!C44</f>
        <v>HERRAMIENTA MENOR</v>
      </c>
      <c r="B11" s="180"/>
      <c r="C11" s="111" t="str">
        <f>+[68]Insumos!D44</f>
        <v>%</v>
      </c>
      <c r="D11" s="213"/>
      <c r="E11" s="241">
        <f>+H34</f>
        <v>8233.3333333333321</v>
      </c>
      <c r="F11" s="240">
        <f>+[68]Insumos!E44</f>
        <v>0.05</v>
      </c>
      <c r="G11" s="241">
        <f>+F11*E11</f>
        <v>411.66666666666663</v>
      </c>
      <c r="H11" s="228"/>
    </row>
    <row r="12" spans="1:8" ht="37.799999999999997" customHeight="1">
      <c r="A12" s="286" t="str">
        <f>+[68]Insumos!C207</f>
        <v>MODULO ANDAMIO TUBULAR MULTIDIRECCIONAL H=2M INCLUYE TRANSPORTE</v>
      </c>
      <c r="B12" s="243"/>
      <c r="C12" s="287" t="str">
        <f>+[68]Insumos!D207</f>
        <v>MOD/DÍA</v>
      </c>
      <c r="D12" s="288"/>
      <c r="E12" s="289">
        <f>+[68]Insumos!E207</f>
        <v>38747</v>
      </c>
      <c r="F12" s="246">
        <v>20</v>
      </c>
      <c r="G12" s="290">
        <f>+E12/F12</f>
        <v>1937.35</v>
      </c>
      <c r="H12" s="248"/>
    </row>
    <row r="13" spans="1:8">
      <c r="A13" s="166"/>
      <c r="B13" s="166"/>
      <c r="C13" s="227"/>
      <c r="D13" s="227"/>
      <c r="E13" s="228"/>
      <c r="F13" s="227" t="s">
        <v>48</v>
      </c>
      <c r="G13" s="228"/>
      <c r="H13" s="241">
        <f>SUM(G11:G12)</f>
        <v>2349.0166666666664</v>
      </c>
    </row>
    <row r="14" spans="1:8">
      <c r="A14" s="173" t="s">
        <v>49</v>
      </c>
      <c r="B14" s="173"/>
      <c r="C14" s="227"/>
      <c r="D14" s="227"/>
      <c r="E14" s="228"/>
      <c r="F14" s="227"/>
      <c r="G14" s="228"/>
      <c r="H14" s="228"/>
    </row>
    <row r="15" spans="1:8">
      <c r="A15" s="291" t="s">
        <v>50</v>
      </c>
      <c r="B15" s="196"/>
      <c r="C15" s="234" t="s">
        <v>51</v>
      </c>
      <c r="D15" s="197" t="s">
        <v>5</v>
      </c>
      <c r="E15" s="252" t="s">
        <v>52</v>
      </c>
      <c r="F15" s="198" t="s">
        <v>44</v>
      </c>
      <c r="G15" s="252" t="s">
        <v>47</v>
      </c>
      <c r="H15" s="228"/>
    </row>
    <row r="16" spans="1:8">
      <c r="A16" s="185" t="str">
        <f>+[68]Insumos!C843</f>
        <v>ESTUCO PLÁSTICO</v>
      </c>
      <c r="B16" s="292"/>
      <c r="C16" s="111">
        <v>0.02</v>
      </c>
      <c r="D16" s="293" t="str">
        <f>+[68]Insumos!D843</f>
        <v>Kg</v>
      </c>
      <c r="E16" s="294">
        <f>+[68]Insumos!E843</f>
        <v>5140</v>
      </c>
      <c r="F16" s="204">
        <v>0.4</v>
      </c>
      <c r="G16" s="247">
        <f>+(F16*(1+C16))*E16</f>
        <v>2097.1200000000003</v>
      </c>
      <c r="H16" s="228"/>
    </row>
    <row r="17" spans="1:8">
      <c r="A17" s="295" t="str">
        <f>+[68]Insumos!C841</f>
        <v>LIJA DE AGUA 180 SUPER</v>
      </c>
      <c r="B17" s="190"/>
      <c r="C17" s="111">
        <v>0.02</v>
      </c>
      <c r="D17" s="296" t="str">
        <f>+[68]Insumos!D841</f>
        <v>UN</v>
      </c>
      <c r="E17" s="294">
        <f>+[68]Insumos!E841</f>
        <v>1371</v>
      </c>
      <c r="F17" s="204">
        <v>0.4</v>
      </c>
      <c r="G17" s="247">
        <f>+(F17*(1+C17))*E17</f>
        <v>559.36800000000005</v>
      </c>
      <c r="H17" s="228"/>
    </row>
    <row r="18" spans="1:8">
      <c r="A18" s="297"/>
      <c r="B18" s="190"/>
      <c r="C18" s="237"/>
      <c r="D18" s="213"/>
      <c r="E18" s="241"/>
      <c r="F18" s="204"/>
      <c r="G18" s="241"/>
      <c r="H18" s="228"/>
    </row>
    <row r="19" spans="1:8">
      <c r="A19" s="192"/>
      <c r="B19" s="190"/>
      <c r="C19" s="237"/>
      <c r="D19" s="213"/>
      <c r="E19" s="241"/>
      <c r="F19" s="204"/>
      <c r="G19" s="241"/>
      <c r="H19" s="228"/>
    </row>
    <row r="20" spans="1:8">
      <c r="A20" s="192"/>
      <c r="B20" s="190"/>
      <c r="C20" s="237"/>
      <c r="D20" s="213"/>
      <c r="E20" s="241"/>
      <c r="F20" s="206"/>
      <c r="G20" s="241"/>
      <c r="H20" s="228"/>
    </row>
    <row r="21" spans="1:8">
      <c r="A21" s="166"/>
      <c r="B21" s="166"/>
      <c r="C21" s="227"/>
      <c r="D21" s="227"/>
      <c r="E21" s="228"/>
      <c r="F21" s="227" t="s">
        <v>48</v>
      </c>
      <c r="G21" s="228"/>
      <c r="H21" s="241">
        <f>SUM(G16:G20)</f>
        <v>2656.4880000000003</v>
      </c>
    </row>
    <row r="22" spans="1:8">
      <c r="A22" s="173" t="s">
        <v>54</v>
      </c>
      <c r="B22" s="173"/>
      <c r="C22" s="227"/>
      <c r="D22" s="227"/>
      <c r="E22" s="228"/>
      <c r="F22" s="227"/>
      <c r="G22" s="228"/>
      <c r="H22" s="228"/>
    </row>
    <row r="23" spans="1:8">
      <c r="A23" s="178" t="s">
        <v>55</v>
      </c>
      <c r="B23" s="178"/>
      <c r="C23" s="178" t="s">
        <v>56</v>
      </c>
      <c r="D23" s="178" t="s">
        <v>57</v>
      </c>
      <c r="E23" s="236" t="s">
        <v>58</v>
      </c>
      <c r="F23" s="178" t="s">
        <v>45</v>
      </c>
      <c r="G23" s="236" t="s">
        <v>47</v>
      </c>
      <c r="H23" s="228"/>
    </row>
    <row r="24" spans="1:8">
      <c r="B24" s="208"/>
      <c r="C24" s="206"/>
      <c r="D24" s="206"/>
      <c r="E24" s="241"/>
      <c r="F24" s="206"/>
      <c r="G24" s="241"/>
      <c r="H24" s="228"/>
    </row>
    <row r="25" spans="1:8">
      <c r="A25" s="179"/>
      <c r="B25" s="208"/>
      <c r="C25" s="206"/>
      <c r="D25" s="206"/>
      <c r="E25" s="241"/>
      <c r="F25" s="206"/>
      <c r="G25" s="241"/>
      <c r="H25" s="228"/>
    </row>
    <row r="26" spans="1:8">
      <c r="A26" s="179"/>
      <c r="B26" s="208"/>
      <c r="C26" s="206"/>
      <c r="D26" s="206"/>
      <c r="E26" s="241"/>
      <c r="F26" s="206"/>
      <c r="G26" s="241"/>
      <c r="H26" s="228"/>
    </row>
    <row r="27" spans="1:8">
      <c r="A27" s="166"/>
      <c r="B27" s="166"/>
      <c r="C27" s="227"/>
      <c r="D27" s="227"/>
      <c r="E27" s="228"/>
      <c r="F27" s="227" t="s">
        <v>48</v>
      </c>
      <c r="G27" s="228"/>
      <c r="H27" s="241"/>
    </row>
    <row r="28" spans="1:8">
      <c r="A28" s="173" t="s">
        <v>59</v>
      </c>
      <c r="B28" s="173"/>
      <c r="C28" s="227"/>
      <c r="D28" s="227"/>
      <c r="E28" s="228"/>
      <c r="F28" s="227"/>
      <c r="G28" s="228"/>
      <c r="H28" s="228"/>
    </row>
    <row r="29" spans="1:8">
      <c r="A29" s="175" t="s">
        <v>55</v>
      </c>
      <c r="B29" s="178"/>
      <c r="C29" s="178" t="s">
        <v>60</v>
      </c>
      <c r="D29" s="178" t="s">
        <v>61</v>
      </c>
      <c r="E29" s="236" t="s">
        <v>62</v>
      </c>
      <c r="F29" s="178" t="s">
        <v>46</v>
      </c>
      <c r="G29" s="236" t="s">
        <v>47</v>
      </c>
      <c r="H29" s="228"/>
    </row>
    <row r="30" spans="1:8">
      <c r="A30" s="179" t="str">
        <f>+[68]CUADRILLA!E77</f>
        <v>CUADRILLA No.12 (2AY)</v>
      </c>
      <c r="B30" s="208"/>
      <c r="C30" s="298">
        <f>+[68]CUADRILLA!H77</f>
        <v>86666.666666666672</v>
      </c>
      <c r="D30" s="204">
        <v>1.9</v>
      </c>
      <c r="E30" s="241">
        <f>+D30*C30</f>
        <v>164666.66666666666</v>
      </c>
      <c r="F30" s="204">
        <v>20</v>
      </c>
      <c r="G30" s="241">
        <f>+E30/F30</f>
        <v>8233.3333333333321</v>
      </c>
      <c r="H30" s="228"/>
    </row>
    <row r="31" spans="1:8">
      <c r="A31" s="179"/>
      <c r="B31" s="208"/>
      <c r="C31" s="256"/>
      <c r="D31" s="206"/>
      <c r="E31" s="241"/>
      <c r="F31" s="206"/>
      <c r="G31" s="241"/>
      <c r="H31" s="228"/>
    </row>
    <row r="32" spans="1:8">
      <c r="A32" s="179"/>
      <c r="B32" s="208"/>
      <c r="C32" s="256"/>
      <c r="D32" s="206"/>
      <c r="E32" s="241"/>
      <c r="F32" s="206"/>
      <c r="G32" s="241"/>
      <c r="H32" s="228"/>
    </row>
    <row r="33" spans="1:8">
      <c r="A33" s="179"/>
      <c r="B33" s="208"/>
      <c r="C33" s="256"/>
      <c r="D33" s="206"/>
      <c r="E33" s="241"/>
      <c r="F33" s="206"/>
      <c r="G33" s="241"/>
      <c r="H33" s="228"/>
    </row>
    <row r="34" spans="1:8">
      <c r="A34" s="166"/>
      <c r="B34" s="166"/>
      <c r="C34" s="227"/>
      <c r="D34" s="227"/>
      <c r="E34" s="228"/>
      <c r="F34" s="227" t="s">
        <v>48</v>
      </c>
      <c r="G34" s="228"/>
      <c r="H34" s="241">
        <f>SUM(G30:G33)</f>
        <v>8233.3333333333321</v>
      </c>
    </row>
    <row r="35" spans="1:8">
      <c r="A35" s="166"/>
      <c r="B35" s="166"/>
      <c r="C35" s="227"/>
      <c r="D35" s="227"/>
      <c r="E35" s="228"/>
      <c r="F35" s="227"/>
      <c r="G35" s="228"/>
      <c r="H35" s="228"/>
    </row>
    <row r="36" spans="1:8">
      <c r="A36" s="166"/>
      <c r="B36" s="166"/>
      <c r="C36" s="260" t="s">
        <v>63</v>
      </c>
      <c r="D36" s="260"/>
      <c r="E36" s="259"/>
      <c r="F36" s="260"/>
      <c r="G36" s="259"/>
      <c r="H36" s="261">
        <f>ROUND(SUM(H13:H34),0)</f>
        <v>13239</v>
      </c>
    </row>
    <row r="37" spans="1:8">
      <c r="A37" s="173" t="s">
        <v>64</v>
      </c>
      <c r="B37" s="173"/>
      <c r="C37" s="227"/>
      <c r="D37" s="227"/>
      <c r="E37" s="228"/>
      <c r="F37" s="227"/>
      <c r="G37" s="228"/>
      <c r="H37" s="228"/>
    </row>
    <row r="38" spans="1:8">
      <c r="A38" s="210" t="s">
        <v>4</v>
      </c>
      <c r="B38" s="211"/>
      <c r="C38" s="212" t="s">
        <v>40</v>
      </c>
      <c r="D38" s="212" t="s">
        <v>40</v>
      </c>
      <c r="E38" s="255" t="s">
        <v>40</v>
      </c>
      <c r="F38" s="214" t="s">
        <v>65</v>
      </c>
      <c r="G38" s="236" t="s">
        <v>66</v>
      </c>
      <c r="H38" s="228"/>
    </row>
    <row r="39" spans="1:8">
      <c r="A39" s="179" t="s">
        <v>67</v>
      </c>
      <c r="B39" s="215"/>
      <c r="C39" s="212"/>
      <c r="D39" s="212"/>
      <c r="E39" s="238"/>
      <c r="F39" s="152">
        <f>+[68]DATOS!B10</f>
        <v>0.25</v>
      </c>
      <c r="G39" s="153">
        <f>$H$36*F39</f>
        <v>3309.75</v>
      </c>
      <c r="H39" s="228"/>
    </row>
    <row r="40" spans="1:8">
      <c r="A40" s="179" t="s">
        <v>68</v>
      </c>
      <c r="B40" s="215"/>
      <c r="C40" s="212"/>
      <c r="D40" s="212"/>
      <c r="E40" s="238"/>
      <c r="F40" s="152">
        <f>+[68]DATOS!B11</f>
        <v>0.02</v>
      </c>
      <c r="G40" s="153">
        <f>$H$36*F40</f>
        <v>264.78000000000003</v>
      </c>
      <c r="H40" s="228"/>
    </row>
    <row r="41" spans="1:8">
      <c r="A41" s="179" t="s">
        <v>69</v>
      </c>
      <c r="B41" s="215"/>
      <c r="C41" s="212"/>
      <c r="D41" s="212"/>
      <c r="E41" s="238"/>
      <c r="F41" s="152">
        <f>+[68]DATOS!B12</f>
        <v>0.05</v>
      </c>
      <c r="G41" s="153">
        <f>$H$36*F41</f>
        <v>661.95</v>
      </c>
      <c r="H41" s="228"/>
    </row>
    <row r="42" spans="1:8">
      <c r="A42" s="179"/>
      <c r="B42" s="215"/>
      <c r="C42" s="212"/>
      <c r="D42" s="212"/>
      <c r="E42" s="238"/>
      <c r="F42" s="217"/>
      <c r="G42" s="241"/>
      <c r="H42" s="228"/>
    </row>
    <row r="43" spans="1:8">
      <c r="A43" s="166"/>
      <c r="B43" s="166"/>
      <c r="C43" s="227"/>
      <c r="D43" s="227"/>
      <c r="E43" s="228"/>
      <c r="F43" s="227" t="s">
        <v>48</v>
      </c>
      <c r="G43" s="228"/>
      <c r="H43" s="241">
        <f>ROUND(SUM(G39:G42),0)</f>
        <v>4236</v>
      </c>
    </row>
    <row r="44" spans="1:8">
      <c r="A44" s="166"/>
      <c r="B44" s="166"/>
      <c r="C44" s="227"/>
      <c r="D44" s="227"/>
      <c r="E44" s="228"/>
      <c r="F44" s="227"/>
      <c r="G44" s="228"/>
      <c r="H44" s="228"/>
    </row>
    <row r="45" spans="1:8">
      <c r="A45" s="166"/>
      <c r="B45" s="166"/>
      <c r="C45" s="264" t="s">
        <v>70</v>
      </c>
      <c r="D45" s="227"/>
      <c r="E45" s="228"/>
      <c r="F45" s="227"/>
      <c r="G45" s="228"/>
      <c r="H45" s="261">
        <f>ROUND(SUM(H36:H43),0)</f>
        <v>17475</v>
      </c>
    </row>
  </sheetData>
  <mergeCells count="5">
    <mergeCell ref="E3:H3"/>
    <mergeCell ref="B5:D5"/>
    <mergeCell ref="F5:H8"/>
    <mergeCell ref="A12:B12"/>
    <mergeCell ref="A38:B3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topLeftCell="A12" workbookViewId="0">
      <selection activeCell="B19" sqref="B19"/>
    </sheetView>
  </sheetViews>
  <sheetFormatPr baseColWidth="10" defaultRowHeight="14.4"/>
  <cols>
    <col min="2" max="2" width="11.5546875" customWidth="1"/>
    <col min="3" max="3" width="13.88671875" customWidth="1"/>
    <col min="5" max="5" width="13" bestFit="1" customWidth="1"/>
    <col min="6" max="6" width="13.6640625" bestFit="1" customWidth="1"/>
    <col min="7" max="7" width="14.109375" bestFit="1" customWidth="1"/>
    <col min="8" max="8" width="12" bestFit="1" customWidth="1"/>
  </cols>
  <sheetData>
    <row r="1" spans="1:8">
      <c r="C1" s="220"/>
      <c r="D1" s="220"/>
      <c r="E1" s="221"/>
      <c r="F1" s="220"/>
      <c r="G1" s="221"/>
      <c r="H1" s="221"/>
    </row>
    <row r="2" spans="1:8" ht="17.399999999999999">
      <c r="A2" s="156" t="str">
        <f>+[68]DATOS!B2</f>
        <v>ALCALDIA DE POPAYAN</v>
      </c>
      <c r="B2" s="157"/>
      <c r="C2" s="222"/>
      <c r="D2" s="222"/>
      <c r="E2" s="223"/>
      <c r="F2" s="222"/>
      <c r="G2" s="223"/>
      <c r="H2" s="224"/>
    </row>
    <row r="3" spans="1:8" ht="15.6">
      <c r="A3" s="160" t="str">
        <f>+[68]DATOS!B4</f>
        <v>SECRETARIA DE INFRAESTRUCTURA</v>
      </c>
      <c r="B3" s="161"/>
      <c r="C3" s="225"/>
      <c r="D3" s="225"/>
      <c r="E3" s="163" t="s">
        <v>34</v>
      </c>
      <c r="F3" s="164"/>
      <c r="G3" s="164"/>
      <c r="H3" s="165"/>
    </row>
    <row r="4" spans="1:8">
      <c r="A4" s="166"/>
      <c r="B4" s="166"/>
      <c r="C4" s="227"/>
      <c r="D4" s="227"/>
      <c r="E4" s="228"/>
      <c r="F4" s="227"/>
      <c r="G4" s="228"/>
      <c r="H4" s="228"/>
    </row>
    <row r="5" spans="1:8" ht="39.6" customHeight="1">
      <c r="A5" s="167" t="s">
        <v>35</v>
      </c>
      <c r="B5" s="168" t="s">
        <v>86</v>
      </c>
      <c r="C5" s="168"/>
      <c r="D5" s="168"/>
      <c r="E5" s="230" t="s">
        <v>37</v>
      </c>
      <c r="F5" s="169" t="str">
        <f>+[68]DATOS!B6</f>
        <v>PRESUPUESTO PARA EDIFICACIONES</v>
      </c>
      <c r="G5" s="169"/>
      <c r="H5" s="169"/>
    </row>
    <row r="6" spans="1:8">
      <c r="A6" s="170"/>
      <c r="B6" s="171"/>
      <c r="C6" s="229"/>
      <c r="D6" s="229"/>
      <c r="E6" s="230"/>
      <c r="F6" s="231"/>
      <c r="G6" s="232"/>
      <c r="H6" s="232"/>
    </row>
    <row r="7" spans="1:8">
      <c r="A7" s="167" t="s">
        <v>38</v>
      </c>
      <c r="B7" s="171" t="s">
        <v>8</v>
      </c>
      <c r="C7" s="229" t="s">
        <v>40</v>
      </c>
      <c r="D7" s="229"/>
      <c r="E7" s="230"/>
      <c r="F7" s="231"/>
      <c r="G7" s="232"/>
      <c r="H7" s="232"/>
    </row>
    <row r="8" spans="1:8">
      <c r="A8" s="167"/>
      <c r="B8" s="167"/>
      <c r="C8" s="229"/>
      <c r="D8" s="229"/>
      <c r="E8" s="230"/>
      <c r="F8" s="231"/>
      <c r="G8" s="232"/>
      <c r="H8" s="232"/>
    </row>
    <row r="9" spans="1:8">
      <c r="A9" s="173" t="s">
        <v>41</v>
      </c>
      <c r="B9" s="173"/>
      <c r="C9" s="227"/>
      <c r="D9" s="227"/>
      <c r="E9" s="228" t="s">
        <v>42</v>
      </c>
      <c r="F9" s="233"/>
      <c r="G9" s="228"/>
      <c r="H9" s="228"/>
    </row>
    <row r="10" spans="1:8">
      <c r="A10" s="175" t="s">
        <v>43</v>
      </c>
      <c r="B10" s="176"/>
      <c r="C10" s="234" t="s">
        <v>5</v>
      </c>
      <c r="D10" s="177" t="s">
        <v>71</v>
      </c>
      <c r="E10" s="236" t="s">
        <v>45</v>
      </c>
      <c r="F10" s="178" t="s">
        <v>75</v>
      </c>
      <c r="G10" s="236" t="s">
        <v>47</v>
      </c>
      <c r="H10" s="228"/>
    </row>
    <row r="11" spans="1:8">
      <c r="A11" s="179" t="str">
        <f>+[68]Insumos!C44</f>
        <v>HERRAMIENTA MENOR</v>
      </c>
      <c r="B11" s="180"/>
      <c r="C11" s="237" t="str">
        <f>+[68]Insumos!D44</f>
        <v>%</v>
      </c>
      <c r="D11" s="213"/>
      <c r="E11" s="241">
        <f>+H38</f>
        <v>11020</v>
      </c>
      <c r="F11" s="204">
        <f>+[68]Insumos!E44</f>
        <v>0.05</v>
      </c>
      <c r="G11" s="241">
        <f>+H38*0.05</f>
        <v>551</v>
      </c>
      <c r="H11" s="228"/>
    </row>
    <row r="12" spans="1:8">
      <c r="A12" s="185"/>
      <c r="B12" s="186"/>
      <c r="C12" s="299"/>
      <c r="D12" s="300"/>
      <c r="E12" s="244"/>
      <c r="F12" s="188"/>
      <c r="G12" s="247"/>
      <c r="H12" s="228"/>
    </row>
    <row r="13" spans="1:8">
      <c r="A13" s="179"/>
      <c r="B13" s="190"/>
      <c r="C13" s="237"/>
      <c r="D13" s="213"/>
      <c r="E13" s="241"/>
      <c r="F13" s="204"/>
      <c r="G13" s="241"/>
      <c r="H13" s="228"/>
    </row>
    <row r="14" spans="1:8">
      <c r="A14" s="192"/>
      <c r="B14" s="190"/>
      <c r="C14" s="237"/>
      <c r="D14" s="213"/>
      <c r="E14" s="241"/>
      <c r="F14" s="250"/>
      <c r="G14" s="241"/>
      <c r="H14" s="228"/>
    </row>
    <row r="15" spans="1:8">
      <c r="A15" s="166"/>
      <c r="B15" s="166"/>
      <c r="C15" s="227"/>
      <c r="D15" s="227"/>
      <c r="E15" s="228"/>
      <c r="F15" s="227" t="s">
        <v>48</v>
      </c>
      <c r="G15" s="228"/>
      <c r="H15" s="241">
        <f>SUM(G11:G14)</f>
        <v>551</v>
      </c>
    </row>
    <row r="16" spans="1:8">
      <c r="A16" s="173" t="s">
        <v>49</v>
      </c>
      <c r="B16" s="173"/>
      <c r="C16" s="227"/>
      <c r="D16" s="227"/>
      <c r="E16" s="228"/>
      <c r="F16" s="227"/>
      <c r="G16" s="228"/>
      <c r="H16" s="228"/>
    </row>
    <row r="17" spans="1:8">
      <c r="A17" s="195" t="s">
        <v>50</v>
      </c>
      <c r="B17" s="196"/>
      <c r="C17" s="234" t="s">
        <v>51</v>
      </c>
      <c r="D17" s="197" t="s">
        <v>5</v>
      </c>
      <c r="E17" s="252" t="s">
        <v>52</v>
      </c>
      <c r="F17" s="198" t="s">
        <v>44</v>
      </c>
      <c r="G17" s="252" t="s">
        <v>47</v>
      </c>
      <c r="H17" s="228"/>
    </row>
    <row r="18" spans="1:8">
      <c r="A18" s="185" t="str">
        <f>+[68]Insumos!C218</f>
        <v xml:space="preserve">PINTURA ESMALTE                                             </v>
      </c>
      <c r="B18" s="186"/>
      <c r="C18" s="128">
        <v>0.02</v>
      </c>
      <c r="D18" s="300" t="str">
        <f>+[68]Insumos!D218</f>
        <v>gln</v>
      </c>
      <c r="E18" s="244">
        <f>+[68]Insumos!E218</f>
        <v>85039</v>
      </c>
      <c r="F18" s="188">
        <v>0.08</v>
      </c>
      <c r="G18" s="247">
        <f>+E18*(F18*(1+C18))</f>
        <v>6939.1824000000006</v>
      </c>
      <c r="H18" s="228"/>
    </row>
    <row r="19" spans="1:8">
      <c r="A19" s="199" t="str">
        <f>+[68]Insumos!C841</f>
        <v>LIJA DE AGUA 180 SUPER</v>
      </c>
      <c r="B19" s="190"/>
      <c r="C19" s="111">
        <v>0.02</v>
      </c>
      <c r="D19" s="301" t="str">
        <f>+[68]Insumos!D841</f>
        <v>UN</v>
      </c>
      <c r="E19" s="244">
        <f>+[68]Insumos!E841</f>
        <v>1371</v>
      </c>
      <c r="F19" s="203">
        <v>0.63</v>
      </c>
      <c r="G19" s="247">
        <f>+E19*(F19*(1+C19))</f>
        <v>881.0046000000001</v>
      </c>
      <c r="H19" s="228"/>
    </row>
    <row r="20" spans="1:8">
      <c r="A20" s="185" t="str">
        <f>+[68]Insumos!C794</f>
        <v>THINER</v>
      </c>
      <c r="B20" s="190"/>
      <c r="C20" s="111">
        <v>0.02</v>
      </c>
      <c r="D20" s="300" t="str">
        <f>+[68]Insumos!D794</f>
        <v>Gal</v>
      </c>
      <c r="E20" s="244">
        <f>+[68]Insumos!E794</f>
        <v>22396</v>
      </c>
      <c r="F20" s="204">
        <v>0.03</v>
      </c>
      <c r="G20" s="247">
        <f>+E20*(F20*(1+C20))</f>
        <v>685.31759999999997</v>
      </c>
      <c r="H20" s="228"/>
    </row>
    <row r="21" spans="1:8">
      <c r="A21" s="185" t="str">
        <f>+[68]Insumos!C219</f>
        <v xml:space="preserve">PINTURA ANTICORROSIVA                                       </v>
      </c>
      <c r="B21" s="190"/>
      <c r="C21" s="111">
        <v>0.02</v>
      </c>
      <c r="D21" s="300" t="str">
        <f>+[68]Insumos!D219</f>
        <v>gln</v>
      </c>
      <c r="E21" s="244">
        <f>+[68]Insumos!E219</f>
        <v>46396</v>
      </c>
      <c r="F21" s="205">
        <v>1.4999999999999999E-2</v>
      </c>
      <c r="G21" s="247">
        <f>+E21*(F21*(1+C21))</f>
        <v>709.85879999999997</v>
      </c>
      <c r="H21" s="228"/>
    </row>
    <row r="22" spans="1:8">
      <c r="A22" s="192"/>
      <c r="B22" s="190"/>
      <c r="C22" s="111"/>
      <c r="D22" s="213"/>
      <c r="E22" s="241"/>
      <c r="F22" s="204"/>
      <c r="G22" s="241"/>
      <c r="H22" s="228"/>
    </row>
    <row r="23" spans="1:8">
      <c r="A23" s="192"/>
      <c r="B23" s="190"/>
      <c r="C23" s="111"/>
      <c r="D23" s="213"/>
      <c r="E23" s="241"/>
      <c r="F23" s="204"/>
      <c r="G23" s="241"/>
      <c r="H23" s="228"/>
    </row>
    <row r="24" spans="1:8">
      <c r="A24" s="192"/>
      <c r="B24" s="190"/>
      <c r="C24" s="111"/>
      <c r="D24" s="213"/>
      <c r="E24" s="241"/>
      <c r="F24" s="206"/>
      <c r="G24" s="241"/>
      <c r="H24" s="228"/>
    </row>
    <row r="25" spans="1:8">
      <c r="A25" s="166"/>
      <c r="B25" s="166"/>
      <c r="C25" s="227"/>
      <c r="D25" s="227"/>
      <c r="E25" s="228"/>
      <c r="F25" s="227" t="s">
        <v>48</v>
      </c>
      <c r="G25" s="228"/>
      <c r="H25" s="241">
        <f>SUM(G18:G24)</f>
        <v>9215.3634000000002</v>
      </c>
    </row>
    <row r="26" spans="1:8">
      <c r="A26" s="173" t="s">
        <v>54</v>
      </c>
      <c r="B26" s="173"/>
      <c r="C26" s="227"/>
      <c r="D26" s="227"/>
      <c r="E26" s="228"/>
      <c r="F26" s="227"/>
      <c r="G26" s="228"/>
      <c r="H26" s="228"/>
    </row>
    <row r="27" spans="1:8">
      <c r="A27" s="178" t="s">
        <v>55</v>
      </c>
      <c r="B27" s="178"/>
      <c r="C27" s="178" t="s">
        <v>56</v>
      </c>
      <c r="D27" s="178" t="s">
        <v>57</v>
      </c>
      <c r="E27" s="236" t="s">
        <v>58</v>
      </c>
      <c r="F27" s="178" t="s">
        <v>45</v>
      </c>
      <c r="G27" s="236" t="s">
        <v>47</v>
      </c>
      <c r="H27" s="228"/>
    </row>
    <row r="28" spans="1:8">
      <c r="A28" s="179"/>
      <c r="B28" s="208"/>
      <c r="C28" s="206"/>
      <c r="D28" s="206"/>
      <c r="E28" s="241"/>
      <c r="F28" s="206"/>
      <c r="G28" s="241"/>
      <c r="H28" s="228"/>
    </row>
    <row r="29" spans="1:8">
      <c r="A29" s="179"/>
      <c r="B29" s="208"/>
      <c r="C29" s="206"/>
      <c r="D29" s="206"/>
      <c r="E29" s="241"/>
      <c r="F29" s="206"/>
      <c r="G29" s="241"/>
      <c r="H29" s="228"/>
    </row>
    <row r="30" spans="1:8">
      <c r="A30" s="179"/>
      <c r="B30" s="208"/>
      <c r="C30" s="206"/>
      <c r="D30" s="206"/>
      <c r="E30" s="241"/>
      <c r="F30" s="206"/>
      <c r="G30" s="241"/>
      <c r="H30" s="228"/>
    </row>
    <row r="31" spans="1:8">
      <c r="A31" s="166"/>
      <c r="B31" s="166"/>
      <c r="C31" s="227"/>
      <c r="D31" s="227"/>
      <c r="E31" s="228"/>
      <c r="F31" s="227" t="s">
        <v>48</v>
      </c>
      <c r="G31" s="228"/>
      <c r="H31" s="241"/>
    </row>
    <row r="32" spans="1:8">
      <c r="A32" s="173" t="s">
        <v>59</v>
      </c>
      <c r="B32" s="173"/>
      <c r="C32" s="227"/>
      <c r="D32" s="227"/>
      <c r="E32" s="228"/>
      <c r="F32" s="227"/>
      <c r="G32" s="228"/>
      <c r="H32" s="228"/>
    </row>
    <row r="33" spans="1:8">
      <c r="A33" s="175" t="s">
        <v>55</v>
      </c>
      <c r="B33" s="178"/>
      <c r="C33" s="178" t="s">
        <v>60</v>
      </c>
      <c r="D33" s="178" t="s">
        <v>61</v>
      </c>
      <c r="E33" s="236" t="s">
        <v>62</v>
      </c>
      <c r="F33" s="178" t="s">
        <v>46</v>
      </c>
      <c r="G33" s="236" t="s">
        <v>47</v>
      </c>
      <c r="H33" s="228"/>
    </row>
    <row r="34" spans="1:8">
      <c r="A34" s="179" t="str">
        <f>+[68]CUADRILLA!E41</f>
        <v>CUADRILLA No. 06 (3AY)</v>
      </c>
      <c r="B34" s="208"/>
      <c r="C34" s="239">
        <f>+[68]CUADRILLA!H41</f>
        <v>116000</v>
      </c>
      <c r="D34" s="204">
        <f>[68]DATOS!B15</f>
        <v>1.9</v>
      </c>
      <c r="E34" s="241">
        <f>C34*D34</f>
        <v>220400</v>
      </c>
      <c r="F34" s="204">
        <v>20</v>
      </c>
      <c r="G34" s="241">
        <f>E34/F34</f>
        <v>11020</v>
      </c>
      <c r="H34" s="228"/>
    </row>
    <row r="35" spans="1:8">
      <c r="A35" s="179"/>
      <c r="B35" s="208"/>
      <c r="C35" s="256"/>
      <c r="D35" s="206"/>
      <c r="E35" s="241"/>
      <c r="F35" s="206"/>
      <c r="G35" s="241"/>
      <c r="H35" s="228"/>
    </row>
    <row r="36" spans="1:8">
      <c r="A36" s="179"/>
      <c r="B36" s="208"/>
      <c r="C36" s="256"/>
      <c r="D36" s="206"/>
      <c r="E36" s="241"/>
      <c r="F36" s="206"/>
      <c r="G36" s="241"/>
      <c r="H36" s="228"/>
    </row>
    <row r="37" spans="1:8">
      <c r="A37" s="179"/>
      <c r="B37" s="208"/>
      <c r="C37" s="256"/>
      <c r="D37" s="206"/>
      <c r="E37" s="241"/>
      <c r="F37" s="206"/>
      <c r="G37" s="241"/>
      <c r="H37" s="228"/>
    </row>
    <row r="38" spans="1:8">
      <c r="A38" s="166"/>
      <c r="B38" s="166"/>
      <c r="C38" s="227"/>
      <c r="D38" s="227"/>
      <c r="E38" s="228"/>
      <c r="F38" s="227" t="s">
        <v>48</v>
      </c>
      <c r="G38" s="228"/>
      <c r="H38" s="241">
        <f>SUM(G34:G37)</f>
        <v>11020</v>
      </c>
    </row>
    <row r="39" spans="1:8">
      <c r="A39" s="166"/>
      <c r="B39" s="166"/>
      <c r="C39" s="227"/>
      <c r="D39" s="227"/>
      <c r="E39" s="228"/>
      <c r="F39" s="227"/>
      <c r="G39" s="228"/>
      <c r="H39" s="228"/>
    </row>
    <row r="40" spans="1:8">
      <c r="A40" s="166"/>
      <c r="B40" s="166"/>
      <c r="C40" s="260" t="s">
        <v>63</v>
      </c>
      <c r="D40" s="260"/>
      <c r="E40" s="259"/>
      <c r="F40" s="260"/>
      <c r="G40" s="259"/>
      <c r="H40" s="261">
        <f>ROUND(SUM(H15:H38),0)</f>
        <v>20786</v>
      </c>
    </row>
    <row r="41" spans="1:8">
      <c r="A41" s="173" t="s">
        <v>64</v>
      </c>
      <c r="B41" s="173"/>
      <c r="C41" s="227"/>
      <c r="D41" s="227"/>
      <c r="E41" s="228"/>
      <c r="F41" s="227"/>
      <c r="G41" s="228"/>
      <c r="H41" s="228"/>
    </row>
    <row r="42" spans="1:8">
      <c r="A42" s="210" t="s">
        <v>4</v>
      </c>
      <c r="B42" s="211"/>
      <c r="C42" s="212" t="s">
        <v>40</v>
      </c>
      <c r="D42" s="212" t="s">
        <v>40</v>
      </c>
      <c r="E42" s="255" t="s">
        <v>40</v>
      </c>
      <c r="F42" s="214" t="s">
        <v>65</v>
      </c>
      <c r="G42" s="236" t="s">
        <v>66</v>
      </c>
      <c r="H42" s="228"/>
    </row>
    <row r="43" spans="1:8">
      <c r="A43" s="179" t="s">
        <v>67</v>
      </c>
      <c r="B43" s="215"/>
      <c r="C43" s="212"/>
      <c r="D43" s="212"/>
      <c r="E43" s="238"/>
      <c r="F43" s="152">
        <f>+[68]DATOS!B10</f>
        <v>0.25</v>
      </c>
      <c r="G43" s="153">
        <f>$H$40*F43</f>
        <v>5196.5</v>
      </c>
      <c r="H43" s="228"/>
    </row>
    <row r="44" spans="1:8">
      <c r="A44" s="179" t="s">
        <v>68</v>
      </c>
      <c r="B44" s="215"/>
      <c r="C44" s="212"/>
      <c r="D44" s="212"/>
      <c r="E44" s="238"/>
      <c r="F44" s="152">
        <f>+[68]DATOS!B11</f>
        <v>0.02</v>
      </c>
      <c r="G44" s="153">
        <f>$H$40*F44</f>
        <v>415.72</v>
      </c>
      <c r="H44" s="228"/>
    </row>
    <row r="45" spans="1:8">
      <c r="A45" s="179" t="s">
        <v>69</v>
      </c>
      <c r="B45" s="215"/>
      <c r="C45" s="212"/>
      <c r="D45" s="212"/>
      <c r="E45" s="238"/>
      <c r="F45" s="152">
        <f>+[68]DATOS!B12</f>
        <v>0.05</v>
      </c>
      <c r="G45" s="153">
        <f>$H$40*F45</f>
        <v>1039.3</v>
      </c>
      <c r="H45" s="228"/>
    </row>
    <row r="46" spans="1:8">
      <c r="A46" s="179"/>
      <c r="B46" s="215"/>
      <c r="C46" s="212"/>
      <c r="D46" s="212"/>
      <c r="E46" s="238"/>
      <c r="F46" s="217"/>
      <c r="G46" s="241"/>
      <c r="H46" s="228"/>
    </row>
    <row r="47" spans="1:8">
      <c r="A47" s="166"/>
      <c r="B47" s="166"/>
      <c r="C47" s="227"/>
      <c r="D47" s="227"/>
      <c r="E47" s="228"/>
      <c r="F47" s="227" t="s">
        <v>48</v>
      </c>
      <c r="G47" s="228"/>
      <c r="H47" s="241">
        <f>ROUND(SUM(G43:G46),0)</f>
        <v>6652</v>
      </c>
    </row>
    <row r="48" spans="1:8">
      <c r="A48" s="166"/>
      <c r="B48" s="166"/>
      <c r="C48" s="227"/>
      <c r="D48" s="227"/>
      <c r="E48" s="228"/>
      <c r="F48" s="227"/>
      <c r="G48" s="228"/>
      <c r="H48" s="228"/>
    </row>
    <row r="49" spans="1:8">
      <c r="A49" s="166"/>
      <c r="B49" s="166"/>
      <c r="C49" s="264" t="s">
        <v>70</v>
      </c>
      <c r="D49" s="227"/>
      <c r="E49" s="228"/>
      <c r="F49" s="227"/>
      <c r="G49" s="228"/>
      <c r="H49" s="261">
        <f>ROUND(SUM(H40:H47),0)</f>
        <v>27438</v>
      </c>
    </row>
  </sheetData>
  <mergeCells count="4">
    <mergeCell ref="E3:H3"/>
    <mergeCell ref="B5:D5"/>
    <mergeCell ref="F5:H5"/>
    <mergeCell ref="A42:B4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23" workbookViewId="0">
      <selection sqref="A1:H45"/>
    </sheetView>
  </sheetViews>
  <sheetFormatPr baseColWidth="10" defaultRowHeight="14.4"/>
  <cols>
    <col min="3" max="3" width="14.21875" customWidth="1"/>
    <col min="5" max="5" width="13" bestFit="1" customWidth="1"/>
    <col min="6" max="6" width="13.6640625" bestFit="1" customWidth="1"/>
    <col min="7" max="7" width="14.109375" bestFit="1" customWidth="1"/>
    <col min="8" max="8" width="12" bestFit="1" customWidth="1"/>
  </cols>
  <sheetData>
    <row r="1" spans="1:8">
      <c r="C1" s="220"/>
      <c r="D1" s="220"/>
      <c r="E1" s="221"/>
      <c r="F1" s="220"/>
      <c r="G1" s="221"/>
      <c r="H1" s="221"/>
    </row>
    <row r="2" spans="1:8" ht="17.399999999999999">
      <c r="A2" s="156" t="str">
        <f>+[68]DATOS!B2</f>
        <v>ALCALDIA DE POPAYAN</v>
      </c>
      <c r="B2" s="157"/>
      <c r="C2" s="222"/>
      <c r="D2" s="222"/>
      <c r="E2" s="223"/>
      <c r="F2" s="222"/>
      <c r="G2" s="223"/>
      <c r="H2" s="224"/>
    </row>
    <row r="3" spans="1:8" ht="15.6">
      <c r="A3" s="160" t="str">
        <f>+[68]DATOS!B4</f>
        <v>SECRETARIA DE INFRAESTRUCTURA</v>
      </c>
      <c r="B3" s="161"/>
      <c r="C3" s="225"/>
      <c r="D3" s="225"/>
      <c r="E3" s="163" t="s">
        <v>34</v>
      </c>
      <c r="F3" s="164"/>
      <c r="G3" s="164"/>
      <c r="H3" s="165"/>
    </row>
    <row r="4" spans="1:8">
      <c r="A4" s="166"/>
      <c r="B4" s="166"/>
      <c r="C4" s="227"/>
      <c r="D4" s="227"/>
      <c r="E4" s="228"/>
      <c r="F4" s="227"/>
      <c r="G4" s="228"/>
      <c r="H4" s="228"/>
    </row>
    <row r="5" spans="1:8">
      <c r="A5" s="167" t="s">
        <v>35</v>
      </c>
      <c r="B5" s="168" t="s">
        <v>88</v>
      </c>
      <c r="C5" s="168"/>
      <c r="D5" s="168"/>
      <c r="E5" s="230" t="s">
        <v>37</v>
      </c>
      <c r="F5" s="169" t="str">
        <f>+[68]DATOS!B6</f>
        <v>PRESUPUESTO PARA EDIFICACIONES</v>
      </c>
      <c r="G5" s="169"/>
      <c r="H5" s="169"/>
    </row>
    <row r="6" spans="1:8">
      <c r="A6" s="170"/>
      <c r="B6" s="171"/>
      <c r="C6" s="229"/>
      <c r="D6" s="229"/>
      <c r="E6" s="230"/>
      <c r="F6" s="231"/>
      <c r="G6" s="232"/>
      <c r="H6" s="232"/>
    </row>
    <row r="7" spans="1:8">
      <c r="A7" s="167" t="s">
        <v>38</v>
      </c>
      <c r="B7" s="171" t="s">
        <v>8</v>
      </c>
      <c r="C7" s="229" t="s">
        <v>40</v>
      </c>
      <c r="D7" s="229"/>
      <c r="E7" s="230"/>
      <c r="F7" s="231"/>
      <c r="G7" s="232"/>
      <c r="H7" s="232"/>
    </row>
    <row r="8" spans="1:8">
      <c r="A8" s="167"/>
      <c r="B8" s="167"/>
      <c r="C8" s="229"/>
      <c r="D8" s="229"/>
      <c r="E8" s="230"/>
      <c r="F8" s="231"/>
      <c r="G8" s="232"/>
      <c r="H8" s="232"/>
    </row>
    <row r="9" spans="1:8">
      <c r="A9" s="173" t="s">
        <v>41</v>
      </c>
      <c r="B9" s="173"/>
      <c r="C9" s="227"/>
      <c r="D9" s="227"/>
      <c r="E9" s="228" t="s">
        <v>42</v>
      </c>
      <c r="F9" s="233"/>
      <c r="G9" s="228"/>
      <c r="H9" s="228"/>
    </row>
    <row r="10" spans="1:8">
      <c r="A10" s="175" t="s">
        <v>43</v>
      </c>
      <c r="B10" s="176"/>
      <c r="C10" s="234" t="s">
        <v>5</v>
      </c>
      <c r="D10" s="177" t="s">
        <v>71</v>
      </c>
      <c r="E10" s="236" t="s">
        <v>45</v>
      </c>
      <c r="F10" s="178" t="s">
        <v>75</v>
      </c>
      <c r="G10" s="236" t="s">
        <v>47</v>
      </c>
      <c r="H10" s="228"/>
    </row>
    <row r="11" spans="1:8">
      <c r="A11" s="179" t="str">
        <f>+[68]Insumos!C44</f>
        <v>HERRAMIENTA MENOR</v>
      </c>
      <c r="B11" s="180"/>
      <c r="C11" s="237" t="str">
        <f>+[68]Insumos!D44</f>
        <v>%</v>
      </c>
      <c r="D11" s="213"/>
      <c r="E11" s="241">
        <f>+H34</f>
        <v>9183.3333333333321</v>
      </c>
      <c r="F11" s="204">
        <f>+[68]Insumos!E44</f>
        <v>0.05</v>
      </c>
      <c r="G11" s="241">
        <f>+H34*0.05</f>
        <v>459.16666666666663</v>
      </c>
      <c r="H11" s="228"/>
    </row>
    <row r="12" spans="1:8">
      <c r="A12" s="185"/>
      <c r="B12" s="186"/>
      <c r="C12" s="299"/>
      <c r="D12" s="300"/>
      <c r="E12" s="244"/>
      <c r="F12" s="188"/>
      <c r="G12" s="247"/>
      <c r="H12" s="228"/>
    </row>
    <row r="13" spans="1:8">
      <c r="A13" s="179"/>
      <c r="B13" s="190"/>
      <c r="C13" s="237"/>
      <c r="D13" s="213"/>
      <c r="E13" s="241"/>
      <c r="F13" s="204"/>
      <c r="G13" s="241"/>
      <c r="H13" s="228"/>
    </row>
    <row r="14" spans="1:8">
      <c r="A14" s="192"/>
      <c r="B14" s="190"/>
      <c r="C14" s="237"/>
      <c r="D14" s="213"/>
      <c r="E14" s="241"/>
      <c r="F14" s="250"/>
      <c r="G14" s="241"/>
      <c r="H14" s="228"/>
    </row>
    <row r="15" spans="1:8">
      <c r="A15" s="166"/>
      <c r="B15" s="166"/>
      <c r="C15" s="227"/>
      <c r="D15" s="227"/>
      <c r="E15" s="228"/>
      <c r="F15" s="227" t="s">
        <v>48</v>
      </c>
      <c r="G15" s="228"/>
      <c r="H15" s="241">
        <f>SUM(G11:G14)</f>
        <v>459.16666666666663</v>
      </c>
    </row>
    <row r="16" spans="1:8">
      <c r="A16" s="173" t="s">
        <v>49</v>
      </c>
      <c r="B16" s="173"/>
      <c r="C16" s="227"/>
      <c r="D16" s="227"/>
      <c r="E16" s="228"/>
      <c r="F16" s="227"/>
      <c r="G16" s="228"/>
      <c r="H16" s="228"/>
    </row>
    <row r="17" spans="1:8">
      <c r="A17" s="195" t="s">
        <v>50</v>
      </c>
      <c r="B17" s="196"/>
      <c r="C17" s="234" t="s">
        <v>51</v>
      </c>
      <c r="D17" s="197" t="s">
        <v>5</v>
      </c>
      <c r="E17" s="252" t="s">
        <v>52</v>
      </c>
      <c r="F17" s="198" t="s">
        <v>44</v>
      </c>
      <c r="G17" s="252" t="s">
        <v>47</v>
      </c>
      <c r="H17" s="228"/>
    </row>
    <row r="18" spans="1:8">
      <c r="A18" s="302" t="s">
        <v>89</v>
      </c>
      <c r="B18" s="303"/>
      <c r="C18" s="128">
        <v>0.02</v>
      </c>
      <c r="D18" s="300" t="s">
        <v>90</v>
      </c>
      <c r="E18" s="244">
        <v>137600</v>
      </c>
      <c r="F18" s="188">
        <v>0.08</v>
      </c>
      <c r="G18" s="247">
        <f>+E18*(F18*(1+C18))</f>
        <v>11228.160000000002</v>
      </c>
      <c r="H18" s="228"/>
    </row>
    <row r="19" spans="1:8">
      <c r="A19" s="304" t="s">
        <v>91</v>
      </c>
      <c r="B19" s="305"/>
      <c r="C19" s="111">
        <v>0.02</v>
      </c>
      <c r="D19" s="301" t="s">
        <v>90</v>
      </c>
      <c r="E19" s="244">
        <v>214400</v>
      </c>
      <c r="F19" s="203">
        <v>0.05</v>
      </c>
      <c r="G19" s="247">
        <f>+E19*(F19*(1+C19))</f>
        <v>10934.400000000001</v>
      </c>
      <c r="H19" s="228"/>
    </row>
    <row r="20" spans="1:8">
      <c r="A20" s="302" t="s">
        <v>92</v>
      </c>
      <c r="B20" s="303"/>
      <c r="C20" s="111">
        <v>0.02</v>
      </c>
      <c r="D20" s="300" t="s">
        <v>9</v>
      </c>
      <c r="E20" s="244">
        <v>1371</v>
      </c>
      <c r="F20" s="204">
        <v>0.63</v>
      </c>
      <c r="G20" s="247">
        <f>+E20*(F20*(1+C20))</f>
        <v>881.0046000000001</v>
      </c>
      <c r="H20" s="228"/>
    </row>
    <row r="21" spans="1:8">
      <c r="A21" s="166"/>
      <c r="B21" s="166"/>
      <c r="C21" s="227"/>
      <c r="D21" s="227"/>
      <c r="E21" s="228"/>
      <c r="F21" s="227" t="s">
        <v>48</v>
      </c>
      <c r="G21" s="228"/>
      <c r="H21" s="241">
        <f>SUM(G18:G20)</f>
        <v>23043.564600000005</v>
      </c>
    </row>
    <row r="22" spans="1:8">
      <c r="A22" s="173" t="s">
        <v>54</v>
      </c>
      <c r="B22" s="173"/>
      <c r="C22" s="227"/>
      <c r="D22" s="227"/>
      <c r="E22" s="228"/>
      <c r="F22" s="227"/>
      <c r="G22" s="228"/>
      <c r="H22" s="228"/>
    </row>
    <row r="23" spans="1:8">
      <c r="A23" s="178" t="s">
        <v>55</v>
      </c>
      <c r="B23" s="178"/>
      <c r="C23" s="178" t="s">
        <v>56</v>
      </c>
      <c r="D23" s="178" t="s">
        <v>57</v>
      </c>
      <c r="E23" s="236" t="s">
        <v>58</v>
      </c>
      <c r="F23" s="178" t="s">
        <v>45</v>
      </c>
      <c r="G23" s="236" t="s">
        <v>47</v>
      </c>
      <c r="H23" s="228"/>
    </row>
    <row r="24" spans="1:8">
      <c r="A24" s="179"/>
      <c r="B24" s="208"/>
      <c r="C24" s="206"/>
      <c r="D24" s="206"/>
      <c r="E24" s="241"/>
      <c r="F24" s="206"/>
      <c r="G24" s="241"/>
      <c r="H24" s="228"/>
    </row>
    <row r="25" spans="1:8">
      <c r="A25" s="179"/>
      <c r="B25" s="208"/>
      <c r="C25" s="206"/>
      <c r="D25" s="206"/>
      <c r="E25" s="241"/>
      <c r="F25" s="206"/>
      <c r="G25" s="241"/>
      <c r="H25" s="228"/>
    </row>
    <row r="26" spans="1:8">
      <c r="A26" s="179"/>
      <c r="B26" s="208"/>
      <c r="C26" s="206"/>
      <c r="D26" s="206"/>
      <c r="E26" s="241"/>
      <c r="F26" s="206"/>
      <c r="G26" s="241"/>
      <c r="H26" s="228"/>
    </row>
    <row r="27" spans="1:8">
      <c r="A27" s="166"/>
      <c r="B27" s="166"/>
      <c r="C27" s="227"/>
      <c r="D27" s="227"/>
      <c r="E27" s="228"/>
      <c r="F27" s="227" t="s">
        <v>48</v>
      </c>
      <c r="G27" s="228"/>
      <c r="H27" s="241"/>
    </row>
    <row r="28" spans="1:8">
      <c r="A28" s="173" t="s">
        <v>59</v>
      </c>
      <c r="B28" s="173"/>
      <c r="C28" s="227"/>
      <c r="D28" s="227"/>
      <c r="E28" s="228"/>
      <c r="F28" s="227"/>
      <c r="G28" s="228"/>
      <c r="H28" s="228"/>
    </row>
    <row r="29" spans="1:8">
      <c r="A29" s="175" t="s">
        <v>55</v>
      </c>
      <c r="B29" s="178"/>
      <c r="C29" s="178" t="s">
        <v>60</v>
      </c>
      <c r="D29" s="178" t="s">
        <v>61</v>
      </c>
      <c r="E29" s="236" t="s">
        <v>62</v>
      </c>
      <c r="F29" s="178" t="s">
        <v>46</v>
      </c>
      <c r="G29" s="236" t="s">
        <v>47</v>
      </c>
      <c r="H29" s="228"/>
    </row>
    <row r="30" spans="1:8">
      <c r="A30" s="179" t="s">
        <v>93</v>
      </c>
      <c r="B30" s="208"/>
      <c r="C30" s="239">
        <v>96666.666666666657</v>
      </c>
      <c r="D30" s="204">
        <f>[68]DATOS!B15</f>
        <v>1.9</v>
      </c>
      <c r="E30" s="241">
        <f>C30*D30</f>
        <v>183666.66666666663</v>
      </c>
      <c r="F30" s="204">
        <v>20</v>
      </c>
      <c r="G30" s="241">
        <f>E30/F30</f>
        <v>9183.3333333333321</v>
      </c>
      <c r="H30" s="228"/>
    </row>
    <row r="31" spans="1:8">
      <c r="A31" s="179"/>
      <c r="B31" s="208"/>
      <c r="C31" s="256"/>
      <c r="D31" s="206"/>
      <c r="E31" s="241"/>
      <c r="F31" s="206"/>
      <c r="G31" s="241"/>
      <c r="H31" s="228"/>
    </row>
    <row r="32" spans="1:8">
      <c r="A32" s="179"/>
      <c r="B32" s="208"/>
      <c r="C32" s="256"/>
      <c r="D32" s="206"/>
      <c r="E32" s="241"/>
      <c r="F32" s="206"/>
      <c r="G32" s="241"/>
      <c r="H32" s="228"/>
    </row>
    <row r="33" spans="1:8">
      <c r="A33" s="179"/>
      <c r="B33" s="208"/>
      <c r="C33" s="256"/>
      <c r="D33" s="206"/>
      <c r="E33" s="241"/>
      <c r="F33" s="206"/>
      <c r="G33" s="241"/>
      <c r="H33" s="228"/>
    </row>
    <row r="34" spans="1:8">
      <c r="A34" s="166"/>
      <c r="B34" s="166"/>
      <c r="C34" s="227"/>
      <c r="D34" s="227"/>
      <c r="E34" s="228"/>
      <c r="F34" s="227" t="s">
        <v>48</v>
      </c>
      <c r="G34" s="228"/>
      <c r="H34" s="241">
        <f>SUM(G30:G33)</f>
        <v>9183.3333333333321</v>
      </c>
    </row>
    <row r="35" spans="1:8">
      <c r="A35" s="166"/>
      <c r="B35" s="166"/>
      <c r="C35" s="227"/>
      <c r="D35" s="227"/>
      <c r="E35" s="228"/>
      <c r="F35" s="227"/>
      <c r="G35" s="228"/>
      <c r="H35" s="228"/>
    </row>
    <row r="36" spans="1:8">
      <c r="A36" s="166"/>
      <c r="B36" s="166"/>
      <c r="C36" s="260" t="s">
        <v>63</v>
      </c>
      <c r="D36" s="260"/>
      <c r="E36" s="259"/>
      <c r="F36" s="260"/>
      <c r="G36" s="259"/>
      <c r="H36" s="261">
        <f>ROUND(SUM(H15:H34),0)</f>
        <v>32686</v>
      </c>
    </row>
    <row r="37" spans="1:8">
      <c r="A37" s="173" t="s">
        <v>64</v>
      </c>
      <c r="B37" s="173"/>
      <c r="C37" s="227"/>
      <c r="D37" s="227"/>
      <c r="E37" s="228"/>
      <c r="F37" s="227"/>
      <c r="G37" s="228"/>
      <c r="H37" s="228"/>
    </row>
    <row r="38" spans="1:8">
      <c r="A38" s="210" t="s">
        <v>4</v>
      </c>
      <c r="B38" s="211"/>
      <c r="C38" s="212" t="s">
        <v>40</v>
      </c>
      <c r="D38" s="212" t="s">
        <v>40</v>
      </c>
      <c r="E38" s="255" t="s">
        <v>40</v>
      </c>
      <c r="F38" s="214" t="s">
        <v>65</v>
      </c>
      <c r="G38" s="236" t="s">
        <v>66</v>
      </c>
      <c r="H38" s="228"/>
    </row>
    <row r="39" spans="1:8">
      <c r="A39" s="179" t="s">
        <v>67</v>
      </c>
      <c r="B39" s="215"/>
      <c r="C39" s="212"/>
      <c r="D39" s="212"/>
      <c r="E39" s="238"/>
      <c r="F39" s="152">
        <f>+[68]DATOS!B10</f>
        <v>0.25</v>
      </c>
      <c r="G39" s="153">
        <f>$H$36*F39</f>
        <v>8171.5</v>
      </c>
      <c r="H39" s="228"/>
    </row>
    <row r="40" spans="1:8">
      <c r="A40" s="179" t="s">
        <v>68</v>
      </c>
      <c r="B40" s="215"/>
      <c r="C40" s="212"/>
      <c r="D40" s="212"/>
      <c r="E40" s="238"/>
      <c r="F40" s="152">
        <f>+[68]DATOS!B11</f>
        <v>0.02</v>
      </c>
      <c r="G40" s="153">
        <f>$H$36*F40</f>
        <v>653.72</v>
      </c>
      <c r="H40" s="228"/>
    </row>
    <row r="41" spans="1:8">
      <c r="A41" s="179" t="s">
        <v>69</v>
      </c>
      <c r="B41" s="215"/>
      <c r="C41" s="212"/>
      <c r="D41" s="212"/>
      <c r="E41" s="238"/>
      <c r="F41" s="152">
        <f>+[68]DATOS!B12</f>
        <v>0.05</v>
      </c>
      <c r="G41" s="153">
        <f>$H$36*F41</f>
        <v>1634.3000000000002</v>
      </c>
      <c r="H41" s="228"/>
    </row>
    <row r="42" spans="1:8">
      <c r="A42" s="179"/>
      <c r="B42" s="215"/>
      <c r="C42" s="212"/>
      <c r="D42" s="212"/>
      <c r="E42" s="238"/>
      <c r="F42" s="217"/>
      <c r="G42" s="241"/>
      <c r="H42" s="228"/>
    </row>
    <row r="43" spans="1:8">
      <c r="A43" s="166"/>
      <c r="B43" s="166"/>
      <c r="C43" s="227"/>
      <c r="D43" s="227"/>
      <c r="E43" s="228"/>
      <c r="F43" s="227" t="s">
        <v>48</v>
      </c>
      <c r="G43" s="228"/>
      <c r="H43" s="241">
        <f>ROUND(SUM(G39:G42),0)</f>
        <v>10460</v>
      </c>
    </row>
    <row r="44" spans="1:8">
      <c r="A44" s="166"/>
      <c r="B44" s="166"/>
      <c r="C44" s="227"/>
      <c r="D44" s="227"/>
      <c r="E44" s="228"/>
      <c r="F44" s="227"/>
      <c r="G44" s="228"/>
      <c r="H44" s="228"/>
    </row>
    <row r="45" spans="1:8">
      <c r="A45" s="166"/>
      <c r="B45" s="166"/>
      <c r="C45" s="264" t="s">
        <v>70</v>
      </c>
      <c r="D45" s="227"/>
      <c r="E45" s="228"/>
      <c r="F45" s="227"/>
      <c r="G45" s="228"/>
      <c r="H45" s="261">
        <f>ROUND(SUM(H36:H43),0)</f>
        <v>43146</v>
      </c>
    </row>
  </sheetData>
  <mergeCells count="7">
    <mergeCell ref="E3:H3"/>
    <mergeCell ref="B5:D5"/>
    <mergeCell ref="F5:H5"/>
    <mergeCell ref="A38:B38"/>
    <mergeCell ref="A18:B18"/>
    <mergeCell ref="A19:B19"/>
    <mergeCell ref="A20:B2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workbookViewId="0">
      <selection sqref="A1:H43"/>
    </sheetView>
  </sheetViews>
  <sheetFormatPr baseColWidth="10" defaultRowHeight="14.4"/>
  <cols>
    <col min="3" max="3" width="13.5546875" customWidth="1"/>
    <col min="5" max="5" width="13" bestFit="1" customWidth="1"/>
    <col min="6" max="6" width="12" bestFit="1" customWidth="1"/>
    <col min="7" max="7" width="14.109375" bestFit="1" customWidth="1"/>
    <col min="8" max="8" width="12" bestFit="1" customWidth="1"/>
  </cols>
  <sheetData>
    <row r="1" spans="1:8">
      <c r="A1" s="75"/>
      <c r="B1" s="75"/>
      <c r="C1" s="76"/>
      <c r="D1" s="76"/>
      <c r="E1" s="77"/>
      <c r="F1" s="76"/>
      <c r="G1" s="77"/>
      <c r="H1" s="77"/>
    </row>
    <row r="2" spans="1:8" ht="17.399999999999999">
      <c r="A2" s="78" t="str">
        <f>+[67]DATOS!B2</f>
        <v>ALCALDIA DE POPAYAN</v>
      </c>
      <c r="B2" s="79"/>
      <c r="C2" s="80"/>
      <c r="D2" s="80"/>
      <c r="E2" s="81"/>
      <c r="F2" s="80"/>
      <c r="G2" s="81"/>
      <c r="H2" s="82"/>
    </row>
    <row r="3" spans="1:8" ht="15.6">
      <c r="A3" s="83" t="str">
        <f>+[67]DATOS!B4</f>
        <v>SECRETARIA DE INFRAESTRUCTURA</v>
      </c>
      <c r="B3" s="84"/>
      <c r="C3" s="85"/>
      <c r="D3" s="85"/>
      <c r="E3" s="86" t="s">
        <v>34</v>
      </c>
      <c r="F3" s="87"/>
      <c r="G3" s="87"/>
      <c r="H3" s="88"/>
    </row>
    <row r="4" spans="1:8">
      <c r="A4" s="89"/>
      <c r="B4" s="89"/>
      <c r="C4" s="90"/>
      <c r="D4" s="90"/>
      <c r="E4" s="91"/>
      <c r="F4" s="90"/>
      <c r="G4" s="91"/>
      <c r="H4" s="91"/>
    </row>
    <row r="5" spans="1:8" ht="29.4" customHeight="1">
      <c r="A5" s="92" t="s">
        <v>35</v>
      </c>
      <c r="B5" s="93" t="s">
        <v>36</v>
      </c>
      <c r="C5" s="93"/>
      <c r="D5" s="93"/>
      <c r="E5" s="94" t="s">
        <v>37</v>
      </c>
      <c r="F5" s="95" t="str">
        <f>+[67]DATOS!B6</f>
        <v>PRESUPUESTO PARA EDIFICACIONES</v>
      </c>
      <c r="G5" s="96"/>
      <c r="H5" s="96"/>
    </row>
    <row r="6" spans="1:8">
      <c r="A6" s="97"/>
      <c r="B6" s="98"/>
      <c r="C6" s="99"/>
      <c r="D6" s="99"/>
      <c r="E6" s="94"/>
      <c r="F6" s="96"/>
      <c r="G6" s="96"/>
      <c r="H6" s="96"/>
    </row>
    <row r="7" spans="1:8">
      <c r="A7" s="92" t="s">
        <v>38</v>
      </c>
      <c r="B7" s="100" t="s">
        <v>39</v>
      </c>
      <c r="C7" s="99" t="s">
        <v>40</v>
      </c>
      <c r="D7" s="99"/>
      <c r="E7" s="94"/>
      <c r="F7" s="96"/>
      <c r="G7" s="96"/>
      <c r="H7" s="96"/>
    </row>
    <row r="8" spans="1:8">
      <c r="A8" s="92"/>
      <c r="B8" s="92"/>
      <c r="C8" s="99"/>
      <c r="D8" s="99"/>
      <c r="E8" s="94"/>
      <c r="F8" s="96"/>
      <c r="G8" s="96"/>
      <c r="H8" s="96"/>
    </row>
    <row r="9" spans="1:8">
      <c r="A9" s="101" t="s">
        <v>41</v>
      </c>
      <c r="B9" s="101"/>
      <c r="C9" s="90"/>
      <c r="D9" s="90"/>
      <c r="E9" s="91" t="s">
        <v>42</v>
      </c>
      <c r="F9" s="102"/>
      <c r="G9" s="91"/>
      <c r="H9" s="91"/>
    </row>
    <row r="10" spans="1:8">
      <c r="A10" s="103" t="s">
        <v>43</v>
      </c>
      <c r="B10" s="104"/>
      <c r="C10" s="105" t="s">
        <v>5</v>
      </c>
      <c r="D10" s="106" t="s">
        <v>44</v>
      </c>
      <c r="E10" s="107" t="s">
        <v>45</v>
      </c>
      <c r="F10" s="108" t="s">
        <v>46</v>
      </c>
      <c r="G10" s="107" t="s">
        <v>47</v>
      </c>
      <c r="H10" s="91"/>
    </row>
    <row r="11" spans="1:8">
      <c r="A11" s="109" t="str">
        <f>+[67]Insumos!C44</f>
        <v>HERRAMIENTA MENOR</v>
      </c>
      <c r="B11" s="110"/>
      <c r="C11" s="111" t="str">
        <f>+[67]Insumos!D44</f>
        <v>%</v>
      </c>
      <c r="D11" s="112">
        <v>1</v>
      </c>
      <c r="E11" s="113">
        <f>+H32</f>
        <v>10291.666666666668</v>
      </c>
      <c r="F11" s="114">
        <f>+[67]Insumos!E44</f>
        <v>0.05</v>
      </c>
      <c r="G11" s="113">
        <f>+F11*E11*D11</f>
        <v>514.58333333333337</v>
      </c>
      <c r="H11" s="91"/>
    </row>
    <row r="12" spans="1:8">
      <c r="A12" s="115" t="str">
        <f>+[67]Insumos!C207</f>
        <v>MODULO ANDAMIO TUBULAR MULTIDIRECCIONAL H=2M INCLUYE TRANSPORTE</v>
      </c>
      <c r="B12" s="116"/>
      <c r="C12" s="117" t="str">
        <f>+[67]Insumos!D207</f>
        <v>MOD/DÍA</v>
      </c>
      <c r="D12" s="118">
        <v>2</v>
      </c>
      <c r="E12" s="119">
        <f>+[67]Insumos!E207</f>
        <v>38747</v>
      </c>
      <c r="F12" s="120">
        <f>1/F28</f>
        <v>0.05</v>
      </c>
      <c r="G12" s="119">
        <f>+F12*E12*D12</f>
        <v>3874.7000000000003</v>
      </c>
      <c r="H12" s="91"/>
    </row>
    <row r="13" spans="1:8">
      <c r="A13" s="89"/>
      <c r="B13" s="89"/>
      <c r="C13" s="90"/>
      <c r="D13" s="90"/>
      <c r="E13" s="91"/>
      <c r="F13" s="90" t="s">
        <v>48</v>
      </c>
      <c r="G13" s="91"/>
      <c r="H13" s="113">
        <f>SUM(G11:G12)</f>
        <v>4389.2833333333338</v>
      </c>
    </row>
    <row r="14" spans="1:8">
      <c r="A14" s="101" t="s">
        <v>49</v>
      </c>
      <c r="B14" s="101"/>
      <c r="C14" s="90"/>
      <c r="D14" s="90"/>
      <c r="E14" s="91"/>
      <c r="F14" s="90"/>
      <c r="G14" s="91"/>
      <c r="H14" s="91"/>
    </row>
    <row r="15" spans="1:8">
      <c r="A15" s="121" t="s">
        <v>50</v>
      </c>
      <c r="B15" s="122"/>
      <c r="C15" s="105" t="s">
        <v>51</v>
      </c>
      <c r="D15" s="123" t="s">
        <v>5</v>
      </c>
      <c r="E15" s="124" t="s">
        <v>52</v>
      </c>
      <c r="F15" s="125" t="s">
        <v>44</v>
      </c>
      <c r="G15" s="124" t="s">
        <v>47</v>
      </c>
      <c r="H15" s="91"/>
    </row>
    <row r="16" spans="1:8">
      <c r="A16" s="126" t="str">
        <f>+[67]CONCRETOS!E86</f>
        <v>MORTERO 1:3</v>
      </c>
      <c r="B16" s="127"/>
      <c r="C16" s="128">
        <v>0.03</v>
      </c>
      <c r="D16" s="129" t="s">
        <v>53</v>
      </c>
      <c r="E16" s="130">
        <f>+[67]CONCRETOS!G86</f>
        <v>485253.99300000002</v>
      </c>
      <c r="F16" s="131">
        <v>2.7E-2</v>
      </c>
      <c r="G16" s="132">
        <f>+(F16*(1+C16))*E16</f>
        <v>13494.91354533</v>
      </c>
      <c r="H16" s="91"/>
    </row>
    <row r="17" spans="1:8">
      <c r="A17" s="133" t="str">
        <f>+[67]Insumos!C991</f>
        <v>PUNTILLA 1" CON CABEZA</v>
      </c>
      <c r="B17" s="133"/>
      <c r="C17" s="111">
        <v>0.03</v>
      </c>
      <c r="D17" s="134" t="str">
        <f>+[67]Insumos!D991</f>
        <v>Lb</v>
      </c>
      <c r="E17" s="132">
        <f>+[67]Insumos!E991</f>
        <v>6260</v>
      </c>
      <c r="F17" s="135">
        <v>0.05</v>
      </c>
      <c r="G17" s="132">
        <f t="shared" ref="G17:G18" si="0">+(F17*(1+C17))*E17</f>
        <v>322.39000000000004</v>
      </c>
      <c r="H17" s="91"/>
    </row>
    <row r="18" spans="1:8" ht="40.799999999999997" customHeight="1">
      <c r="A18" s="136" t="str">
        <f>+[67]Insumos!C277</f>
        <v>MALLA HEXAGONAL DE ALAMBRE GALVANIZADO CAL. 24 h=1.20m</v>
      </c>
      <c r="B18" s="136"/>
      <c r="C18" s="117">
        <v>0.03</v>
      </c>
      <c r="D18" s="134" t="str">
        <f>+[67]Insumos!D277</f>
        <v>m2</v>
      </c>
      <c r="E18" s="132">
        <f>+[67]Insumos!E277</f>
        <v>4403</v>
      </c>
      <c r="F18" s="131">
        <v>1</v>
      </c>
      <c r="G18" s="132">
        <f t="shared" si="0"/>
        <v>4535.09</v>
      </c>
      <c r="H18" s="91"/>
    </row>
    <row r="19" spans="1:8">
      <c r="A19" s="89"/>
      <c r="B19" s="89"/>
      <c r="C19" s="90"/>
      <c r="D19" s="90"/>
      <c r="E19" s="91"/>
      <c r="F19" s="90" t="s">
        <v>48</v>
      </c>
      <c r="G19" s="91"/>
      <c r="H19" s="113">
        <f>SUM(G16:G17)</f>
        <v>13817.30354533</v>
      </c>
    </row>
    <row r="20" spans="1:8">
      <c r="A20" s="101" t="s">
        <v>54</v>
      </c>
      <c r="B20" s="101"/>
      <c r="C20" s="90"/>
      <c r="D20" s="90"/>
      <c r="E20" s="91"/>
      <c r="F20" s="90"/>
      <c r="G20" s="91"/>
      <c r="H20" s="91"/>
    </row>
    <row r="21" spans="1:8">
      <c r="A21" s="108" t="s">
        <v>55</v>
      </c>
      <c r="B21" s="108"/>
      <c r="C21" s="108" t="s">
        <v>56</v>
      </c>
      <c r="D21" s="108" t="s">
        <v>57</v>
      </c>
      <c r="E21" s="107" t="s">
        <v>58</v>
      </c>
      <c r="F21" s="108" t="s">
        <v>45</v>
      </c>
      <c r="G21" s="107" t="s">
        <v>47</v>
      </c>
      <c r="H21" s="91"/>
    </row>
    <row r="22" spans="1:8">
      <c r="A22" s="75"/>
      <c r="B22" s="137"/>
      <c r="C22" s="138"/>
      <c r="D22" s="138"/>
      <c r="E22" s="113"/>
      <c r="F22" s="138"/>
      <c r="G22" s="113"/>
      <c r="H22" s="91"/>
    </row>
    <row r="23" spans="1:8">
      <c r="A23" s="139"/>
      <c r="B23" s="137"/>
      <c r="C23" s="138"/>
      <c r="D23" s="138"/>
      <c r="E23" s="113"/>
      <c r="F23" s="138"/>
      <c r="G23" s="113"/>
      <c r="H23" s="91"/>
    </row>
    <row r="24" spans="1:8">
      <c r="A24" s="139"/>
      <c r="B24" s="137"/>
      <c r="C24" s="138"/>
      <c r="D24" s="138"/>
      <c r="E24" s="113"/>
      <c r="F24" s="138"/>
      <c r="G24" s="113"/>
      <c r="H24" s="91"/>
    </row>
    <row r="25" spans="1:8">
      <c r="A25" s="89"/>
      <c r="B25" s="89"/>
      <c r="C25" s="90"/>
      <c r="D25" s="90"/>
      <c r="E25" s="91"/>
      <c r="F25" s="90" t="s">
        <v>48</v>
      </c>
      <c r="G25" s="91"/>
      <c r="H25" s="113"/>
    </row>
    <row r="26" spans="1:8">
      <c r="A26" s="101" t="s">
        <v>59</v>
      </c>
      <c r="B26" s="101"/>
      <c r="C26" s="90"/>
      <c r="D26" s="90"/>
      <c r="E26" s="91"/>
      <c r="F26" s="90"/>
      <c r="G26" s="91"/>
      <c r="H26" s="91"/>
    </row>
    <row r="27" spans="1:8">
      <c r="A27" s="103" t="s">
        <v>55</v>
      </c>
      <c r="B27" s="108"/>
      <c r="C27" s="108" t="s">
        <v>60</v>
      </c>
      <c r="D27" s="108" t="s">
        <v>61</v>
      </c>
      <c r="E27" s="107" t="s">
        <v>62</v>
      </c>
      <c r="F27" s="108" t="s">
        <v>46</v>
      </c>
      <c r="G27" s="107" t="s">
        <v>47</v>
      </c>
      <c r="H27" s="91"/>
    </row>
    <row r="28" spans="1:8">
      <c r="A28" s="139" t="str">
        <f>+[67]CUADRILLA!E72</f>
        <v>CUADRILLA No.11 (1OF+1AY)</v>
      </c>
      <c r="B28" s="137"/>
      <c r="C28" s="140">
        <f>+[67]CUADRILLA!H72</f>
        <v>108333.33333333334</v>
      </c>
      <c r="D28" s="114">
        <v>1.9</v>
      </c>
      <c r="E28" s="113">
        <f>+D28*C28</f>
        <v>205833.33333333334</v>
      </c>
      <c r="F28" s="114">
        <v>20</v>
      </c>
      <c r="G28" s="113">
        <f>+E28/F28</f>
        <v>10291.666666666668</v>
      </c>
      <c r="H28" s="91"/>
    </row>
    <row r="29" spans="1:8">
      <c r="A29" s="139"/>
      <c r="B29" s="137"/>
      <c r="C29" s="141"/>
      <c r="D29" s="138"/>
      <c r="E29" s="113"/>
      <c r="F29" s="138"/>
      <c r="G29" s="113"/>
      <c r="H29" s="91"/>
    </row>
    <row r="30" spans="1:8">
      <c r="A30" s="139"/>
      <c r="B30" s="137"/>
      <c r="C30" s="141"/>
      <c r="D30" s="138"/>
      <c r="E30" s="113"/>
      <c r="F30" s="138"/>
      <c r="G30" s="113"/>
      <c r="H30" s="91"/>
    </row>
    <row r="31" spans="1:8">
      <c r="A31" s="139"/>
      <c r="B31" s="137"/>
      <c r="C31" s="141"/>
      <c r="D31" s="138"/>
      <c r="E31" s="113"/>
      <c r="F31" s="138"/>
      <c r="G31" s="113"/>
      <c r="H31" s="91"/>
    </row>
    <row r="32" spans="1:8">
      <c r="A32" s="89"/>
      <c r="B32" s="89"/>
      <c r="C32" s="90"/>
      <c r="D32" s="90"/>
      <c r="E32" s="91"/>
      <c r="F32" s="90" t="s">
        <v>48</v>
      </c>
      <c r="G32" s="91"/>
      <c r="H32" s="113">
        <f>SUM(G28:G31)</f>
        <v>10291.666666666668</v>
      </c>
    </row>
    <row r="33" spans="1:8">
      <c r="A33" s="89"/>
      <c r="B33" s="89"/>
      <c r="C33" s="90"/>
      <c r="D33" s="90"/>
      <c r="E33" s="91"/>
      <c r="F33" s="90"/>
      <c r="G33" s="91"/>
      <c r="H33" s="91"/>
    </row>
    <row r="34" spans="1:8">
      <c r="A34" s="89"/>
      <c r="B34" s="89"/>
      <c r="C34" s="142" t="s">
        <v>63</v>
      </c>
      <c r="D34" s="142"/>
      <c r="E34" s="143"/>
      <c r="F34" s="142"/>
      <c r="G34" s="143"/>
      <c r="H34" s="144">
        <f>ROUND(SUM(H13:H32),0)</f>
        <v>28498</v>
      </c>
    </row>
    <row r="35" spans="1:8">
      <c r="A35" s="101" t="s">
        <v>64</v>
      </c>
      <c r="B35" s="101"/>
      <c r="C35" s="90"/>
      <c r="D35" s="90"/>
      <c r="E35" s="91"/>
      <c r="F35" s="90"/>
      <c r="G35" s="91"/>
      <c r="H35" s="91"/>
    </row>
    <row r="36" spans="1:8">
      <c r="A36" s="145" t="s">
        <v>4</v>
      </c>
      <c r="B36" s="146"/>
      <c r="C36" s="147" t="s">
        <v>40</v>
      </c>
      <c r="D36" s="147" t="s">
        <v>40</v>
      </c>
      <c r="E36" s="148" t="s">
        <v>40</v>
      </c>
      <c r="F36" s="149" t="s">
        <v>65</v>
      </c>
      <c r="G36" s="107" t="s">
        <v>66</v>
      </c>
      <c r="H36" s="91"/>
    </row>
    <row r="37" spans="1:8">
      <c r="A37" s="139" t="s">
        <v>67</v>
      </c>
      <c r="B37" s="150"/>
      <c r="C37" s="147"/>
      <c r="D37" s="147"/>
      <c r="E37" s="151"/>
      <c r="F37" s="152">
        <f>+[67]DATOS!B10</f>
        <v>0.25</v>
      </c>
      <c r="G37" s="153">
        <f>$H$34*F37</f>
        <v>7124.5</v>
      </c>
      <c r="H37" s="91"/>
    </row>
    <row r="38" spans="1:8">
      <c r="A38" s="139" t="s">
        <v>68</v>
      </c>
      <c r="B38" s="150"/>
      <c r="C38" s="147"/>
      <c r="D38" s="147"/>
      <c r="E38" s="151"/>
      <c r="F38" s="152">
        <f>+[67]DATOS!B11</f>
        <v>0.02</v>
      </c>
      <c r="G38" s="153">
        <f>$H$34*F38</f>
        <v>569.96</v>
      </c>
      <c r="H38" s="91"/>
    </row>
    <row r="39" spans="1:8">
      <c r="A39" s="139" t="s">
        <v>69</v>
      </c>
      <c r="B39" s="150"/>
      <c r="C39" s="147"/>
      <c r="D39" s="147"/>
      <c r="E39" s="151"/>
      <c r="F39" s="152">
        <f>+[67]DATOS!B12</f>
        <v>0.05</v>
      </c>
      <c r="G39" s="153">
        <f>$H$34*F39</f>
        <v>1424.9</v>
      </c>
      <c r="H39" s="91"/>
    </row>
    <row r="40" spans="1:8">
      <c r="A40" s="139"/>
      <c r="B40" s="150"/>
      <c r="C40" s="147"/>
      <c r="D40" s="147"/>
      <c r="E40" s="151"/>
      <c r="F40" s="154"/>
      <c r="G40" s="113"/>
      <c r="H40" s="91"/>
    </row>
    <row r="41" spans="1:8">
      <c r="A41" s="89"/>
      <c r="B41" s="89"/>
      <c r="C41" s="90"/>
      <c r="D41" s="90"/>
      <c r="E41" s="91"/>
      <c r="F41" s="90" t="s">
        <v>48</v>
      </c>
      <c r="G41" s="91"/>
      <c r="H41" s="113">
        <f>ROUND(SUM(G37:G40),0)</f>
        <v>9119</v>
      </c>
    </row>
    <row r="42" spans="1:8">
      <c r="A42" s="89"/>
      <c r="B42" s="89"/>
      <c r="C42" s="90"/>
      <c r="D42" s="90"/>
      <c r="E42" s="91"/>
      <c r="F42" s="90"/>
      <c r="G42" s="91"/>
      <c r="H42" s="91"/>
    </row>
    <row r="43" spans="1:8">
      <c r="A43" s="89"/>
      <c r="B43" s="89"/>
      <c r="C43" s="155" t="s">
        <v>70</v>
      </c>
      <c r="D43" s="90"/>
      <c r="E43" s="91"/>
      <c r="F43" s="90"/>
      <c r="G43" s="91"/>
      <c r="H43" s="144">
        <f>ROUND(SUM(H34:H41),0)</f>
        <v>37617</v>
      </c>
    </row>
  </sheetData>
  <mergeCells count="8">
    <mergeCell ref="A18:B18"/>
    <mergeCell ref="A36:B36"/>
    <mergeCell ref="E3:H3"/>
    <mergeCell ref="B5:D5"/>
    <mergeCell ref="F5:H8"/>
    <mergeCell ref="A11:B11"/>
    <mergeCell ref="A12:B12"/>
    <mergeCell ref="A17:B1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topLeftCell="A10" workbookViewId="0">
      <selection activeCell="A18" sqref="A18:B18"/>
    </sheetView>
  </sheetViews>
  <sheetFormatPr baseColWidth="10" defaultRowHeight="14.4"/>
  <cols>
    <col min="2" max="2" width="13.5546875" customWidth="1"/>
    <col min="3" max="3" width="14.109375" customWidth="1"/>
    <col min="5" max="5" width="13" bestFit="1" customWidth="1"/>
    <col min="6" max="6" width="13.6640625" bestFit="1" customWidth="1"/>
    <col min="7" max="7" width="14.109375" bestFit="1" customWidth="1"/>
    <col min="8" max="8" width="12" bestFit="1" customWidth="1"/>
  </cols>
  <sheetData>
    <row r="1" spans="1:8">
      <c r="C1" s="220"/>
      <c r="D1" s="220"/>
      <c r="E1" s="221"/>
      <c r="F1" s="220"/>
      <c r="G1" s="221"/>
      <c r="H1" s="221"/>
    </row>
    <row r="2" spans="1:8" ht="17.399999999999999">
      <c r="A2" s="156" t="str">
        <f>+[68]DATOS!B2</f>
        <v>ALCALDIA DE POPAYAN</v>
      </c>
      <c r="B2" s="157"/>
      <c r="C2" s="222"/>
      <c r="D2" s="222"/>
      <c r="E2" s="223"/>
      <c r="F2" s="222"/>
      <c r="G2" s="223"/>
      <c r="H2" s="224"/>
    </row>
    <row r="3" spans="1:8" ht="15.6">
      <c r="A3" s="160" t="str">
        <f>+[68]DATOS!B4</f>
        <v>SECRETARIA DE INFRAESTRUCTURA</v>
      </c>
      <c r="B3" s="161"/>
      <c r="C3" s="225"/>
      <c r="D3" s="225"/>
      <c r="E3" s="163" t="s">
        <v>34</v>
      </c>
      <c r="F3" s="164"/>
      <c r="G3" s="164"/>
      <c r="H3" s="165"/>
    </row>
    <row r="4" spans="1:8">
      <c r="A4" s="166"/>
      <c r="B4" s="166"/>
      <c r="C4" s="227"/>
      <c r="D4" s="227"/>
      <c r="E4" s="228"/>
      <c r="F4" s="227"/>
      <c r="G4" s="228"/>
      <c r="H4" s="228"/>
    </row>
    <row r="5" spans="1:8" ht="42.6" customHeight="1">
      <c r="A5" s="167" t="s">
        <v>35</v>
      </c>
      <c r="B5" s="168" t="s">
        <v>94</v>
      </c>
      <c r="C5" s="168"/>
      <c r="D5" s="168"/>
      <c r="E5" s="230" t="s">
        <v>37</v>
      </c>
      <c r="F5" s="169" t="str">
        <f>+[68]DATOS!B6</f>
        <v>PRESUPUESTO PARA EDIFICACIONES</v>
      </c>
      <c r="G5" s="169"/>
      <c r="H5" s="169"/>
    </row>
    <row r="6" spans="1:8">
      <c r="A6" s="170"/>
      <c r="B6" s="171"/>
      <c r="C6" s="229"/>
      <c r="D6" s="229"/>
      <c r="E6" s="230"/>
      <c r="F6" s="231"/>
      <c r="G6" s="232"/>
      <c r="H6" s="232"/>
    </row>
    <row r="7" spans="1:8">
      <c r="A7" s="167" t="s">
        <v>38</v>
      </c>
      <c r="B7" s="171" t="s">
        <v>8</v>
      </c>
      <c r="C7" s="229" t="s">
        <v>40</v>
      </c>
      <c r="D7" s="229"/>
      <c r="E7" s="230"/>
      <c r="F7" s="231"/>
      <c r="G7" s="232"/>
      <c r="H7" s="232"/>
    </row>
    <row r="8" spans="1:8">
      <c r="A8" s="167"/>
      <c r="B8" s="167"/>
      <c r="C8" s="229"/>
      <c r="D8" s="229"/>
      <c r="E8" s="230"/>
      <c r="F8" s="231"/>
      <c r="G8" s="232"/>
      <c r="H8" s="232"/>
    </row>
    <row r="9" spans="1:8">
      <c r="A9" s="173" t="s">
        <v>41</v>
      </c>
      <c r="B9" s="173"/>
      <c r="C9" s="227"/>
      <c r="D9" s="227"/>
      <c r="E9" s="228" t="s">
        <v>42</v>
      </c>
      <c r="F9" s="233"/>
      <c r="G9" s="228"/>
      <c r="H9" s="228"/>
    </row>
    <row r="10" spans="1:8">
      <c r="A10" s="175" t="s">
        <v>43</v>
      </c>
      <c r="B10" s="176"/>
      <c r="C10" s="234" t="s">
        <v>5</v>
      </c>
      <c r="D10" s="177" t="s">
        <v>71</v>
      </c>
      <c r="E10" s="236" t="s">
        <v>45</v>
      </c>
      <c r="F10" s="178" t="s">
        <v>75</v>
      </c>
      <c r="G10" s="236" t="s">
        <v>47</v>
      </c>
      <c r="H10" s="228"/>
    </row>
    <row r="11" spans="1:8">
      <c r="A11" s="179" t="str">
        <f>+[68]Insumos!C44</f>
        <v>HERRAMIENTA MENOR</v>
      </c>
      <c r="B11" s="180"/>
      <c r="C11" s="237" t="str">
        <f>+[68]Insumos!D44</f>
        <v>%</v>
      </c>
      <c r="D11" s="213"/>
      <c r="E11" s="241">
        <f>+H33</f>
        <v>8233.3333333333339</v>
      </c>
      <c r="F11" s="204">
        <f>+[68]Insumos!E44</f>
        <v>0.05</v>
      </c>
      <c r="G11" s="241">
        <f>+H33*0.05</f>
        <v>411.66666666666674</v>
      </c>
      <c r="H11" s="228"/>
    </row>
    <row r="12" spans="1:8">
      <c r="A12" s="185"/>
      <c r="B12" s="186"/>
      <c r="C12" s="299"/>
      <c r="D12" s="300"/>
      <c r="E12" s="244"/>
      <c r="F12" s="188"/>
      <c r="G12" s="247"/>
      <c r="H12" s="228"/>
    </row>
    <row r="13" spans="1:8">
      <c r="A13" s="179"/>
      <c r="B13" s="190"/>
      <c r="C13" s="237"/>
      <c r="D13" s="213"/>
      <c r="E13" s="241"/>
      <c r="F13" s="204"/>
      <c r="G13" s="241"/>
      <c r="H13" s="228"/>
    </row>
    <row r="14" spans="1:8">
      <c r="A14" s="192"/>
      <c r="B14" s="190"/>
      <c r="C14" s="237"/>
      <c r="D14" s="213"/>
      <c r="E14" s="241"/>
      <c r="F14" s="250"/>
      <c r="G14" s="241"/>
      <c r="H14" s="228"/>
    </row>
    <row r="15" spans="1:8">
      <c r="A15" s="166"/>
      <c r="B15" s="166"/>
      <c r="C15" s="227"/>
      <c r="D15" s="227"/>
      <c r="E15" s="228"/>
      <c r="F15" s="227" t="s">
        <v>48</v>
      </c>
      <c r="G15" s="228"/>
      <c r="H15" s="241">
        <f>SUM(G11:G14)</f>
        <v>411.66666666666674</v>
      </c>
    </row>
    <row r="16" spans="1:8">
      <c r="A16" s="173" t="s">
        <v>49</v>
      </c>
      <c r="B16" s="173"/>
      <c r="C16" s="227"/>
      <c r="D16" s="227"/>
      <c r="E16" s="228"/>
      <c r="F16" s="227"/>
      <c r="G16" s="228"/>
      <c r="H16" s="228"/>
    </row>
    <row r="17" spans="1:8">
      <c r="A17" s="195" t="s">
        <v>50</v>
      </c>
      <c r="B17" s="196"/>
      <c r="C17" s="234" t="s">
        <v>51</v>
      </c>
      <c r="D17" s="197" t="s">
        <v>5</v>
      </c>
      <c r="E17" s="312" t="s">
        <v>52</v>
      </c>
      <c r="F17" s="234" t="s">
        <v>44</v>
      </c>
      <c r="G17" s="251" t="s">
        <v>47</v>
      </c>
      <c r="H17" s="228"/>
    </row>
    <row r="18" spans="1:8" ht="25.8" customHeight="1">
      <c r="A18" s="310" t="s">
        <v>96</v>
      </c>
      <c r="B18" s="311"/>
      <c r="C18" s="117">
        <v>0.02</v>
      </c>
      <c r="D18" s="301" t="s">
        <v>90</v>
      </c>
      <c r="E18" s="244">
        <f>215000/20</f>
        <v>10750</v>
      </c>
      <c r="F18" s="273">
        <v>1</v>
      </c>
      <c r="G18" s="247">
        <f>+E18*(F18*(1+C18))</f>
        <v>10965</v>
      </c>
      <c r="H18" s="228"/>
    </row>
    <row r="19" spans="1:8">
      <c r="A19" s="302" t="s">
        <v>92</v>
      </c>
      <c r="B19" s="303"/>
      <c r="C19" s="111">
        <v>0.02</v>
      </c>
      <c r="D19" s="300" t="s">
        <v>9</v>
      </c>
      <c r="E19" s="244">
        <v>1371</v>
      </c>
      <c r="F19" s="204">
        <v>1</v>
      </c>
      <c r="G19" s="247">
        <f>+E19*(F19*(1+C19))</f>
        <v>1398.42</v>
      </c>
      <c r="H19" s="228"/>
    </row>
    <row r="20" spans="1:8">
      <c r="A20" s="166"/>
      <c r="B20" s="166"/>
      <c r="C20" s="227"/>
      <c r="D20" s="227"/>
      <c r="E20" s="228"/>
      <c r="F20" s="227" t="s">
        <v>48</v>
      </c>
      <c r="G20" s="228"/>
      <c r="H20" s="241">
        <f>SUM(G18:G19)</f>
        <v>12363.42</v>
      </c>
    </row>
    <row r="21" spans="1:8">
      <c r="A21" s="173" t="s">
        <v>54</v>
      </c>
      <c r="B21" s="173"/>
      <c r="C21" s="227"/>
      <c r="D21" s="227"/>
      <c r="E21" s="228"/>
      <c r="F21" s="227"/>
      <c r="G21" s="228"/>
      <c r="H21" s="228"/>
    </row>
    <row r="22" spans="1:8">
      <c r="A22" s="178" t="s">
        <v>55</v>
      </c>
      <c r="B22" s="178"/>
      <c r="C22" s="178" t="s">
        <v>56</v>
      </c>
      <c r="D22" s="178" t="s">
        <v>57</v>
      </c>
      <c r="E22" s="236" t="s">
        <v>58</v>
      </c>
      <c r="F22" s="178" t="s">
        <v>45</v>
      </c>
      <c r="G22" s="236" t="s">
        <v>47</v>
      </c>
      <c r="H22" s="228"/>
    </row>
    <row r="23" spans="1:8">
      <c r="A23" s="179"/>
      <c r="B23" s="208"/>
      <c r="C23" s="206"/>
      <c r="D23" s="206"/>
      <c r="E23" s="241"/>
      <c r="F23" s="206"/>
      <c r="G23" s="241"/>
      <c r="H23" s="228"/>
    </row>
    <row r="24" spans="1:8">
      <c r="A24" s="179"/>
      <c r="B24" s="208"/>
      <c r="C24" s="206"/>
      <c r="D24" s="206"/>
      <c r="E24" s="241"/>
      <c r="F24" s="206"/>
      <c r="G24" s="241"/>
      <c r="H24" s="228"/>
    </row>
    <row r="25" spans="1:8">
      <c r="A25" s="179"/>
      <c r="B25" s="208"/>
      <c r="C25" s="206"/>
      <c r="D25" s="206"/>
      <c r="E25" s="241"/>
      <c r="F25" s="206"/>
      <c r="G25" s="241"/>
      <c r="H25" s="228"/>
    </row>
    <row r="26" spans="1:8">
      <c r="A26" s="166"/>
      <c r="B26" s="166"/>
      <c r="C26" s="227"/>
      <c r="D26" s="227"/>
      <c r="E26" s="228"/>
      <c r="F26" s="227" t="s">
        <v>48</v>
      </c>
      <c r="G26" s="228"/>
      <c r="H26" s="241"/>
    </row>
    <row r="27" spans="1:8">
      <c r="A27" s="173" t="s">
        <v>59</v>
      </c>
      <c r="B27" s="173"/>
      <c r="C27" s="227"/>
      <c r="D27" s="227"/>
      <c r="E27" s="228"/>
      <c r="F27" s="227"/>
      <c r="G27" s="228"/>
      <c r="H27" s="228"/>
    </row>
    <row r="28" spans="1:8">
      <c r="A28" s="175" t="s">
        <v>55</v>
      </c>
      <c r="B28" s="178"/>
      <c r="C28" s="178" t="s">
        <v>60</v>
      </c>
      <c r="D28" s="178" t="s">
        <v>61</v>
      </c>
      <c r="E28" s="236" t="s">
        <v>62</v>
      </c>
      <c r="F28" s="178" t="s">
        <v>46</v>
      </c>
      <c r="G28" s="236" t="s">
        <v>47</v>
      </c>
      <c r="H28" s="228"/>
    </row>
    <row r="29" spans="1:8">
      <c r="A29" s="179" t="s">
        <v>95</v>
      </c>
      <c r="B29" s="208"/>
      <c r="C29" s="239">
        <v>43333.333333333336</v>
      </c>
      <c r="D29" s="204">
        <f>[68]DATOS!B15</f>
        <v>1.9</v>
      </c>
      <c r="E29" s="241">
        <f>C29*D29</f>
        <v>82333.333333333328</v>
      </c>
      <c r="F29" s="204">
        <v>0.1</v>
      </c>
      <c r="G29" s="241">
        <f>E29*F29</f>
        <v>8233.3333333333339</v>
      </c>
      <c r="H29" s="228"/>
    </row>
    <row r="30" spans="1:8">
      <c r="A30" s="179"/>
      <c r="B30" s="208"/>
      <c r="C30" s="256"/>
      <c r="D30" s="206"/>
      <c r="E30" s="241"/>
      <c r="F30" s="206"/>
      <c r="G30" s="241"/>
      <c r="H30" s="228"/>
    </row>
    <row r="31" spans="1:8">
      <c r="A31" s="179"/>
      <c r="B31" s="208"/>
      <c r="C31" s="256"/>
      <c r="D31" s="206"/>
      <c r="E31" s="241"/>
      <c r="F31" s="206"/>
      <c r="G31" s="241"/>
      <c r="H31" s="228"/>
    </row>
    <row r="32" spans="1:8">
      <c r="A32" s="179"/>
      <c r="B32" s="208"/>
      <c r="C32" s="256"/>
      <c r="D32" s="206"/>
      <c r="E32" s="241"/>
      <c r="F32" s="206"/>
      <c r="G32" s="241"/>
      <c r="H32" s="228"/>
    </row>
    <row r="33" spans="1:8">
      <c r="A33" s="166"/>
      <c r="B33" s="166"/>
      <c r="C33" s="227"/>
      <c r="D33" s="227"/>
      <c r="E33" s="228"/>
      <c r="F33" s="227" t="s">
        <v>48</v>
      </c>
      <c r="G33" s="228"/>
      <c r="H33" s="241">
        <f>SUM(G29:G32)</f>
        <v>8233.3333333333339</v>
      </c>
    </row>
    <row r="34" spans="1:8">
      <c r="A34" s="166"/>
      <c r="B34" s="166"/>
      <c r="C34" s="227"/>
      <c r="D34" s="227"/>
      <c r="E34" s="228"/>
      <c r="F34" s="227"/>
      <c r="G34" s="228"/>
      <c r="H34" s="228"/>
    </row>
    <row r="35" spans="1:8">
      <c r="A35" s="166"/>
      <c r="B35" s="166"/>
      <c r="C35" s="260" t="s">
        <v>63</v>
      </c>
      <c r="D35" s="260"/>
      <c r="E35" s="259"/>
      <c r="F35" s="260"/>
      <c r="G35" s="259"/>
      <c r="H35" s="261">
        <f>ROUND(SUM(H15:H33),0)</f>
        <v>21008</v>
      </c>
    </row>
    <row r="36" spans="1:8">
      <c r="A36" s="173" t="s">
        <v>64</v>
      </c>
      <c r="B36" s="173"/>
      <c r="C36" s="227"/>
      <c r="D36" s="227"/>
      <c r="E36" s="228"/>
      <c r="F36" s="227"/>
      <c r="G36" s="228"/>
      <c r="H36" s="228"/>
    </row>
    <row r="37" spans="1:8">
      <c r="A37" s="210" t="s">
        <v>4</v>
      </c>
      <c r="B37" s="211"/>
      <c r="C37" s="212" t="s">
        <v>40</v>
      </c>
      <c r="D37" s="212" t="s">
        <v>40</v>
      </c>
      <c r="E37" s="255" t="s">
        <v>40</v>
      </c>
      <c r="F37" s="214" t="s">
        <v>65</v>
      </c>
      <c r="G37" s="236" t="s">
        <v>66</v>
      </c>
      <c r="H37" s="228"/>
    </row>
    <row r="38" spans="1:8">
      <c r="A38" s="179" t="s">
        <v>67</v>
      </c>
      <c r="B38" s="215"/>
      <c r="C38" s="212"/>
      <c r="D38" s="212"/>
      <c r="E38" s="238"/>
      <c r="F38" s="152">
        <f>+[68]DATOS!B10</f>
        <v>0.25</v>
      </c>
      <c r="G38" s="153">
        <f>$H$35*F38</f>
        <v>5252</v>
      </c>
      <c r="H38" s="228"/>
    </row>
    <row r="39" spans="1:8">
      <c r="A39" s="179" t="s">
        <v>68</v>
      </c>
      <c r="B39" s="215"/>
      <c r="C39" s="212"/>
      <c r="D39" s="212"/>
      <c r="E39" s="238"/>
      <c r="F39" s="152">
        <f>+[68]DATOS!B11</f>
        <v>0.02</v>
      </c>
      <c r="G39" s="153">
        <f>$H$35*F39</f>
        <v>420.16</v>
      </c>
      <c r="H39" s="228"/>
    </row>
    <row r="40" spans="1:8">
      <c r="A40" s="179" t="s">
        <v>69</v>
      </c>
      <c r="B40" s="215"/>
      <c r="C40" s="212"/>
      <c r="D40" s="212"/>
      <c r="E40" s="238"/>
      <c r="F40" s="152">
        <f>+[68]DATOS!B12</f>
        <v>0.05</v>
      </c>
      <c r="G40" s="153">
        <f>$H$35*F40</f>
        <v>1050.4000000000001</v>
      </c>
      <c r="H40" s="228"/>
    </row>
    <row r="41" spans="1:8">
      <c r="A41" s="179"/>
      <c r="B41" s="215"/>
      <c r="C41" s="212"/>
      <c r="D41" s="212"/>
      <c r="E41" s="238"/>
      <c r="F41" s="217"/>
      <c r="G41" s="241"/>
      <c r="H41" s="228"/>
    </row>
    <row r="42" spans="1:8">
      <c r="A42" s="166"/>
      <c r="B42" s="166"/>
      <c r="C42" s="227"/>
      <c r="D42" s="227"/>
      <c r="E42" s="228"/>
      <c r="F42" s="227" t="s">
        <v>48</v>
      </c>
      <c r="G42" s="228"/>
      <c r="H42" s="241">
        <f>ROUND(SUM(G38:G41),0)</f>
        <v>6723</v>
      </c>
    </row>
    <row r="43" spans="1:8">
      <c r="A43" s="166"/>
      <c r="B43" s="166"/>
      <c r="C43" s="227"/>
      <c r="D43" s="227"/>
      <c r="E43" s="228"/>
      <c r="F43" s="227"/>
      <c r="G43" s="228"/>
      <c r="H43" s="228"/>
    </row>
    <row r="44" spans="1:8">
      <c r="A44" s="166"/>
      <c r="B44" s="166"/>
      <c r="C44" s="264" t="s">
        <v>70</v>
      </c>
      <c r="D44" s="227"/>
      <c r="E44" s="228"/>
      <c r="F44" s="227"/>
      <c r="G44" s="228"/>
      <c r="H44" s="261">
        <f>ROUND(SUM(H35:H42),0)</f>
        <v>27731</v>
      </c>
    </row>
  </sheetData>
  <mergeCells count="6">
    <mergeCell ref="A37:B37"/>
    <mergeCell ref="E3:H3"/>
    <mergeCell ref="B5:D5"/>
    <mergeCell ref="F5:H5"/>
    <mergeCell ref="A18:B18"/>
    <mergeCell ref="A19:B1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topLeftCell="A28" workbookViewId="0">
      <selection activeCell="N14" sqref="N14"/>
    </sheetView>
  </sheetViews>
  <sheetFormatPr baseColWidth="10" defaultRowHeight="14.4"/>
  <cols>
    <col min="3" max="3" width="13.44140625" customWidth="1"/>
    <col min="5" max="5" width="13" bestFit="1" customWidth="1"/>
    <col min="6" max="6" width="12" bestFit="1" customWidth="1"/>
    <col min="7" max="7" width="14.109375" bestFit="1" customWidth="1"/>
    <col min="8" max="8" width="12" bestFit="1" customWidth="1"/>
  </cols>
  <sheetData>
    <row r="1" spans="1:8">
      <c r="A1" s="245"/>
      <c r="B1" s="245"/>
      <c r="C1" s="313"/>
      <c r="D1" s="313"/>
      <c r="E1" s="314"/>
      <c r="F1" s="313"/>
      <c r="G1" s="314"/>
      <c r="H1" s="314"/>
    </row>
    <row r="2" spans="1:8" ht="17.399999999999999">
      <c r="A2" s="315" t="str">
        <f>+[68]DATOS!B2</f>
        <v>ALCALDIA DE POPAYAN</v>
      </c>
      <c r="B2" s="316"/>
      <c r="C2" s="317"/>
      <c r="D2" s="317"/>
      <c r="E2" s="318"/>
      <c r="F2" s="317"/>
      <c r="G2" s="318"/>
      <c r="H2" s="319"/>
    </row>
    <row r="3" spans="1:8" ht="15.6">
      <c r="A3" s="320" t="str">
        <f>+[68]DATOS!B4</f>
        <v>SECRETARIA DE INFRAESTRUCTURA</v>
      </c>
      <c r="B3" s="321"/>
      <c r="C3" s="322"/>
      <c r="D3" s="322"/>
      <c r="E3" s="323" t="s">
        <v>34</v>
      </c>
      <c r="F3" s="324"/>
      <c r="G3" s="324"/>
      <c r="H3" s="325"/>
    </row>
    <row r="4" spans="1:8">
      <c r="A4" s="326"/>
      <c r="B4" s="326"/>
      <c r="C4" s="327"/>
      <c r="D4" s="327"/>
      <c r="E4" s="248"/>
      <c r="F4" s="327"/>
      <c r="G4" s="248"/>
      <c r="H4" s="248"/>
    </row>
    <row r="5" spans="1:8" ht="44.4" customHeight="1">
      <c r="A5" s="326" t="s">
        <v>35</v>
      </c>
      <c r="B5" s="328" t="s">
        <v>97</v>
      </c>
      <c r="C5" s="328"/>
      <c r="D5" s="328"/>
      <c r="E5" s="248" t="s">
        <v>37</v>
      </c>
      <c r="F5" s="329" t="str">
        <f>+[68]DATOS!B6</f>
        <v>PRESUPUESTO PARA EDIFICACIONES</v>
      </c>
      <c r="G5" s="330"/>
      <c r="H5" s="330"/>
    </row>
    <row r="6" spans="1:8">
      <c r="A6" s="331"/>
      <c r="B6" s="332"/>
      <c r="C6" s="327"/>
      <c r="D6" s="327"/>
      <c r="E6" s="248"/>
      <c r="F6" s="330"/>
      <c r="G6" s="330"/>
      <c r="H6" s="330"/>
    </row>
    <row r="7" spans="1:8">
      <c r="A7" s="326" t="s">
        <v>38</v>
      </c>
      <c r="B7" s="333" t="s">
        <v>10</v>
      </c>
      <c r="C7" s="327" t="s">
        <v>40</v>
      </c>
      <c r="D7" s="327"/>
      <c r="E7" s="248"/>
      <c r="F7" s="330"/>
      <c r="G7" s="330"/>
      <c r="H7" s="330"/>
    </row>
    <row r="8" spans="1:8">
      <c r="A8" s="326"/>
      <c r="B8" s="326"/>
      <c r="C8" s="327"/>
      <c r="D8" s="327"/>
      <c r="E8" s="248"/>
      <c r="F8" s="330"/>
      <c r="G8" s="330"/>
      <c r="H8" s="330"/>
    </row>
    <row r="9" spans="1:8">
      <c r="A9" s="334" t="s">
        <v>41</v>
      </c>
      <c r="B9" s="334"/>
      <c r="C9" s="327"/>
      <c r="D9" s="327"/>
      <c r="E9" s="248" t="s">
        <v>42</v>
      </c>
      <c r="F9" s="335"/>
      <c r="G9" s="248"/>
      <c r="H9" s="248"/>
    </row>
    <row r="10" spans="1:8">
      <c r="A10" s="336" t="s">
        <v>43</v>
      </c>
      <c r="B10" s="337"/>
      <c r="C10" s="338" t="s">
        <v>5</v>
      </c>
      <c r="D10" s="339" t="s">
        <v>44</v>
      </c>
      <c r="E10" s="340" t="s">
        <v>45</v>
      </c>
      <c r="F10" s="341" t="s">
        <v>98</v>
      </c>
      <c r="G10" s="340" t="s">
        <v>47</v>
      </c>
      <c r="H10" s="248"/>
    </row>
    <row r="11" spans="1:8">
      <c r="A11" s="342" t="str">
        <f>+[68]Insumos!C44</f>
        <v>HERRAMIENTA MENOR</v>
      </c>
      <c r="B11" s="343"/>
      <c r="C11" s="200" t="str">
        <f>+[68]Insumos!D44</f>
        <v>%</v>
      </c>
      <c r="D11" s="344">
        <v>1</v>
      </c>
      <c r="E11" s="290">
        <f>+H38</f>
        <v>17333.333333333332</v>
      </c>
      <c r="F11" s="345">
        <f>+[68]Insumos!E44</f>
        <v>0.05</v>
      </c>
      <c r="G11" s="290">
        <f>+H38*0.05</f>
        <v>866.66666666666663</v>
      </c>
      <c r="H11" s="248"/>
    </row>
    <row r="12" spans="1:8">
      <c r="A12" s="342" t="str">
        <f>+[68]Insumos!C13</f>
        <v>VOLQUETA 7 m3</v>
      </c>
      <c r="B12" s="346"/>
      <c r="C12" s="200" t="str">
        <f>+[68]Insumos!D13</f>
        <v>hr</v>
      </c>
      <c r="D12" s="347">
        <v>1</v>
      </c>
      <c r="E12" s="348">
        <f>+[68]Insumos!E13</f>
        <v>66735</v>
      </c>
      <c r="F12" s="349">
        <v>9.5</v>
      </c>
      <c r="G12" s="290">
        <f>+E12/F12</f>
        <v>7024.7368421052633</v>
      </c>
      <c r="H12" s="248"/>
    </row>
    <row r="13" spans="1:8">
      <c r="A13" s="326"/>
      <c r="B13" s="326"/>
      <c r="C13" s="327"/>
      <c r="D13" s="327"/>
      <c r="E13" s="248"/>
      <c r="F13" s="327" t="s">
        <v>48</v>
      </c>
      <c r="G13" s="248"/>
      <c r="H13" s="290">
        <f>SUM(G11:G12)</f>
        <v>7891.4035087719303</v>
      </c>
    </row>
    <row r="14" spans="1:8">
      <c r="A14" s="334" t="s">
        <v>49</v>
      </c>
      <c r="B14" s="334"/>
      <c r="C14" s="327"/>
      <c r="D14" s="327"/>
      <c r="E14" s="248"/>
      <c r="F14" s="327"/>
      <c r="G14" s="248"/>
      <c r="H14" s="248"/>
    </row>
    <row r="15" spans="1:8">
      <c r="A15" s="350" t="s">
        <v>50</v>
      </c>
      <c r="B15" s="351"/>
      <c r="C15" s="338" t="s">
        <v>51</v>
      </c>
      <c r="D15" s="352" t="s">
        <v>5</v>
      </c>
      <c r="E15" s="353" t="s">
        <v>52</v>
      </c>
      <c r="F15" s="354" t="s">
        <v>44</v>
      </c>
      <c r="G15" s="353" t="s">
        <v>47</v>
      </c>
      <c r="H15" s="248"/>
    </row>
    <row r="16" spans="1:8">
      <c r="A16" s="355"/>
      <c r="B16" s="186"/>
      <c r="C16" s="356"/>
      <c r="D16" s="347"/>
      <c r="E16" s="348"/>
      <c r="F16" s="188"/>
      <c r="G16" s="247"/>
      <c r="H16" s="248"/>
    </row>
    <row r="17" spans="1:8">
      <c r="A17" s="357"/>
      <c r="B17" s="186"/>
      <c r="C17" s="356"/>
      <c r="D17" s="301"/>
      <c r="E17" s="244"/>
      <c r="F17" s="188"/>
      <c r="G17" s="247"/>
      <c r="H17" s="248"/>
    </row>
    <row r="18" spans="1:8">
      <c r="A18" s="357"/>
      <c r="B18" s="186"/>
      <c r="C18" s="356"/>
      <c r="D18" s="301"/>
      <c r="E18" s="244"/>
      <c r="F18" s="273"/>
      <c r="G18" s="247"/>
      <c r="H18" s="248"/>
    </row>
    <row r="19" spans="1:8">
      <c r="A19" s="357"/>
      <c r="B19" s="186"/>
      <c r="C19" s="356"/>
      <c r="D19" s="301"/>
      <c r="E19" s="244"/>
      <c r="F19" s="273"/>
      <c r="G19" s="247"/>
      <c r="H19" s="248"/>
    </row>
    <row r="20" spans="1:8">
      <c r="A20" s="357"/>
      <c r="B20" s="186"/>
      <c r="C20" s="356"/>
      <c r="D20" s="301"/>
      <c r="E20" s="244"/>
      <c r="F20" s="273"/>
      <c r="G20" s="247"/>
      <c r="H20" s="248"/>
    </row>
    <row r="21" spans="1:8">
      <c r="A21" s="357"/>
      <c r="B21" s="186"/>
      <c r="C21" s="356"/>
      <c r="D21" s="301"/>
      <c r="E21" s="244"/>
      <c r="F21" s="273"/>
      <c r="G21" s="247"/>
      <c r="H21" s="248"/>
    </row>
    <row r="22" spans="1:8">
      <c r="A22" s="357"/>
      <c r="B22" s="186"/>
      <c r="C22" s="356"/>
      <c r="D22" s="301"/>
      <c r="E22" s="244"/>
      <c r="F22" s="273"/>
      <c r="G22" s="247"/>
      <c r="H22" s="248"/>
    </row>
    <row r="23" spans="1:8">
      <c r="A23" s="357"/>
      <c r="B23" s="186"/>
      <c r="C23" s="356"/>
      <c r="D23" s="301"/>
      <c r="E23" s="244"/>
      <c r="F23" s="273"/>
      <c r="G23" s="247"/>
      <c r="H23" s="248"/>
    </row>
    <row r="24" spans="1:8">
      <c r="A24" s="357"/>
      <c r="B24" s="186"/>
      <c r="C24" s="356"/>
      <c r="D24" s="301"/>
      <c r="E24" s="244"/>
      <c r="F24" s="273"/>
      <c r="G24" s="247"/>
      <c r="H24" s="248"/>
    </row>
    <row r="25" spans="1:8">
      <c r="A25" s="357"/>
      <c r="B25" s="186"/>
      <c r="C25" s="356"/>
      <c r="D25" s="301"/>
      <c r="E25" s="244"/>
      <c r="F25" s="273"/>
      <c r="G25" s="247"/>
      <c r="H25" s="248"/>
    </row>
    <row r="26" spans="1:8">
      <c r="A26" s="357"/>
      <c r="B26" s="186"/>
      <c r="C26" s="356"/>
      <c r="D26" s="301"/>
      <c r="E26" s="244"/>
      <c r="F26" s="273"/>
      <c r="G26" s="247"/>
      <c r="H26" s="248"/>
    </row>
    <row r="27" spans="1:8">
      <c r="A27" s="326"/>
      <c r="B27" s="326"/>
      <c r="C27" s="327"/>
      <c r="D27" s="327"/>
      <c r="E27" s="248"/>
      <c r="F27" s="327" t="s">
        <v>48</v>
      </c>
      <c r="G27" s="248"/>
      <c r="H27" s="290">
        <f>SUM(G16:G26)</f>
        <v>0</v>
      </c>
    </row>
    <row r="28" spans="1:8">
      <c r="A28" s="334" t="s">
        <v>54</v>
      </c>
      <c r="B28" s="334"/>
      <c r="C28" s="327"/>
      <c r="D28" s="327"/>
      <c r="E28" s="248"/>
      <c r="F28" s="327"/>
      <c r="G28" s="248"/>
      <c r="H28" s="248"/>
    </row>
    <row r="29" spans="1:8">
      <c r="A29" s="341" t="s">
        <v>55</v>
      </c>
      <c r="B29" s="341"/>
      <c r="C29" s="341" t="s">
        <v>56</v>
      </c>
      <c r="D29" s="341" t="s">
        <v>57</v>
      </c>
      <c r="E29" s="340" t="s">
        <v>58</v>
      </c>
      <c r="F29" s="341" t="s">
        <v>45</v>
      </c>
      <c r="G29" s="340" t="s">
        <v>47</v>
      </c>
      <c r="H29" s="248"/>
    </row>
    <row r="30" spans="1:8">
      <c r="A30" s="342"/>
      <c r="B30" s="358"/>
      <c r="C30" s="359"/>
      <c r="D30" s="359"/>
      <c r="E30" s="290"/>
      <c r="F30" s="359"/>
      <c r="G30" s="290"/>
      <c r="H30" s="248"/>
    </row>
    <row r="31" spans="1:8">
      <c r="A31" s="342"/>
      <c r="B31" s="358"/>
      <c r="C31" s="359"/>
      <c r="D31" s="359"/>
      <c r="E31" s="290"/>
      <c r="F31" s="359"/>
      <c r="G31" s="290"/>
      <c r="H31" s="248"/>
    </row>
    <row r="32" spans="1:8">
      <c r="A32" s="342"/>
      <c r="B32" s="358"/>
      <c r="C32" s="359"/>
      <c r="D32" s="359"/>
      <c r="E32" s="290"/>
      <c r="F32" s="359"/>
      <c r="G32" s="290"/>
      <c r="H32" s="248"/>
    </row>
    <row r="33" spans="1:8">
      <c r="A33" s="326"/>
      <c r="B33" s="326"/>
      <c r="C33" s="327"/>
      <c r="D33" s="327"/>
      <c r="E33" s="248"/>
      <c r="F33" s="327" t="s">
        <v>48</v>
      </c>
      <c r="G33" s="248"/>
      <c r="H33" s="290"/>
    </row>
    <row r="34" spans="1:8">
      <c r="A34" s="334" t="s">
        <v>59</v>
      </c>
      <c r="B34" s="334"/>
      <c r="C34" s="327"/>
      <c r="D34" s="327"/>
      <c r="E34" s="248"/>
      <c r="F34" s="327"/>
      <c r="G34" s="248"/>
      <c r="H34" s="248"/>
    </row>
    <row r="35" spans="1:8">
      <c r="A35" s="336" t="s">
        <v>55</v>
      </c>
      <c r="B35" s="341"/>
      <c r="C35" s="341" t="s">
        <v>60</v>
      </c>
      <c r="D35" s="341" t="s">
        <v>61</v>
      </c>
      <c r="E35" s="340" t="s">
        <v>62</v>
      </c>
      <c r="F35" s="341" t="s">
        <v>46</v>
      </c>
      <c r="G35" s="340" t="s">
        <v>47</v>
      </c>
      <c r="H35" s="248"/>
    </row>
    <row r="36" spans="1:8">
      <c r="A36" s="342" t="str">
        <f>+[68]CUADRILLA!E77</f>
        <v>CUADRILLA No.12 (2AY)</v>
      </c>
      <c r="B36" s="358"/>
      <c r="C36" s="360">
        <f>+[68]CUADRILLA!H77</f>
        <v>86666.666666666672</v>
      </c>
      <c r="D36" s="345">
        <v>1.9</v>
      </c>
      <c r="E36" s="290">
        <f>+D36*C36</f>
        <v>164666.66666666666</v>
      </c>
      <c r="F36" s="345">
        <v>9.5</v>
      </c>
      <c r="G36" s="290">
        <f>+E36/F36</f>
        <v>17333.333333333332</v>
      </c>
      <c r="H36" s="248"/>
    </row>
    <row r="37" spans="1:8">
      <c r="A37" s="342"/>
      <c r="B37" s="358"/>
      <c r="C37" s="361"/>
      <c r="D37" s="359"/>
      <c r="E37" s="290"/>
      <c r="F37" s="359"/>
      <c r="G37" s="290"/>
      <c r="H37" s="248"/>
    </row>
    <row r="38" spans="1:8">
      <c r="A38" s="326"/>
      <c r="B38" s="326"/>
      <c r="C38" s="327"/>
      <c r="D38" s="327"/>
      <c r="E38" s="248"/>
      <c r="F38" s="327" t="s">
        <v>48</v>
      </c>
      <c r="G38" s="248"/>
      <c r="H38" s="290">
        <f>SUM(G36:G37)</f>
        <v>17333.333333333332</v>
      </c>
    </row>
    <row r="39" spans="1:8">
      <c r="A39" s="326"/>
      <c r="B39" s="326"/>
      <c r="C39" s="327"/>
      <c r="D39" s="327"/>
      <c r="E39" s="248"/>
      <c r="F39" s="327"/>
      <c r="G39" s="248"/>
      <c r="H39" s="248"/>
    </row>
    <row r="40" spans="1:8">
      <c r="A40" s="326"/>
      <c r="B40" s="326"/>
      <c r="C40" s="332" t="s">
        <v>63</v>
      </c>
      <c r="D40" s="362"/>
      <c r="E40" s="363"/>
      <c r="F40" s="362"/>
      <c r="G40" s="363"/>
      <c r="H40" s="364">
        <f>ROUND(SUM(H13:H38),0)</f>
        <v>25225</v>
      </c>
    </row>
    <row r="41" spans="1:8">
      <c r="A41" s="334" t="s">
        <v>64</v>
      </c>
      <c r="B41" s="334"/>
      <c r="C41" s="327"/>
      <c r="D41" s="327"/>
      <c r="E41" s="248"/>
      <c r="F41" s="327"/>
      <c r="G41" s="248"/>
      <c r="H41" s="248"/>
    </row>
    <row r="42" spans="1:8">
      <c r="A42" s="365" t="s">
        <v>4</v>
      </c>
      <c r="B42" s="366"/>
      <c r="C42" s="347" t="s">
        <v>40</v>
      </c>
      <c r="D42" s="347" t="s">
        <v>40</v>
      </c>
      <c r="E42" s="367" t="s">
        <v>40</v>
      </c>
      <c r="F42" s="368" t="s">
        <v>65</v>
      </c>
      <c r="G42" s="340" t="s">
        <v>66</v>
      </c>
      <c r="H42" s="248"/>
    </row>
    <row r="43" spans="1:8">
      <c r="A43" s="342" t="s">
        <v>67</v>
      </c>
      <c r="B43" s="369"/>
      <c r="C43" s="347"/>
      <c r="D43" s="347"/>
      <c r="E43" s="370"/>
      <c r="F43" s="371">
        <f>+[68]DATOS!B10</f>
        <v>0.25</v>
      </c>
      <c r="G43" s="372">
        <f>$H$40*F43</f>
        <v>6306.25</v>
      </c>
      <c r="H43" s="248"/>
    </row>
    <row r="44" spans="1:8">
      <c r="A44" s="342" t="s">
        <v>68</v>
      </c>
      <c r="B44" s="369"/>
      <c r="C44" s="347"/>
      <c r="D44" s="347"/>
      <c r="E44" s="370"/>
      <c r="F44" s="371">
        <f>+[68]DATOS!B11</f>
        <v>0.02</v>
      </c>
      <c r="G44" s="372">
        <f>$H$40*F44</f>
        <v>504.5</v>
      </c>
      <c r="H44" s="248"/>
    </row>
    <row r="45" spans="1:8">
      <c r="A45" s="342" t="s">
        <v>69</v>
      </c>
      <c r="B45" s="369"/>
      <c r="C45" s="347"/>
      <c r="D45" s="347"/>
      <c r="E45" s="370"/>
      <c r="F45" s="371">
        <f>+[68]DATOS!B12</f>
        <v>0.05</v>
      </c>
      <c r="G45" s="372">
        <f>$H$40*F45</f>
        <v>1261.25</v>
      </c>
      <c r="H45" s="248"/>
    </row>
    <row r="46" spans="1:8">
      <c r="A46" s="342"/>
      <c r="B46" s="369"/>
      <c r="C46" s="347"/>
      <c r="D46" s="347"/>
      <c r="E46" s="370"/>
      <c r="F46" s="373"/>
      <c r="G46" s="290"/>
      <c r="H46" s="248"/>
    </row>
    <row r="47" spans="1:8">
      <c r="A47" s="326"/>
      <c r="B47" s="326"/>
      <c r="C47" s="327"/>
      <c r="D47" s="327"/>
      <c r="E47" s="248"/>
      <c r="F47" s="327" t="s">
        <v>48</v>
      </c>
      <c r="G47" s="248"/>
      <c r="H47" s="290">
        <f>ROUND(SUM(G43:G46),0)</f>
        <v>8072</v>
      </c>
    </row>
    <row r="48" spans="1:8">
      <c r="A48" s="326"/>
      <c r="B48" s="326"/>
      <c r="C48" s="327"/>
      <c r="D48" s="327"/>
      <c r="E48" s="248"/>
      <c r="F48" s="327"/>
      <c r="G48" s="248"/>
      <c r="H48" s="248"/>
    </row>
    <row r="49" spans="1:8">
      <c r="A49" s="326"/>
      <c r="B49" s="326"/>
      <c r="C49" s="374" t="s">
        <v>70</v>
      </c>
      <c r="D49" s="327"/>
      <c r="E49" s="248"/>
      <c r="F49" s="327"/>
      <c r="G49" s="248"/>
      <c r="H49" s="364">
        <f>ROUND(SUM(H40:H47),0)</f>
        <v>33297</v>
      </c>
    </row>
  </sheetData>
  <mergeCells count="4">
    <mergeCell ref="E3:H3"/>
    <mergeCell ref="B5:D5"/>
    <mergeCell ref="F5:H8"/>
    <mergeCell ref="A42:B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Andamio</vt:lpstr>
      <vt:lpstr>PRESUPUESTO</vt:lpstr>
      <vt:lpstr>1</vt:lpstr>
      <vt:lpstr>2</vt:lpstr>
      <vt:lpstr>3</vt:lpstr>
      <vt:lpstr>4</vt:lpstr>
      <vt:lpstr>5</vt:lpstr>
      <vt:lpstr>6</vt:lpstr>
      <vt:lpstr>7</vt:lpstr>
      <vt:lpstr>8</vt:lpstr>
      <vt:lpstr>9</vt:lpstr>
      <vt:lpstr>10</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dc:creator>
  <cp:lastModifiedBy>edgar</cp:lastModifiedBy>
  <dcterms:created xsi:type="dcterms:W3CDTF">2023-10-17T15:39:52Z</dcterms:created>
  <dcterms:modified xsi:type="dcterms:W3CDTF">2023-10-18T17:02:00Z</dcterms:modified>
</cp:coreProperties>
</file>