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5.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mc:AlternateContent xmlns:mc="http://schemas.openxmlformats.org/markup-compatibility/2006">
    <mc:Choice Requires="x15">
      <x15ac:absPath xmlns:x15ac="http://schemas.microsoft.com/office/spreadsheetml/2010/11/ac" url="C:\Users\Valeria Tobón\Downloads\URRAO-CAICEDO IP 31\URRAO-CAICEDO IP 31\"/>
    </mc:Choice>
  </mc:AlternateContent>
  <xr:revisionPtr revIDLastSave="0" documentId="13_ncr:1_{713F2C8C-C04E-44A3-9B67-EBF8DC3BB41D}" xr6:coauthVersionLast="36" xr6:coauthVersionMax="47" xr10:uidLastSave="{00000000-0000-0000-0000-000000000000}"/>
  <bookViews>
    <workbookView xWindow="0" yWindow="0" windowWidth="23040" windowHeight="8076" activeTab="1" xr2:uid="{00000000-000D-0000-FFFF-FFFF00000000}"/>
  </bookViews>
  <sheets>
    <sheet name="PRESPUESTO OFICIAL" sheetId="1" r:id="rId1"/>
    <sheet name="Propuesta Económica" sheetId="5" r:id="rId2"/>
  </sheets>
  <externalReferences>
    <externalReference r:id="rId3"/>
    <externalReference r:id="rId4"/>
    <externalReference r:id="rId5"/>
    <externalReference r:id="rId6"/>
    <externalReference r:id="rId7"/>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 i="5" l="1"/>
  <c r="F17" i="5"/>
  <c r="G17" i="5" s="1"/>
  <c r="G62" i="5" s="1"/>
  <c r="G64" i="5" s="1"/>
  <c r="G18" i="5"/>
  <c r="G19" i="5"/>
  <c r="G20" i="5"/>
  <c r="G30" i="5"/>
  <c r="H36" i="5"/>
  <c r="G52" i="5"/>
  <c r="G70" i="5"/>
  <c r="G72" i="5"/>
  <c r="G73" i="5"/>
  <c r="G74" i="5"/>
  <c r="G75" i="5"/>
  <c r="G81" i="5" s="1"/>
  <c r="G82" i="5" s="1"/>
  <c r="G85" i="5" s="1"/>
  <c r="G86" i="5" s="1"/>
  <c r="H76" i="5"/>
  <c r="G77" i="5"/>
  <c r="G78" i="5"/>
  <c r="G79" i="5"/>
  <c r="G80" i="5"/>
  <c r="G80" i="1"/>
  <c r="G79" i="1"/>
  <c r="G78" i="1"/>
  <c r="G76" i="1"/>
  <c r="G75" i="1"/>
  <c r="G74" i="1"/>
  <c r="G73" i="1"/>
  <c r="G71" i="1"/>
  <c r="G53" i="1"/>
  <c r="D32" i="1"/>
  <c r="D34" i="1" s="1"/>
  <c r="D35" i="1" s="1"/>
  <c r="D36" i="1" s="1"/>
  <c r="G30" i="1"/>
  <c r="D20" i="1"/>
  <c r="G20" i="1" s="1"/>
  <c r="G19" i="1"/>
  <c r="G18" i="1"/>
  <c r="H77" i="1" l="1"/>
  <c r="H36" i="1"/>
  <c r="I5" i="1"/>
  <c r="F17" i="1" l="1"/>
  <c r="G17" i="1" s="1"/>
  <c r="G63" i="1" s="1"/>
  <c r="G65" i="1" s="1"/>
  <c r="G81" i="1"/>
  <c r="G82" i="1" s="1"/>
  <c r="G83" i="1" l="1"/>
  <c r="G86" i="1" s="1"/>
  <c r="G8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tc={D709F845-59A9-494C-8F03-559F6840449B}</author>
  </authors>
  <commentList>
    <comment ref="B8" authorId="0" shapeId="0" xr:uid="{00000000-0006-0000-0000-00000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tc={3054C80F-C4C6-4867-946D-B6176C9513CE}</author>
  </authors>
  <commentList>
    <comment ref="B8" authorId="0" shapeId="0" xr:uid="{3054C80F-C4C6-4867-946D-B6176C9513CE}">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sharedStrings.xml><?xml version="1.0" encoding="utf-8"?>
<sst xmlns="http://schemas.openxmlformats.org/spreadsheetml/2006/main" count="230" uniqueCount="105">
  <si>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</si>
  <si>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</si>
  <si>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</si>
  <si>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</si>
  <si>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</si>
  <si>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</si>
  <si>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</si>
  <si>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</si>
  <si>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</si>
  <si>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</si>
  <si>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</si>
  <si>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</si>
  <si>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</si>
  <si>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</si>
  <si>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</si>
  <si>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</si>
  <si>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</si>
  <si>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</si>
  <si>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</si>
  <si>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</si>
  <si>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</si>
  <si>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</si>
  <si>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</si>
  <si>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</si>
  <si>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</si>
  <si>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</si>
  <si>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</si>
  <si>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</si>
  <si>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</si>
  <si>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</si>
  <si>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</si>
  <si>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</si>
  <si>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</si>
  <si>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</si>
  <si>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</si>
  <si>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</si>
  <si>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</si>
  <si>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</si>
  <si>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</si>
  <si>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</si>
  <si>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</si>
  <si>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</si>
  <si>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</si>
  <si>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</si>
  <si>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</si>
  <si>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</si>
  <si>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</si>
  <si>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</si>
  <si>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</si>
  <si>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</si>
  <si>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</si>
  <si>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</si>
  <si>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</si>
  <si>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</si>
  <si>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</si>
  <si>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</si>
  <si>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</si>
  <si>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</si>
  <si>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</si>
  <si>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</si>
  <si>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</si>
  <si>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</si>
  <si>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</si>
  <si>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</si>
  <si>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</si>
  <si>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</si>
  <si>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</si>
  <si>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</si>
  <si>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</si>
  <si>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</si>
  <si>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</si>
  <si>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</si>
  <si>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</si>
  <si>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</si>
  <si>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</si>
  <si>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</si>
  <si>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</si>
  <si>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</si>
  <si>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</si>
  <si>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</si>
  <si>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</si>
  <si>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</si>
  <si>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</si>
  <si>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</si>
  <si>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</si>
  <si>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</si>
  <si>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</si>
  <si>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</si>
  <si>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</si>
  <si>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</si>
  <si>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</si>
  <si>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</si>
  <si>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</si>
  <si>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</si>
  <si>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</si>
  <si>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</si>
  <si>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</si>
  <si>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2.4. Los gastos de transportes aéreos/terrestres (incluye peajes y combustible) se reconocerán para el Personal  Director y/o Especialistas,  previa autorización del Supervisor del contrato.</t>
  </si>
  <si>
    <t xml:space="preserve">2. Para el reconocimiento de los gastos deberá tenerse en cuenta la forma de pago establecida en los estudios previos, Invitación Pública y contrato y las indicaciones pertinentes del Manual de Interventoría vigente aplicado al programa de Caminos Comunitarios de la Paz Total, o el que lo modifique o sustituya. Se tendrá en cuenta lo siguiente, según corresponda: </t>
  </si>
  <si>
    <t xml:space="preserve">2.8. La incorporación de los especialistas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</si>
  <si>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2.4. Los gastos de transportes aéreos/terrestres (incluye peajes y combustible) se reconocerán para el Personal  Director y/o Especialistas,  previa autorización del supervisor del contrato.</t>
  </si>
  <si>
    <t xml:space="preserve">2. Para el reconocimiento de los gastos deberá tenerse en cuenta la forma de pago establecida en los estudios previos, invitación pública y contrato y las indicaciones pertinentes del Manual de Interventoría vigente aplicado al programa de Caminos Comunitarios de la Paz Total, o el que lo modifique o sustituya. Se tendrá en cuenta lo siguiente, según corresponda: </t>
  </si>
  <si>
    <t>IP-DT-ANT-031-2023</t>
  </si>
  <si>
    <t>OBJETO
“INTERVENTORÍA TÉCNICA, ADMINISTRATIVA, FINANCIERA Y AMBIENTAL PARA EL MEJORAMIENTO Y/O MANTENIMIENTO DE LAS VÍAS RURALES EN LOS MUNICIPIOS DE URRAO Y CAICEDO, DEPARTAMENTO DE ANTIOQUIA DEL PROGRAMA “CAMINOS COMUNITARIOS DE LA PAZ TOTAL””.</t>
  </si>
  <si>
    <t>OBJETO
“INTERVENTORÍA TÉCNICA, ADMINISTRATIVA, FINANCIERA Y AMBIENTAL PARA EL MEJORAMIENTO Y/O MANTENIMIENTO DE LAS VÍAS RURALES EN LOS MUNICIPIOS DE URRAO Y CAICEDO, DEPARTAMENTO DE ANTIOQUIA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</si>
</sst>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50">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1"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2" fillId="2" borderId="0" xfId="6" applyFont="1" applyFill="1" applyBorder="1" applyAlignment="1">
      <alignment horizontal="left" vertical="center" wrapText="1"/>
    </xf>
    <xf numFmtId="0" fontId="3" fillId="2" borderId="0" xfId="3" applyFont="1" applyFill="1" applyBorder="1" applyAlignment="1">
      <alignment horizontal="right" vertical="center" wrapText="1"/>
    </xf>
    <xf numFmtId="0" fontId="3" fillId="2" borderId="5" xfId="3" applyFont="1" applyFill="1" applyBorder="1" applyAlignment="1">
      <alignment horizontal="right" vertical="center" wrapText="1"/>
    </xf>
    <xf numFmtId="164" fontId="6" fillId="6" borderId="20" xfId="8" applyNumberFormat="1" applyFont="1" applyFill="1" applyBorder="1" applyAlignment="1">
      <alignment horizontal="right" vertical="center" wrapText="1"/>
    </xf>
    <xf numFmtId="0" fontId="24" fillId="0" borderId="35"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36" xfId="3" applyFont="1" applyFill="1" applyBorder="1" applyAlignment="1">
      <alignment horizontal="left" vertical="center" wrapText="1"/>
    </xf>
    <xf numFmtId="0" fontId="6" fillId="6" borderId="23" xfId="3" applyFont="1" applyFill="1" applyBorder="1" applyAlignment="1">
      <alignment horizontal="left" vertical="center" wrapText="1"/>
    </xf>
    <xf numFmtId="0" fontId="6" fillId="6" borderId="21" xfId="3" applyFont="1" applyFill="1" applyBorder="1" applyAlignment="1">
      <alignment horizontal="left" vertical="center" wrapText="1"/>
    </xf>
    <xf numFmtId="0" fontId="6" fillId="6" borderId="42" xfId="3" applyFont="1" applyFill="1" applyBorder="1" applyAlignment="1">
      <alignment horizontal="left" vertical="center" wrapText="1"/>
    </xf>
    <xf numFmtId="0" fontId="6" fillId="6" borderId="43" xfId="3" applyFont="1" applyFill="1" applyBorder="1" applyAlignment="1">
      <alignment horizontal="left" vertical="center" wrapText="1"/>
    </xf>
    <xf numFmtId="0" fontId="6" fillId="6" borderId="44"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6" fillId="3" borderId="36" xfId="3" applyFont="1" applyFill="1" applyBorder="1" applyAlignment="1">
      <alignment horizontal="left" vertical="center" wrapText="1"/>
    </xf>
    <xf numFmtId="0" fontId="6" fillId="3" borderId="23" xfId="3" applyFont="1" applyFill="1" applyBorder="1" applyAlignment="1">
      <alignment horizontal="left" vertical="center" wrapText="1"/>
    </xf>
    <xf numFmtId="0" fontId="6" fillId="3" borderId="21"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4" xfId="3" applyFont="1" applyFill="1" applyBorder="1" applyAlignment="1">
      <alignment horizontal="left" vertical="center" wrapText="1"/>
    </xf>
    <xf numFmtId="0" fontId="12" fillId="8" borderId="22" xfId="9" applyFont="1" applyFill="1" applyBorder="1" applyAlignment="1">
      <alignment horizontal="left" vertical="center" wrapText="1"/>
    </xf>
    <xf numFmtId="0" fontId="12" fillId="8" borderId="23" xfId="9" applyFont="1" applyFill="1" applyBorder="1" applyAlignment="1">
      <alignment horizontal="left" vertical="center" wrapText="1"/>
    </xf>
    <xf numFmtId="0" fontId="12" fillId="8" borderId="21" xfId="9" applyFont="1" applyFill="1" applyBorder="1" applyAlignment="1">
      <alignment horizontal="left" vertical="center" wrapText="1"/>
    </xf>
    <xf numFmtId="0" fontId="6" fillId="2" borderId="36" xfId="3" applyFont="1" applyFill="1" applyBorder="1" applyAlignment="1">
      <alignment horizontal="left" vertical="center" wrapText="1"/>
    </xf>
    <xf numFmtId="0" fontId="6" fillId="2" borderId="23" xfId="3" applyFont="1" applyFill="1" applyBorder="1" applyAlignment="1">
      <alignment horizontal="left" vertical="center" wrapText="1"/>
    </xf>
    <xf numFmtId="0" fontId="6" fillId="2" borderId="21" xfId="3" applyFont="1" applyFill="1" applyBorder="1" applyAlignment="1">
      <alignment horizontal="left" vertical="center" wrapText="1"/>
    </xf>
    <xf numFmtId="0" fontId="3" fillId="2" borderId="29" xfId="3" applyFont="1" applyFill="1" applyBorder="1" applyAlignment="1">
      <alignment horizontal="center" vertical="center" wrapText="1"/>
    </xf>
    <xf numFmtId="0" fontId="3" fillId="2" borderId="37" xfId="3" applyFont="1" applyFill="1" applyBorder="1" applyAlignment="1">
      <alignment horizontal="center" vertical="center" wrapText="1"/>
    </xf>
    <xf numFmtId="0" fontId="3" fillId="2" borderId="38" xfId="3" applyFont="1" applyFill="1" applyBorder="1" applyAlignment="1">
      <alignment horizontal="center" vertical="center" wrapText="1"/>
    </xf>
    <xf numFmtId="0" fontId="3" fillId="2" borderId="39"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15" xfId="3" applyFont="1" applyFill="1" applyBorder="1" applyAlignment="1">
      <alignment horizontal="center" vertical="center" wrapText="1"/>
    </xf>
    <xf numFmtId="0" fontId="3" fillId="2" borderId="7" xfId="3" applyFont="1" applyFill="1" applyBorder="1" applyAlignment="1">
      <alignment horizontal="center" vertical="center" wrapText="1"/>
    </xf>
    <xf numFmtId="169" fontId="3" fillId="2" borderId="6" xfId="3" applyNumberFormat="1" applyFont="1" applyFill="1" applyBorder="1" applyAlignment="1">
      <alignment horizontal="center" vertical="center" wrapText="1"/>
    </xf>
    <xf numFmtId="169" fontId="3" fillId="2" borderId="7" xfId="3" applyNumberFormat="1" applyFont="1" applyFill="1" applyBorder="1" applyAlignment="1">
      <alignment horizontal="center" vertical="center" wrapText="1"/>
    </xf>
    <xf numFmtId="0" fontId="6" fillId="6" borderId="40" xfId="3" applyFont="1" applyFill="1" applyBorder="1" applyAlignment="1">
      <alignment horizontal="left" vertical="center" wrapText="1"/>
    </xf>
    <xf numFmtId="0" fontId="6" fillId="6" borderId="33" xfId="3" applyFont="1" applyFill="1" applyBorder="1" applyAlignment="1">
      <alignment horizontal="left" vertical="center" wrapText="1"/>
    </xf>
    <xf numFmtId="0" fontId="6" fillId="6" borderId="41"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3" borderId="4" xfId="5" applyFont="1" applyFill="1" applyBorder="1" applyAlignment="1">
      <alignment horizontal="center" vertical="center" wrapText="1"/>
    </xf>
    <xf numFmtId="0" fontId="6" fillId="3" borderId="0" xfId="5" applyFont="1" applyFill="1" applyAlignment="1">
      <alignment horizontal="center" vertical="center" wrapText="1"/>
    </xf>
    <xf numFmtId="0" fontId="6" fillId="3" borderId="5" xfId="5" applyFont="1" applyFill="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10" fillId="2" borderId="22" xfId="6" applyFont="1" applyFill="1" applyBorder="1" applyAlignment="1">
      <alignment horizontal="justify" vertical="center" wrapText="1"/>
    </xf>
    <xf numFmtId="0" fontId="10" fillId="2" borderId="23" xfId="6" applyFont="1" applyFill="1" applyBorder="1" applyAlignment="1">
      <alignment horizontal="justify" vertical="center" wrapText="1"/>
    </xf>
    <xf numFmtId="0" fontId="10" fillId="2" borderId="24" xfId="6" applyFont="1" applyFill="1" applyBorder="1" applyAlignment="1">
      <alignment horizontal="justify" vertical="center" wrapText="1"/>
    </xf>
    <xf numFmtId="0" fontId="10" fillId="2" borderId="22" xfId="6" applyFont="1" applyFill="1" applyBorder="1" applyAlignment="1">
      <alignment horizontal="left" vertical="center" wrapText="1"/>
    </xf>
    <xf numFmtId="0" fontId="10" fillId="2" borderId="23" xfId="6" applyFont="1" applyFill="1" applyBorder="1" applyAlignment="1">
      <alignment horizontal="left" vertical="center" wrapText="1"/>
    </xf>
    <xf numFmtId="0" fontId="10" fillId="2" borderId="24" xfId="6" applyFont="1" applyFill="1" applyBorder="1" applyAlignment="1">
      <alignment horizontal="left" vertical="center" wrapText="1"/>
    </xf>
    <xf numFmtId="0" fontId="10" fillId="0" borderId="19" xfId="6" applyFont="1" applyFill="1" applyBorder="1" applyAlignment="1">
      <alignment horizontal="justify" vertical="center" wrapText="1"/>
    </xf>
    <xf numFmtId="0" fontId="10" fillId="0" borderId="8" xfId="6" applyFont="1" applyFill="1" applyBorder="1" applyAlignment="1">
      <alignment horizontal="justify" vertical="center" wrapText="1"/>
    </xf>
    <xf numFmtId="0" fontId="10" fillId="0" borderId="20" xfId="6" applyFont="1" applyFill="1" applyBorder="1" applyAlignment="1">
      <alignment horizontal="justify" vertical="center" wrapText="1"/>
    </xf>
    <xf numFmtId="0" fontId="6" fillId="0" borderId="4" xfId="4" applyFont="1" applyFill="1" applyBorder="1" applyAlignment="1">
      <alignment horizontal="center" vertical="center"/>
    </xf>
    <xf numFmtId="0" fontId="6" fillId="0" borderId="0" xfId="4" applyFont="1" applyFill="1" applyAlignment="1">
      <alignment horizontal="center" vertical="center"/>
    </xf>
    <xf numFmtId="0" fontId="6" fillId="0" borderId="5" xfId="4" applyFont="1" applyFill="1" applyBorder="1" applyAlignment="1">
      <alignment horizontal="center" vertical="center"/>
    </xf>
    <xf numFmtId="0" fontId="6" fillId="0" borderId="4" xfId="5" applyFont="1" applyFill="1" applyBorder="1" applyAlignment="1">
      <alignment horizontal="center" vertical="center" wrapText="1"/>
    </xf>
    <xf numFmtId="0" fontId="6" fillId="0" borderId="0" xfId="5" applyFont="1" applyFill="1" applyAlignment="1">
      <alignment horizontal="center" vertical="center" wrapText="1"/>
    </xf>
    <xf numFmtId="0" fontId="6" fillId="0" borderId="5" xfId="5" applyFont="1" applyFill="1" applyBorder="1" applyAlignment="1">
      <alignment horizontal="center" vertical="center" wrapText="1"/>
    </xf>
  </cellXfs>
  <cellStyles count="19">
    <cellStyle name="Millares 2 2 2 2" xfId="8" xr:uid="{00000000-0005-0000-0000-000000000000}"/>
    <cellStyle name="Millares 2 2 5" xfId="12" xr:uid="{00000000-0005-0000-0000-000001000000}"/>
    <cellStyle name="Moneda" xfId="1" builtinId="4"/>
    <cellStyle name="Moneda [0]" xfId="2" builtinId="7"/>
    <cellStyle name="Moneda 3 2" xfId="14" xr:uid="{00000000-0005-0000-0000-000004000000}"/>
    <cellStyle name="Moneda 3 4" xfId="15" xr:uid="{00000000-0005-0000-0000-000005000000}"/>
    <cellStyle name="Normal" xfId="0" builtinId="0"/>
    <cellStyle name="Normal 10 3" xfId="16" xr:uid="{00000000-0005-0000-0000-000007000000}"/>
    <cellStyle name="Normal 10 5 2" xfId="4" xr:uid="{00000000-0005-0000-0000-000008000000}"/>
    <cellStyle name="Normal 2 3" xfId="5" xr:uid="{00000000-0005-0000-0000-000009000000}"/>
    <cellStyle name="Normal 3 11 2" xfId="6" xr:uid="{00000000-0005-0000-0000-00000A000000}"/>
    <cellStyle name="Normal 3 2" xfId="3" xr:uid="{00000000-0005-0000-0000-00000B000000}"/>
    <cellStyle name="Normal 3 2 2" xfId="9" xr:uid="{00000000-0005-0000-0000-00000C000000}"/>
    <cellStyle name="Normal 3 2 3" xfId="11" xr:uid="{00000000-0005-0000-0000-00000D000000}"/>
    <cellStyle name="Normal 3 3" xfId="7" xr:uid="{00000000-0005-0000-0000-00000E000000}"/>
    <cellStyle name="Normal 3 4 10" xfId="13" xr:uid="{00000000-0005-0000-0000-00000F000000}"/>
    <cellStyle name="Normal_ESTABLECIMIENTO Y MANTENIMIENTO 2" xfId="17" xr:uid="{00000000-0005-0000-0000-000010000000}"/>
    <cellStyle name="Porcentaje" xfId="18" builtinId="5"/>
    <cellStyle name="Porcentaje 2 2" xfId="10"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06EBAF5-E126-44AE-953F-7A59D50EC6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557617</xdr:colOff>
      <xdr:row>1</xdr:row>
      <xdr:rowOff>86139</xdr:rowOff>
    </xdr:from>
    <xdr:to>
      <xdr:col>6</xdr:col>
      <xdr:colOff>1303598</xdr:colOff>
      <xdr:row>5</xdr:row>
      <xdr:rowOff>11900</xdr:rowOff>
    </xdr:to>
    <xdr:pic>
      <xdr:nvPicPr>
        <xdr:cNvPr id="3" name="Imagen 2">
          <a:extLst>
            <a:ext uri="{FF2B5EF4-FFF2-40B4-BE49-F238E27FC236}">
              <a16:creationId xmlns:a16="http://schemas.microsoft.com/office/drawing/2014/main" id="{E2259154-54DB-48F5-876E-626739AF7C1F}"/>
            </a:ext>
            <a:ext uri="{147F2762-F138-4A5C-976F-8EAC2B608ADB}">
              <a16:predDERef xmlns:a16="http://schemas.microsoft.com/office/drawing/2014/main" pred="{206EBAF5-E126-44AE-953F-7A59D50EC6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10817"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459398</xdr:colOff>
      <xdr:row>1</xdr:row>
      <xdr:rowOff>161924</xdr:rowOff>
    </xdr:from>
    <xdr:ext cx="1599752" cy="673331"/>
    <xdr:pic>
      <xdr:nvPicPr>
        <xdr:cNvPr id="2" name="Imagen 1">
          <a:extLst>
            <a:ext uri="{FF2B5EF4-FFF2-40B4-BE49-F238E27FC236}">
              <a16:creationId xmlns:a16="http://schemas.microsoft.com/office/drawing/2014/main" id="{F478D591-97F2-48DE-AB4B-AEDC83D9E4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0458" y="344804"/>
          <a:ext cx="1599752" cy="673331"/>
        </a:xfrm>
        <a:prstGeom prst="rect">
          <a:avLst/>
        </a:prstGeom>
        <a:noFill/>
        <a:ln>
          <a:noFill/>
        </a:ln>
      </xdr:spPr>
    </xdr:pic>
    <xdr:clientData/>
  </xdr:oneCellAnchor>
  <xdr:oneCellAnchor>
    <xdr:from>
      <xdr:col>5</xdr:col>
      <xdr:colOff>662392</xdr:colOff>
      <xdr:row>1</xdr:row>
      <xdr:rowOff>86139</xdr:rowOff>
    </xdr:from>
    <xdr:ext cx="1696239" cy="625008"/>
    <xdr:pic>
      <xdr:nvPicPr>
        <xdr:cNvPr id="3" name="Imagen 2">
          <a:extLst>
            <a:ext uri="{FF2B5EF4-FFF2-40B4-BE49-F238E27FC236}">
              <a16:creationId xmlns:a16="http://schemas.microsoft.com/office/drawing/2014/main" id="{B9B8FB63-8878-42D7-9044-CAC4D142B76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67692" y="269019"/>
          <a:ext cx="1696239" cy="62500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D709F845-59A9-494C-8F03-559F6840449B}">
    <text>Verificar objeto determinado en los documentos</text>
  </threadedComment>
</ThreadedComments>
</file>

<file path=xl/threadedComments/threadedComment5.xml><?xml version="1.0" encoding="utf-8"?>
<ThreadedComments xmlns="http://schemas.microsoft.com/office/spreadsheetml/2018/threadedcomments" xmlns:x="http://schemas.openxmlformats.org/spreadsheetml/2006/main">
  <threadedComment ref="B8" dT="2023-07-18T19:34:55.90" personId="{EC33DE30-7EF4-4980-B41A-1D192562A710}" id="{3054C80F-C4C6-4867-946D-B6176C9513CE}">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5.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106"/>
  <sheetViews>
    <sheetView topLeftCell="A92" zoomScale="70" zoomScaleNormal="70" workbookViewId="0">
      <selection activeCell="J8" sqref="J8"/>
    </sheetView>
  </sheetViews>
  <sheetFormatPr baseColWidth="10" defaultColWidth="12.5546875" defaultRowHeight="13.2" x14ac:dyDescent="0.3"/>
  <cols>
    <col min="1" max="1" width="1.88671875" style="6" customWidth="1"/>
    <col min="2" max="2" width="10.33203125" style="124" customWidth="1"/>
    <col min="3" max="3" width="51.33203125" style="124" customWidth="1"/>
    <col min="4" max="4" width="19" style="124" customWidth="1"/>
    <col min="5" max="5" width="15.88671875" style="158" customWidth="1"/>
    <col min="6" max="6" width="13.88671875" style="6" customWidth="1"/>
    <col min="7" max="7" width="25" style="159"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30" t="s">
        <v>0</v>
      </c>
      <c r="C2" s="231"/>
      <c r="D2" s="231"/>
      <c r="E2" s="231"/>
      <c r="F2" s="231"/>
      <c r="G2" s="232"/>
    </row>
    <row r="3" spans="2:195" x14ac:dyDescent="0.3">
      <c r="B3" s="230" t="s">
        <v>1</v>
      </c>
      <c r="C3" s="231"/>
      <c r="D3" s="231"/>
      <c r="E3" s="231"/>
      <c r="F3" s="231"/>
      <c r="G3" s="231"/>
      <c r="H3" s="233" t="s">
        <v>2</v>
      </c>
      <c r="I3" s="233" t="s">
        <v>3</v>
      </c>
    </row>
    <row r="4" spans="2:195" x14ac:dyDescent="0.3">
      <c r="B4" s="230" t="s">
        <v>4</v>
      </c>
      <c r="C4" s="231"/>
      <c r="D4" s="231"/>
      <c r="E4" s="231"/>
      <c r="F4" s="231"/>
      <c r="G4" s="231"/>
      <c r="H4" s="234"/>
      <c r="I4" s="234"/>
    </row>
    <row r="5" spans="2:195" ht="15" customHeight="1" x14ac:dyDescent="0.3">
      <c r="B5" s="230" t="s">
        <v>5</v>
      </c>
      <c r="C5" s="231"/>
      <c r="D5" s="231"/>
      <c r="E5" s="231"/>
      <c r="F5" s="231"/>
      <c r="G5" s="231"/>
      <c r="H5" s="8">
        <v>3</v>
      </c>
      <c r="I5" s="8">
        <f>+H5-1</f>
        <v>2</v>
      </c>
    </row>
    <row r="6" spans="2:195" ht="14.4" x14ac:dyDescent="0.3">
      <c r="B6" s="216" t="s">
        <v>6</v>
      </c>
      <c r="C6" s="217"/>
      <c r="D6" s="217"/>
      <c r="E6" s="217"/>
      <c r="F6" s="217"/>
      <c r="G6" s="218"/>
      <c r="H6"/>
    </row>
    <row r="7" spans="2:195" x14ac:dyDescent="0.3">
      <c r="B7" s="219" t="s">
        <v>102</v>
      </c>
      <c r="C7" s="220"/>
      <c r="D7" s="220"/>
      <c r="E7" s="220"/>
      <c r="F7" s="220"/>
      <c r="G7" s="221"/>
    </row>
    <row r="8" spans="2:195" ht="70.95" customHeight="1" x14ac:dyDescent="0.3">
      <c r="B8" s="222" t="s">
        <v>104</v>
      </c>
      <c r="C8" s="223"/>
      <c r="D8" s="223"/>
      <c r="E8" s="223"/>
      <c r="F8" s="223"/>
      <c r="G8" s="224"/>
      <c r="J8" s="9"/>
      <c r="K8" s="10"/>
    </row>
    <row r="9" spans="2:195" ht="13.8" thickBot="1" x14ac:dyDescent="0.35">
      <c r="B9" s="225"/>
      <c r="C9" s="226"/>
      <c r="D9" s="226"/>
      <c r="E9" s="226"/>
      <c r="F9" s="226"/>
      <c r="G9" s="227"/>
      <c r="J9" s="9"/>
      <c r="K9" s="10"/>
    </row>
    <row r="10" spans="2:195" ht="15" customHeight="1" thickBot="1" x14ac:dyDescent="0.35">
      <c r="B10" s="225" t="s">
        <v>7</v>
      </c>
      <c r="C10" s="226"/>
      <c r="D10" s="227"/>
      <c r="E10" s="11" t="s">
        <v>8</v>
      </c>
      <c r="F10" s="228" t="s">
        <v>9</v>
      </c>
      <c r="G10" s="229"/>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91" t="s">
        <v>10</v>
      </c>
      <c r="C12" s="192"/>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193"/>
      <c r="C13" s="194"/>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195"/>
      <c r="C14" s="196"/>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25</v>
      </c>
      <c r="D17" s="36">
        <v>6000000</v>
      </c>
      <c r="E17" s="37"/>
      <c r="F17" s="38">
        <f>0.3*I5</f>
        <v>0.6</v>
      </c>
      <c r="G17" s="39">
        <f>+F17*D17</f>
        <v>3600000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27</v>
      </c>
      <c r="D18" s="36">
        <v>2800000</v>
      </c>
      <c r="E18" s="37"/>
      <c r="F18" s="38">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28</v>
      </c>
      <c r="D19" s="36">
        <v>3000000</v>
      </c>
      <c r="E19" s="37"/>
      <c r="F19" s="38">
        <v>0.3</v>
      </c>
      <c r="G19" s="39">
        <f>+F19*D19</f>
        <v>900000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29</v>
      </c>
      <c r="D20" s="36">
        <f>+D19</f>
        <v>3000000</v>
      </c>
      <c r="E20" s="37"/>
      <c r="F20" s="38">
        <v>0.3</v>
      </c>
      <c r="G20" s="39">
        <f>+F20*D20</f>
        <v>900000</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t="13.5" hidden="1" customHeight="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13.5" hidden="1" customHeight="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t="13.5" hidden="1" customHeight="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t="13.5" hidden="1" customHeight="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t="13.5" hidden="1" customHeight="1" x14ac:dyDescent="0.3">
      <c r="B25" s="34"/>
      <c r="C25" s="166"/>
      <c r="D25" s="166"/>
      <c r="E25" s="166"/>
      <c r="F25" s="166"/>
      <c r="G25" s="167"/>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31</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t="13.5" hidden="1" customHeight="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t="13.5" hidden="1" customHeight="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t="13.5" hidden="1" customHeight="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32</v>
      </c>
      <c r="D30" s="48"/>
      <c r="E30" s="49"/>
      <c r="F30" s="50"/>
      <c r="G30" s="51">
        <f>+D31*(0.2*3.2)+40975</f>
        <v>3240975.0000000005</v>
      </c>
      <c r="H30" s="52" t="s">
        <v>33</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34</v>
      </c>
      <c r="D31" s="160">
        <v>5000000</v>
      </c>
      <c r="E31" s="161"/>
      <c r="F31" s="162"/>
      <c r="G31" s="163"/>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35</v>
      </c>
      <c r="D32" s="160">
        <f>+D31</f>
        <v>5000000</v>
      </c>
      <c r="E32" s="161"/>
      <c r="F32" s="162"/>
      <c r="G32" s="163"/>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t="13.5" hidden="1" customHeight="1" x14ac:dyDescent="0.3">
      <c r="B33" s="46"/>
      <c r="C33" s="53"/>
      <c r="D33" s="160"/>
      <c r="E33" s="161"/>
      <c r="F33" s="162"/>
      <c r="G33" s="163"/>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36</v>
      </c>
      <c r="D34" s="160">
        <f>+D32</f>
        <v>5000000</v>
      </c>
      <c r="E34" s="161"/>
      <c r="F34" s="162"/>
      <c r="G34" s="163"/>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37</v>
      </c>
      <c r="D35" s="160">
        <f>+D34</f>
        <v>5000000</v>
      </c>
      <c r="E35" s="161"/>
      <c r="F35" s="162"/>
      <c r="G35" s="163"/>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39</v>
      </c>
      <c r="D36" s="160">
        <f>+D35</f>
        <v>5000000</v>
      </c>
      <c r="E36" s="161"/>
      <c r="F36" s="162"/>
      <c r="G36" s="163"/>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t="13.5" hidden="1" customHeight="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t="13.5" hidden="1" customHeight="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t="13.5" hidden="1" customHeight="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t="13.5" hidden="1" customHeight="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t="13.5" hidden="1" customHeight="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t="13.5" hidden="1" customHeight="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t="13.5" hidden="1" customHeight="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t="13.5" hidden="1" customHeight="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t="13.5" hidden="1" customHeight="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t="13.5" hidden="1" customHeight="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t="13.5" hidden="1" customHeight="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t="13.5" hidden="1" customHeight="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t="13.5" hidden="1" customHeight="1" x14ac:dyDescent="0.3">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40</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t="13.5" hidden="1" customHeight="1" x14ac:dyDescent="0.3">
      <c r="B51" s="59"/>
      <c r="C51" s="60"/>
      <c r="D51" s="61"/>
      <c r="E51" s="62"/>
      <c r="F51" s="63"/>
      <c r="G51" s="39"/>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c r="D52" s="42"/>
      <c r="E52" s="37"/>
      <c r="F52" s="69"/>
      <c r="G52" s="39"/>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68" t="s">
        <v>42</v>
      </c>
      <c r="D53" s="42">
        <v>1350000</v>
      </c>
      <c r="E53" s="70"/>
      <c r="F53" s="71">
        <v>2</v>
      </c>
      <c r="G53" s="39">
        <f>+F53*D53</f>
        <v>2700000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t="13.5" hidden="1" customHeight="1" x14ac:dyDescent="0.3">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t="13.5" hidden="1" customHeight="1" x14ac:dyDescent="0.3">
      <c r="B55" s="54"/>
      <c r="C55" s="55" t="s">
        <v>43</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3.5" hidden="1" customHeight="1" x14ac:dyDescent="0.3">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t="13.5" hidden="1" customHeight="1" x14ac:dyDescent="0.3">
      <c r="B57" s="77"/>
      <c r="C57" s="179" t="s">
        <v>44</v>
      </c>
      <c r="D57" s="180"/>
      <c r="E57" s="180"/>
      <c r="F57" s="180"/>
      <c r="G57" s="197"/>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3.5" hidden="1" customHeight="1" x14ac:dyDescent="0.3">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3.5" hidden="1" customHeight="1" x14ac:dyDescent="0.3">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3.5" hidden="1" customHeight="1" x14ac:dyDescent="0.3">
      <c r="B60" s="198" t="s">
        <v>45</v>
      </c>
      <c r="C60" s="199"/>
      <c r="D60" s="199"/>
      <c r="E60" s="199"/>
      <c r="F60" s="200"/>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t="13.5" hidden="1" customHeight="1" x14ac:dyDescent="0.3">
      <c r="B61" s="82"/>
      <c r="C61" s="31" t="s">
        <v>46</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3">
      <c r="B62" s="34"/>
      <c r="C62" s="86" t="s">
        <v>47</v>
      </c>
      <c r="D62" s="87"/>
      <c r="E62" s="87"/>
      <c r="F62" s="88"/>
      <c r="G62" s="89"/>
      <c r="H62" s="52" t="s">
        <v>33</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4.4" thickBot="1" x14ac:dyDescent="0.35">
      <c r="B63" s="30"/>
      <c r="C63" s="179" t="s">
        <v>48</v>
      </c>
      <c r="D63" s="180"/>
      <c r="E63" s="180"/>
      <c r="F63" s="181"/>
      <c r="G63" s="92">
        <f>+SUM(G17:G30)+SUM(G51:G62)</f>
        <v>19740975</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customHeight="1" thickBot="1" x14ac:dyDescent="0.35">
      <c r="B64" s="95"/>
      <c r="C64" s="201" t="s">
        <v>49</v>
      </c>
      <c r="D64" s="202"/>
      <c r="E64" s="202"/>
      <c r="F64" s="203"/>
      <c r="G64" s="96">
        <v>2.36</v>
      </c>
      <c r="H64" s="97" t="s">
        <v>33</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ht="13.5" customHeight="1" x14ac:dyDescent="0.3">
      <c r="B65" s="30"/>
      <c r="C65" s="179" t="s">
        <v>50</v>
      </c>
      <c r="D65" s="180"/>
      <c r="E65" s="180"/>
      <c r="F65" s="181"/>
      <c r="G65" s="168">
        <f>+ROUND(G63*G64,0)</f>
        <v>46588701</v>
      </c>
      <c r="H65" s="98"/>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204" t="s">
        <v>51</v>
      </c>
      <c r="C66" s="205"/>
      <c r="D66" s="208" t="s">
        <v>52</v>
      </c>
      <c r="E66" s="99" t="s">
        <v>53</v>
      </c>
      <c r="F66" s="211" t="s">
        <v>54</v>
      </c>
      <c r="G66" s="100"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193"/>
      <c r="C67" s="194"/>
      <c r="D67" s="209"/>
      <c r="E67" s="99" t="s">
        <v>55</v>
      </c>
      <c r="F67" s="212"/>
      <c r="G67" s="101"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206"/>
      <c r="C68" s="207"/>
      <c r="D68" s="210"/>
      <c r="E68" s="102" t="s">
        <v>56</v>
      </c>
      <c r="F68" s="103" t="s">
        <v>57</v>
      </c>
      <c r="G68" s="101" t="s">
        <v>58</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5"/>
      <c r="C69" s="104" t="s">
        <v>59</v>
      </c>
      <c r="D69" s="104"/>
      <c r="E69" s="105"/>
      <c r="F69" s="104"/>
      <c r="G69" s="106"/>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07"/>
      <c r="C70" s="31" t="s">
        <v>60</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18.75" customHeight="1" x14ac:dyDescent="0.3">
      <c r="B71" s="108"/>
      <c r="C71" s="109" t="s">
        <v>61</v>
      </c>
      <c r="D71" s="110" t="s">
        <v>62</v>
      </c>
      <c r="E71" s="111">
        <v>140000</v>
      </c>
      <c r="F71" s="112">
        <v>5</v>
      </c>
      <c r="G71" s="113">
        <f>+F71*E71</f>
        <v>700000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07"/>
      <c r="C72" s="31" t="s">
        <v>63</v>
      </c>
      <c r="D72" s="31"/>
      <c r="E72" s="83"/>
      <c r="F72" s="114"/>
      <c r="G72" s="115"/>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30" customHeight="1" x14ac:dyDescent="0.3">
      <c r="B73" s="116"/>
      <c r="C73" s="117" t="s">
        <v>64</v>
      </c>
      <c r="D73" s="118" t="s">
        <v>65</v>
      </c>
      <c r="E73" s="111">
        <v>600000</v>
      </c>
      <c r="F73" s="119">
        <v>6</v>
      </c>
      <c r="G73" s="113">
        <f>+F73*E73</f>
        <v>3600000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21" customHeight="1" x14ac:dyDescent="0.3">
      <c r="B74" s="116"/>
      <c r="C74" s="120" t="s">
        <v>66</v>
      </c>
      <c r="D74" s="118" t="s">
        <v>67</v>
      </c>
      <c r="E74" s="111">
        <v>3000000</v>
      </c>
      <c r="F74" s="121">
        <v>2</v>
      </c>
      <c r="G74" s="113">
        <f>+F74*E74</f>
        <v>6000000</v>
      </c>
      <c r="H74" s="20">
        <v>3000000</v>
      </c>
      <c r="I74" s="7"/>
      <c r="J74" s="7" t="s">
        <v>68</v>
      </c>
      <c r="K74" s="6"/>
      <c r="L74" s="6"/>
      <c r="M74" s="6"/>
      <c r="N74" s="6"/>
      <c r="O74" s="6"/>
      <c r="P74" s="10"/>
      <c r="Q74" s="10"/>
      <c r="R74" s="10"/>
      <c r="S74" s="10"/>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45" customFormat="1" ht="27.75" customHeight="1" x14ac:dyDescent="0.3">
      <c r="B75" s="116"/>
      <c r="C75" s="40" t="s">
        <v>69</v>
      </c>
      <c r="D75" s="118" t="s">
        <v>67</v>
      </c>
      <c r="E75" s="111">
        <v>400000</v>
      </c>
      <c r="F75" s="119">
        <v>3</v>
      </c>
      <c r="G75" s="113">
        <f>+F75*E75</f>
        <v>1200000</v>
      </c>
      <c r="H75" s="20">
        <v>400000</v>
      </c>
      <c r="I75" s="7"/>
      <c r="J75" s="7"/>
      <c r="K75" s="122"/>
      <c r="L75" s="122"/>
      <c r="M75" s="122"/>
      <c r="N75" s="122"/>
      <c r="P75" s="6"/>
      <c r="Q75" s="6"/>
      <c r="R75" s="6"/>
      <c r="S75" s="6"/>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0"/>
      <c r="FX75" s="10"/>
      <c r="FY75" s="10"/>
      <c r="FZ75" s="10"/>
      <c r="GA75" s="10"/>
      <c r="GB75" s="10"/>
      <c r="GC75" s="10"/>
      <c r="GD75" s="10"/>
      <c r="GE75" s="10"/>
      <c r="GF75" s="10"/>
      <c r="GG75" s="10"/>
      <c r="GH75" s="10"/>
      <c r="GI75" s="10"/>
      <c r="GJ75" s="10"/>
      <c r="GK75" s="10"/>
      <c r="GL75" s="10"/>
      <c r="GM75" s="10"/>
    </row>
    <row r="76" spans="2:195" s="16" customFormat="1" ht="27.75" customHeight="1" x14ac:dyDescent="0.3">
      <c r="B76" s="116"/>
      <c r="C76" s="109" t="s">
        <v>70</v>
      </c>
      <c r="D76" s="110" t="s">
        <v>67</v>
      </c>
      <c r="E76" s="111">
        <v>400000</v>
      </c>
      <c r="F76" s="119">
        <v>2</v>
      </c>
      <c r="G76" s="113">
        <f>+F76*E76</f>
        <v>800000</v>
      </c>
      <c r="H76" s="20">
        <v>700000</v>
      </c>
      <c r="I76" s="9"/>
      <c r="J76" s="123"/>
      <c r="K76" s="124"/>
      <c r="L76" s="124"/>
      <c r="M76" s="124"/>
      <c r="N76" s="124"/>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x14ac:dyDescent="0.3">
      <c r="B77" s="107"/>
      <c r="C77" s="31" t="s">
        <v>71</v>
      </c>
      <c r="D77" s="31"/>
      <c r="E77" s="83"/>
      <c r="F77" s="114"/>
      <c r="G77" s="115"/>
      <c r="H77" s="7">
        <f>+H76/2.3</f>
        <v>304347.82608695654</v>
      </c>
      <c r="I77" s="7"/>
      <c r="J77" s="125"/>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3">
      <c r="B78" s="116"/>
      <c r="C78" s="126" t="s">
        <v>72</v>
      </c>
      <c r="D78" s="127" t="s">
        <v>67</v>
      </c>
      <c r="E78" s="111">
        <v>300000</v>
      </c>
      <c r="F78" s="119">
        <v>2</v>
      </c>
      <c r="G78" s="113">
        <f>+F78*E78</f>
        <v>600000</v>
      </c>
      <c r="H78" s="20">
        <v>1000000</v>
      </c>
      <c r="I78" s="7"/>
      <c r="J78" s="7"/>
      <c r="K78" s="122"/>
      <c r="L78" s="122"/>
      <c r="M78" s="122"/>
      <c r="N78" s="122"/>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16"/>
      <c r="C79" s="109" t="s">
        <v>73</v>
      </c>
      <c r="D79" s="110" t="s">
        <v>67</v>
      </c>
      <c r="E79" s="111">
        <v>100000</v>
      </c>
      <c r="F79" s="119">
        <v>3</v>
      </c>
      <c r="G79" s="113">
        <f>+F79*E79</f>
        <v>300000</v>
      </c>
      <c r="H79" s="20">
        <v>100000</v>
      </c>
      <c r="I79" s="7"/>
      <c r="J79" s="123"/>
      <c r="K79" s="124"/>
      <c r="L79" s="124"/>
      <c r="M79" s="124"/>
      <c r="N79" s="124"/>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31.2" customHeight="1" x14ac:dyDescent="0.3">
      <c r="B80" s="116"/>
      <c r="C80" s="109" t="s">
        <v>74</v>
      </c>
      <c r="D80" s="110" t="s">
        <v>67</v>
      </c>
      <c r="E80" s="111">
        <v>200000</v>
      </c>
      <c r="F80" s="128">
        <v>3</v>
      </c>
      <c r="G80" s="113">
        <f>+F80*E80</f>
        <v>600000</v>
      </c>
      <c r="H80" s="20">
        <v>200000</v>
      </c>
      <c r="I80" s="7"/>
      <c r="J80" s="125"/>
      <c r="K80" s="124"/>
      <c r="L80" s="124"/>
      <c r="M80" s="124"/>
      <c r="N80" s="124"/>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27.75" customHeight="1" thickBot="1" x14ac:dyDescent="0.35">
      <c r="B81" s="129"/>
      <c r="C81" s="130" t="s">
        <v>75</v>
      </c>
      <c r="D81" s="131" t="s">
        <v>67</v>
      </c>
      <c r="E81" s="132">
        <v>38500</v>
      </c>
      <c r="F81" s="133">
        <v>3</v>
      </c>
      <c r="G81" s="134">
        <f>+F81*E81</f>
        <v>115500</v>
      </c>
      <c r="H81" s="135" t="s">
        <v>33</v>
      </c>
      <c r="I81" s="7"/>
      <c r="J81" s="125"/>
      <c r="K81" s="124"/>
      <c r="L81" s="124"/>
      <c r="M81" s="124"/>
      <c r="N81" s="124"/>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x14ac:dyDescent="0.3">
      <c r="B82" s="136"/>
      <c r="C82" s="213" t="s">
        <v>76</v>
      </c>
      <c r="D82" s="214"/>
      <c r="E82" s="214"/>
      <c r="F82" s="215"/>
      <c r="G82" s="137">
        <f>+SUM(G71:G81)</f>
        <v>13915500</v>
      </c>
      <c r="H82" s="6"/>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13.5" customHeight="1" x14ac:dyDescent="0.3">
      <c r="B83" s="139"/>
      <c r="C83" s="179" t="s">
        <v>77</v>
      </c>
      <c r="D83" s="180"/>
      <c r="E83" s="180"/>
      <c r="F83" s="181"/>
      <c r="G83" s="140">
        <f>+G82+G65</f>
        <v>60504201</v>
      </c>
      <c r="H83" s="138"/>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5" hidden="1" customHeight="1" x14ac:dyDescent="0.3">
      <c r="B84" s="139"/>
      <c r="C84" s="188" t="s">
        <v>78</v>
      </c>
      <c r="D84" s="189"/>
      <c r="E84" s="189"/>
      <c r="F84" s="190"/>
      <c r="G84" s="141"/>
      <c r="H84" s="142"/>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5" hidden="1" customHeight="1" x14ac:dyDescent="0.3">
      <c r="B85" s="139"/>
      <c r="C85" s="179" t="s">
        <v>79</v>
      </c>
      <c r="D85" s="180"/>
      <c r="E85" s="180"/>
      <c r="F85" s="181"/>
      <c r="G85" s="140"/>
      <c r="H85" s="6"/>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5" customHeight="1" x14ac:dyDescent="0.3">
      <c r="B86" s="139"/>
      <c r="C86" s="179" t="s">
        <v>80</v>
      </c>
      <c r="D86" s="180"/>
      <c r="E86" s="180"/>
      <c r="F86" s="181"/>
      <c r="G86" s="143">
        <f>+ROUND(G83*0.19,0)</f>
        <v>11495798</v>
      </c>
      <c r="H86" s="6"/>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ht="14.25" customHeight="1" thickBot="1" x14ac:dyDescent="0.35">
      <c r="A87" s="45"/>
      <c r="B87" s="144"/>
      <c r="C87" s="182" t="s">
        <v>81</v>
      </c>
      <c r="D87" s="183"/>
      <c r="E87" s="183"/>
      <c r="F87" s="184"/>
      <c r="G87" s="145">
        <f>EVEN(+G86+G83)</f>
        <v>72000000</v>
      </c>
      <c r="H87" s="138"/>
      <c r="I87" s="125"/>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ht="30" customHeight="1" x14ac:dyDescent="0.3">
      <c r="B88" s="185" t="s">
        <v>82</v>
      </c>
      <c r="C88" s="186"/>
      <c r="D88" s="186"/>
      <c r="E88" s="186"/>
      <c r="F88" s="186"/>
      <c r="G88" s="187"/>
      <c r="H88" s="138"/>
    </row>
    <row r="89" spans="1:195" ht="28.5" customHeight="1" x14ac:dyDescent="0.3">
      <c r="B89" s="170" t="s">
        <v>83</v>
      </c>
      <c r="C89" s="171"/>
      <c r="D89" s="171"/>
      <c r="E89" s="171"/>
      <c r="F89" s="171"/>
      <c r="G89" s="172"/>
      <c r="H89" s="138"/>
    </row>
    <row r="90" spans="1:195" ht="27" customHeight="1" x14ac:dyDescent="0.3">
      <c r="B90" s="170" t="s">
        <v>98</v>
      </c>
      <c r="C90" s="171"/>
      <c r="D90" s="171"/>
      <c r="E90" s="171"/>
      <c r="F90" s="171"/>
      <c r="G90" s="172"/>
      <c r="H90" s="138"/>
    </row>
    <row r="91" spans="1:195" ht="24.75" customHeight="1" x14ac:dyDescent="0.3">
      <c r="B91" s="170" t="s">
        <v>84</v>
      </c>
      <c r="C91" s="171"/>
      <c r="D91" s="171"/>
      <c r="E91" s="171"/>
      <c r="F91" s="171"/>
      <c r="G91" s="172"/>
      <c r="I91" s="164"/>
    </row>
    <row r="92" spans="1:195" ht="38.4" customHeight="1" x14ac:dyDescent="0.3">
      <c r="B92" s="170" t="s">
        <v>85</v>
      </c>
      <c r="C92" s="171"/>
      <c r="D92" s="171"/>
      <c r="E92" s="171"/>
      <c r="F92" s="171"/>
      <c r="G92" s="172"/>
      <c r="H92" s="146"/>
    </row>
    <row r="93" spans="1:195" ht="28.5" customHeight="1" x14ac:dyDescent="0.3">
      <c r="B93" s="170" t="s">
        <v>86</v>
      </c>
      <c r="C93" s="171"/>
      <c r="D93" s="171"/>
      <c r="E93" s="171"/>
      <c r="F93" s="171"/>
      <c r="G93" s="172"/>
    </row>
    <row r="94" spans="1:195" ht="28.5" customHeight="1" x14ac:dyDescent="0.3">
      <c r="B94" s="170" t="s">
        <v>97</v>
      </c>
      <c r="C94" s="171"/>
      <c r="D94" s="171"/>
      <c r="E94" s="171"/>
      <c r="F94" s="171"/>
      <c r="G94" s="172"/>
    </row>
    <row r="95" spans="1:195" ht="28.5" customHeight="1" x14ac:dyDescent="0.3">
      <c r="B95" s="170" t="s">
        <v>87</v>
      </c>
      <c r="C95" s="171"/>
      <c r="D95" s="171"/>
      <c r="E95" s="171"/>
      <c r="F95" s="171"/>
      <c r="G95" s="172"/>
    </row>
    <row r="96" spans="1:195" ht="28.5" customHeight="1" x14ac:dyDescent="0.3">
      <c r="B96" s="170" t="s">
        <v>88</v>
      </c>
      <c r="C96" s="171"/>
      <c r="D96" s="171"/>
      <c r="E96" s="171"/>
      <c r="F96" s="171"/>
      <c r="G96" s="172"/>
    </row>
    <row r="97" spans="2:7" ht="48" customHeight="1" x14ac:dyDescent="0.3">
      <c r="B97" s="170" t="s">
        <v>89</v>
      </c>
      <c r="C97" s="171"/>
      <c r="D97" s="171"/>
      <c r="E97" s="171"/>
      <c r="F97" s="171"/>
      <c r="G97" s="172"/>
    </row>
    <row r="98" spans="2:7" ht="43.95" customHeight="1" x14ac:dyDescent="0.3">
      <c r="B98" s="173" t="s">
        <v>90</v>
      </c>
      <c r="C98" s="174"/>
      <c r="D98" s="174"/>
      <c r="E98" s="174"/>
      <c r="F98" s="174"/>
      <c r="G98" s="175"/>
    </row>
    <row r="99" spans="2:7" ht="30" customHeight="1" x14ac:dyDescent="0.3">
      <c r="B99" s="176" t="s">
        <v>91</v>
      </c>
      <c r="C99" s="177"/>
      <c r="D99" s="177"/>
      <c r="E99" s="177"/>
      <c r="F99" s="177"/>
      <c r="G99" s="178"/>
    </row>
    <row r="100" spans="2:7" ht="29.4" customHeight="1" x14ac:dyDescent="0.3">
      <c r="B100" s="170" t="s">
        <v>92</v>
      </c>
      <c r="C100" s="171"/>
      <c r="D100" s="171"/>
      <c r="E100" s="171"/>
      <c r="F100" s="171"/>
      <c r="G100" s="172"/>
    </row>
    <row r="101" spans="2:7" ht="44.25" customHeight="1" x14ac:dyDescent="0.3">
      <c r="B101" s="176" t="s">
        <v>93</v>
      </c>
      <c r="C101" s="177"/>
      <c r="D101" s="177"/>
      <c r="E101" s="177"/>
      <c r="F101" s="177"/>
      <c r="G101" s="178"/>
    </row>
    <row r="102" spans="2:7" ht="44.25" customHeight="1" x14ac:dyDescent="0.3">
      <c r="B102" s="165"/>
      <c r="C102" s="165"/>
      <c r="D102" s="165"/>
      <c r="E102" s="165"/>
      <c r="F102" s="165"/>
      <c r="G102" s="165"/>
    </row>
    <row r="103" spans="2:7" ht="13.8" x14ac:dyDescent="0.3">
      <c r="B103" s="147"/>
      <c r="C103" s="148"/>
      <c r="D103" s="148"/>
      <c r="E103" s="148"/>
      <c r="F103" s="148"/>
      <c r="G103" s="148"/>
    </row>
    <row r="104" spans="2:7" ht="15.6" x14ac:dyDescent="0.3">
      <c r="B104" s="149" t="s">
        <v>94</v>
      </c>
      <c r="C104" s="150"/>
      <c r="D104" s="150"/>
      <c r="E104" s="151"/>
      <c r="F104" s="152"/>
      <c r="G104" s="152"/>
    </row>
    <row r="105" spans="2:7" ht="38.25" customHeight="1" x14ac:dyDescent="0.3">
      <c r="B105" s="153"/>
      <c r="C105" s="154"/>
      <c r="D105" s="150"/>
      <c r="E105" s="155"/>
      <c r="F105" s="156"/>
      <c r="G105" s="156"/>
    </row>
    <row r="106" spans="2:7" ht="15.6" x14ac:dyDescent="0.3">
      <c r="B106" s="157" t="s">
        <v>95</v>
      </c>
      <c r="C106" s="150"/>
      <c r="D106" s="150"/>
      <c r="E106" s="169" t="s">
        <v>96</v>
      </c>
      <c r="F106" s="169"/>
      <c r="G106" s="169"/>
    </row>
  </sheetData>
  <mergeCells count="42">
    <mergeCell ref="B5:G5"/>
    <mergeCell ref="B2:G2"/>
    <mergeCell ref="B3:G3"/>
    <mergeCell ref="H3:H4"/>
    <mergeCell ref="I3:I4"/>
    <mergeCell ref="B4:G4"/>
    <mergeCell ref="B6:G6"/>
    <mergeCell ref="B7:G7"/>
    <mergeCell ref="B8:G8"/>
    <mergeCell ref="B9:G9"/>
    <mergeCell ref="B10:D10"/>
    <mergeCell ref="F10:G10"/>
    <mergeCell ref="C84:F84"/>
    <mergeCell ref="B12:C14"/>
    <mergeCell ref="C57:G57"/>
    <mergeCell ref="B60:F60"/>
    <mergeCell ref="C63:F63"/>
    <mergeCell ref="C64:F64"/>
    <mergeCell ref="C65:F65"/>
    <mergeCell ref="B66:C68"/>
    <mergeCell ref="D66:D68"/>
    <mergeCell ref="F66:F67"/>
    <mergeCell ref="C82:F82"/>
    <mergeCell ref="C83:F83"/>
    <mergeCell ref="B96:G96"/>
    <mergeCell ref="C85:F85"/>
    <mergeCell ref="C86:F86"/>
    <mergeCell ref="C87:F87"/>
    <mergeCell ref="B88:G88"/>
    <mergeCell ref="B89:G89"/>
    <mergeCell ref="B90:G90"/>
    <mergeCell ref="B91:G91"/>
    <mergeCell ref="B92:G92"/>
    <mergeCell ref="B93:G93"/>
    <mergeCell ref="B94:G94"/>
    <mergeCell ref="B95:G95"/>
    <mergeCell ref="E106:G106"/>
    <mergeCell ref="B97:G97"/>
    <mergeCell ref="B98:G98"/>
    <mergeCell ref="B99:G99"/>
    <mergeCell ref="B100:G100"/>
    <mergeCell ref="B101:G101"/>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EDDB5-4D74-4DBB-A1FE-A4FF06E78198}">
  <sheetPr>
    <tabColor rgb="FF00B050"/>
  </sheetPr>
  <dimension ref="A1:GV105"/>
  <sheetViews>
    <sheetView tabSelected="1" zoomScale="85" zoomScaleNormal="85" workbookViewId="0">
      <selection activeCell="G30" sqref="G30"/>
    </sheetView>
  </sheetViews>
  <sheetFormatPr baseColWidth="10" defaultColWidth="12.5546875" defaultRowHeight="13.2" x14ac:dyDescent="0.3"/>
  <cols>
    <col min="1" max="1" width="1.88671875" style="6" customWidth="1"/>
    <col min="2" max="2" width="10.33203125" style="124" customWidth="1"/>
    <col min="3" max="3" width="51.33203125" style="124" customWidth="1"/>
    <col min="4" max="4" width="19" style="124" customWidth="1"/>
    <col min="5" max="5" width="15.88671875" style="158" customWidth="1"/>
    <col min="6" max="6" width="13.88671875" style="6" customWidth="1"/>
    <col min="7" max="7" width="25" style="159"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30" t="s">
        <v>0</v>
      </c>
      <c r="C2" s="231"/>
      <c r="D2" s="231"/>
      <c r="E2" s="231"/>
      <c r="F2" s="231"/>
      <c r="G2" s="232"/>
    </row>
    <row r="3" spans="2:195" x14ac:dyDescent="0.3">
      <c r="B3" s="230" t="s">
        <v>1</v>
      </c>
      <c r="C3" s="231"/>
      <c r="D3" s="231"/>
      <c r="E3" s="231"/>
      <c r="F3" s="231"/>
      <c r="G3" s="231"/>
      <c r="H3" s="233" t="s">
        <v>2</v>
      </c>
      <c r="I3" s="233" t="s">
        <v>3</v>
      </c>
    </row>
    <row r="4" spans="2:195" x14ac:dyDescent="0.3">
      <c r="B4" s="230" t="s">
        <v>4</v>
      </c>
      <c r="C4" s="231"/>
      <c r="D4" s="231"/>
      <c r="E4" s="231"/>
      <c r="F4" s="231"/>
      <c r="G4" s="231"/>
      <c r="H4" s="234"/>
      <c r="I4" s="234"/>
    </row>
    <row r="5" spans="2:195" ht="15" customHeight="1" x14ac:dyDescent="0.3">
      <c r="B5" s="230" t="s">
        <v>5</v>
      </c>
      <c r="C5" s="231"/>
      <c r="D5" s="231"/>
      <c r="E5" s="231"/>
      <c r="F5" s="231"/>
      <c r="G5" s="231"/>
      <c r="H5" s="8">
        <v>3</v>
      </c>
      <c r="I5" s="8">
        <f>+H5-1</f>
        <v>2</v>
      </c>
    </row>
    <row r="6" spans="2:195" ht="14.4" x14ac:dyDescent="0.3">
      <c r="B6" s="216" t="s">
        <v>6</v>
      </c>
      <c r="C6" s="217"/>
      <c r="D6" s="217"/>
      <c r="E6" s="217"/>
      <c r="F6" s="217"/>
      <c r="G6" s="218"/>
      <c r="H6"/>
    </row>
    <row r="7" spans="2:195" x14ac:dyDescent="0.3">
      <c r="B7" s="244" t="s">
        <v>102</v>
      </c>
      <c r="C7" s="245"/>
      <c r="D7" s="245"/>
      <c r="E7" s="245"/>
      <c r="F7" s="245"/>
      <c r="G7" s="246"/>
    </row>
    <row r="8" spans="2:195" ht="70.95" customHeight="1" x14ac:dyDescent="0.3">
      <c r="B8" s="247" t="s">
        <v>103</v>
      </c>
      <c r="C8" s="248"/>
      <c r="D8" s="248"/>
      <c r="E8" s="248"/>
      <c r="F8" s="248"/>
      <c r="G8" s="249"/>
      <c r="J8" s="9"/>
      <c r="K8" s="10"/>
    </row>
    <row r="9" spans="2:195" ht="13.8" thickBot="1" x14ac:dyDescent="0.35">
      <c r="B9" s="225"/>
      <c r="C9" s="226"/>
      <c r="D9" s="226"/>
      <c r="E9" s="226"/>
      <c r="F9" s="226"/>
      <c r="G9" s="227"/>
      <c r="J9" s="9"/>
      <c r="K9" s="10"/>
    </row>
    <row r="10" spans="2:195" ht="15" customHeight="1" thickBot="1" x14ac:dyDescent="0.35">
      <c r="B10" s="225" t="s">
        <v>7</v>
      </c>
      <c r="C10" s="226"/>
      <c r="D10" s="227"/>
      <c r="E10" s="11" t="s">
        <v>8</v>
      </c>
      <c r="F10" s="228" t="s">
        <v>9</v>
      </c>
      <c r="G10" s="229"/>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91" t="s">
        <v>10</v>
      </c>
      <c r="C12" s="192"/>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193"/>
      <c r="C13" s="194"/>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195"/>
      <c r="C14" s="196"/>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25</v>
      </c>
      <c r="D17" s="36"/>
      <c r="E17" s="37"/>
      <c r="F17" s="38">
        <f>0.3*I5</f>
        <v>0.6</v>
      </c>
      <c r="G17" s="39">
        <f>+F17*D17</f>
        <v>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27</v>
      </c>
      <c r="D18" s="36"/>
      <c r="E18" s="37"/>
      <c r="F18" s="38">
        <v>3</v>
      </c>
      <c r="G18" s="39">
        <f>+F18*D18</f>
        <v>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28</v>
      </c>
      <c r="D19" s="36"/>
      <c r="E19" s="37"/>
      <c r="F19" s="38">
        <v>0.3</v>
      </c>
      <c r="G19" s="39">
        <f>+F19*D19</f>
        <v>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29</v>
      </c>
      <c r="D20" s="36"/>
      <c r="E20" s="37"/>
      <c r="F20" s="38">
        <v>0.3</v>
      </c>
      <c r="G20" s="39">
        <f>+F20*D20</f>
        <v>0</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t="13.5" hidden="1" customHeight="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13.5" hidden="1" customHeight="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t="13.5" hidden="1" customHeight="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t="13.5" hidden="1" customHeight="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t="13.5" hidden="1" customHeight="1" x14ac:dyDescent="0.3">
      <c r="B25" s="34"/>
      <c r="C25" s="166"/>
      <c r="D25" s="166"/>
      <c r="E25" s="166"/>
      <c r="F25" s="166"/>
      <c r="G25" s="167"/>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31</v>
      </c>
      <c r="D26" s="42"/>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t="13.5" hidden="1" customHeight="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t="13.5" hidden="1" customHeight="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t="13.5" hidden="1" customHeight="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32</v>
      </c>
      <c r="D30" s="48"/>
      <c r="E30" s="49"/>
      <c r="F30" s="50"/>
      <c r="G30" s="51">
        <f>+D31*(0.2*3.2)+40975</f>
        <v>40975</v>
      </c>
      <c r="H30" s="52" t="s">
        <v>33</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34</v>
      </c>
      <c r="D31" s="160"/>
      <c r="E31" s="161"/>
      <c r="F31" s="162"/>
      <c r="G31" s="163"/>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35</v>
      </c>
      <c r="D32" s="160"/>
      <c r="E32" s="161"/>
      <c r="F32" s="162"/>
      <c r="G32" s="163"/>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t="13.5" hidden="1" customHeight="1" x14ac:dyDescent="0.3">
      <c r="B33" s="46"/>
      <c r="C33" s="53"/>
      <c r="D33" s="160"/>
      <c r="E33" s="161"/>
      <c r="F33" s="162"/>
      <c r="G33" s="163"/>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36</v>
      </c>
      <c r="D34" s="160"/>
      <c r="E34" s="161"/>
      <c r="F34" s="162"/>
      <c r="G34" s="163"/>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37</v>
      </c>
      <c r="D35" s="160"/>
      <c r="E35" s="161"/>
      <c r="F35" s="162"/>
      <c r="G35" s="163"/>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39</v>
      </c>
      <c r="D36" s="160"/>
      <c r="E36" s="161"/>
      <c r="F36" s="162"/>
      <c r="G36" s="163"/>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t="13.5" hidden="1" customHeight="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t="13.5" hidden="1" customHeight="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t="13.5" hidden="1" customHeight="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t="13.5" hidden="1" customHeight="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t="13.5" hidden="1" customHeight="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t="13.5" hidden="1" customHeight="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t="13.5" hidden="1" customHeight="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t="13.5" hidden="1" customHeight="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t="13.5" hidden="1" customHeight="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t="13.5" hidden="1" customHeight="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t="13.5" hidden="1" customHeight="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t="13.5" hidden="1" customHeight="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t="13.5" hidden="1" customHeight="1" x14ac:dyDescent="0.3">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40</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t="13.5" hidden="1" customHeight="1" x14ac:dyDescent="0.3">
      <c r="B51" s="59"/>
      <c r="C51" s="60"/>
      <c r="D51" s="61"/>
      <c r="E51" s="62"/>
      <c r="F51" s="63"/>
      <c r="G51" s="39"/>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t="s">
        <v>42</v>
      </c>
      <c r="D52" s="42"/>
      <c r="E52" s="70"/>
      <c r="F52" s="71">
        <v>2</v>
      </c>
      <c r="G52" s="39">
        <f>+F52*D52</f>
        <v>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ht="13.5" hidden="1" customHeight="1" x14ac:dyDescent="0.3">
      <c r="B53" s="34"/>
      <c r="C53" s="72"/>
      <c r="D53" s="73"/>
      <c r="E53" s="37"/>
      <c r="F53" s="69"/>
      <c r="G53" s="39"/>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t="13.5" hidden="1" customHeight="1" x14ac:dyDescent="0.3">
      <c r="B54" s="54"/>
      <c r="C54" s="55" t="s">
        <v>43</v>
      </c>
      <c r="D54" s="56"/>
      <c r="E54" s="56"/>
      <c r="F54" s="57"/>
      <c r="G54" s="58"/>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t="13.5" hidden="1" customHeight="1" x14ac:dyDescent="0.3">
      <c r="B55" s="34"/>
      <c r="C55" s="74"/>
      <c r="D55" s="75"/>
      <c r="E55" s="76"/>
      <c r="F55" s="69"/>
      <c r="G55" s="39"/>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3.5" hidden="1" customHeight="1" x14ac:dyDescent="0.3">
      <c r="B56" s="77"/>
      <c r="C56" s="179" t="s">
        <v>44</v>
      </c>
      <c r="D56" s="180"/>
      <c r="E56" s="180"/>
      <c r="F56" s="180"/>
      <c r="G56" s="197"/>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t="13.5" hidden="1" customHeight="1" x14ac:dyDescent="0.3">
      <c r="B57" s="34"/>
      <c r="C57" s="78"/>
      <c r="D57" s="75"/>
      <c r="E57" s="37"/>
      <c r="F57" s="71"/>
      <c r="G57" s="3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3.5" hidden="1" customHeight="1" x14ac:dyDescent="0.3">
      <c r="B58" s="34"/>
      <c r="C58" s="79"/>
      <c r="D58" s="75"/>
      <c r="E58" s="80"/>
      <c r="F58" s="69"/>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3.5" hidden="1" customHeight="1" x14ac:dyDescent="0.3">
      <c r="B59" s="198" t="s">
        <v>45</v>
      </c>
      <c r="C59" s="199"/>
      <c r="D59" s="199"/>
      <c r="E59" s="199"/>
      <c r="F59" s="200"/>
      <c r="G59" s="81"/>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3.5" hidden="1" customHeight="1" x14ac:dyDescent="0.3">
      <c r="B60" s="82"/>
      <c r="C60" s="31" t="s">
        <v>46</v>
      </c>
      <c r="D60" s="83"/>
      <c r="E60" s="83"/>
      <c r="F60" s="84"/>
      <c r="G60" s="85"/>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91" customFormat="1" ht="16.5" hidden="1" customHeight="1" x14ac:dyDescent="0.3">
      <c r="B61" s="34"/>
      <c r="C61" s="86" t="s">
        <v>47</v>
      </c>
      <c r="D61" s="87"/>
      <c r="E61" s="87"/>
      <c r="F61" s="88"/>
      <c r="G61" s="89"/>
      <c r="H61" s="52" t="s">
        <v>33</v>
      </c>
      <c r="I61" s="7"/>
      <c r="J61" s="7"/>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c r="GQ61" s="90"/>
      <c r="GR61" s="90"/>
      <c r="GS61" s="90"/>
      <c r="GT61" s="90"/>
      <c r="GU61" s="90"/>
      <c r="GV61" s="90"/>
    </row>
    <row r="62" spans="2:204" s="16" customFormat="1" ht="14.4" thickBot="1" x14ac:dyDescent="0.35">
      <c r="B62" s="30"/>
      <c r="C62" s="179" t="s">
        <v>48</v>
      </c>
      <c r="D62" s="180"/>
      <c r="E62" s="180"/>
      <c r="F62" s="181"/>
      <c r="G62" s="92">
        <f>+SUM(G17:G30)+SUM(G51:G61)</f>
        <v>40975</v>
      </c>
      <c r="H62" s="6"/>
      <c r="I62" s="93"/>
      <c r="J62" s="94"/>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6" customFormat="1" ht="14.25" customHeight="1" thickBot="1" x14ac:dyDescent="0.35">
      <c r="B63" s="95"/>
      <c r="C63" s="201" t="s">
        <v>49</v>
      </c>
      <c r="D63" s="202"/>
      <c r="E63" s="202"/>
      <c r="F63" s="203"/>
      <c r="G63" s="96">
        <v>2.36</v>
      </c>
      <c r="H63" s="97" t="s">
        <v>33</v>
      </c>
      <c r="I63" s="7"/>
      <c r="J63" s="7"/>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5" customHeight="1" x14ac:dyDescent="0.3">
      <c r="B64" s="30"/>
      <c r="C64" s="179" t="s">
        <v>50</v>
      </c>
      <c r="D64" s="180"/>
      <c r="E64" s="180"/>
      <c r="F64" s="181"/>
      <c r="G64" s="168">
        <f>+ROUND(G62*G63,0)</f>
        <v>96701</v>
      </c>
      <c r="H64" s="98"/>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ht="14.4" customHeight="1" x14ac:dyDescent="0.3">
      <c r="B65" s="204" t="s">
        <v>51</v>
      </c>
      <c r="C65" s="205"/>
      <c r="D65" s="208" t="s">
        <v>52</v>
      </c>
      <c r="E65" s="99" t="s">
        <v>53</v>
      </c>
      <c r="F65" s="211" t="s">
        <v>54</v>
      </c>
      <c r="G65" s="100" t="s">
        <v>14</v>
      </c>
      <c r="H65" s="6"/>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193"/>
      <c r="C66" s="194"/>
      <c r="D66" s="209"/>
      <c r="E66" s="99" t="s">
        <v>55</v>
      </c>
      <c r="F66" s="212"/>
      <c r="G66" s="101" t="s">
        <v>18</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5" customHeight="1" x14ac:dyDescent="0.3">
      <c r="B67" s="206"/>
      <c r="C67" s="207"/>
      <c r="D67" s="210"/>
      <c r="E67" s="102" t="s">
        <v>56</v>
      </c>
      <c r="F67" s="103" t="s">
        <v>57</v>
      </c>
      <c r="G67" s="101" t="s">
        <v>58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x14ac:dyDescent="0.3">
      <c r="B68" s="95"/>
      <c r="C68" s="104" t="s">
        <v>59</v>
      </c>
      <c r="D68" s="104"/>
      <c r="E68" s="105"/>
      <c r="F68" s="104"/>
      <c r="G68" s="106"/>
      <c r="H68" s="20"/>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107"/>
      <c r="C69" s="31" t="s">
        <v>60</v>
      </c>
      <c r="D69" s="31"/>
      <c r="E69" s="32"/>
      <c r="F69" s="31"/>
      <c r="G69" s="33"/>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ht="18.75" customHeight="1" x14ac:dyDescent="0.3">
      <c r="B70" s="108"/>
      <c r="C70" s="109" t="s">
        <v>61</v>
      </c>
      <c r="D70" s="110" t="s">
        <v>62</v>
      </c>
      <c r="E70" s="111"/>
      <c r="F70" s="112">
        <v>5</v>
      </c>
      <c r="G70" s="113">
        <f>+F70*E70</f>
        <v>0</v>
      </c>
      <c r="H70" s="20">
        <v>140000</v>
      </c>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x14ac:dyDescent="0.3">
      <c r="B71" s="107"/>
      <c r="C71" s="31" t="s">
        <v>63</v>
      </c>
      <c r="D71" s="31"/>
      <c r="E71" s="83"/>
      <c r="F71" s="114"/>
      <c r="G71" s="115"/>
      <c r="H71" s="20"/>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ht="30" customHeight="1" x14ac:dyDescent="0.3">
      <c r="B72" s="116"/>
      <c r="C72" s="117" t="s">
        <v>64</v>
      </c>
      <c r="D72" s="118" t="s">
        <v>65</v>
      </c>
      <c r="E72" s="111"/>
      <c r="F72" s="119">
        <v>6</v>
      </c>
      <c r="G72" s="113">
        <f>+F72*E72</f>
        <v>0</v>
      </c>
      <c r="H72" s="20">
        <v>500000</v>
      </c>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21" customHeight="1" x14ac:dyDescent="0.3">
      <c r="B73" s="116"/>
      <c r="C73" s="120" t="s">
        <v>66</v>
      </c>
      <c r="D73" s="118" t="s">
        <v>67</v>
      </c>
      <c r="E73" s="111"/>
      <c r="F73" s="121">
        <v>2</v>
      </c>
      <c r="G73" s="113">
        <f>+F73*E73</f>
        <v>0</v>
      </c>
      <c r="H73" s="20">
        <v>3000000</v>
      </c>
      <c r="I73" s="7"/>
      <c r="J73" s="7" t="s">
        <v>68</v>
      </c>
      <c r="K73" s="6"/>
      <c r="L73" s="6"/>
      <c r="M73" s="6"/>
      <c r="N73" s="6"/>
      <c r="O73" s="6"/>
      <c r="P73" s="10"/>
      <c r="Q73" s="10"/>
      <c r="R73" s="10"/>
      <c r="S73" s="10"/>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45" customFormat="1" ht="27.75" customHeight="1" x14ac:dyDescent="0.3">
      <c r="B74" s="116"/>
      <c r="C74" s="40" t="s">
        <v>69</v>
      </c>
      <c r="D74" s="118" t="s">
        <v>67</v>
      </c>
      <c r="E74" s="111"/>
      <c r="F74" s="119">
        <v>3</v>
      </c>
      <c r="G74" s="113">
        <f>+F74*E74</f>
        <v>0</v>
      </c>
      <c r="H74" s="20">
        <v>400000</v>
      </c>
      <c r="I74" s="7"/>
      <c r="J74" s="7"/>
      <c r="K74" s="122"/>
      <c r="L74" s="122"/>
      <c r="M74" s="122"/>
      <c r="N74" s="122"/>
      <c r="P74" s="6"/>
      <c r="Q74" s="6"/>
      <c r="R74" s="6"/>
      <c r="S74" s="6"/>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c r="CM74" s="10"/>
      <c r="CN74" s="10"/>
      <c r="CO74" s="10"/>
      <c r="CP74" s="10"/>
      <c r="CQ74" s="10"/>
      <c r="CR74" s="10"/>
      <c r="CS74" s="10"/>
      <c r="CT74" s="10"/>
      <c r="CU74" s="10"/>
      <c r="CV74" s="10"/>
      <c r="CW74" s="10"/>
      <c r="CX74" s="10"/>
      <c r="CY74" s="10"/>
      <c r="CZ74" s="10"/>
      <c r="DA74" s="10"/>
      <c r="DB74" s="10"/>
      <c r="DC74" s="10"/>
      <c r="DD74" s="10"/>
      <c r="DE74" s="10"/>
      <c r="DF74" s="10"/>
      <c r="DG74" s="10"/>
      <c r="DH74" s="10"/>
      <c r="DI74" s="10"/>
      <c r="DJ74" s="10"/>
      <c r="DK74" s="10"/>
      <c r="DL74" s="10"/>
      <c r="DM74" s="10"/>
      <c r="DN74" s="10"/>
      <c r="DO74" s="10"/>
      <c r="DP74" s="10"/>
      <c r="DQ74" s="10"/>
      <c r="DR74" s="10"/>
      <c r="DS74" s="10"/>
      <c r="DT74" s="10"/>
      <c r="DU74" s="10"/>
      <c r="DV74" s="10"/>
      <c r="DW74" s="10"/>
      <c r="DX74" s="10"/>
      <c r="DY74" s="10"/>
      <c r="DZ74" s="10"/>
      <c r="EA74" s="10"/>
      <c r="EB74" s="10"/>
      <c r="EC74" s="10"/>
      <c r="ED74" s="10"/>
      <c r="EE74" s="10"/>
      <c r="EF74" s="10"/>
      <c r="EG74" s="10"/>
      <c r="EH74" s="10"/>
      <c r="EI74" s="10"/>
      <c r="EJ74" s="10"/>
      <c r="EK74" s="10"/>
      <c r="EL74" s="10"/>
      <c r="EM74" s="10"/>
      <c r="EN74" s="10"/>
      <c r="EO74" s="10"/>
      <c r="EP74" s="10"/>
      <c r="EQ74" s="10"/>
      <c r="ER74" s="10"/>
      <c r="ES74" s="10"/>
      <c r="ET74" s="10"/>
      <c r="EU74" s="10"/>
      <c r="EV74" s="10"/>
      <c r="EW74" s="10"/>
      <c r="EX74" s="10"/>
      <c r="EY74" s="10"/>
      <c r="EZ74" s="10"/>
      <c r="FA74" s="10"/>
      <c r="FB74" s="10"/>
      <c r="FC74" s="10"/>
      <c r="FD74" s="10"/>
      <c r="FE74" s="10"/>
      <c r="FF74" s="10"/>
      <c r="FG74" s="10"/>
      <c r="FH74" s="10"/>
      <c r="FI74" s="10"/>
      <c r="FJ74" s="10"/>
      <c r="FK74" s="10"/>
      <c r="FL74" s="10"/>
      <c r="FM74" s="10"/>
      <c r="FN74" s="10"/>
      <c r="FO74" s="10"/>
      <c r="FP74" s="10"/>
      <c r="FQ74" s="10"/>
      <c r="FR74" s="10"/>
      <c r="FS74" s="10"/>
      <c r="FT74" s="10"/>
      <c r="FU74" s="10"/>
      <c r="FV74" s="10"/>
      <c r="FW74" s="10"/>
      <c r="FX74" s="10"/>
      <c r="FY74" s="10"/>
      <c r="FZ74" s="10"/>
      <c r="GA74" s="10"/>
      <c r="GB74" s="10"/>
      <c r="GC74" s="10"/>
      <c r="GD74" s="10"/>
      <c r="GE74" s="10"/>
      <c r="GF74" s="10"/>
      <c r="GG74" s="10"/>
      <c r="GH74" s="10"/>
      <c r="GI74" s="10"/>
      <c r="GJ74" s="10"/>
      <c r="GK74" s="10"/>
      <c r="GL74" s="10"/>
      <c r="GM74" s="10"/>
    </row>
    <row r="75" spans="2:195" s="16" customFormat="1" ht="27.75" customHeight="1" x14ac:dyDescent="0.3">
      <c r="B75" s="116"/>
      <c r="C75" s="109" t="s">
        <v>70</v>
      </c>
      <c r="D75" s="110" t="s">
        <v>67</v>
      </c>
      <c r="E75" s="111"/>
      <c r="F75" s="119">
        <v>2</v>
      </c>
      <c r="G75" s="113">
        <f>+F75*E75</f>
        <v>0</v>
      </c>
      <c r="H75" s="20">
        <v>700000</v>
      </c>
      <c r="I75" s="9"/>
      <c r="J75" s="123"/>
      <c r="K75" s="124"/>
      <c r="L75" s="124"/>
      <c r="M75" s="124"/>
      <c r="N75" s="124"/>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16" customFormat="1" x14ac:dyDescent="0.3">
      <c r="B76" s="107"/>
      <c r="C76" s="31" t="s">
        <v>71</v>
      </c>
      <c r="D76" s="31"/>
      <c r="E76" s="83"/>
      <c r="F76" s="114"/>
      <c r="G76" s="115"/>
      <c r="H76" s="7">
        <f>+H75/2.3</f>
        <v>304347.82608695654</v>
      </c>
      <c r="I76" s="7"/>
      <c r="J76" s="125"/>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ht="27.75" customHeight="1" x14ac:dyDescent="0.3">
      <c r="B77" s="116"/>
      <c r="C77" s="126" t="s">
        <v>72</v>
      </c>
      <c r="D77" s="127" t="s">
        <v>67</v>
      </c>
      <c r="E77" s="111"/>
      <c r="F77" s="119">
        <v>2</v>
      </c>
      <c r="G77" s="113">
        <f>+F77*E77</f>
        <v>0</v>
      </c>
      <c r="H77" s="20">
        <v>1000000</v>
      </c>
      <c r="I77" s="7"/>
      <c r="J77" s="7"/>
      <c r="K77" s="122"/>
      <c r="L77" s="122"/>
      <c r="M77" s="122"/>
      <c r="N77" s="122"/>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3">
      <c r="B78" s="116"/>
      <c r="C78" s="109" t="s">
        <v>73</v>
      </c>
      <c r="D78" s="110" t="s">
        <v>67</v>
      </c>
      <c r="E78" s="111"/>
      <c r="F78" s="119">
        <v>3</v>
      </c>
      <c r="G78" s="113">
        <f>+F78*E78</f>
        <v>0</v>
      </c>
      <c r="H78" s="20">
        <v>100000</v>
      </c>
      <c r="I78" s="7"/>
      <c r="J78" s="123"/>
      <c r="K78" s="124"/>
      <c r="L78" s="124"/>
      <c r="M78" s="124"/>
      <c r="N78" s="124"/>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31.2" customHeight="1" x14ac:dyDescent="0.3">
      <c r="B79" s="116"/>
      <c r="C79" s="109" t="s">
        <v>74</v>
      </c>
      <c r="D79" s="110" t="s">
        <v>67</v>
      </c>
      <c r="E79" s="111"/>
      <c r="F79" s="128">
        <v>3</v>
      </c>
      <c r="G79" s="113">
        <f>+F79*E79</f>
        <v>0</v>
      </c>
      <c r="H79" s="20">
        <v>200000</v>
      </c>
      <c r="I79" s="7"/>
      <c r="J79" s="125"/>
      <c r="K79" s="124"/>
      <c r="L79" s="124"/>
      <c r="M79" s="124"/>
      <c r="N79" s="124"/>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thickBot="1" x14ac:dyDescent="0.35">
      <c r="B80" s="129"/>
      <c r="C80" s="130" t="s">
        <v>75</v>
      </c>
      <c r="D80" s="131" t="s">
        <v>67</v>
      </c>
      <c r="E80" s="132">
        <v>38500</v>
      </c>
      <c r="F80" s="133">
        <v>3</v>
      </c>
      <c r="G80" s="134">
        <f>+F80*E80</f>
        <v>115500</v>
      </c>
      <c r="H80" s="135" t="s">
        <v>33</v>
      </c>
      <c r="I80" s="7"/>
      <c r="J80" s="125"/>
      <c r="K80" s="124"/>
      <c r="L80" s="124"/>
      <c r="M80" s="124"/>
      <c r="N80" s="124"/>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x14ac:dyDescent="0.3">
      <c r="B81" s="136"/>
      <c r="C81" s="213" t="s">
        <v>76</v>
      </c>
      <c r="D81" s="214"/>
      <c r="E81" s="214"/>
      <c r="F81" s="215"/>
      <c r="G81" s="137">
        <f>+SUM(G70:G80)</f>
        <v>115500</v>
      </c>
      <c r="H81" s="6"/>
      <c r="I81" s="7"/>
      <c r="J81" s="7"/>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13.5" customHeight="1" x14ac:dyDescent="0.3">
      <c r="B82" s="139"/>
      <c r="C82" s="179" t="s">
        <v>77</v>
      </c>
      <c r="D82" s="180"/>
      <c r="E82" s="180"/>
      <c r="F82" s="181"/>
      <c r="G82" s="140">
        <f>+G81+G64</f>
        <v>212201</v>
      </c>
      <c r="H82" s="138"/>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13.5" hidden="1" customHeight="1" x14ac:dyDescent="0.3">
      <c r="B83" s="139"/>
      <c r="C83" s="188" t="s">
        <v>78</v>
      </c>
      <c r="D83" s="189"/>
      <c r="E83" s="189"/>
      <c r="F83" s="190"/>
      <c r="G83" s="141"/>
      <c r="H83" s="142"/>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5" hidden="1" customHeight="1" x14ac:dyDescent="0.3">
      <c r="B84" s="139"/>
      <c r="C84" s="179" t="s">
        <v>79</v>
      </c>
      <c r="D84" s="180"/>
      <c r="E84" s="180"/>
      <c r="F84" s="181"/>
      <c r="G84" s="140"/>
      <c r="H84" s="6"/>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5" customHeight="1" x14ac:dyDescent="0.3">
      <c r="B85" s="139"/>
      <c r="C85" s="179" t="s">
        <v>80</v>
      </c>
      <c r="D85" s="180"/>
      <c r="E85" s="180"/>
      <c r="F85" s="181"/>
      <c r="G85" s="143">
        <f>+ROUND(G82*0.19,0)</f>
        <v>40318</v>
      </c>
      <c r="H85" s="6"/>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4.25" customHeight="1" thickBot="1" x14ac:dyDescent="0.35">
      <c r="A86" s="45"/>
      <c r="B86" s="144"/>
      <c r="C86" s="182" t="s">
        <v>81</v>
      </c>
      <c r="D86" s="183"/>
      <c r="E86" s="183"/>
      <c r="F86" s="184"/>
      <c r="G86" s="145">
        <f>EVEN(+G85+G82)</f>
        <v>252520</v>
      </c>
      <c r="H86" s="138"/>
      <c r="I86" s="125"/>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ht="30" customHeight="1" x14ac:dyDescent="0.3">
      <c r="B87" s="185" t="s">
        <v>82</v>
      </c>
      <c r="C87" s="186"/>
      <c r="D87" s="186"/>
      <c r="E87" s="186"/>
      <c r="F87" s="186"/>
      <c r="G87" s="187"/>
      <c r="H87" s="138"/>
    </row>
    <row r="88" spans="1:195" ht="28.5" customHeight="1" x14ac:dyDescent="0.3">
      <c r="B88" s="235" t="s">
        <v>83</v>
      </c>
      <c r="C88" s="236"/>
      <c r="D88" s="236"/>
      <c r="E88" s="236"/>
      <c r="F88" s="236"/>
      <c r="G88" s="237"/>
      <c r="H88" s="138"/>
    </row>
    <row r="89" spans="1:195" ht="27" customHeight="1" x14ac:dyDescent="0.3">
      <c r="B89" s="235" t="s">
        <v>101</v>
      </c>
      <c r="C89" s="236"/>
      <c r="D89" s="236"/>
      <c r="E89" s="236"/>
      <c r="F89" s="236"/>
      <c r="G89" s="237"/>
      <c r="H89" s="138"/>
    </row>
    <row r="90" spans="1:195" ht="24.75" customHeight="1" x14ac:dyDescent="0.3">
      <c r="B90" s="235" t="s">
        <v>84</v>
      </c>
      <c r="C90" s="236"/>
      <c r="D90" s="236"/>
      <c r="E90" s="236"/>
      <c r="F90" s="236"/>
      <c r="G90" s="237"/>
      <c r="I90" s="164"/>
    </row>
    <row r="91" spans="1:195" ht="38.4" customHeight="1" x14ac:dyDescent="0.3">
      <c r="B91" s="235" t="s">
        <v>85</v>
      </c>
      <c r="C91" s="236"/>
      <c r="D91" s="236"/>
      <c r="E91" s="236"/>
      <c r="F91" s="236"/>
      <c r="G91" s="237"/>
      <c r="H91" s="146"/>
    </row>
    <row r="92" spans="1:195" ht="28.5" customHeight="1" x14ac:dyDescent="0.3">
      <c r="B92" s="235" t="s">
        <v>86</v>
      </c>
      <c r="C92" s="236"/>
      <c r="D92" s="236"/>
      <c r="E92" s="236"/>
      <c r="F92" s="236"/>
      <c r="G92" s="237"/>
    </row>
    <row r="93" spans="1:195" ht="28.5" customHeight="1" x14ac:dyDescent="0.3">
      <c r="B93" s="235" t="s">
        <v>100</v>
      </c>
      <c r="C93" s="236"/>
      <c r="D93" s="236"/>
      <c r="E93" s="236"/>
      <c r="F93" s="236"/>
      <c r="G93" s="237"/>
    </row>
    <row r="94" spans="1:195" ht="28.5" customHeight="1" x14ac:dyDescent="0.3">
      <c r="B94" s="235" t="s">
        <v>87</v>
      </c>
      <c r="C94" s="236"/>
      <c r="D94" s="236"/>
      <c r="E94" s="236"/>
      <c r="F94" s="236"/>
      <c r="G94" s="237"/>
    </row>
    <row r="95" spans="1:195" ht="28.5" customHeight="1" x14ac:dyDescent="0.3">
      <c r="B95" s="235" t="s">
        <v>88</v>
      </c>
      <c r="C95" s="236"/>
      <c r="D95" s="236"/>
      <c r="E95" s="236"/>
      <c r="F95" s="236"/>
      <c r="G95" s="237"/>
    </row>
    <row r="96" spans="1:195" ht="48" customHeight="1" x14ac:dyDescent="0.3">
      <c r="B96" s="235" t="s">
        <v>89</v>
      </c>
      <c r="C96" s="236"/>
      <c r="D96" s="236"/>
      <c r="E96" s="236"/>
      <c r="F96" s="236"/>
      <c r="G96" s="237"/>
    </row>
    <row r="97" spans="2:7" ht="43.95" customHeight="1" x14ac:dyDescent="0.3">
      <c r="B97" s="241" t="s">
        <v>99</v>
      </c>
      <c r="C97" s="242"/>
      <c r="D97" s="242"/>
      <c r="E97" s="242"/>
      <c r="F97" s="242"/>
      <c r="G97" s="243"/>
    </row>
    <row r="98" spans="2:7" ht="30" customHeight="1" x14ac:dyDescent="0.3">
      <c r="B98" s="238" t="s">
        <v>91</v>
      </c>
      <c r="C98" s="239"/>
      <c r="D98" s="239"/>
      <c r="E98" s="239"/>
      <c r="F98" s="239"/>
      <c r="G98" s="240"/>
    </row>
    <row r="99" spans="2:7" ht="29.4" customHeight="1" x14ac:dyDescent="0.3">
      <c r="B99" s="235" t="s">
        <v>92</v>
      </c>
      <c r="C99" s="236"/>
      <c r="D99" s="236"/>
      <c r="E99" s="236"/>
      <c r="F99" s="236"/>
      <c r="G99" s="237"/>
    </row>
    <row r="100" spans="2:7" ht="44.25" customHeight="1" x14ac:dyDescent="0.3">
      <c r="B100" s="238" t="s">
        <v>93</v>
      </c>
      <c r="C100" s="239"/>
      <c r="D100" s="239"/>
      <c r="E100" s="239"/>
      <c r="F100" s="239"/>
      <c r="G100" s="240"/>
    </row>
    <row r="101" spans="2:7" ht="44.25" customHeight="1" x14ac:dyDescent="0.3">
      <c r="B101" s="165"/>
      <c r="C101" s="165"/>
      <c r="D101" s="165"/>
      <c r="E101" s="165"/>
      <c r="F101" s="165"/>
      <c r="G101" s="165"/>
    </row>
    <row r="102" spans="2:7" ht="13.8" x14ac:dyDescent="0.3">
      <c r="B102" s="147"/>
      <c r="C102" s="148"/>
      <c r="D102" s="148"/>
      <c r="E102" s="148"/>
      <c r="F102" s="148"/>
      <c r="G102" s="148"/>
    </row>
    <row r="103" spans="2:7" ht="15.6" x14ac:dyDescent="0.3">
      <c r="B103" s="149" t="s">
        <v>94</v>
      </c>
      <c r="C103" s="150"/>
      <c r="D103" s="150"/>
      <c r="E103" s="151"/>
      <c r="F103" s="152"/>
      <c r="G103" s="152"/>
    </row>
    <row r="104" spans="2:7" ht="38.25" customHeight="1" x14ac:dyDescent="0.3">
      <c r="B104" s="153"/>
      <c r="C104" s="154"/>
      <c r="D104" s="150"/>
      <c r="E104" s="155"/>
      <c r="F104" s="156"/>
      <c r="G104" s="156"/>
    </row>
    <row r="105" spans="2:7" ht="15.6" x14ac:dyDescent="0.3">
      <c r="B105" s="157" t="s">
        <v>95</v>
      </c>
      <c r="C105" s="150"/>
      <c r="D105" s="150"/>
      <c r="E105" s="169" t="s">
        <v>96</v>
      </c>
      <c r="F105" s="169"/>
      <c r="G105" s="169"/>
    </row>
  </sheetData>
  <mergeCells count="42">
    <mergeCell ref="H3:H4"/>
    <mergeCell ref="I3:I4"/>
    <mergeCell ref="B4:G4"/>
    <mergeCell ref="B12:C14"/>
    <mergeCell ref="C56:G56"/>
    <mergeCell ref="B59:F59"/>
    <mergeCell ref="B5:G5"/>
    <mergeCell ref="B2:G2"/>
    <mergeCell ref="B3:G3"/>
    <mergeCell ref="B6:G6"/>
    <mergeCell ref="B7:G7"/>
    <mergeCell ref="B8:G8"/>
    <mergeCell ref="B9:G9"/>
    <mergeCell ref="B10:D10"/>
    <mergeCell ref="F10:G10"/>
    <mergeCell ref="C62:F62"/>
    <mergeCell ref="C63:F63"/>
    <mergeCell ref="B89:G89"/>
    <mergeCell ref="B65:C67"/>
    <mergeCell ref="D65:D67"/>
    <mergeCell ref="F65:F66"/>
    <mergeCell ref="C81:F81"/>
    <mergeCell ref="C82:F82"/>
    <mergeCell ref="C83:F83"/>
    <mergeCell ref="C84:F84"/>
    <mergeCell ref="C64:F64"/>
    <mergeCell ref="C85:F85"/>
    <mergeCell ref="C86:F86"/>
    <mergeCell ref="B87:G87"/>
    <mergeCell ref="B88:G88"/>
    <mergeCell ref="E105:G105"/>
    <mergeCell ref="B90:G90"/>
    <mergeCell ref="B91:G91"/>
    <mergeCell ref="B92:G92"/>
    <mergeCell ref="B93:G93"/>
    <mergeCell ref="B94:G94"/>
    <mergeCell ref="B100:G100"/>
    <mergeCell ref="B95:G95"/>
    <mergeCell ref="B96:G96"/>
    <mergeCell ref="B97:G97"/>
    <mergeCell ref="B98:G98"/>
    <mergeCell ref="B99:G99"/>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PRESPUESTO OFICIAL</vt:lpstr>
      <vt:lpstr>Propuesta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Valeria Tobón</cp:lastModifiedBy>
  <cp:revision/>
  <dcterms:created xsi:type="dcterms:W3CDTF">2023-07-18T17:47:23Z</dcterms:created>
  <dcterms:modified xsi:type="dcterms:W3CDTF">2023-11-21T21:30:22Z</dcterms:modified>
  <cp:category/>
  <cp:contentStatus/>
</cp:coreProperties>
</file>